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ables/table2.xml" ContentType="application/vnd.openxmlformats-officedocument.spreadsheetml.table+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F:\OneDrive\Documents\Guns\Statistics\ballistipedia\"/>
    </mc:Choice>
  </mc:AlternateContent>
  <xr:revisionPtr revIDLastSave="0" documentId="8_{320018A6-9001-42CB-A5E7-F0686B095854}" xr6:coauthVersionLast="47" xr6:coauthVersionMax="47" xr10:uidLastSave="{00000000-0000-0000-0000-000000000000}"/>
  <bookViews>
    <workbookView xWindow="1980" yWindow="-14510" windowWidth="34620" windowHeight="14160" xr2:uid="{00000000-000D-0000-FFFF-FFFF00000000}"/>
  </bookViews>
  <sheets>
    <sheet name="About" sheetId="1" r:id="rId1"/>
    <sheet name="Velocity" sheetId="2" r:id="rId2"/>
    <sheet name="AvB Velocity" sheetId="3" r:id="rId3"/>
    <sheet name="X-Y Variance" sheetId="4" r:id="rId4"/>
    <sheet name="Target Precision" sheetId="5" r:id="rId5"/>
    <sheet name="Precision – known POA" sheetId="6" r:id="rId6"/>
    <sheet name="AvB Target" sheetId="7" r:id="rId7"/>
    <sheet name="2-Shot BPC" sheetId="8" r:id="rId8"/>
    <sheet name="Extreme Spread" sheetId="9" r:id="rId9"/>
    <sheet name="Applied σ" sheetId="10" r:id="rId10"/>
  </sheets>
  <definedNames>
    <definedName name="cG">Velocity!$H$6</definedName>
    <definedName name="NumSamples">Velocity!$H$5</definedName>
    <definedName name="Variance">Velocity!$D$13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8" l="1"/>
  <c r="E14" i="8"/>
  <c r="E13" i="8"/>
  <c r="E12" i="8"/>
  <c r="E11" i="8"/>
  <c r="E10" i="8"/>
  <c r="E9" i="8"/>
  <c r="E8" i="8"/>
  <c r="E7" i="8"/>
  <c r="E6" i="8"/>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D108" i="10"/>
  <c r="C108" i="10"/>
  <c r="B108" i="10"/>
  <c r="D107" i="10"/>
  <c r="C107" i="10"/>
  <c r="B107" i="10"/>
  <c r="D106" i="10"/>
  <c r="C106" i="10"/>
  <c r="B106" i="10"/>
  <c r="D105" i="10"/>
  <c r="C105" i="10"/>
  <c r="B105" i="10"/>
  <c r="D104" i="10"/>
  <c r="C104" i="10"/>
  <c r="B104" i="10"/>
  <c r="D103" i="10"/>
  <c r="C103" i="10"/>
  <c r="B103" i="10"/>
  <c r="D102" i="10"/>
  <c r="C102" i="10"/>
  <c r="B102" i="10"/>
  <c r="D101" i="10"/>
  <c r="C101" i="10"/>
  <c r="B101" i="10"/>
  <c r="D100" i="10"/>
  <c r="C100" i="10"/>
  <c r="B100" i="10"/>
  <c r="D99" i="10"/>
  <c r="C99" i="10"/>
  <c r="B99" i="10"/>
  <c r="D98" i="10"/>
  <c r="C98" i="10"/>
  <c r="B98" i="10"/>
  <c r="D97" i="10"/>
  <c r="C97" i="10"/>
  <c r="B97" i="10"/>
  <c r="D96" i="10"/>
  <c r="C96" i="10"/>
  <c r="B96" i="10"/>
  <c r="D95" i="10"/>
  <c r="C95" i="10"/>
  <c r="B95" i="10"/>
  <c r="D94" i="10"/>
  <c r="C94" i="10"/>
  <c r="B94" i="10"/>
  <c r="D93" i="10"/>
  <c r="C93" i="10"/>
  <c r="B93" i="10"/>
  <c r="D92" i="10"/>
  <c r="C92" i="10"/>
  <c r="B92" i="10"/>
  <c r="D91" i="10"/>
  <c r="C91" i="10"/>
  <c r="B91" i="10"/>
  <c r="D90" i="10"/>
  <c r="C90" i="10"/>
  <c r="B90" i="10"/>
  <c r="D89" i="10"/>
  <c r="C89" i="10"/>
  <c r="B89" i="10"/>
  <c r="D88" i="10"/>
  <c r="C88" i="10"/>
  <c r="B88" i="10"/>
  <c r="D87" i="10"/>
  <c r="C87" i="10"/>
  <c r="B87" i="10"/>
  <c r="D86" i="10"/>
  <c r="C86" i="10"/>
  <c r="B86" i="10"/>
  <c r="D85" i="10"/>
  <c r="C85" i="10"/>
  <c r="B85" i="10"/>
  <c r="D84" i="10"/>
  <c r="C84" i="10"/>
  <c r="B84" i="10"/>
  <c r="D83" i="10"/>
  <c r="C83" i="10"/>
  <c r="B83" i="10"/>
  <c r="D82" i="10"/>
  <c r="C82" i="10"/>
  <c r="B82" i="10"/>
  <c r="D81" i="10"/>
  <c r="C81" i="10"/>
  <c r="B81" i="10"/>
  <c r="D80" i="10"/>
  <c r="C80" i="10"/>
  <c r="B80" i="10"/>
  <c r="D79" i="10"/>
  <c r="C79" i="10"/>
  <c r="B79" i="10"/>
  <c r="D78" i="10"/>
  <c r="C78" i="10"/>
  <c r="B78" i="10"/>
  <c r="D77" i="10"/>
  <c r="C77" i="10"/>
  <c r="B77" i="10"/>
  <c r="D76" i="10"/>
  <c r="C76" i="10"/>
  <c r="B76" i="10"/>
  <c r="D75" i="10"/>
  <c r="C75" i="10"/>
  <c r="B75" i="10"/>
  <c r="D74" i="10"/>
  <c r="C74" i="10"/>
  <c r="B74" i="10"/>
  <c r="D73" i="10"/>
  <c r="C73" i="10"/>
  <c r="B73" i="10"/>
  <c r="D72" i="10"/>
  <c r="C72" i="10"/>
  <c r="B72" i="10"/>
  <c r="D71" i="10"/>
  <c r="C71" i="10"/>
  <c r="B71" i="10"/>
  <c r="D70" i="10"/>
  <c r="C70" i="10"/>
  <c r="B70" i="10"/>
  <c r="D69" i="10"/>
  <c r="C69" i="10"/>
  <c r="B69" i="10"/>
  <c r="D68" i="10"/>
  <c r="C68" i="10"/>
  <c r="B68" i="10"/>
  <c r="D67" i="10"/>
  <c r="C67" i="10"/>
  <c r="B67" i="10"/>
  <c r="D66" i="10"/>
  <c r="C66" i="10"/>
  <c r="B66" i="10"/>
  <c r="D65" i="10"/>
  <c r="C65" i="10"/>
  <c r="B65" i="10"/>
  <c r="D64" i="10"/>
  <c r="C64" i="10"/>
  <c r="B64" i="10"/>
  <c r="D63" i="10"/>
  <c r="C63" i="10"/>
  <c r="B63" i="10"/>
  <c r="D62" i="10"/>
  <c r="C62" i="10"/>
  <c r="B62" i="10"/>
  <c r="D61" i="10"/>
  <c r="C61" i="10"/>
  <c r="B61" i="10"/>
  <c r="D60" i="10"/>
  <c r="C60" i="10"/>
  <c r="B60" i="10"/>
  <c r="D59" i="10"/>
  <c r="C59" i="10"/>
  <c r="B59" i="10"/>
  <c r="D58" i="10"/>
  <c r="C58" i="10"/>
  <c r="B58" i="10"/>
  <c r="D57" i="10"/>
  <c r="C57" i="10"/>
  <c r="B57" i="10"/>
  <c r="D56" i="10"/>
  <c r="C56" i="10"/>
  <c r="B56" i="10"/>
  <c r="D55" i="10"/>
  <c r="C55" i="10"/>
  <c r="B55" i="10"/>
  <c r="D54" i="10"/>
  <c r="C54" i="10"/>
  <c r="B54" i="10"/>
  <c r="D53" i="10"/>
  <c r="C53" i="10"/>
  <c r="B53" i="10"/>
  <c r="D52" i="10"/>
  <c r="C52" i="10"/>
  <c r="B52" i="10"/>
  <c r="D51" i="10"/>
  <c r="C51" i="10"/>
  <c r="B51" i="10"/>
  <c r="D50" i="10"/>
  <c r="C50" i="10"/>
  <c r="B50" i="10"/>
  <c r="D49" i="10"/>
  <c r="C49" i="10"/>
  <c r="B49" i="10"/>
  <c r="D48" i="10"/>
  <c r="C48" i="10"/>
  <c r="B48" i="10"/>
  <c r="D47" i="10"/>
  <c r="C47" i="10"/>
  <c r="B47" i="10"/>
  <c r="D46" i="10"/>
  <c r="C46" i="10"/>
  <c r="B46" i="10"/>
  <c r="D45" i="10"/>
  <c r="C45" i="10"/>
  <c r="B45" i="10"/>
  <c r="D44" i="10"/>
  <c r="C44" i="10"/>
  <c r="B44" i="10"/>
  <c r="D43" i="10"/>
  <c r="C43" i="10"/>
  <c r="B43" i="10"/>
  <c r="D42" i="10"/>
  <c r="C42" i="10"/>
  <c r="B42" i="10"/>
  <c r="D41" i="10"/>
  <c r="C41" i="10"/>
  <c r="B41" i="10"/>
  <c r="D40" i="10"/>
  <c r="C40" i="10"/>
  <c r="B40" i="10"/>
  <c r="D39" i="10"/>
  <c r="C39" i="10"/>
  <c r="B39" i="10"/>
  <c r="D38" i="10"/>
  <c r="C38" i="10"/>
  <c r="B38" i="10"/>
  <c r="D37" i="10"/>
  <c r="C37" i="10"/>
  <c r="B37" i="10"/>
  <c r="D36" i="10"/>
  <c r="C36" i="10"/>
  <c r="B36" i="10"/>
  <c r="D35" i="10"/>
  <c r="C35" i="10"/>
  <c r="B35" i="10"/>
  <c r="D34" i="10"/>
  <c r="C34" i="10"/>
  <c r="B34" i="10"/>
  <c r="D33" i="10"/>
  <c r="C33" i="10"/>
  <c r="B33" i="10"/>
  <c r="D32" i="10"/>
  <c r="C32" i="10"/>
  <c r="B32" i="10"/>
  <c r="D31" i="10"/>
  <c r="C31" i="10"/>
  <c r="B31" i="10"/>
  <c r="D30" i="10"/>
  <c r="C30" i="10"/>
  <c r="B30" i="10"/>
  <c r="D29" i="10"/>
  <c r="C29" i="10"/>
  <c r="B29" i="10"/>
  <c r="D28" i="10"/>
  <c r="C28" i="10"/>
  <c r="B28" i="10"/>
  <c r="D27" i="10"/>
  <c r="C27" i="10"/>
  <c r="B27" i="10"/>
  <c r="D26" i="10"/>
  <c r="C26" i="10"/>
  <c r="B26" i="10"/>
  <c r="D25" i="10"/>
  <c r="C25" i="10"/>
  <c r="B25" i="10"/>
  <c r="D24" i="10"/>
  <c r="C24" i="10"/>
  <c r="B24" i="10"/>
  <c r="D23" i="10"/>
  <c r="C23" i="10"/>
  <c r="B23" i="10"/>
  <c r="I22" i="10"/>
  <c r="H22" i="10" s="1"/>
  <c r="G22" i="10"/>
  <c r="D22" i="10"/>
  <c r="C22" i="10"/>
  <c r="B22" i="10"/>
  <c r="G21" i="10"/>
  <c r="I21" i="10" s="1"/>
  <c r="H21" i="10" s="1"/>
  <c r="D21" i="10"/>
  <c r="C21" i="10"/>
  <c r="B21" i="10"/>
  <c r="G20" i="10"/>
  <c r="I20" i="10" s="1"/>
  <c r="H20" i="10" s="1"/>
  <c r="D20" i="10"/>
  <c r="C20" i="10"/>
  <c r="B20" i="10"/>
  <c r="G19" i="10"/>
  <c r="I19" i="10" s="1"/>
  <c r="H19" i="10" s="1"/>
  <c r="D19" i="10"/>
  <c r="C19" i="10"/>
  <c r="B19" i="10"/>
  <c r="I18" i="10"/>
  <c r="H18" i="10" s="1"/>
  <c r="G18" i="10"/>
  <c r="D18" i="10"/>
  <c r="C18" i="10"/>
  <c r="B18" i="10"/>
  <c r="G17" i="10"/>
  <c r="I17" i="10" s="1"/>
  <c r="H17" i="10" s="1"/>
  <c r="D17" i="10"/>
  <c r="C17" i="10"/>
  <c r="B17" i="10"/>
  <c r="G16" i="10"/>
  <c r="I16" i="10" s="1"/>
  <c r="H16" i="10" s="1"/>
  <c r="D16" i="10"/>
  <c r="C16" i="10"/>
  <c r="B16" i="10"/>
  <c r="G15" i="10"/>
  <c r="I15" i="10" s="1"/>
  <c r="H15" i="10" s="1"/>
  <c r="D15" i="10"/>
  <c r="C15" i="10"/>
  <c r="B15" i="10"/>
  <c r="I14" i="10"/>
  <c r="H14" i="10" s="1"/>
  <c r="G14" i="10"/>
  <c r="D14" i="10"/>
  <c r="C14" i="10"/>
  <c r="B14" i="10"/>
  <c r="G13" i="10"/>
  <c r="I13" i="10" s="1"/>
  <c r="H13" i="10" s="1"/>
  <c r="D13" i="10"/>
  <c r="C13" i="10"/>
  <c r="B13" i="10"/>
  <c r="G12" i="10"/>
  <c r="I12" i="10" s="1"/>
  <c r="H12" i="10" s="1"/>
  <c r="D12" i="10"/>
  <c r="C12" i="10"/>
  <c r="B12" i="10"/>
  <c r="G11" i="10"/>
  <c r="I11" i="10" s="1"/>
  <c r="H11" i="10" s="1"/>
  <c r="D11" i="10"/>
  <c r="C11" i="10"/>
  <c r="B11" i="10"/>
  <c r="I10" i="10"/>
  <c r="H10" i="10" s="1"/>
  <c r="G10" i="10"/>
  <c r="D10" i="10"/>
  <c r="C10" i="10"/>
  <c r="B10" i="10"/>
  <c r="G9" i="10"/>
  <c r="I9" i="10" s="1"/>
  <c r="H9" i="10" s="1"/>
  <c r="I8" i="10"/>
  <c r="H8" i="10" s="1"/>
  <c r="G8" i="10"/>
  <c r="G7" i="10"/>
  <c r="I7" i="10" s="1"/>
  <c r="H7" i="10" s="1"/>
  <c r="G6" i="10"/>
  <c r="I6" i="10" s="1"/>
  <c r="H6" i="10" s="1"/>
  <c r="G5" i="10"/>
  <c r="I5" i="10" s="1"/>
  <c r="H5" i="10" s="1"/>
  <c r="C5" i="10"/>
  <c r="B5" i="10"/>
  <c r="I4" i="10"/>
  <c r="H3" i="10"/>
  <c r="H15" i="7"/>
  <c r="E11" i="7" s="1"/>
  <c r="D7" i="7"/>
  <c r="H7" i="7" s="1"/>
  <c r="I7" i="7" s="1"/>
  <c r="C7" i="7"/>
  <c r="H6" i="7"/>
  <c r="I6" i="7" s="1"/>
  <c r="D6" i="7"/>
  <c r="C6" i="7"/>
  <c r="Q10" i="6"/>
  <c r="Q9" i="6"/>
  <c r="H4" i="6" s="1"/>
  <c r="Q7" i="6"/>
  <c r="Q6" i="6"/>
  <c r="Q5" i="6"/>
  <c r="K35" i="5"/>
  <c r="J35" i="5"/>
  <c r="K34" i="5"/>
  <c r="J34" i="5"/>
  <c r="K33" i="5"/>
  <c r="J33" i="5"/>
  <c r="K32" i="5"/>
  <c r="J32" i="5"/>
  <c r="K31" i="5"/>
  <c r="J31" i="5"/>
  <c r="K30" i="5"/>
  <c r="J30" i="5"/>
  <c r="K29" i="5"/>
  <c r="J29" i="5"/>
  <c r="K28" i="5"/>
  <c r="J28" i="5"/>
  <c r="K27" i="5"/>
  <c r="J27" i="5"/>
  <c r="K26" i="5"/>
  <c r="J26" i="5"/>
  <c r="K25" i="5"/>
  <c r="J25" i="5"/>
  <c r="K24" i="5"/>
  <c r="J24" i="5"/>
  <c r="K23" i="5"/>
  <c r="J23" i="5"/>
  <c r="K22" i="5"/>
  <c r="J22" i="5"/>
  <c r="K21" i="5"/>
  <c r="J21" i="5"/>
  <c r="K20" i="5"/>
  <c r="J20" i="5"/>
  <c r="K19" i="5"/>
  <c r="J19" i="5"/>
  <c r="I18" i="5"/>
  <c r="I17" i="5"/>
  <c r="I16" i="5"/>
  <c r="Q10" i="5"/>
  <c r="Q9" i="5"/>
  <c r="Q7" i="5"/>
  <c r="K7" i="5"/>
  <c r="Q6" i="5"/>
  <c r="Q5" i="5"/>
  <c r="F4" i="8" s="1"/>
  <c r="P35" i="4"/>
  <c r="P34" i="4"/>
  <c r="P33" i="4"/>
  <c r="P32" i="4"/>
  <c r="P31" i="4"/>
  <c r="P30" i="4"/>
  <c r="P29" i="4"/>
  <c r="P28" i="4"/>
  <c r="P27" i="4"/>
  <c r="O27" i="4"/>
  <c r="P26" i="4"/>
  <c r="O26" i="4"/>
  <c r="I26" i="4"/>
  <c r="P25" i="4"/>
  <c r="O25" i="4"/>
  <c r="P24" i="4"/>
  <c r="O24" i="4"/>
  <c r="P23" i="4"/>
  <c r="O23" i="4"/>
  <c r="P22" i="4"/>
  <c r="O22" i="4"/>
  <c r="P21" i="4"/>
  <c r="O21" i="4"/>
  <c r="P20" i="4"/>
  <c r="O20" i="4"/>
  <c r="P19" i="4"/>
  <c r="O19" i="4"/>
  <c r="P18" i="4"/>
  <c r="O18" i="4"/>
  <c r="P17" i="4"/>
  <c r="O17" i="4"/>
  <c r="P16" i="4"/>
  <c r="O16" i="4"/>
  <c r="P15" i="4"/>
  <c r="O15" i="4"/>
  <c r="P14" i="4"/>
  <c r="O14" i="4"/>
  <c r="P13" i="4"/>
  <c r="O13" i="4"/>
  <c r="P12" i="4"/>
  <c r="O12" i="4"/>
  <c r="P11" i="4"/>
  <c r="O11" i="4"/>
  <c r="P10" i="4"/>
  <c r="O10" i="4"/>
  <c r="P9" i="4"/>
  <c r="O9" i="4"/>
  <c r="P8" i="4"/>
  <c r="O8" i="4"/>
  <c r="P7" i="4"/>
  <c r="O7" i="4"/>
  <c r="N6" i="4"/>
  <c r="O6" i="4" s="1"/>
  <c r="N5" i="4"/>
  <c r="O5" i="4" s="1"/>
  <c r="N4" i="4"/>
  <c r="P4" i="4" s="1"/>
  <c r="D25" i="3"/>
  <c r="D23" i="3"/>
  <c r="D17" i="3"/>
  <c r="F14" i="3"/>
  <c r="G14" i="3" s="1"/>
  <c r="G11" i="3" s="1"/>
  <c r="D14" i="3"/>
  <c r="F13" i="3"/>
  <c r="M6" i="3" s="1"/>
  <c r="D13" i="3"/>
  <c r="D11" i="3"/>
  <c r="D10" i="3"/>
  <c r="L7" i="3"/>
  <c r="K7" i="3"/>
  <c r="E14" i="3" s="1"/>
  <c r="E11" i="3" s="1"/>
  <c r="J7" i="3"/>
  <c r="H7" i="3"/>
  <c r="F7" i="3"/>
  <c r="G7" i="3" s="1"/>
  <c r="E7" i="3"/>
  <c r="D7" i="3"/>
  <c r="I7" i="3" s="1"/>
  <c r="K6" i="3"/>
  <c r="L6" i="3" s="1"/>
  <c r="F10" i="3" s="1"/>
  <c r="J6" i="3"/>
  <c r="F6" i="3"/>
  <c r="F22" i="3" s="1"/>
  <c r="D6" i="3"/>
  <c r="I6" i="3" s="1"/>
  <c r="C15" i="2"/>
  <c r="E13" i="2"/>
  <c r="E10" i="2" s="1"/>
  <c r="D13" i="2"/>
  <c r="D11" i="2"/>
  <c r="H6" i="2"/>
  <c r="D10" i="2" s="1"/>
  <c r="D6" i="2"/>
  <c r="H5" i="2"/>
  <c r="D7" i="2" s="1"/>
  <c r="O4" i="4" l="1"/>
  <c r="J26" i="4"/>
  <c r="J27" i="4" s="1"/>
  <c r="G6" i="7"/>
  <c r="F6" i="7"/>
  <c r="E6" i="7"/>
  <c r="G7" i="7"/>
  <c r="F7" i="7"/>
  <c r="E7" i="7"/>
  <c r="F33" i="6"/>
  <c r="E28" i="6"/>
  <c r="F25" i="6"/>
  <c r="E20" i="6"/>
  <c r="F17" i="6"/>
  <c r="F12" i="6"/>
  <c r="E33" i="6"/>
  <c r="F30" i="6"/>
  <c r="E25" i="6"/>
  <c r="F22" i="6"/>
  <c r="E17" i="6"/>
  <c r="F14" i="6"/>
  <c r="E12" i="6"/>
  <c r="F10" i="6"/>
  <c r="F35" i="6"/>
  <c r="E30" i="6"/>
  <c r="F27" i="6"/>
  <c r="E22" i="6"/>
  <c r="F19" i="6"/>
  <c r="E14" i="6"/>
  <c r="E10" i="6"/>
  <c r="F8" i="6"/>
  <c r="E35" i="6"/>
  <c r="F32" i="6"/>
  <c r="E27" i="6"/>
  <c r="F24" i="6"/>
  <c r="E19" i="6"/>
  <c r="F16" i="6"/>
  <c r="E8" i="6"/>
  <c r="F6" i="6"/>
  <c r="E32" i="6"/>
  <c r="F29" i="6"/>
  <c r="E24" i="6"/>
  <c r="F21" i="6"/>
  <c r="E16" i="6"/>
  <c r="F13" i="6"/>
  <c r="F11" i="6"/>
  <c r="E6" i="6"/>
  <c r="F34" i="6"/>
  <c r="E29" i="6"/>
  <c r="F26" i="6"/>
  <c r="E21" i="6"/>
  <c r="F18" i="6"/>
  <c r="E13" i="6"/>
  <c r="E11" i="6"/>
  <c r="E34" i="6"/>
  <c r="F31" i="6"/>
  <c r="E26" i="6"/>
  <c r="F23" i="6"/>
  <c r="E18" i="6"/>
  <c r="F15" i="6"/>
  <c r="F9" i="6"/>
  <c r="F7" i="6"/>
  <c r="E31" i="6"/>
  <c r="F28" i="6"/>
  <c r="E23" i="6"/>
  <c r="F20" i="6"/>
  <c r="E15" i="6"/>
  <c r="E9" i="6"/>
  <c r="E7" i="6"/>
  <c r="F28" i="3"/>
  <c r="G28" i="3" s="1"/>
  <c r="D14" i="8"/>
  <c r="D11" i="8"/>
  <c r="D8" i="8"/>
  <c r="D13" i="8"/>
  <c r="D10" i="8"/>
  <c r="D7" i="8"/>
  <c r="D12" i="8"/>
  <c r="D15" i="8"/>
  <c r="D9" i="8"/>
  <c r="D6" i="8"/>
  <c r="F11" i="3"/>
  <c r="C6" i="2"/>
  <c r="G6" i="3"/>
  <c r="C13" i="2"/>
  <c r="C10" i="2" s="1"/>
  <c r="H6" i="3"/>
  <c r="P5" i="4"/>
  <c r="P6" i="4"/>
  <c r="M7" i="3"/>
  <c r="M21" i="3" s="1"/>
  <c r="F30" i="3"/>
  <c r="E6" i="2"/>
  <c r="E13" i="3"/>
  <c r="E10" i="3" s="1"/>
  <c r="I27" i="4"/>
  <c r="I24" i="4"/>
  <c r="F5" i="9"/>
  <c r="A3" i="9" s="1"/>
  <c r="H4" i="5"/>
  <c r="D11" i="7"/>
  <c r="F11" i="7" s="1"/>
  <c r="G13" i="3"/>
  <c r="G10" i="3" s="1"/>
  <c r="E28" i="3"/>
  <c r="E6" i="3"/>
  <c r="M22" i="3" l="1"/>
  <c r="G30" i="3"/>
  <c r="E30" i="3"/>
  <c r="F34" i="5"/>
  <c r="E34" i="5"/>
  <c r="F29" i="5"/>
  <c r="E26" i="5"/>
  <c r="F21" i="5"/>
  <c r="F18" i="5"/>
  <c r="E15" i="5"/>
  <c r="E9" i="5"/>
  <c r="F7" i="5"/>
  <c r="F32" i="5"/>
  <c r="E29" i="5"/>
  <c r="F24" i="5"/>
  <c r="E21" i="5"/>
  <c r="E18" i="5"/>
  <c r="F12" i="5"/>
  <c r="E7" i="5"/>
  <c r="F35" i="5"/>
  <c r="E32" i="5"/>
  <c r="F27" i="5"/>
  <c r="E24" i="5"/>
  <c r="F19" i="5"/>
  <c r="F14" i="5"/>
  <c r="E12" i="5"/>
  <c r="F10" i="5"/>
  <c r="E35" i="5"/>
  <c r="F30" i="5"/>
  <c r="E27" i="5"/>
  <c r="F22" i="5"/>
  <c r="E19" i="5"/>
  <c r="E14" i="5"/>
  <c r="E10" i="5"/>
  <c r="F8" i="5"/>
  <c r="F33" i="5"/>
  <c r="E30" i="5"/>
  <c r="F25" i="5"/>
  <c r="E22" i="5"/>
  <c r="F16" i="5"/>
  <c r="E8" i="5"/>
  <c r="E33" i="5"/>
  <c r="F28" i="5"/>
  <c r="E25" i="5"/>
  <c r="F20" i="5"/>
  <c r="E16" i="5"/>
  <c r="F13" i="5"/>
  <c r="F11" i="5"/>
  <c r="F6" i="5"/>
  <c r="F26" i="5"/>
  <c r="E23" i="5"/>
  <c r="F31" i="5"/>
  <c r="E28" i="5"/>
  <c r="F23" i="5"/>
  <c r="E20" i="5"/>
  <c r="F17" i="5"/>
  <c r="E13" i="5"/>
  <c r="E11" i="5"/>
  <c r="E6" i="5"/>
  <c r="E31" i="5"/>
  <c r="E17" i="5"/>
  <c r="F15" i="5"/>
  <c r="F9" i="5"/>
  <c r="I5" i="8"/>
  <c r="I7" i="8"/>
  <c r="I6" i="8"/>
  <c r="E33" i="4"/>
  <c r="F30" i="4"/>
  <c r="E23" i="4"/>
  <c r="E21" i="4"/>
  <c r="F16" i="4"/>
  <c r="F14" i="4"/>
  <c r="F5" i="4"/>
  <c r="E5" i="4"/>
  <c r="E17" i="4"/>
  <c r="F12" i="4"/>
  <c r="E11" i="4"/>
  <c r="F7" i="4"/>
  <c r="F6" i="4"/>
  <c r="E30" i="4"/>
  <c r="F19" i="4"/>
  <c r="E16" i="4"/>
  <c r="E14" i="4"/>
  <c r="F10" i="4"/>
  <c r="F32" i="4"/>
  <c r="F26" i="4"/>
  <c r="E19" i="4"/>
  <c r="F17" i="4"/>
  <c r="F11" i="4"/>
  <c r="E10" i="4"/>
  <c r="E32" i="4"/>
  <c r="F29" i="4"/>
  <c r="E26" i="4"/>
  <c r="F24" i="4"/>
  <c r="F22" i="4"/>
  <c r="F34" i="4"/>
  <c r="E29" i="4"/>
  <c r="F27" i="4"/>
  <c r="E24" i="4"/>
  <c r="E22" i="4"/>
  <c r="F15" i="4"/>
  <c r="F13" i="4"/>
  <c r="E12" i="4"/>
  <c r="F8" i="4"/>
  <c r="E7" i="4"/>
  <c r="E6" i="4"/>
  <c r="E34" i="4"/>
  <c r="F31" i="4"/>
  <c r="E27" i="4"/>
  <c r="F20" i="4"/>
  <c r="F18" i="4"/>
  <c r="E15" i="4"/>
  <c r="E13" i="4"/>
  <c r="F9" i="4"/>
  <c r="E8" i="4"/>
  <c r="E20" i="4"/>
  <c r="E18" i="4"/>
  <c r="E9" i="4"/>
  <c r="E28" i="4"/>
  <c r="E31" i="4"/>
  <c r="F28" i="4"/>
  <c r="F25" i="4"/>
  <c r="F33" i="4"/>
  <c r="E25" i="4"/>
  <c r="F23" i="4"/>
  <c r="F21" i="4"/>
  <c r="F15" i="7"/>
  <c r="M20" i="3"/>
  <c r="E22" i="3" s="1"/>
  <c r="I8" i="8" l="1"/>
  <c r="I9" i="8" s="1"/>
  <c r="I10" i="8" s="1"/>
  <c r="G15" i="7"/>
  <c r="E15" i="7"/>
  <c r="H14" i="7" s="1"/>
  <c r="D16" i="7" s="1"/>
  <c r="K6" i="6"/>
  <c r="K8" i="6" s="1"/>
  <c r="K9" i="6" s="1"/>
  <c r="K10" i="6" s="1"/>
  <c r="K5" i="6"/>
  <c r="I7" i="4"/>
  <c r="H16" i="4"/>
  <c r="J7" i="4"/>
  <c r="J16" i="5"/>
  <c r="K18" i="5"/>
  <c r="K16" i="5"/>
  <c r="D19" i="3"/>
  <c r="K17" i="5"/>
  <c r="G22" i="3"/>
  <c r="J18" i="5"/>
  <c r="H22" i="3"/>
  <c r="J17" i="5"/>
  <c r="G35" i="5" l="1"/>
  <c r="G30" i="5"/>
  <c r="G31" i="5"/>
  <c r="G33" i="5"/>
  <c r="G27" i="5"/>
  <c r="G26" i="5"/>
  <c r="G32" i="5"/>
  <c r="G34" i="5"/>
  <c r="G29" i="5"/>
  <c r="G28" i="5"/>
  <c r="G22" i="5"/>
  <c r="G20" i="5"/>
  <c r="G17" i="5"/>
  <c r="G23" i="5"/>
  <c r="G25" i="5"/>
  <c r="G19" i="5"/>
  <c r="G16" i="5"/>
  <c r="G18" i="5"/>
  <c r="G24" i="5"/>
  <c r="G21" i="5"/>
  <c r="G14" i="5"/>
  <c r="G6" i="5"/>
  <c r="G12" i="5"/>
  <c r="G15" i="5"/>
  <c r="G11" i="5"/>
  <c r="G9" i="5"/>
  <c r="G7" i="5"/>
  <c r="G13" i="5"/>
  <c r="G8" i="5"/>
  <c r="G10" i="5"/>
  <c r="I11" i="8"/>
  <c r="I12" i="8" s="1"/>
  <c r="J6" i="4"/>
  <c r="J10" i="4" s="1"/>
  <c r="J8" i="4"/>
  <c r="J12" i="4" s="1"/>
  <c r="J11" i="4"/>
  <c r="K7" i="4"/>
  <c r="I6" i="4"/>
  <c r="I10" i="4" s="1"/>
  <c r="I8" i="4"/>
  <c r="I12" i="4" s="1"/>
  <c r="J20" i="4"/>
  <c r="I20" i="4"/>
  <c r="K16" i="4" s="1"/>
  <c r="H17" i="4" s="1"/>
  <c r="I11" i="4"/>
  <c r="K11" i="6"/>
  <c r="K12" i="6" s="1"/>
  <c r="K6" i="5" l="1"/>
  <c r="K8" i="5" s="1"/>
  <c r="K9" i="5" s="1"/>
  <c r="K5" i="5"/>
  <c r="K6" i="4"/>
  <c r="K10" i="4" s="1"/>
  <c r="K8" i="4"/>
  <c r="K12" i="4" s="1"/>
  <c r="K11" i="4"/>
  <c r="K10" i="5" l="1"/>
  <c r="K11" i="5"/>
  <c r="K12"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 authorId="0" shapeId="0" xr:uid="{00000000-0006-0000-0100-000001000000}">
      <text>
        <r>
          <rPr>
            <sz val="10"/>
            <color rgb="FF000000"/>
            <rFont val="Arial"/>
            <scheme val="minor"/>
          </rPr>
          <t>This is a correction factor to remove bias from standard deviation estimates.</t>
        </r>
      </text>
    </comment>
    <comment ref="D7" authorId="0" shapeId="0" xr:uid="{00000000-0006-0000-0100-000002000000}">
      <text>
        <r>
          <rPr>
            <sz val="10"/>
            <color rgb="FF000000"/>
            <rFont val="Arial"/>
            <scheme val="minor"/>
          </rPr>
          <t>When using this " ± " notation it is important to specify that the margin is a confidence interval and not a standard error, since this notation is also frequently used for the latter.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3" authorId="0" shapeId="0" xr:uid="{00000000-0006-0000-0200-000001000000}">
      <text>
        <r>
          <rPr>
            <sz val="10"/>
            <color rgb="FF000000"/>
            <rFont val="Arial"/>
            <scheme val="minor"/>
          </rPr>
          <t>Confidence Intervals (CI) are a range of values that contain the true value in some proportion of experiments.  Detailed explanation of what that means below.
The proportion that you want to compute for CIs is the number in the adjacent cell.  90% is a common number to use for statistical inference.
What is a statistical experiment?  Particular ammunition shot through a particular gun has some true mean and variance.  If we could somehow shoot an infinite number of those bullets, and the gun barrel never wore out, we could observe the true values.  But we can't do that.  Instead we can only shoot a limited number of samples and use statistics to estimate what the true value is.  Each target that we shoot constitutes an "experiment" from which we can estimate the value of these parameters.  We never get to know the "true" value; we can only estimate it by conducting experiments.
What does the Confidence Interval mean?  If we calculate the 90% CIs on our estimate of a parameter following each experiment, then in 90% of such experiments the computed confidence interval will contain the true value of that parameter.  Note that this also means that in 10% of experiments the confidence interval will *not* contain the true value!  So Confidence Intervals give us an idea of how statistically significant are the results of an experiment.</t>
        </r>
      </text>
    </comment>
    <comment ref="H6" authorId="0" shapeId="0" xr:uid="{00000000-0006-0000-0200-000002000000}">
      <text>
        <r>
          <rPr>
            <sz val="10"/>
            <color rgb="FF000000"/>
            <rFont val="Arial"/>
            <scheme val="minor"/>
          </rPr>
          <t>When using this " ± " notation it is important to specify that the margin is a confidence interval and not a standard error, since this notation is also frequently used for the latter.</t>
        </r>
      </text>
    </comment>
    <comment ref="L6" authorId="0" shapeId="0" xr:uid="{00000000-0006-0000-0200-000003000000}">
      <text>
        <r>
          <rPr>
            <sz val="10"/>
            <color rgb="FF000000"/>
            <rFont val="Arial"/>
            <scheme val="minor"/>
          </rPr>
          <t>This is a correction factor to remove bias from standard deviation estimates.</t>
        </r>
      </text>
    </comment>
    <comment ref="L7" authorId="0" shapeId="0" xr:uid="{00000000-0006-0000-0200-000004000000}">
      <text>
        <r>
          <rPr>
            <sz val="10"/>
            <color rgb="FF000000"/>
            <rFont val="Arial"/>
            <scheme val="minor"/>
          </rPr>
          <t>This is a correction factor to remove bias from standard deviation estimates.</t>
        </r>
      </text>
    </comment>
    <comment ref="E19" authorId="0" shapeId="0" xr:uid="{00000000-0006-0000-0200-000005000000}">
      <text>
        <r>
          <rPr>
            <sz val="10"/>
            <color rgb="FF000000"/>
            <rFont val="Arial"/>
            <scheme val="minor"/>
          </rPr>
          <t>This is the "False positive" rate: I.e., the probability of observing these data if there is no true difference.</t>
        </r>
      </text>
    </comment>
    <comment ref="M20" authorId="0" shapeId="0" xr:uid="{00000000-0006-0000-0200-000006000000}">
      <text>
        <r>
          <rPr>
            <sz val="10"/>
            <color rgb="FF000000"/>
            <rFont val="Arial"/>
            <scheme val="minor"/>
          </rPr>
          <t>Satterthwaite degrees of freedom for t distribution (for Welch's t test)</t>
        </r>
      </text>
    </comment>
    <comment ref="H22" authorId="0" shapeId="0" xr:uid="{00000000-0006-0000-0200-000007000000}">
      <text>
        <r>
          <rPr>
            <sz val="10"/>
            <color rgb="FF000000"/>
            <rFont val="Arial"/>
            <scheme val="minor"/>
          </rPr>
          <t>When using this " ± " notation it is important to specify that the margin is a confidence interval and not a standard error, since this notation is also frequently used for the latter.</t>
        </r>
      </text>
    </comment>
    <comment ref="E25" authorId="0" shapeId="0" xr:uid="{00000000-0006-0000-0200-000008000000}">
      <text>
        <r>
          <rPr>
            <sz val="10"/>
            <color rgb="FF000000"/>
            <rFont val="Arial"/>
            <scheme val="minor"/>
          </rPr>
          <t>This is the "False positive" rate: I.e., the probability of observing these data if there is no true difference.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3" authorId="0" shapeId="0" xr:uid="{00000000-0006-0000-0300-000001000000}">
      <text>
        <r>
          <rPr>
            <sz val="10"/>
            <color rgb="FF000000"/>
            <rFont val="Arial"/>
            <scheme val="minor"/>
          </rPr>
          <t>Confidence Intervals (CI) are a range of values that contain the true value in some proportion of experiments.  Detailed explanation of what that means below.
The proportion that you want to compute for CIs is the number in the adjacent cell.  90% is a common number to use for statistical inference.
What is a statistical experiment?  Particular ammunition shot through a particular gun has some true mean and variance.  If we could somehow shoot an infinite number of those bullets, and the gun barrel never wore out, we could observe the true values.  But we can't do that.  Instead we can only shoot a limited number of samples and use statistics to estimate what the true value is.  Each target that we shoot constitutes an "experiment" from which we can estimate the value of these parameters.  We never get to know the "true" value; we can only estimate it by conducting experiments.
What does the Confidence Interval mean?  If we calculate the 90% CIs on our estimate of a parameter following each experiment, then in 90% of such experiments the computed confidence interval will contain the true value of that parameter.  Note that this also means that in 10% of experiments the confidence interval will *not* contain the true value!  So Confidence Intervals give us an idea of how statistically significant are the results of an experiment.</t>
        </r>
      </text>
    </comment>
    <comment ref="I16" authorId="0" shapeId="0" xr:uid="{00000000-0006-0000-0300-000002000000}">
      <text>
        <r>
          <rPr>
            <sz val="10"/>
            <color rgb="FF000000"/>
            <rFont val="Arial"/>
            <scheme val="minor"/>
          </rPr>
          <t>This is the "False positive" rate: I.e., the probability of observing these data if there is no true difference.</t>
        </r>
      </text>
    </comment>
    <comment ref="I27" authorId="0" shapeId="0" xr:uid="{00000000-0006-0000-0300-000003000000}">
      <text>
        <r>
          <rPr>
            <sz val="10"/>
            <color rgb="FF000000"/>
            <rFont val="Arial"/>
            <scheme val="minor"/>
          </rPr>
          <t>This is a correction factor to remove bias from standard deviation estimates.</t>
        </r>
      </text>
    </comment>
    <comment ref="J27" authorId="0" shapeId="0" xr:uid="{00000000-0006-0000-0300-000004000000}">
      <text>
        <r>
          <rPr>
            <sz val="10"/>
            <color rgb="FF000000"/>
            <rFont val="Arial"/>
            <scheme val="minor"/>
          </rPr>
          <t>This is a correction factor to remove bias from standard deviation estimates.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600-000001000000}">
      <text>
        <r>
          <rPr>
            <sz val="10"/>
            <color rgb="FF000000"/>
            <rFont val="Arial"/>
            <scheme val="minor"/>
          </rPr>
          <t>Paste your sample data here.
The R^2 for each shot on a target can be copied from the Precision sheets, which compute it in MOA terms.
Purpose of this sheet is to look at the statistical difference between two targets.</t>
        </r>
      </text>
    </comment>
    <comment ref="I3" authorId="0" shapeId="0" xr:uid="{00000000-0006-0000-0600-000002000000}">
      <text>
        <r>
          <rPr>
            <sz val="10"/>
            <color rgb="FF000000"/>
            <rFont val="Arial"/>
            <scheme val="minor"/>
          </rPr>
          <t>Confidence Intervals (CI) are a range of values that contain the true value in some proportion of experiments.  Detailed explanation of what that means below.
The proportion that you want to compute for CIs is the number in the next cell.  90% is a common number to use for statistical inference.
What is a statistical experiment?  Particular ammunition shot through a particular gun has some true dispersion.  If we could somehow shoot an infinite number of those bullets, and the gun barrel never wore out, we could observe the true dispersion.  But we can't do that.  Instead we can only shoot a limited number of samples and use statistics to estimate what the true value is.  Each target that we shoot constitutes an "experiment" from which we can estimate the value of sigma.  We never get to know the "true" value of sigma; we can only estimate it by conducting experiments.
What does the Confidence Interval mean?  If we calculate the 90% CIs on our estimate of sigma following each experiment, then in 90% of such experiments the computed confidence interval will contain the true value of sigma.  Note that this also means that in 10% of experiments the confidence interval will *not* contain the true value!  So Confidence Intervals give us an idea of how statistically significant are the results of an experiment.</t>
        </r>
      </text>
    </comment>
    <comment ref="F10" authorId="0" shapeId="0" xr:uid="{00000000-0006-0000-0600-000003000000}">
      <text>
        <r>
          <rPr>
            <sz val="10"/>
            <color rgb="FF000000"/>
            <rFont val="Arial"/>
            <scheme val="minor"/>
          </rPr>
          <t>False positive rate.
More precisely: The is the probability of observing these samples under the null hypothesis.  I.e., if there is no difference in precision between A and B, but we draw this many samples from each, then this is the probability of observing samples with the mean R^2 differences shown here.</t>
        </r>
      </text>
    </comment>
    <comment ref="G10" authorId="0" shapeId="0" xr:uid="{00000000-0006-0000-0600-000004000000}">
      <text>
        <r>
          <rPr>
            <sz val="10"/>
            <color rgb="FF000000"/>
            <rFont val="Arial"/>
            <scheme val="minor"/>
          </rPr>
          <t>In other words, "p" is the probability of a "false positive" in rejecting the null hypothesis that the precision of A and B are the same.
The smaller the p value the less likely the data that A and B have the same precision.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00000000-0006-0000-0700-000001000000}">
      <text>
        <r>
          <rPr>
            <sz val="10"/>
            <color rgb="FF000000"/>
            <rFont val="Arial"/>
            <scheme val="minor"/>
          </rPr>
          <t>This is the straight-line measurement of the distance between the two holes in the target.  Measure from the center of each hole.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H3" authorId="0" shapeId="0" xr:uid="{00000000-0006-0000-0800-000001000000}">
      <text>
        <r>
          <rPr>
            <sz val="10"/>
            <color rgb="FF000000"/>
            <rFont val="Arial"/>
            <scheme val="minor"/>
          </rPr>
          <t>These are sampling distribution moments of these range statistics for each group size.
Ref: https://colab.research.google.com/drive/1FN4Nq-14N-JhYEtwYcSydJgJG5o0io6t#scrollTo=p6RZjHQI-WGW</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900-000001000000}">
      <text>
        <r>
          <rPr>
            <sz val="10"/>
            <color rgb="FF000000"/>
            <rFont val="Arial"/>
            <scheme val="minor"/>
          </rPr>
          <t>http://ballistipedia.com/index.php?title=Closed_Form_Precision#How_many_sighter_shots_do_you_need.3F</t>
        </r>
      </text>
    </comment>
    <comment ref="S2" authorId="0" shapeId="0" xr:uid="{00000000-0006-0000-0900-000002000000}">
      <text>
        <r>
          <rPr>
            <sz val="10"/>
            <color rgb="FF000000"/>
            <rFont val="Arial"/>
            <scheme val="minor"/>
          </rPr>
          <t xml:space="preserve">Python code to generate this:
import math
from scipy.stats import rice
table = []
for e in numpy.arange(0, .8, 0.01):
    row = [e,]
    for p in numpy.arange(0.1, 1, 0.025):
        if e == 0:
            row.append(p)
        else:
            t = math.sqrt(-2 * math.log(1-p))
            row.append(rice.cdf(t, 0, scale=1) - rice.cdf(t, e, scale=1))
    table.append(row)
</t>
        </r>
      </text>
    </comment>
    <comment ref="G3" authorId="0" shapeId="0" xr:uid="{00000000-0006-0000-0900-000003000000}">
      <text>
        <r>
          <rPr>
            <sz val="10"/>
            <color rgb="FF000000"/>
            <rFont val="Arial"/>
            <scheme val="minor"/>
          </rPr>
          <t>Average distance of sample center from true center.
I.e., you shoot some number of shots at a target and then zero your gun sight based on the center of that sample group.  But that's an estimate of the true center, which will always be some distance away from the sample center.</t>
        </r>
      </text>
    </comment>
  </commentList>
</comments>
</file>

<file path=xl/sharedStrings.xml><?xml version="1.0" encoding="utf-8"?>
<sst xmlns="http://schemas.openxmlformats.org/spreadsheetml/2006/main" count="313" uniqueCount="179">
  <si>
    <t>Worksheet</t>
  </si>
  <si>
    <t>Velocity</t>
  </si>
  <si>
    <t>Input velocity data, get estimates for mean, variance, and standard deviation with confidence intervals.  (Works for any Normally distributed sample data.)</t>
  </si>
  <si>
    <t>AvB Velocity</t>
  </si>
  <si>
    <t>Statistical analysis of the difference in velocity variance between two different loads.</t>
  </si>
  <si>
    <t>X-Y Variance</t>
  </si>
  <si>
    <t>Input (x,y) coordinates of shots on targets.  This sheet computes the variance estimate of each axis with confidence intervals, as well as aggregate variance and sigma, and a test of whether the variance on each axis is statistically different.</t>
  </si>
  <si>
    <t>Target Precision</t>
  </si>
  <si>
    <t>Input (x,y) coordinates of shots on targets.  This sheet computes the precision estimate (sigma) with 90% upper confidence bound – Ballistic Precision Class (BPC)</t>
  </si>
  <si>
    <t>Precision – known POA</t>
  </si>
  <si>
    <t>Input (x,y) coordinates of shots on targets relative to the point of aim (POA).  Knowing the POA allows more efficient statistics when analyzing multiple targets.</t>
  </si>
  <si>
    <t>AvB Target</t>
  </si>
  <si>
    <t>Compares precision of two different loads.  Input R^2 from targets (which is calculated on Target Precision sheets).</t>
  </si>
  <si>
    <t>2-Shot BPC</t>
  </si>
  <si>
    <t>Shoot two shots at each point of aim and measure their straight-line spread.  Can be easier than recording (x,y) for each hit, but sacrifices statistical power in calculating precision estimate (sigma).</t>
  </si>
  <si>
    <t>Extreme Spread</t>
  </si>
  <si>
    <t>Convert an average extreme spread to an estimate of sigma</t>
  </si>
  <si>
    <t>Applied σ</t>
  </si>
  <si>
    <t>Given sigma, find expected extreme spread, covering probabilities, and zero errors.</t>
  </si>
  <si>
    <t>David Bookstaber is the original author of this workbook.</t>
  </si>
  <si>
    <t>Please email him if you have any questions or comments: bookstaber@gmail.com</t>
  </si>
  <si>
    <t>References:</t>
  </si>
  <si>
    <t>Detailed explanation and validation of the formulas used here.</t>
  </si>
  <si>
    <t>https://david.bookstaber.com/Interests/category/ballistics/</t>
  </si>
  <si>
    <t>https://github.com/dbookstaber/ballistipedia</t>
  </si>
  <si>
    <t>http://ballistipedia.com/</t>
  </si>
  <si>
    <t>Enter Velocity samples in column A.  This sheet computes estimated Mean, Variance, and Standard Deviation with Confidence Intervals.</t>
  </si>
  <si>
    <t>Note: Standard Deviation estimate is de-biased using Normal distribution correction.  This correction is only valid if the data are Normally distributed.</t>
  </si>
  <si>
    <t>Muzzle Velocity Samples</t>
  </si>
  <si>
    <t>&lt;&lt; Put your data in this column</t>
  </si>
  <si>
    <t>Statistic Estimates</t>
  </si>
  <si>
    <t>&lt;&lt; Confidence Level for Confidence Intervals (CI)</t>
  </si>
  <si>
    <t>CI Lower Bound</t>
  </si>
  <si>
    <t>Mean</t>
  </si>
  <si>
    <t>CI Upper Bound</t>
  </si>
  <si>
    <t>Num Samples</t>
  </si>
  <si>
    <t>cG</t>
  </si>
  <si>
    <t>Standard Deviation</t>
  </si>
  <si>
    <t>&lt;&lt; Biased estimate of standard deviation (underestimates the true value)</t>
  </si>
  <si>
    <t>Variance</t>
  </si>
  <si>
    <r>
      <rPr>
        <b/>
        <u/>
        <sz val="12"/>
        <color rgb="FFFFFFFF"/>
        <rFont val="Arial"/>
      </rPr>
      <t>Instructions</t>
    </r>
    <r>
      <rPr>
        <sz val="12"/>
        <color rgb="FFFFFFFF"/>
        <rFont val="Arial"/>
      </rPr>
      <t>: Enter Velocity samples in columns A &amp; B.  This sheet computes estimated Mean, Variance, and Standard Deviation with Confidence Intervals.</t>
    </r>
  </si>
  <si>
    <r>
      <rPr>
        <sz val="12"/>
        <color rgb="FFFFFFFF"/>
        <rFont val="Arial"/>
      </rPr>
      <t xml:space="preserve">Also computes A/B comparison statistics for </t>
    </r>
    <r>
      <rPr>
        <i/>
        <sz val="12"/>
        <color rgb="FFFFFFFF"/>
        <rFont val="Arial"/>
      </rPr>
      <t>difference of means</t>
    </r>
    <r>
      <rPr>
        <sz val="12"/>
        <color rgb="FFFFFFFF"/>
        <rFont val="Arial"/>
      </rPr>
      <t xml:space="preserve"> and </t>
    </r>
    <r>
      <rPr>
        <i/>
        <sz val="12"/>
        <color rgb="FFFFFFFF"/>
        <rFont val="Arial"/>
      </rPr>
      <t>ratio of variances</t>
    </r>
    <r>
      <rPr>
        <sz val="12"/>
        <color rgb="FFFFFFFF"/>
        <rFont val="Arial"/>
      </rPr>
      <t>.</t>
    </r>
  </si>
  <si>
    <t>SK Match</t>
  </si>
  <si>
    <t>SK+</t>
  </si>
  <si>
    <t>&lt;&lt; Name each sample series</t>
  </si>
  <si>
    <t>&lt;&lt; Put sample values here</t>
  </si>
  <si>
    <t>Samples (n)</t>
  </si>
  <si>
    <t>Variance / n</t>
  </si>
  <si>
    <t>Comparison Statistics</t>
  </si>
  <si>
    <r>
      <rPr>
        <i/>
        <sz val="10"/>
        <color theme="1"/>
        <rFont val="Arial"/>
      </rPr>
      <t xml:space="preserve">&lt;&lt; </t>
    </r>
    <r>
      <rPr>
        <b/>
        <i/>
        <sz val="10"/>
        <color theme="1"/>
        <rFont val="Arial"/>
      </rPr>
      <t>p</t>
    </r>
    <r>
      <rPr>
        <b/>
        <sz val="10"/>
        <color theme="1"/>
        <rFont val="Arial"/>
      </rPr>
      <t>-value</t>
    </r>
  </si>
  <si>
    <r>
      <rPr>
        <i/>
        <sz val="10"/>
        <color theme="1"/>
        <rFont val="Arial"/>
      </rPr>
      <t xml:space="preserve">If so, how different are the means?  </t>
    </r>
    <r>
      <rPr>
        <b/>
        <i/>
        <sz val="10"/>
        <color theme="1"/>
        <rFont val="Arial"/>
      </rPr>
      <t xml:space="preserve">Effect Size </t>
    </r>
    <r>
      <rPr>
        <i/>
        <sz val="10"/>
        <color theme="1"/>
        <rFont val="Arial"/>
      </rPr>
      <t>statistic is the difference of means:</t>
    </r>
  </si>
  <si>
    <t>df:</t>
  </si>
  <si>
    <t>MeanA - MeanB</t>
  </si>
  <si>
    <t>norm:</t>
  </si>
  <si>
    <t>tstat:</t>
  </si>
  <si>
    <r>
      <rPr>
        <i/>
        <sz val="10"/>
        <color theme="1"/>
        <rFont val="Arial"/>
      </rPr>
      <t xml:space="preserve">&lt;&lt; </t>
    </r>
    <r>
      <rPr>
        <b/>
        <i/>
        <sz val="10"/>
        <color theme="1"/>
        <rFont val="Arial"/>
      </rPr>
      <t>p</t>
    </r>
    <r>
      <rPr>
        <b/>
        <sz val="10"/>
        <color theme="1"/>
        <rFont val="Arial"/>
      </rPr>
      <t>-value</t>
    </r>
  </si>
  <si>
    <r>
      <rPr>
        <i/>
        <sz val="10"/>
        <color theme="1"/>
        <rFont val="Arial"/>
      </rPr>
      <t xml:space="preserve">If so, how different are the variances?  </t>
    </r>
    <r>
      <rPr>
        <b/>
        <i/>
        <sz val="10"/>
        <color theme="1"/>
        <rFont val="Arial"/>
      </rPr>
      <t>Effect Size</t>
    </r>
    <r>
      <rPr>
        <i/>
        <sz val="10"/>
        <color theme="1"/>
        <rFont val="Arial"/>
      </rPr>
      <t xml:space="preserve"> statistic is the ratio:</t>
    </r>
  </si>
  <si>
    <t>Ratio of StDev</t>
  </si>
  <si>
    <t>Ratio of Variances</t>
  </si>
  <si>
    <t>This sheet estimates variance on each axis, and then aggregated (i.e., assuming they are sampled from the same distribution).</t>
  </si>
  <si>
    <r>
      <rPr>
        <b/>
        <u/>
        <sz val="12"/>
        <color rgb="FFFFFFFF"/>
        <rFont val="Arial"/>
      </rPr>
      <t>Instructions</t>
    </r>
    <r>
      <rPr>
        <b/>
        <sz val="12"/>
        <color rgb="FFFFFFFF"/>
        <rFont val="Arial"/>
      </rPr>
      <t>:</t>
    </r>
    <r>
      <rPr>
        <sz val="12"/>
        <color rgb="FFFFFFFF"/>
        <rFont val="Arial"/>
      </rPr>
      <t xml:space="preserve"> Enter Target data in columns A:D.  Each point of aim should get its own Target Group # in column A. </t>
    </r>
  </si>
  <si>
    <t>User Data</t>
  </si>
  <si>
    <t>yards</t>
  </si>
  <si>
    <t>inches</t>
  </si>
  <si>
    <t>Group</t>
  </si>
  <si>
    <t>Xbar</t>
  </si>
  <si>
    <t>Ybar</t>
  </si>
  <si>
    <t>Target Group #</t>
  </si>
  <si>
    <t>Target Distance</t>
  </si>
  <si>
    <t>Hit X</t>
  </si>
  <si>
    <t>Hit Y</t>
  </si>
  <si>
    <t>MOA X-Xbar</t>
  </si>
  <si>
    <t>MOA Y-Ybar</t>
  </si>
  <si>
    <t>Axis</t>
  </si>
  <si>
    <t>X</t>
  </si>
  <si>
    <t>Y</t>
  </si>
  <si>
    <t>Agg</t>
  </si>
  <si>
    <t>Sigma (SD)</t>
  </si>
  <si>
    <t>Does the evidence suggest VarX &lt;&gt; VarY?</t>
  </si>
  <si>
    <r>
      <rPr>
        <i/>
        <sz val="10"/>
        <color theme="1"/>
        <rFont val="Arial"/>
      </rPr>
      <t xml:space="preserve">&lt;&lt; </t>
    </r>
    <r>
      <rPr>
        <b/>
        <i/>
        <sz val="10"/>
        <color theme="1"/>
        <rFont val="Arial"/>
      </rPr>
      <t>p</t>
    </r>
    <r>
      <rPr>
        <b/>
        <sz val="10"/>
        <color theme="1"/>
        <rFont val="Arial"/>
      </rPr>
      <t>-value</t>
    </r>
  </si>
  <si>
    <t>Ratio Test:</t>
  </si>
  <si>
    <t>CI-</t>
  </si>
  <si>
    <t>CI+</t>
  </si>
  <si>
    <t>MOA Conversion:</t>
  </si>
  <si>
    <t>n</t>
  </si>
  <si>
    <t>2n-2g+1</t>
  </si>
  <si>
    <t>Samples:</t>
  </si>
  <si>
    <t>cG:</t>
  </si>
  <si>
    <r>
      <rPr>
        <sz val="12"/>
        <color rgb="FFFFFFFF"/>
        <rFont val="Arial"/>
      </rPr>
      <t xml:space="preserve">This sheet estimates precision (sigma) and Ballistic Precision Class (BPC) based on target data.  Reference: </t>
    </r>
    <r>
      <rPr>
        <u/>
        <sz val="12"/>
        <color rgb="FF1155CC"/>
        <rFont val="Arial"/>
      </rPr>
      <t>http://ballistipedia.com/index.php?title=Ballistic_Accuracy_Classification</t>
    </r>
  </si>
  <si>
    <t>A "target group" is a collection of shots taken at the same point of aim.  For each target group, measure coordinates (X, Y) of the center of each hit.  (The coordinates will be adjusted in the calculations to the center of the group.)</t>
  </si>
  <si>
    <r>
      <rPr>
        <b/>
        <u/>
        <sz val="12"/>
        <color rgb="FFFFFFFF"/>
        <rFont val="Arial"/>
      </rPr>
      <t>Instructions</t>
    </r>
    <r>
      <rPr>
        <b/>
        <sz val="12"/>
        <color rgb="FFFFFFFF"/>
        <rFont val="Arial"/>
      </rPr>
      <t>:</t>
    </r>
    <r>
      <rPr>
        <sz val="12"/>
        <color rgb="FFFFFFFF"/>
        <rFont val="Arial"/>
      </rPr>
      <t xml:space="preserve"> Enter Target data in columns A:D.  Each point of aim should get its own Target Group # in column A. </t>
    </r>
  </si>
  <si>
    <t>Calculation of estimated sigma σ̂ and BPC</t>
  </si>
  <si>
    <t>Target Distance Units</t>
  </si>
  <si>
    <t>Abbrev</t>
  </si>
  <si>
    <t>cm</t>
  </si>
  <si>
    <t>MOA X</t>
  </si>
  <si>
    <t>MOA Y</t>
  </si>
  <si>
    <t>Radius^2</t>
  </si>
  <si>
    <t>Σr^2</t>
  </si>
  <si>
    <t>yd</t>
  </si>
  <si>
    <t>shots n</t>
  </si>
  <si>
    <t>meters</t>
  </si>
  <si>
    <t>m</t>
  </si>
  <si>
    <t>groups g</t>
  </si>
  <si>
    <t>feet</t>
  </si>
  <si>
    <t>ft</t>
  </si>
  <si>
    <t>=2(n-g)+1</t>
  </si>
  <si>
    <t>Shot Coordinate Units</t>
  </si>
  <si>
    <t>cG(m)</t>
  </si>
  <si>
    <t>=EXP(GAMMALN((m-1)/2) - LN(SQRT(2/(m-1))) - GAMMALN(m/2))</t>
  </si>
  <si>
    <t>in</t>
  </si>
  <si>
    <t>Estimated Sigma σ̂</t>
  </si>
  <si>
    <t>=cG(m) * SQRT(Σr^2/(2*(n-g)))</t>
  </si>
  <si>
    <t>Upper bound of 90% CI U(σ̂)</t>
  </si>
  <si>
    <t>=SQRT(Σr^2/CHIINV(0.95, 2*(n-g)))</t>
  </si>
  <si>
    <t>BPC:</t>
  </si>
  <si>
    <t>=ROUND(10*U(σ̂), 0)</t>
  </si>
  <si>
    <t>Center X</t>
  </si>
  <si>
    <t>Center Y</t>
  </si>
  <si>
    <r>
      <rPr>
        <sz val="12"/>
        <color rgb="FFFFFFFF"/>
        <rFont val="Arial"/>
      </rPr>
      <t xml:space="preserve">This sheet estimates precision (sigma) and Ballistic Precision Class (BPC) based on target data.  Reference: </t>
    </r>
    <r>
      <rPr>
        <u/>
        <sz val="12"/>
        <color rgb="FF1155CC"/>
        <rFont val="Arial"/>
      </rPr>
      <t>http://ballistipedia.com/index.php?title=Ballistic_Accuracy_Classification</t>
    </r>
  </si>
  <si>
    <r>
      <rPr>
        <sz val="11"/>
        <color rgb="FFFFFFFF"/>
        <rFont val="Arial"/>
      </rPr>
      <t xml:space="preserve">A "target group" is a collection of shots taken at the same point of aim.   For each target group, measure the coordinates (X, Y) of the center of each hit </t>
    </r>
    <r>
      <rPr>
        <b/>
        <i/>
        <sz val="11"/>
        <color rgb="FFFFFFFF"/>
        <rFont val="Arial"/>
      </rPr>
      <t>relative to the point of aim</t>
    </r>
    <r>
      <rPr>
        <sz val="11"/>
        <color rgb="FFFFFFFF"/>
        <rFont val="Arial"/>
      </rPr>
      <t>.</t>
    </r>
  </si>
  <si>
    <r>
      <rPr>
        <b/>
        <sz val="12"/>
        <color rgb="FFFFFFFF"/>
        <rFont val="Arial"/>
      </rPr>
      <t>Instructions:</t>
    </r>
    <r>
      <rPr>
        <sz val="12"/>
        <color rgb="FFFFFFFF"/>
        <rFont val="Arial"/>
      </rPr>
      <t xml:space="preserve"> Enter Target data in columns B:D.  (Target Group # is not used here. If you did not record the point of aim for every shot then use </t>
    </r>
    <r>
      <rPr>
        <u/>
        <sz val="12"/>
        <color rgb="FFFFFFFF"/>
        <rFont val="Arial"/>
      </rPr>
      <t>the unknown POA calculator</t>
    </r>
    <r>
      <rPr>
        <sz val="12"/>
        <color rgb="FFFFFFFF"/>
        <rFont val="Arial"/>
      </rPr>
      <t>.)</t>
    </r>
  </si>
  <si>
    <t>g=1 because we have virtually overlaid the groups with respect to their POA</t>
  </si>
  <si>
    <t>This sheet compares the target precision of two things (loads, barrels, etc.)</t>
  </si>
  <si>
    <r>
      <rPr>
        <b/>
        <sz val="12"/>
        <color rgb="FFFFFFFF"/>
        <rFont val="Arial"/>
      </rPr>
      <t>Instructions:</t>
    </r>
    <r>
      <rPr>
        <sz val="12"/>
        <color rgb="FFFFFFFF"/>
        <rFont val="Arial"/>
      </rPr>
      <t xml:space="preserve"> Enter radius^2 of each shot.  (This can be calculated and copied from target </t>
    </r>
    <r>
      <rPr>
        <u/>
        <sz val="12"/>
        <color rgb="FFFFFFFF"/>
        <rFont val="Arial"/>
      </rPr>
      <t>Precision</t>
    </r>
    <r>
      <rPr>
        <sz val="12"/>
        <color rgb="FFFFFFFF"/>
        <rFont val="Arial"/>
      </rPr>
      <t xml:space="preserve"> sheet, column G.)</t>
    </r>
  </si>
  <si>
    <t>SK Match R^2</t>
  </si>
  <si>
    <t>SK+ R^2</t>
  </si>
  <si>
    <t>&lt;&lt; Confidence Level for Confidence Intervals</t>
  </si>
  <si>
    <t>&lt;&lt; Put sample R^2 values here</t>
  </si>
  <si>
    <t>Precision Estimates</t>
  </si>
  <si>
    <t xml:space="preserve">CI- </t>
  </si>
  <si>
    <t>Est Sigma</t>
  </si>
  <si>
    <t xml:space="preserve"> CI+</t>
  </si>
  <si>
    <t>2n-1</t>
  </si>
  <si>
    <t>cG(2n-1)</t>
  </si>
  <si>
    <t>Is there a statistically significant difference in precision between the two?</t>
  </si>
  <si>
    <r>
      <rPr>
        <i/>
        <u/>
        <sz val="10"/>
        <color theme="1"/>
        <rFont val="Arial"/>
      </rPr>
      <t>p</t>
    </r>
    <r>
      <rPr>
        <u/>
        <sz val="10"/>
        <color theme="1"/>
        <rFont val="Arial"/>
      </rPr>
      <t xml:space="preserve"> left tail</t>
    </r>
  </si>
  <si>
    <r>
      <rPr>
        <i/>
        <u/>
        <sz val="10"/>
        <color theme="1"/>
        <rFont val="Arial"/>
      </rPr>
      <t>p</t>
    </r>
    <r>
      <rPr>
        <u/>
        <sz val="10"/>
        <color theme="1"/>
        <rFont val="Arial"/>
      </rPr>
      <t xml:space="preserve"> right tail</t>
    </r>
  </si>
  <si>
    <r>
      <rPr>
        <b/>
        <sz val="10"/>
        <color rgb="FFFFFFFF"/>
        <rFont val="Arial"/>
      </rPr>
      <t xml:space="preserve">2-tailed </t>
    </r>
    <r>
      <rPr>
        <b/>
        <i/>
        <sz val="10"/>
        <color rgb="FFFFFFFF"/>
        <rFont val="Arial"/>
      </rPr>
      <t>p</t>
    </r>
  </si>
  <si>
    <r>
      <rPr>
        <i/>
        <sz val="10"/>
        <color theme="1"/>
        <rFont val="Arial"/>
      </rPr>
      <t>p</t>
    </r>
    <r>
      <rPr>
        <sz val="10"/>
        <color theme="1"/>
        <rFont val="Arial"/>
      </rPr>
      <t xml:space="preserve"> values tell us the probability of observing the difference here if the truth is that there is no difference.</t>
    </r>
  </si>
  <si>
    <t>Ratio test statistic gives Effect Size and confidence interval:</t>
  </si>
  <si>
    <t>Sigma A/B</t>
  </si>
  <si>
    <t>Test statistic</t>
  </si>
  <si>
    <r>
      <rPr>
        <sz val="12"/>
        <color rgb="FFFFFFFF"/>
        <rFont val="Arial"/>
      </rPr>
      <t xml:space="preserve">This sheet estimates precision (sigma) and Ballistic Precision Class (BPC) based on "2-shot" groups.  Reference: </t>
    </r>
    <r>
      <rPr>
        <u/>
        <sz val="12"/>
        <color rgb="FF1155CC"/>
        <rFont val="Arial"/>
      </rPr>
      <t>http://ballistipedia.com/index.php?title=Measuring_Tools#2-Shot_Method</t>
    </r>
  </si>
  <si>
    <t>(This simplifies data collection but sacrifices statistical power: Twice as many shots are needed to achieve the same level of confidence as when the coordinates of each shot are recorded.)</t>
  </si>
  <si>
    <r>
      <rPr>
        <b/>
        <u/>
        <sz val="12"/>
        <color rgb="FFFFFFFF"/>
        <rFont val="Arial"/>
      </rPr>
      <t>Instructions</t>
    </r>
    <r>
      <rPr>
        <b/>
        <sz val="12"/>
        <color rgb="FFFFFFFF"/>
        <rFont val="Arial"/>
      </rPr>
      <t>:</t>
    </r>
    <r>
      <rPr>
        <sz val="12"/>
        <color rgb="FFFFFFFF"/>
        <rFont val="Arial"/>
      </rPr>
      <t xml:space="preserve"> Enter data in columns A:C.  Shoot two shots at each point of aim and measure the center-to-center distance (i.e., Extreme Spread) between the two.</t>
    </r>
  </si>
  <si>
    <t>Shot Pair #</t>
  </si>
  <si>
    <t>Pair diameter</t>
  </si>
  <si>
    <t>Diameter (MOA)</t>
  </si>
  <si>
    <t>This sheet converts Extreme Spread measurements to an estimate of precision (sigma).</t>
  </si>
  <si>
    <r>
      <rPr>
        <b/>
        <u/>
        <sz val="12"/>
        <color rgb="FFFFFFFF"/>
        <rFont val="Arial"/>
      </rPr>
      <t>Instructions</t>
    </r>
    <r>
      <rPr>
        <b/>
        <sz val="12"/>
        <color rgb="FFFFFFFF"/>
        <rFont val="Arial"/>
      </rPr>
      <t>:</t>
    </r>
    <r>
      <rPr>
        <sz val="12"/>
        <color rgb="FFFFFFFF"/>
        <rFont val="Arial"/>
      </rPr>
      <t xml:space="preserve"> Enter data in C5:E5.  Extreme Spread should be the average ES measured over as many sample groups as possible.</t>
    </r>
  </si>
  <si>
    <r>
      <rPr>
        <b/>
        <sz val="11"/>
        <color theme="1"/>
        <rFont val="Arial"/>
      </rPr>
      <t>⬌</t>
    </r>
    <r>
      <rPr>
        <sz val="11"/>
        <color theme="1"/>
        <rFont val="Arial"/>
      </rPr>
      <t xml:space="preserve"> Estimated sigma given extreme spread measurement:</t>
    </r>
  </si>
  <si>
    <t>Diagonal</t>
  </si>
  <si>
    <t>Figure of Merit</t>
  </si>
  <si>
    <t>(MOA)</t>
  </si>
  <si>
    <t>Shots per Group</t>
  </si>
  <si>
    <t>Distance</t>
  </si>
  <si>
    <t>MOA Conversion</t>
  </si>
  <si>
    <t>Size (n)</t>
  </si>
  <si>
    <t>StDev</t>
  </si>
  <si>
    <t>Inputs:</t>
  </si>
  <si>
    <r>
      <rPr>
        <sz val="10"/>
        <color theme="1"/>
        <rFont val="Arial"/>
      </rPr>
      <t>(</t>
    </r>
    <r>
      <rPr>
        <i/>
        <sz val="10"/>
        <color theme="1"/>
        <rFont val="Arial"/>
      </rPr>
      <t>n</t>
    </r>
    <r>
      <rPr>
        <sz val="10"/>
        <color theme="1"/>
        <rFont val="Arial"/>
      </rPr>
      <t>)</t>
    </r>
  </si>
  <si>
    <r>
      <rPr>
        <b/>
        <u/>
        <sz val="12"/>
        <color rgb="FFFFFFFF"/>
        <rFont val="Arial"/>
      </rPr>
      <t>Instructions</t>
    </r>
    <r>
      <rPr>
        <b/>
        <sz val="12"/>
        <color rgb="FFFFFFFF"/>
        <rFont val="Arial"/>
      </rPr>
      <t>:</t>
    </r>
    <r>
      <rPr>
        <sz val="12"/>
        <color rgb="FFFFFFFF"/>
        <rFont val="Arial"/>
      </rPr>
      <t xml:space="preserve"> Enter sigma and Pₕ of interest in B3:B4.  This sheet calculates covering-circle radius, zero errors, and expected range statistics.</t>
    </r>
  </si>
  <si>
    <t>Reference Data ...</t>
  </si>
  <si>
    <t>... Reference Data ...</t>
  </si>
  <si>
    <t>... Reference Data</t>
  </si>
  <si>
    <t>Given:</t>
  </si>
  <si>
    <t>Zero Error</t>
  </si>
  <si>
    <t>Shots lost to zero error</t>
  </si>
  <si>
    <t>Sigma:</t>
  </si>
  <si>
    <t>Shots used to find zero</t>
  </si>
  <si>
    <t>Mean distance from true zero</t>
  </si>
  <si>
    <t>Size</t>
  </si>
  <si>
    <t>Median</t>
  </si>
  <si>
    <t>Zero Error
(in sigmas)</t>
  </si>
  <si>
    <t>Target sized so that hit probability with no zero error is:</t>
  </si>
  <si>
    <t>Hit probability:</t>
  </si>
  <si>
    <t>Covering Circle Radius</t>
  </si>
  <si>
    <t>Expected Value of Range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</si>
</sst>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000"/>
    <numFmt numFmtId="165" formatCode="#,##0.0"/>
    <numFmt numFmtId="166" formatCode="#,##0.000000"/>
    <numFmt numFmtId="167" formatCode="#,##0.000"/>
    <numFmt numFmtId="168" formatCode="0.0%"/>
    <numFmt numFmtId="169" formatCode="0.0000000"/>
    <numFmt numFmtId="170" formatCode="0.000000"/>
  </numFmts>
  <fonts count="79">
    <font>
      <sz val="10"/>
      <color rgb="FF000000"/>
      <name val="Arial"/>
      <scheme val="minor"/>
    </font>
    <font>
      <b/>
      <u/>
      <sz val="11"/>
      <color theme="1"/>
      <name val="Arial"/>
      <scheme val="minor"/>
    </font>
    <font>
      <sz val="10"/>
      <color theme="1"/>
      <name val="Arial"/>
      <scheme val="minor"/>
    </font>
    <font>
      <b/>
      <u/>
      <sz val="10"/>
      <color rgb="FF0000FF"/>
      <name val="Arial"/>
    </font>
    <font>
      <b/>
      <sz val="10"/>
      <color theme="1"/>
      <name val="Arial"/>
      <scheme val="minor"/>
    </font>
    <font>
      <u/>
      <sz val="10"/>
      <color rgb="FF0000FF"/>
      <name val="Arial"/>
    </font>
    <font>
      <sz val="12"/>
      <color rgb="FFFFFFFF"/>
      <name val="Arial"/>
      <scheme val="minor"/>
    </font>
    <font>
      <sz val="10"/>
      <color rgb="FFFFFFFF"/>
      <name val="Arial"/>
      <scheme val="minor"/>
    </font>
    <font>
      <b/>
      <u/>
      <sz val="10"/>
      <color theme="1"/>
      <name val="Arial"/>
      <scheme val="minor"/>
    </font>
    <font>
      <sz val="10"/>
      <color rgb="FF980000"/>
      <name val="Arial"/>
      <scheme val="minor"/>
    </font>
    <font>
      <b/>
      <sz val="11"/>
      <color rgb="FF000000"/>
      <name val="Arial"/>
      <scheme val="minor"/>
    </font>
    <font>
      <sz val="10"/>
      <name val="Arial"/>
    </font>
    <font>
      <sz val="9"/>
      <color rgb="FF000000"/>
      <name val="Arial"/>
      <scheme val="minor"/>
    </font>
    <font>
      <sz val="10"/>
      <color rgb="FF666666"/>
      <name val="Arial"/>
      <scheme val="minor"/>
    </font>
    <font>
      <sz val="10"/>
      <color rgb="FFEFEFEF"/>
      <name val="Arial"/>
      <scheme val="minor"/>
    </font>
    <font>
      <sz val="9"/>
      <color rgb="FFEFEFEF"/>
      <name val="Arial"/>
      <scheme val="minor"/>
    </font>
    <font>
      <b/>
      <sz val="9"/>
      <color rgb="FF000000"/>
      <name val="Arial"/>
      <scheme val="minor"/>
    </font>
    <font>
      <i/>
      <sz val="10"/>
      <color theme="1"/>
      <name val="Arial"/>
      <scheme val="minor"/>
    </font>
    <font>
      <i/>
      <sz val="10"/>
      <color rgb="FFEA4335"/>
      <name val="Arial"/>
      <scheme val="minor"/>
    </font>
    <font>
      <sz val="10"/>
      <color rgb="FF000000"/>
      <name val="Arial"/>
      <scheme val="minor"/>
    </font>
    <font>
      <sz val="11"/>
      <color rgb="FF980000"/>
      <name val="Arial"/>
      <scheme val="minor"/>
    </font>
    <font>
      <sz val="10"/>
      <color theme="1"/>
      <name val="Arial"/>
    </font>
    <font>
      <b/>
      <u/>
      <sz val="9"/>
      <color theme="1"/>
      <name val="Arial"/>
      <scheme val="minor"/>
    </font>
    <font>
      <u/>
      <sz val="10"/>
      <color rgb="FF999999"/>
      <name val="Arial"/>
      <scheme val="minor"/>
    </font>
    <font>
      <sz val="9"/>
      <color rgb="FF999999"/>
      <name val="Arial"/>
      <scheme val="minor"/>
    </font>
    <font>
      <sz val="9"/>
      <color rgb="FF666666"/>
      <name val="Arial"/>
      <scheme val="minor"/>
    </font>
    <font>
      <b/>
      <sz val="8"/>
      <color theme="1"/>
      <name val="Arial"/>
      <scheme val="minor"/>
    </font>
    <font>
      <sz val="10"/>
      <color rgb="FF999999"/>
      <name val="Arial"/>
      <scheme val="minor"/>
    </font>
    <font>
      <b/>
      <sz val="12"/>
      <color theme="1"/>
      <name val="Arial"/>
      <scheme val="minor"/>
    </font>
    <font>
      <b/>
      <i/>
      <u/>
      <sz val="12"/>
      <color theme="1"/>
      <name val="Arial"/>
      <scheme val="minor"/>
    </font>
    <font>
      <b/>
      <i/>
      <sz val="12"/>
      <color theme="1"/>
      <name val="Arial"/>
      <scheme val="minor"/>
    </font>
    <font>
      <b/>
      <sz val="9"/>
      <color theme="1"/>
      <name val="Arial"/>
      <scheme val="minor"/>
    </font>
    <font>
      <b/>
      <i/>
      <sz val="10"/>
      <color theme="1"/>
      <name val="Arial"/>
      <scheme val="minor"/>
    </font>
    <font>
      <b/>
      <sz val="8"/>
      <color rgb="FF999999"/>
      <name val="Arial"/>
      <scheme val="minor"/>
    </font>
    <font>
      <b/>
      <sz val="10"/>
      <color rgb="FF999999"/>
      <name val="Arial"/>
      <scheme val="minor"/>
    </font>
    <font>
      <sz val="10"/>
      <color rgb="FF000000"/>
      <name val="Arial"/>
    </font>
    <font>
      <sz val="10"/>
      <color rgb="FFFFFFFF"/>
      <name val="Arial"/>
      <scheme val="minor"/>
    </font>
    <font>
      <b/>
      <sz val="10"/>
      <color rgb="FFFFFFFF"/>
      <name val="Arial"/>
      <scheme val="minor"/>
    </font>
    <font>
      <sz val="12"/>
      <color rgb="FFFFFFFF"/>
      <name val="Arial"/>
    </font>
    <font>
      <sz val="11"/>
      <color rgb="FFFFFFFF"/>
      <name val="Arial"/>
      <scheme val="minor"/>
    </font>
    <font>
      <i/>
      <sz val="9"/>
      <color theme="1"/>
      <name val="Arial"/>
      <scheme val="minor"/>
    </font>
    <font>
      <sz val="9"/>
      <color theme="1"/>
      <name val="Arial"/>
      <scheme val="minor"/>
    </font>
    <font>
      <b/>
      <sz val="11"/>
      <color rgb="FF000000"/>
      <name val="Calibri"/>
    </font>
    <font>
      <sz val="11"/>
      <color rgb="FF000000"/>
      <name val="Calibri"/>
    </font>
    <font>
      <i/>
      <sz val="11"/>
      <color rgb="FF000000"/>
      <name val="Calibri"/>
    </font>
    <font>
      <b/>
      <sz val="11"/>
      <color rgb="FFFFFFFF"/>
      <name val="Calibri"/>
    </font>
    <font>
      <i/>
      <sz val="9"/>
      <color rgb="FF980000"/>
      <name val="Arial"/>
      <scheme val="minor"/>
    </font>
    <font>
      <b/>
      <sz val="10"/>
      <color theme="1"/>
      <name val="Arial"/>
      <scheme val="minor"/>
    </font>
    <font>
      <sz val="9"/>
      <color rgb="FF980000"/>
      <name val="Arial"/>
      <scheme val="minor"/>
    </font>
    <font>
      <sz val="9"/>
      <color rgb="FFD9D9D9"/>
      <name val="Arial"/>
      <scheme val="minor"/>
    </font>
    <font>
      <u/>
      <sz val="10"/>
      <color theme="1"/>
      <name val="Arial"/>
      <scheme val="minor"/>
    </font>
    <font>
      <b/>
      <sz val="11"/>
      <color theme="1"/>
      <name val="Arial"/>
      <scheme val="minor"/>
    </font>
    <font>
      <sz val="11"/>
      <color theme="1"/>
      <name val="Arial"/>
      <scheme val="minor"/>
    </font>
    <font>
      <b/>
      <sz val="11"/>
      <color rgb="FF000000"/>
      <name val="Arial"/>
    </font>
    <font>
      <b/>
      <sz val="11"/>
      <color rgb="FFFFFFFF"/>
      <name val="Arial"/>
    </font>
    <font>
      <b/>
      <sz val="10"/>
      <color rgb="FF000000"/>
      <name val="Arial"/>
    </font>
    <font>
      <b/>
      <sz val="10"/>
      <color rgb="FFFFFFFF"/>
      <name val="Arial"/>
    </font>
    <font>
      <sz val="10"/>
      <color rgb="FFFFFFFF"/>
      <name val="Arial"/>
    </font>
    <font>
      <i/>
      <sz val="10"/>
      <color rgb="FFEFEFEF"/>
      <name val="Arial"/>
      <scheme val="minor"/>
    </font>
    <font>
      <b/>
      <u/>
      <sz val="10"/>
      <color theme="1"/>
      <name val="Arial"/>
      <scheme val="minor"/>
    </font>
    <font>
      <b/>
      <sz val="10"/>
      <color rgb="FF000000"/>
      <name val="Arial"/>
      <scheme val="minor"/>
    </font>
    <font>
      <b/>
      <sz val="11"/>
      <color rgb="FFFFFFFF"/>
      <name val="&quot;Aptos Narrow&quot;"/>
    </font>
    <font>
      <sz val="11"/>
      <color rgb="FF000000"/>
      <name val="&quot;Aptos Narrow&quot;"/>
    </font>
    <font>
      <sz val="11"/>
      <color rgb="FFFFFFFF"/>
      <name val="&quot;Aptos Narrow&quot;"/>
    </font>
    <font>
      <b/>
      <u/>
      <sz val="12"/>
      <color rgb="FFFFFFFF"/>
      <name val="Arial"/>
    </font>
    <font>
      <i/>
      <sz val="12"/>
      <color rgb="FFFFFFFF"/>
      <name val="Arial"/>
    </font>
    <font>
      <i/>
      <sz val="10"/>
      <color theme="1"/>
      <name val="Arial"/>
    </font>
    <font>
      <b/>
      <i/>
      <sz val="10"/>
      <color theme="1"/>
      <name val="Arial"/>
    </font>
    <font>
      <b/>
      <sz val="10"/>
      <color theme="1"/>
      <name val="Arial"/>
    </font>
    <font>
      <b/>
      <sz val="12"/>
      <color rgb="FFFFFFFF"/>
      <name val="Arial"/>
    </font>
    <font>
      <u/>
      <sz val="12"/>
      <color rgb="FF1155CC"/>
      <name val="Arial"/>
    </font>
    <font>
      <sz val="11"/>
      <color rgb="FFFFFFFF"/>
      <name val="Arial"/>
    </font>
    <font>
      <b/>
      <i/>
      <sz val="11"/>
      <color rgb="FFFFFFFF"/>
      <name val="Arial"/>
    </font>
    <font>
      <u/>
      <sz val="12"/>
      <color rgb="FFFFFFFF"/>
      <name val="Arial"/>
    </font>
    <font>
      <i/>
      <u/>
      <sz val="10"/>
      <color theme="1"/>
      <name val="Arial"/>
    </font>
    <font>
      <u/>
      <sz val="10"/>
      <color theme="1"/>
      <name val="Arial"/>
    </font>
    <font>
      <b/>
      <i/>
      <sz val="10"/>
      <color rgb="FFFFFFFF"/>
      <name val="Arial"/>
    </font>
    <font>
      <b/>
      <sz val="11"/>
      <color theme="1"/>
      <name val="Arial"/>
    </font>
    <font>
      <sz val="11"/>
      <color theme="1"/>
      <name val="Arial"/>
    </font>
  </fonts>
  <fills count="26">
    <fill>
      <patternFill patternType="none"/>
    </fill>
    <fill>
      <patternFill patternType="gray125"/>
    </fill>
    <fill>
      <patternFill patternType="solid">
        <fgColor rgb="FFF3F3F3"/>
        <bgColor rgb="FFF3F3F3"/>
      </patternFill>
    </fill>
    <fill>
      <patternFill patternType="solid">
        <fgColor rgb="FF1C4587"/>
        <bgColor rgb="FF1C4587"/>
      </patternFill>
    </fill>
    <fill>
      <patternFill patternType="solid">
        <fgColor rgb="FFFFF2CC"/>
        <bgColor rgb="FFFFF2CC"/>
      </patternFill>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CFE2F3"/>
        <bgColor rgb="FFCFE2F3"/>
      </patternFill>
    </fill>
    <fill>
      <patternFill patternType="solid">
        <fgColor rgb="FFD0E0E3"/>
        <bgColor rgb="FFD0E0E3"/>
      </patternFill>
    </fill>
    <fill>
      <patternFill patternType="solid">
        <fgColor rgb="FFC9DAF8"/>
        <bgColor rgb="FFC9DAF8"/>
      </patternFill>
    </fill>
    <fill>
      <patternFill patternType="solid">
        <fgColor rgb="FF4472C4"/>
        <bgColor rgb="FF4472C4"/>
      </patternFill>
    </fill>
    <fill>
      <patternFill patternType="solid">
        <fgColor rgb="FF6AA84F"/>
        <bgColor rgb="FF6AA84F"/>
      </patternFill>
    </fill>
    <fill>
      <patternFill patternType="solid">
        <fgColor rgb="FF4F81BD"/>
        <bgColor rgb="FF4F81BD"/>
      </patternFill>
    </fill>
    <fill>
      <patternFill patternType="solid">
        <fgColor rgb="FF9BBB59"/>
        <bgColor rgb="FF9BBB59"/>
      </patternFill>
    </fill>
    <fill>
      <patternFill patternType="solid">
        <fgColor rgb="FF8064A2"/>
        <bgColor rgb="FF8064A2"/>
      </patternFill>
    </fill>
    <fill>
      <patternFill patternType="solid">
        <fgColor rgb="FF95B3D7"/>
        <bgColor rgb="FF95B3D7"/>
      </patternFill>
    </fill>
    <fill>
      <patternFill patternType="solid">
        <fgColor rgb="FFC4D79B"/>
        <bgColor rgb="FFC4D79B"/>
      </patternFill>
    </fill>
    <fill>
      <patternFill patternType="solid">
        <fgColor rgb="FFB1A0C7"/>
        <bgColor rgb="FFB1A0C7"/>
      </patternFill>
    </fill>
    <fill>
      <patternFill patternType="solid">
        <fgColor rgb="FF999999"/>
        <bgColor rgb="FF999999"/>
      </patternFill>
    </fill>
    <fill>
      <patternFill patternType="solid">
        <fgColor rgb="FFD9D9D9"/>
        <bgColor rgb="FFD9D9D9"/>
      </patternFill>
    </fill>
    <fill>
      <patternFill patternType="solid">
        <fgColor rgb="FF000000"/>
        <bgColor rgb="FF000000"/>
      </patternFill>
    </fill>
    <fill>
      <patternFill patternType="solid">
        <fgColor rgb="FFEAD1DC"/>
        <bgColor rgb="FFEAD1DC"/>
      </patternFill>
    </fill>
    <fill>
      <patternFill patternType="solid">
        <fgColor rgb="FF666666"/>
        <bgColor rgb="FF666666"/>
      </patternFill>
    </fill>
    <fill>
      <patternFill patternType="solid">
        <fgColor rgb="FF0B5394"/>
        <bgColor rgb="FF0B5394"/>
      </patternFill>
    </fill>
    <fill>
      <patternFill patternType="solid">
        <fgColor rgb="FFBDBDBD"/>
        <bgColor rgb="FFBDBDBD"/>
      </patternFill>
    </fill>
  </fills>
  <borders count="28">
    <border>
      <left/>
      <right/>
      <top/>
      <bottom/>
      <diagonal/>
    </border>
    <border>
      <left/>
      <right/>
      <top style="thick">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style="hair">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hair">
        <color rgb="FF000000"/>
      </right>
      <top/>
      <bottom/>
      <diagonal/>
    </border>
    <border>
      <left/>
      <right/>
      <top/>
      <bottom style="hair">
        <color rgb="FF000000"/>
      </bottom>
      <diagonal/>
    </border>
    <border>
      <left style="thin">
        <color rgb="FF000000"/>
      </left>
      <right style="thin">
        <color rgb="FF000000"/>
      </right>
      <top/>
      <bottom style="hair">
        <color rgb="FF000000"/>
      </bottom>
      <diagonal/>
    </border>
    <border>
      <left/>
      <right/>
      <top/>
      <bottom style="double">
        <color rgb="FF000000"/>
      </bottom>
      <diagonal/>
    </border>
    <border>
      <left style="thin">
        <color rgb="FF000000"/>
      </left>
      <right style="thin">
        <color rgb="FF000000"/>
      </right>
      <top style="thin">
        <color rgb="FF000000"/>
      </top>
      <bottom/>
      <diagonal/>
    </border>
    <border>
      <left/>
      <right style="thin">
        <color rgb="FF000000"/>
      </right>
      <top/>
      <bottom/>
      <diagonal/>
    </border>
    <border>
      <left/>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right style="thin">
        <color rgb="FF000000"/>
      </right>
      <top/>
      <bottom style="hair">
        <color rgb="FF000000"/>
      </bottom>
      <diagonal/>
    </border>
    <border>
      <left/>
      <right style="hair">
        <color rgb="FF000000"/>
      </right>
      <top/>
      <bottom style="hair">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bottom/>
      <diagonal/>
    </border>
    <border>
      <left style="thin">
        <color rgb="FF000000"/>
      </left>
      <right/>
      <top/>
      <bottom style="medium">
        <color rgb="FF000000"/>
      </bottom>
      <diagonal/>
    </border>
  </borders>
  <cellStyleXfs count="1">
    <xf numFmtId="0" fontId="0" fillId="0" borderId="0"/>
  </cellStyleXfs>
  <cellXfs count="413">
    <xf numFmtId="0" fontId="0" fillId="0" borderId="0" xfId="0" applyFont="1" applyAlignment="1"/>
    <xf numFmtId="0" fontId="1" fillId="0" borderId="0" xfId="0" applyFont="1" applyAlignment="1">
      <alignment horizontal="right"/>
    </xf>
    <xf numFmtId="0" fontId="2" fillId="0" borderId="0" xfId="0" applyFont="1"/>
    <xf numFmtId="0" fontId="3" fillId="0" borderId="0" xfId="0" applyFont="1" applyAlignment="1">
      <alignment horizontal="right" vertical="top"/>
    </xf>
    <xf numFmtId="0" fontId="2" fillId="0" borderId="0" xfId="0" applyFont="1" applyAlignment="1">
      <alignment wrapText="1"/>
    </xf>
    <xf numFmtId="0" fontId="2" fillId="2" borderId="0" xfId="0" applyFont="1" applyFill="1" applyAlignment="1">
      <alignment vertical="top"/>
    </xf>
    <xf numFmtId="0" fontId="2" fillId="2" borderId="0" xfId="0" applyFont="1" applyFill="1"/>
    <xf numFmtId="0" fontId="2" fillId="0" borderId="1" xfId="0" applyFont="1" applyBorder="1" applyAlignment="1"/>
    <xf numFmtId="0" fontId="2" fillId="0" borderId="1" xfId="0" applyFont="1" applyBorder="1"/>
    <xf numFmtId="0" fontId="2" fillId="0" borderId="0" xfId="0" applyFont="1" applyAlignment="1"/>
    <xf numFmtId="0" fontId="4" fillId="0" borderId="0" xfId="0" applyFont="1" applyAlignment="1"/>
    <xf numFmtId="0" fontId="5" fillId="0" borderId="0" xfId="0" applyFont="1" applyAlignment="1"/>
    <xf numFmtId="3" fontId="8" fillId="4" borderId="0" xfId="0" applyNumberFormat="1" applyFont="1" applyFill="1" applyAlignment="1"/>
    <xf numFmtId="0" fontId="9" fillId="0" borderId="0" xfId="0" applyFont="1" applyAlignment="1"/>
    <xf numFmtId="0" fontId="2" fillId="0" borderId="0" xfId="0" applyFont="1" applyAlignment="1">
      <alignment horizontal="left"/>
    </xf>
    <xf numFmtId="9" fontId="4" fillId="5" borderId="3" xfId="0" applyNumberFormat="1" applyFont="1" applyFill="1" applyBorder="1" applyAlignment="1">
      <alignment horizontal="right"/>
    </xf>
    <xf numFmtId="3" fontId="2" fillId="4" borderId="0" xfId="0" applyNumberFormat="1" applyFont="1" applyFill="1" applyAlignment="1"/>
    <xf numFmtId="0" fontId="2" fillId="6" borderId="0" xfId="0" applyFont="1" applyFill="1"/>
    <xf numFmtId="0" fontId="12" fillId="7" borderId="6" xfId="0" applyFont="1" applyFill="1" applyBorder="1" applyAlignment="1">
      <alignment horizontal="right"/>
    </xf>
    <xf numFmtId="0" fontId="4" fillId="7" borderId="6" xfId="0" applyFont="1" applyFill="1" applyBorder="1" applyAlignment="1">
      <alignment horizontal="center"/>
    </xf>
    <xf numFmtId="0" fontId="12" fillId="7" borderId="6" xfId="0" applyFont="1" applyFill="1" applyBorder="1" applyAlignment="1">
      <alignment horizontal="left"/>
    </xf>
    <xf numFmtId="0" fontId="13" fillId="6" borderId="0" xfId="0" applyFont="1" applyFill="1" applyAlignment="1">
      <alignment horizontal="right"/>
    </xf>
    <xf numFmtId="0" fontId="13" fillId="6" borderId="0" xfId="0" applyFont="1" applyFill="1" applyAlignment="1">
      <alignment horizontal="left"/>
    </xf>
    <xf numFmtId="3" fontId="2" fillId="7" borderId="0" xfId="0" applyNumberFormat="1" applyFont="1" applyFill="1"/>
    <xf numFmtId="3" fontId="4" fillId="7" borderId="2" xfId="0" applyNumberFormat="1" applyFont="1" applyFill="1" applyBorder="1" applyAlignment="1">
      <alignment horizontal="center"/>
    </xf>
    <xf numFmtId="3" fontId="2" fillId="7" borderId="0" xfId="0" applyNumberFormat="1" applyFont="1" applyFill="1" applyAlignment="1">
      <alignment horizontal="left"/>
    </xf>
    <xf numFmtId="0" fontId="14" fillId="6" borderId="0" xfId="0" applyFont="1" applyFill="1" applyAlignment="1">
      <alignment horizontal="right"/>
    </xf>
    <xf numFmtId="164" fontId="15" fillId="6" borderId="0" xfId="0" applyNumberFormat="1" applyFont="1" applyFill="1" applyAlignment="1"/>
    <xf numFmtId="0" fontId="4" fillId="6" borderId="6" xfId="0" applyFont="1" applyFill="1" applyBorder="1" applyAlignment="1">
      <alignment horizontal="center"/>
    </xf>
    <xf numFmtId="0" fontId="16" fillId="6" borderId="0" xfId="0" applyFont="1" applyFill="1" applyAlignment="1">
      <alignment horizontal="right"/>
    </xf>
    <xf numFmtId="0" fontId="16" fillId="6" borderId="0" xfId="0" applyFont="1" applyFill="1" applyAlignment="1">
      <alignment horizontal="center"/>
    </xf>
    <xf numFmtId="0" fontId="16" fillId="6" borderId="0" xfId="0" applyFont="1" applyFill="1" applyAlignment="1">
      <alignment horizontal="left"/>
    </xf>
    <xf numFmtId="0" fontId="12" fillId="8" borderId="6" xfId="0" applyFont="1" applyFill="1" applyBorder="1" applyAlignment="1">
      <alignment horizontal="right"/>
    </xf>
    <xf numFmtId="0" fontId="16" fillId="8" borderId="6" xfId="0" applyFont="1" applyFill="1" applyBorder="1" applyAlignment="1">
      <alignment horizontal="center"/>
    </xf>
    <xf numFmtId="0" fontId="12" fillId="8" borderId="6" xfId="0" applyFont="1" applyFill="1" applyBorder="1" applyAlignment="1">
      <alignment horizontal="left"/>
    </xf>
    <xf numFmtId="165" fontId="2" fillId="8" borderId="0" xfId="0" applyNumberFormat="1" applyFont="1" applyFill="1"/>
    <xf numFmtId="165" fontId="4" fillId="8" borderId="2" xfId="0" applyNumberFormat="1" applyFont="1" applyFill="1" applyBorder="1" applyAlignment="1">
      <alignment horizontal="center"/>
    </xf>
    <xf numFmtId="165" fontId="2" fillId="8" borderId="0" xfId="0" applyNumberFormat="1" applyFont="1" applyFill="1" applyAlignment="1">
      <alignment horizontal="left"/>
    </xf>
    <xf numFmtId="165" fontId="2" fillId="0" borderId="0" xfId="0" applyNumberFormat="1" applyFont="1"/>
    <xf numFmtId="165" fontId="17" fillId="0" borderId="2" xfId="0" applyNumberFormat="1" applyFont="1" applyBorder="1" applyAlignment="1">
      <alignment horizontal="right"/>
    </xf>
    <xf numFmtId="165" fontId="18" fillId="0" borderId="0" xfId="0" applyNumberFormat="1" applyFont="1" applyAlignment="1">
      <alignment horizontal="left"/>
    </xf>
    <xf numFmtId="165" fontId="18" fillId="6" borderId="0" xfId="0" applyNumberFormat="1" applyFont="1" applyFill="1" applyAlignment="1">
      <alignment horizontal="left"/>
    </xf>
    <xf numFmtId="0" fontId="12" fillId="0" borderId="6" xfId="0" applyFont="1" applyBorder="1" applyAlignment="1">
      <alignment horizontal="right"/>
    </xf>
    <xf numFmtId="0" fontId="19" fillId="0" borderId="6" xfId="0" applyFont="1" applyBorder="1" applyAlignment="1">
      <alignment horizontal="center"/>
    </xf>
    <xf numFmtId="0" fontId="12" fillId="0" borderId="6" xfId="0" applyFont="1" applyBorder="1" applyAlignment="1">
      <alignment horizontal="left"/>
    </xf>
    <xf numFmtId="3" fontId="19" fillId="0" borderId="0" xfId="0" applyNumberFormat="1" applyFont="1"/>
    <xf numFmtId="3" fontId="19" fillId="0" borderId="3" xfId="0" applyNumberFormat="1" applyFont="1" applyBorder="1" applyAlignment="1">
      <alignment horizontal="center"/>
    </xf>
    <xf numFmtId="3" fontId="19" fillId="0" borderId="0" xfId="0" applyNumberFormat="1" applyFont="1" applyAlignment="1">
      <alignment horizontal="left"/>
    </xf>
    <xf numFmtId="3" fontId="2" fillId="4" borderId="0" xfId="0" applyNumberFormat="1" applyFont="1" applyFill="1"/>
    <xf numFmtId="0" fontId="2" fillId="0" borderId="0" xfId="0" applyFont="1" applyAlignment="1">
      <alignment horizontal="center"/>
    </xf>
    <xf numFmtId="0" fontId="2" fillId="6" borderId="0" xfId="0" applyFont="1" applyFill="1" applyAlignment="1">
      <alignment horizontal="center"/>
    </xf>
    <xf numFmtId="0" fontId="2" fillId="6" borderId="0" xfId="0" applyFont="1" applyFill="1" applyAlignment="1">
      <alignment horizontal="left"/>
    </xf>
    <xf numFmtId="0" fontId="4" fillId="4" borderId="8" xfId="0" applyFont="1" applyFill="1" applyBorder="1" applyAlignment="1">
      <alignment horizontal="center"/>
    </xf>
    <xf numFmtId="0" fontId="21" fillId="4" borderId="12" xfId="0" applyFont="1" applyFill="1" applyBorder="1" applyAlignment="1">
      <alignment horizontal="right"/>
    </xf>
    <xf numFmtId="0" fontId="2" fillId="0" borderId="0" xfId="0" applyFont="1" applyAlignment="1">
      <alignment horizontal="right"/>
    </xf>
    <xf numFmtId="0" fontId="2" fillId="0" borderId="0" xfId="0" applyFont="1"/>
    <xf numFmtId="0" fontId="22" fillId="0" borderId="0" xfId="0" applyFont="1" applyAlignment="1">
      <alignment horizontal="left"/>
    </xf>
    <xf numFmtId="0" fontId="23" fillId="0" borderId="0" xfId="0" applyFont="1" applyAlignment="1">
      <alignment horizontal="right"/>
    </xf>
    <xf numFmtId="0" fontId="4" fillId="7" borderId="13" xfId="0" applyFont="1" applyFill="1" applyBorder="1" applyAlignment="1">
      <alignment horizontal="right"/>
    </xf>
    <xf numFmtId="3" fontId="2" fillId="7" borderId="13" xfId="0" applyNumberFormat="1" applyFont="1" applyFill="1" applyBorder="1"/>
    <xf numFmtId="3" fontId="4" fillId="7" borderId="14" xfId="0" applyNumberFormat="1" applyFont="1" applyFill="1" applyBorder="1" applyAlignment="1">
      <alignment horizontal="center"/>
    </xf>
    <xf numFmtId="3" fontId="2" fillId="7" borderId="13" xfId="0" applyNumberFormat="1" applyFont="1" applyFill="1" applyBorder="1" applyAlignment="1">
      <alignment horizontal="left"/>
    </xf>
    <xf numFmtId="0" fontId="4" fillId="7" borderId="6" xfId="0" applyFont="1" applyFill="1" applyBorder="1"/>
    <xf numFmtId="0" fontId="4" fillId="7" borderId="13" xfId="0" applyFont="1" applyFill="1" applyBorder="1"/>
    <xf numFmtId="3" fontId="2" fillId="7" borderId="13" xfId="0" applyNumberFormat="1" applyFont="1" applyFill="1" applyBorder="1" applyAlignment="1">
      <alignment horizontal="center"/>
    </xf>
    <xf numFmtId="0" fontId="2" fillId="7" borderId="13" xfId="0" applyFont="1" applyFill="1" applyBorder="1" applyAlignment="1">
      <alignment horizontal="center"/>
    </xf>
    <xf numFmtId="166" fontId="24" fillId="0" borderId="0" xfId="0" applyNumberFormat="1" applyFont="1" applyAlignment="1"/>
    <xf numFmtId="0" fontId="4" fillId="9" borderId="10" xfId="0" applyFont="1" applyFill="1" applyBorder="1" applyAlignment="1">
      <alignment horizontal="right"/>
    </xf>
    <xf numFmtId="3" fontId="2" fillId="9" borderId="10" xfId="0" applyNumberFormat="1" applyFont="1" applyFill="1" applyBorder="1"/>
    <xf numFmtId="3" fontId="4" fillId="9" borderId="3" xfId="0" applyNumberFormat="1" applyFont="1" applyFill="1" applyBorder="1" applyAlignment="1">
      <alignment horizontal="center"/>
    </xf>
    <xf numFmtId="3" fontId="2" fillId="9" borderId="10" xfId="0" applyNumberFormat="1" applyFont="1" applyFill="1" applyBorder="1" applyAlignment="1">
      <alignment horizontal="left"/>
    </xf>
    <xf numFmtId="0" fontId="4" fillId="9" borderId="6" xfId="0" applyFont="1" applyFill="1" applyBorder="1"/>
    <xf numFmtId="0" fontId="4" fillId="9" borderId="10" xfId="0" applyFont="1" applyFill="1" applyBorder="1"/>
    <xf numFmtId="0" fontId="2" fillId="9" borderId="10" xfId="0" applyFont="1" applyFill="1" applyBorder="1" applyAlignment="1">
      <alignment horizontal="center"/>
    </xf>
    <xf numFmtId="0" fontId="25" fillId="6" borderId="0" xfId="0" applyFont="1" applyFill="1" applyAlignment="1">
      <alignment horizontal="right"/>
    </xf>
    <xf numFmtId="0" fontId="26" fillId="6" borderId="2" xfId="0" applyFont="1" applyFill="1" applyBorder="1" applyAlignment="1">
      <alignment horizontal="center"/>
    </xf>
    <xf numFmtId="0" fontId="25" fillId="6" borderId="0" xfId="0" applyFont="1" applyFill="1" applyAlignment="1">
      <alignment horizontal="left"/>
    </xf>
    <xf numFmtId="0" fontId="27" fillId="0" borderId="0" xfId="0" applyFont="1"/>
    <xf numFmtId="0" fontId="26" fillId="8" borderId="6" xfId="0" applyFont="1" applyFill="1" applyBorder="1" applyAlignment="1">
      <alignment horizontal="center"/>
    </xf>
    <xf numFmtId="0" fontId="4" fillId="8" borderId="13" xfId="0" applyFont="1" applyFill="1" applyBorder="1" applyAlignment="1">
      <alignment horizontal="right"/>
    </xf>
    <xf numFmtId="165" fontId="2" fillId="8" borderId="13" xfId="0" applyNumberFormat="1" applyFont="1" applyFill="1" applyBorder="1"/>
    <xf numFmtId="165" fontId="4" fillId="8" borderId="14" xfId="0" applyNumberFormat="1" applyFont="1" applyFill="1" applyBorder="1" applyAlignment="1">
      <alignment horizontal="center"/>
    </xf>
    <xf numFmtId="165" fontId="2" fillId="8" borderId="13" xfId="0" applyNumberFormat="1" applyFont="1" applyFill="1" applyBorder="1" applyAlignment="1">
      <alignment horizontal="left"/>
    </xf>
    <xf numFmtId="0" fontId="4" fillId="0" borderId="0" xfId="0" applyFont="1"/>
    <xf numFmtId="0" fontId="24" fillId="0" borderId="0" xfId="0" applyFont="1" applyAlignment="1">
      <alignment horizontal="right"/>
    </xf>
    <xf numFmtId="0" fontId="4" fillId="10" borderId="0" xfId="0" applyFont="1" applyFill="1" applyAlignment="1">
      <alignment horizontal="right"/>
    </xf>
    <xf numFmtId="165" fontId="2" fillId="10" borderId="0" xfId="0" applyNumberFormat="1" applyFont="1" applyFill="1"/>
    <xf numFmtId="165" fontId="4" fillId="10" borderId="2" xfId="0" applyNumberFormat="1" applyFont="1" applyFill="1" applyBorder="1" applyAlignment="1">
      <alignment horizontal="center"/>
    </xf>
    <xf numFmtId="165" fontId="2" fillId="10" borderId="0" xfId="0" applyNumberFormat="1" applyFont="1" applyFill="1" applyAlignment="1">
      <alignment horizontal="left"/>
    </xf>
    <xf numFmtId="3" fontId="27" fillId="0" borderId="0" xfId="0" applyNumberFormat="1" applyFont="1"/>
    <xf numFmtId="0" fontId="24" fillId="0" borderId="6" xfId="0" applyFont="1" applyBorder="1" applyAlignment="1">
      <alignment horizontal="right"/>
    </xf>
    <xf numFmtId="0" fontId="27" fillId="0" borderId="6" xfId="0" applyFont="1" applyBorder="1" applyAlignment="1">
      <alignment horizontal="center"/>
    </xf>
    <xf numFmtId="0" fontId="24" fillId="0" borderId="6" xfId="0" applyFont="1" applyBorder="1" applyAlignment="1">
      <alignment horizontal="left"/>
    </xf>
    <xf numFmtId="0" fontId="2" fillId="0" borderId="13" xfId="0" applyFont="1" applyBorder="1" applyAlignment="1">
      <alignment horizontal="right"/>
    </xf>
    <xf numFmtId="3" fontId="27" fillId="0" borderId="13" xfId="0" applyNumberFormat="1" applyFont="1" applyBorder="1"/>
    <xf numFmtId="3" fontId="27" fillId="0" borderId="14" xfId="0" applyNumberFormat="1" applyFont="1" applyBorder="1" applyAlignment="1">
      <alignment horizontal="center"/>
    </xf>
    <xf numFmtId="3" fontId="27" fillId="0" borderId="13" xfId="0" applyNumberFormat="1" applyFont="1" applyBorder="1" applyAlignment="1">
      <alignment horizontal="left"/>
    </xf>
    <xf numFmtId="0" fontId="2" fillId="0" borderId="0" xfId="0" applyFont="1" applyAlignment="1">
      <alignment horizontal="right"/>
    </xf>
    <xf numFmtId="3" fontId="27" fillId="0" borderId="3" xfId="0" applyNumberFormat="1" applyFont="1" applyBorder="1" applyAlignment="1">
      <alignment horizontal="center"/>
    </xf>
    <xf numFmtId="3" fontId="27" fillId="0" borderId="0" xfId="0" applyNumberFormat="1" applyFont="1" applyAlignment="1">
      <alignment horizontal="left"/>
    </xf>
    <xf numFmtId="0" fontId="29" fillId="0" borderId="0" xfId="0" applyFont="1" applyAlignment="1"/>
    <xf numFmtId="9" fontId="2" fillId="7" borderId="6" xfId="0" applyNumberFormat="1" applyFont="1" applyFill="1" applyBorder="1" applyAlignment="1"/>
    <xf numFmtId="0" fontId="17" fillId="0" borderId="0" xfId="0" applyFont="1" applyAlignment="1"/>
    <xf numFmtId="0" fontId="17" fillId="0" borderId="0" xfId="0" applyFont="1" applyAlignment="1"/>
    <xf numFmtId="0" fontId="31" fillId="6" borderId="0" xfId="0" applyFont="1" applyFill="1" applyAlignment="1">
      <alignment horizontal="center"/>
    </xf>
    <xf numFmtId="0" fontId="27" fillId="0" borderId="0" xfId="0" applyFont="1" applyAlignment="1">
      <alignment horizontal="right"/>
    </xf>
    <xf numFmtId="0" fontId="31" fillId="7" borderId="6" xfId="0" applyFont="1" applyFill="1" applyBorder="1" applyAlignment="1">
      <alignment horizontal="center"/>
    </xf>
    <xf numFmtId="165" fontId="2" fillId="7" borderId="10" xfId="0" applyNumberFormat="1" applyFont="1" applyFill="1" applyBorder="1"/>
    <xf numFmtId="3" fontId="4" fillId="7" borderId="3" xfId="0" applyNumberFormat="1" applyFont="1" applyFill="1" applyBorder="1" applyAlignment="1">
      <alignment horizontal="center"/>
    </xf>
    <xf numFmtId="165" fontId="2" fillId="7" borderId="10" xfId="0" applyNumberFormat="1" applyFont="1" applyFill="1" applyBorder="1" applyAlignment="1">
      <alignment horizontal="left"/>
    </xf>
    <xf numFmtId="0" fontId="4" fillId="0" borderId="6" xfId="0" applyFont="1" applyBorder="1"/>
    <xf numFmtId="9" fontId="2" fillId="8" borderId="6" xfId="0" applyNumberFormat="1" applyFont="1" applyFill="1" applyBorder="1" applyAlignment="1"/>
    <xf numFmtId="0" fontId="32" fillId="0" borderId="0" xfId="0" applyFont="1" applyAlignment="1"/>
    <xf numFmtId="0" fontId="4" fillId="8" borderId="6" xfId="0" applyFont="1" applyFill="1" applyBorder="1" applyAlignment="1">
      <alignment horizontal="center"/>
    </xf>
    <xf numFmtId="4" fontId="2" fillId="8" borderId="0" xfId="0" applyNumberFormat="1" applyFont="1" applyFill="1" applyAlignment="1">
      <alignment horizontal="right"/>
    </xf>
    <xf numFmtId="4" fontId="4" fillId="8" borderId="6" xfId="0" applyNumberFormat="1" applyFont="1" applyFill="1" applyBorder="1" applyAlignment="1">
      <alignment horizontal="center"/>
    </xf>
    <xf numFmtId="4" fontId="2" fillId="8" borderId="0" xfId="0" applyNumberFormat="1" applyFont="1" applyFill="1" applyAlignment="1">
      <alignment horizontal="left"/>
    </xf>
    <xf numFmtId="0" fontId="33" fillId="0" borderId="6" xfId="0" applyFont="1" applyBorder="1" applyAlignment="1">
      <alignment horizontal="center"/>
    </xf>
    <xf numFmtId="0" fontId="24" fillId="0" borderId="0" xfId="0" applyFont="1" applyAlignment="1">
      <alignment horizontal="left"/>
    </xf>
    <xf numFmtId="4" fontId="27" fillId="0" borderId="0" xfId="0" applyNumberFormat="1" applyFont="1" applyAlignment="1">
      <alignment horizontal="right"/>
    </xf>
    <xf numFmtId="4" fontId="34" fillId="0" borderId="6" xfId="0" applyNumberFormat="1" applyFont="1" applyBorder="1" applyAlignment="1">
      <alignment horizontal="center"/>
    </xf>
    <xf numFmtId="4" fontId="27" fillId="0" borderId="0" xfId="0" applyNumberFormat="1" applyFont="1" applyAlignment="1">
      <alignment horizontal="left"/>
    </xf>
    <xf numFmtId="0" fontId="2" fillId="4" borderId="0" xfId="0" applyFont="1" applyFill="1"/>
    <xf numFmtId="3" fontId="6" fillId="3" borderId="7" xfId="0" applyNumberFormat="1" applyFont="1" applyFill="1" applyBorder="1" applyAlignment="1">
      <alignment horizontal="left" vertical="center"/>
    </xf>
    <xf numFmtId="0" fontId="4" fillId="4" borderId="3" xfId="0" applyFont="1" applyFill="1" applyBorder="1" applyAlignment="1"/>
    <xf numFmtId="0" fontId="2" fillId="4" borderId="16" xfId="0" applyFont="1" applyFill="1" applyBorder="1" applyAlignment="1">
      <alignment horizontal="center"/>
    </xf>
    <xf numFmtId="0" fontId="4" fillId="2" borderId="0" xfId="0" applyFont="1" applyFill="1" applyAlignment="1">
      <alignment horizontal="right"/>
    </xf>
    <xf numFmtId="0" fontId="4" fillId="4" borderId="4" xfId="0" applyFont="1" applyFill="1" applyBorder="1" applyAlignment="1"/>
    <xf numFmtId="0" fontId="4" fillId="4" borderId="3" xfId="0" applyFont="1" applyFill="1" applyBorder="1" applyAlignment="1">
      <alignment horizontal="center"/>
    </xf>
    <xf numFmtId="0" fontId="4" fillId="4" borderId="11" xfId="0" applyFont="1" applyFill="1" applyBorder="1" applyAlignment="1">
      <alignment horizontal="center"/>
    </xf>
    <xf numFmtId="0" fontId="4" fillId="2" borderId="10" xfId="0" applyFont="1" applyFill="1" applyBorder="1" applyAlignment="1">
      <alignment horizontal="center"/>
    </xf>
    <xf numFmtId="4" fontId="2" fillId="2" borderId="0" xfId="0" applyNumberFormat="1" applyFont="1" applyFill="1"/>
    <xf numFmtId="0" fontId="35" fillId="4" borderId="17" xfId="0" applyFont="1" applyFill="1" applyBorder="1" applyAlignment="1">
      <alignment horizontal="right"/>
    </xf>
    <xf numFmtId="0" fontId="35" fillId="4" borderId="2" xfId="0" applyFont="1" applyFill="1" applyBorder="1" applyAlignment="1">
      <alignment horizontal="center"/>
    </xf>
    <xf numFmtId="4" fontId="35" fillId="4" borderId="12" xfId="0" applyNumberFormat="1" applyFont="1" applyFill="1" applyBorder="1" applyAlignment="1">
      <alignment horizontal="center"/>
    </xf>
    <xf numFmtId="4" fontId="35" fillId="4" borderId="17" xfId="0" applyNumberFormat="1" applyFont="1" applyFill="1" applyBorder="1" applyAlignment="1">
      <alignment horizontal="center"/>
    </xf>
    <xf numFmtId="0" fontId="4" fillId="2" borderId="10" xfId="0" applyFont="1" applyFill="1" applyBorder="1" applyAlignment="1">
      <alignment horizontal="right"/>
    </xf>
    <xf numFmtId="0" fontId="4" fillId="6" borderId="6" xfId="0" applyFont="1" applyFill="1" applyBorder="1" applyAlignment="1">
      <alignment horizontal="center"/>
    </xf>
    <xf numFmtId="0" fontId="2" fillId="6" borderId="18" xfId="0" applyFont="1" applyFill="1" applyBorder="1" applyAlignment="1">
      <alignment horizontal="right"/>
    </xf>
    <xf numFmtId="167" fontId="2" fillId="8" borderId="2" xfId="0" applyNumberFormat="1" applyFont="1" applyFill="1" applyBorder="1"/>
    <xf numFmtId="0" fontId="4" fillId="6" borderId="18" xfId="0" applyFont="1" applyFill="1" applyBorder="1" applyAlignment="1">
      <alignment horizontal="right"/>
    </xf>
    <xf numFmtId="167" fontId="4" fillId="8" borderId="19" xfId="0" applyNumberFormat="1" applyFont="1" applyFill="1" applyBorder="1"/>
    <xf numFmtId="0" fontId="2" fillId="6" borderId="10" xfId="0" applyFont="1" applyFill="1" applyBorder="1" applyAlignment="1">
      <alignment horizontal="right"/>
    </xf>
    <xf numFmtId="167" fontId="2" fillId="8" borderId="3" xfId="0" applyNumberFormat="1" applyFont="1" applyFill="1" applyBorder="1"/>
    <xf numFmtId="0" fontId="2" fillId="2" borderId="10" xfId="0" applyFont="1" applyFill="1" applyBorder="1" applyAlignment="1">
      <alignment horizontal="right"/>
    </xf>
    <xf numFmtId="0" fontId="2" fillId="2" borderId="3" xfId="0" applyFont="1" applyFill="1" applyBorder="1"/>
    <xf numFmtId="4" fontId="2" fillId="8" borderId="2" xfId="0" applyNumberFormat="1" applyFont="1" applyFill="1" applyBorder="1"/>
    <xf numFmtId="4" fontId="4" fillId="8" borderId="19" xfId="0" applyNumberFormat="1" applyFont="1" applyFill="1" applyBorder="1"/>
    <xf numFmtId="4" fontId="2" fillId="8" borderId="3" xfId="0" applyNumberFormat="1" applyFont="1" applyFill="1" applyBorder="1"/>
    <xf numFmtId="0" fontId="35" fillId="4" borderId="20" xfId="0" applyFont="1" applyFill="1" applyBorder="1" applyAlignment="1">
      <alignment horizontal="right"/>
    </xf>
    <xf numFmtId="0" fontId="35" fillId="4" borderId="14" xfId="0" applyFont="1" applyFill="1" applyBorder="1" applyAlignment="1">
      <alignment horizontal="center"/>
    </xf>
    <xf numFmtId="4" fontId="35" fillId="4" borderId="21" xfId="0" applyNumberFormat="1" applyFont="1" applyFill="1" applyBorder="1" applyAlignment="1">
      <alignment horizontal="center"/>
    </xf>
    <xf numFmtId="4" fontId="35" fillId="4" borderId="20" xfId="0" applyNumberFormat="1" applyFont="1" applyFill="1" applyBorder="1" applyAlignment="1">
      <alignment horizontal="center"/>
    </xf>
    <xf numFmtId="168" fontId="4" fillId="8" borderId="6" xfId="0" applyNumberFormat="1" applyFont="1" applyFill="1" applyBorder="1"/>
    <xf numFmtId="0" fontId="36" fillId="0" borderId="0" xfId="0" applyFont="1"/>
    <xf numFmtId="0" fontId="2" fillId="6" borderId="0" xfId="0" applyFont="1" applyFill="1" applyAlignment="1">
      <alignment vertical="top" wrapText="1"/>
    </xf>
    <xf numFmtId="0" fontId="2" fillId="2" borderId="0" xfId="0" applyFont="1" applyFill="1" applyAlignment="1">
      <alignment vertical="top" wrapText="1"/>
    </xf>
    <xf numFmtId="4" fontId="2" fillId="7" borderId="6" xfId="0" applyNumberFormat="1" applyFont="1" applyFill="1" applyBorder="1" applyAlignment="1">
      <alignment horizontal="center"/>
    </xf>
    <xf numFmtId="0" fontId="4" fillId="2" borderId="0" xfId="0" applyFont="1" applyFill="1" applyAlignment="1">
      <alignment horizontal="right" vertical="top" wrapText="1"/>
    </xf>
    <xf numFmtId="0" fontId="2" fillId="2" borderId="0" xfId="0" applyFont="1" applyFill="1" applyAlignment="1">
      <alignment horizontal="center"/>
    </xf>
    <xf numFmtId="0" fontId="37" fillId="2" borderId="0" xfId="0" applyFont="1" applyFill="1" applyAlignment="1">
      <alignment horizontal="center"/>
    </xf>
    <xf numFmtId="0" fontId="4" fillId="2" borderId="0" xfId="0" applyFont="1" applyFill="1" applyAlignment="1">
      <alignment vertical="top" wrapText="1"/>
    </xf>
    <xf numFmtId="168" fontId="2" fillId="2" borderId="0" xfId="0" applyNumberFormat="1" applyFont="1" applyFill="1"/>
    <xf numFmtId="0" fontId="24" fillId="2" borderId="0" xfId="0" applyFont="1" applyFill="1" applyAlignment="1">
      <alignment horizontal="right"/>
    </xf>
    <xf numFmtId="169" fontId="24" fillId="2" borderId="0" xfId="0" applyNumberFormat="1" applyFont="1" applyFill="1"/>
    <xf numFmtId="0" fontId="27" fillId="2" borderId="0" xfId="0" applyFont="1" applyFill="1"/>
    <xf numFmtId="0" fontId="27" fillId="2" borderId="0" xfId="0" applyFont="1" applyFill="1" applyAlignment="1">
      <alignment horizontal="right"/>
    </xf>
    <xf numFmtId="0" fontId="27" fillId="2" borderId="0" xfId="0" applyFont="1" applyFill="1" applyAlignment="1">
      <alignment horizontal="center"/>
    </xf>
    <xf numFmtId="0" fontId="27" fillId="2" borderId="0" xfId="0" applyFont="1" applyFill="1" applyAlignment="1">
      <alignment horizontal="left"/>
    </xf>
    <xf numFmtId="166" fontId="24" fillId="2" borderId="0" xfId="0" applyNumberFormat="1" applyFont="1" applyFill="1" applyAlignment="1"/>
    <xf numFmtId="0" fontId="2" fillId="2" borderId="0" xfId="0" applyFont="1" applyFill="1" applyAlignment="1"/>
    <xf numFmtId="0" fontId="2" fillId="4" borderId="2" xfId="0" applyFont="1" applyFill="1" applyBorder="1" applyAlignment="1">
      <alignment horizontal="center"/>
    </xf>
    <xf numFmtId="0" fontId="2" fillId="4" borderId="12" xfId="0" applyFont="1" applyFill="1" applyBorder="1" applyAlignment="1">
      <alignment horizontal="center"/>
    </xf>
    <xf numFmtId="0" fontId="2" fillId="4" borderId="0" xfId="0" applyFont="1" applyFill="1" applyAlignment="1">
      <alignment horizontal="center"/>
    </xf>
    <xf numFmtId="0" fontId="4" fillId="4" borderId="6" xfId="0" applyFont="1" applyFill="1" applyBorder="1" applyAlignment="1"/>
    <xf numFmtId="0" fontId="40" fillId="2" borderId="0" xfId="0" applyFont="1" applyFill="1" applyAlignment="1">
      <alignment horizontal="right"/>
    </xf>
    <xf numFmtId="170" fontId="41" fillId="2" borderId="0" xfId="0" applyNumberFormat="1" applyFont="1" applyFill="1" applyAlignment="1">
      <alignment horizontal="left"/>
    </xf>
    <xf numFmtId="0" fontId="4" fillId="2" borderId="10" xfId="0" applyFont="1" applyFill="1" applyBorder="1" applyAlignment="1"/>
    <xf numFmtId="0" fontId="2" fillId="2" borderId="10" xfId="0" applyFont="1" applyFill="1" applyBorder="1" applyAlignment="1">
      <alignment horizontal="right"/>
    </xf>
    <xf numFmtId="0" fontId="4" fillId="4" borderId="6" xfId="0" applyFont="1" applyFill="1" applyBorder="1" applyAlignment="1"/>
    <xf numFmtId="0" fontId="43" fillId="2" borderId="0" xfId="0" applyFont="1" applyFill="1" applyAlignment="1"/>
    <xf numFmtId="0" fontId="43" fillId="6" borderId="0" xfId="0" applyFont="1" applyFill="1" applyAlignment="1">
      <alignment horizontal="right"/>
    </xf>
    <xf numFmtId="4" fontId="43" fillId="6" borderId="0" xfId="0" applyNumberFormat="1" applyFont="1" applyFill="1" applyAlignment="1">
      <alignment horizontal="right"/>
    </xf>
    <xf numFmtId="0" fontId="35" fillId="4" borderId="17" xfId="0" applyFont="1" applyFill="1" applyBorder="1" applyAlignment="1">
      <alignment horizontal="center"/>
    </xf>
    <xf numFmtId="0" fontId="44" fillId="2" borderId="0" xfId="0" applyFont="1" applyFill="1" applyAlignment="1">
      <alignment horizontal="left"/>
    </xf>
    <xf numFmtId="0" fontId="44" fillId="6" borderId="0" xfId="0" applyFont="1" applyFill="1" applyAlignment="1">
      <alignment horizontal="right"/>
    </xf>
    <xf numFmtId="0" fontId="43" fillId="2" borderId="0" xfId="0" quotePrefix="1" applyFont="1" applyFill="1" applyAlignment="1">
      <alignment horizontal="left"/>
    </xf>
    <xf numFmtId="0" fontId="2" fillId="2" borderId="10" xfId="0" applyFont="1" applyFill="1" applyBorder="1"/>
    <xf numFmtId="0" fontId="43" fillId="2" borderId="15" xfId="0" applyFont="1" applyFill="1" applyBorder="1" applyAlignment="1"/>
    <xf numFmtId="0" fontId="43" fillId="6" borderId="15" xfId="0" applyFont="1" applyFill="1" applyBorder="1" applyAlignment="1">
      <alignment horizontal="right"/>
    </xf>
    <xf numFmtId="169" fontId="43" fillId="6" borderId="15" xfId="0" applyNumberFormat="1" applyFont="1" applyFill="1" applyBorder="1" applyAlignment="1">
      <alignment horizontal="right"/>
    </xf>
    <xf numFmtId="0" fontId="43" fillId="6" borderId="0" xfId="0" applyFont="1" applyFill="1" applyAlignment="1"/>
    <xf numFmtId="0" fontId="42" fillId="6" borderId="0" xfId="0" applyFont="1" applyFill="1" applyAlignment="1">
      <alignment horizontal="right"/>
    </xf>
    <xf numFmtId="4" fontId="42" fillId="7" borderId="0" xfId="0" applyNumberFormat="1" applyFont="1" applyFill="1" applyAlignment="1">
      <alignment horizontal="center"/>
    </xf>
    <xf numFmtId="0" fontId="43" fillId="6" borderId="0" xfId="0" applyFont="1" applyFill="1" applyAlignment="1"/>
    <xf numFmtId="0" fontId="42" fillId="6" borderId="0" xfId="0" applyFont="1" applyFill="1" applyAlignment="1">
      <alignment horizontal="right"/>
    </xf>
    <xf numFmtId="0" fontId="43" fillId="2" borderId="0" xfId="0" quotePrefix="1" applyFont="1" applyFill="1" applyAlignment="1">
      <alignment horizontal="left"/>
    </xf>
    <xf numFmtId="0" fontId="45" fillId="11" borderId="0" xfId="0" applyFont="1" applyFill="1" applyAlignment="1">
      <alignment horizontal="right"/>
    </xf>
    <xf numFmtId="0" fontId="45" fillId="11" borderId="0" xfId="0" applyFont="1" applyFill="1" applyAlignment="1">
      <alignment horizontal="center"/>
    </xf>
    <xf numFmtId="0" fontId="35" fillId="4" borderId="20" xfId="0" applyFont="1" applyFill="1" applyBorder="1" applyAlignment="1">
      <alignment horizontal="center"/>
    </xf>
    <xf numFmtId="4" fontId="2" fillId="2" borderId="13" xfId="0" applyNumberFormat="1" applyFont="1" applyFill="1" applyBorder="1"/>
    <xf numFmtId="0" fontId="2" fillId="2" borderId="0" xfId="0" applyFont="1" applyFill="1" applyAlignment="1"/>
    <xf numFmtId="0" fontId="2" fillId="4" borderId="17" xfId="0" applyFont="1" applyFill="1" applyBorder="1" applyAlignment="1">
      <alignment horizontal="center"/>
    </xf>
    <xf numFmtId="0" fontId="4" fillId="2" borderId="17" xfId="0" applyFont="1" applyFill="1" applyBorder="1" applyAlignment="1"/>
    <xf numFmtId="0" fontId="2" fillId="4" borderId="17" xfId="0" applyFont="1" applyFill="1" applyBorder="1" applyAlignment="1">
      <alignment horizontal="center"/>
    </xf>
    <xf numFmtId="170" fontId="40" fillId="2" borderId="0" xfId="0" applyNumberFormat="1" applyFont="1" applyFill="1" applyAlignment="1">
      <alignment horizontal="left"/>
    </xf>
    <xf numFmtId="0" fontId="4" fillId="2" borderId="17" xfId="0" applyFont="1" applyFill="1" applyBorder="1" applyAlignment="1"/>
    <xf numFmtId="0" fontId="35" fillId="2" borderId="17" xfId="0" applyFont="1" applyFill="1" applyBorder="1" applyAlignment="1">
      <alignment horizontal="right"/>
    </xf>
    <xf numFmtId="4" fontId="35" fillId="4" borderId="12" xfId="0" applyNumberFormat="1" applyFont="1" applyFill="1" applyBorder="1" applyAlignment="1">
      <alignment horizontal="center"/>
    </xf>
    <xf numFmtId="4" fontId="35" fillId="4" borderId="21" xfId="0" applyNumberFormat="1" applyFont="1" applyFill="1" applyBorder="1" applyAlignment="1">
      <alignment horizontal="center"/>
    </xf>
    <xf numFmtId="0" fontId="4" fillId="2" borderId="0" xfId="0" applyFont="1" applyFill="1" applyAlignment="1"/>
    <xf numFmtId="4" fontId="35" fillId="4" borderId="17" xfId="0" applyNumberFormat="1" applyFont="1" applyFill="1" applyBorder="1" applyAlignment="1">
      <alignment horizontal="center"/>
    </xf>
    <xf numFmtId="4" fontId="35" fillId="2" borderId="0" xfId="0" applyNumberFormat="1" applyFont="1" applyFill="1" applyAlignment="1">
      <alignment horizontal="right"/>
    </xf>
    <xf numFmtId="4" fontId="35" fillId="2" borderId="0" xfId="0" applyNumberFormat="1" applyFont="1" applyFill="1" applyAlignment="1">
      <alignment horizontal="right"/>
    </xf>
    <xf numFmtId="0" fontId="2" fillId="2" borderId="17" xfId="0" applyFont="1" applyFill="1" applyBorder="1"/>
    <xf numFmtId="4" fontId="46" fillId="0" borderId="0" xfId="0" applyNumberFormat="1" applyFont="1" applyAlignment="1">
      <alignment vertical="center"/>
    </xf>
    <xf numFmtId="4" fontId="2" fillId="0" borderId="0" xfId="0" applyNumberFormat="1" applyFont="1"/>
    <xf numFmtId="9" fontId="4" fillId="5" borderId="6" xfId="0" applyNumberFormat="1" applyFont="1" applyFill="1" applyBorder="1" applyAlignment="1">
      <alignment horizontal="right"/>
    </xf>
    <xf numFmtId="0" fontId="35" fillId="4" borderId="12" xfId="0" applyFont="1" applyFill="1" applyBorder="1" applyAlignment="1">
      <alignment horizontal="right"/>
    </xf>
    <xf numFmtId="0" fontId="48" fillId="0" borderId="0" xfId="0" applyFont="1" applyAlignment="1">
      <alignment vertical="center"/>
    </xf>
    <xf numFmtId="0" fontId="13" fillId="0" borderId="0" xfId="0" applyFont="1" applyAlignment="1">
      <alignment horizontal="right"/>
    </xf>
    <xf numFmtId="0" fontId="41" fillId="0" borderId="6" xfId="0" applyFont="1" applyBorder="1" applyAlignment="1">
      <alignment horizontal="center"/>
    </xf>
    <xf numFmtId="0" fontId="2" fillId="7" borderId="6" xfId="0" applyFont="1" applyFill="1" applyBorder="1" applyAlignment="1">
      <alignment horizontal="right"/>
    </xf>
    <xf numFmtId="0" fontId="2" fillId="7" borderId="6" xfId="0" applyFont="1" applyFill="1" applyBorder="1" applyAlignment="1">
      <alignment horizontal="left"/>
    </xf>
    <xf numFmtId="4" fontId="49" fillId="0" borderId="0" xfId="0" applyNumberFormat="1" applyFont="1" applyAlignment="1">
      <alignment horizontal="right"/>
    </xf>
    <xf numFmtId="0" fontId="49" fillId="0" borderId="0" xfId="0" applyFont="1" applyAlignment="1">
      <alignment horizontal="right"/>
    </xf>
    <xf numFmtId="4" fontId="17" fillId="0" borderId="0" xfId="0" applyNumberFormat="1" applyFont="1" applyAlignment="1">
      <alignment horizontal="center"/>
    </xf>
    <xf numFmtId="0" fontId="4" fillId="0" borderId="0" xfId="0" applyFont="1" applyAlignment="1">
      <alignment horizontal="right"/>
    </xf>
    <xf numFmtId="0" fontId="2" fillId="0" borderId="2" xfId="0" applyFont="1" applyBorder="1" applyAlignment="1">
      <alignment horizontal="center"/>
    </xf>
    <xf numFmtId="4" fontId="17" fillId="7" borderId="0" xfId="0" applyNumberFormat="1" applyFont="1" applyFill="1" applyAlignment="1">
      <alignment horizontal="right"/>
    </xf>
    <xf numFmtId="4" fontId="4" fillId="7" borderId="2" xfId="0" applyNumberFormat="1" applyFont="1" applyFill="1" applyBorder="1" applyAlignment="1">
      <alignment horizontal="center"/>
    </xf>
    <xf numFmtId="4" fontId="17" fillId="7" borderId="6" xfId="0" applyNumberFormat="1" applyFont="1" applyFill="1" applyBorder="1" applyAlignment="1">
      <alignment horizontal="left"/>
    </xf>
    <xf numFmtId="3" fontId="49" fillId="0" borderId="0" xfId="0" applyNumberFormat="1" applyFont="1" applyAlignment="1">
      <alignment horizontal="right"/>
    </xf>
    <xf numFmtId="4" fontId="4" fillId="0" borderId="0" xfId="0" applyNumberFormat="1" applyFont="1" applyAlignment="1">
      <alignment horizontal="center"/>
    </xf>
    <xf numFmtId="0" fontId="2" fillId="0" borderId="6" xfId="0" applyFont="1" applyBorder="1" applyAlignment="1">
      <alignment horizontal="center"/>
    </xf>
    <xf numFmtId="4" fontId="17" fillId="7" borderId="25" xfId="0" applyNumberFormat="1" applyFont="1" applyFill="1" applyBorder="1" applyAlignment="1">
      <alignment horizontal="right"/>
    </xf>
    <xf numFmtId="4" fontId="4" fillId="7" borderId="6" xfId="0" applyNumberFormat="1" applyFont="1" applyFill="1" applyBorder="1" applyAlignment="1">
      <alignment horizontal="center"/>
    </xf>
    <xf numFmtId="4" fontId="17" fillId="7" borderId="5" xfId="0" applyNumberFormat="1" applyFont="1" applyFill="1" applyBorder="1" applyAlignment="1">
      <alignment horizontal="left"/>
    </xf>
    <xf numFmtId="0" fontId="50" fillId="0" borderId="0" xfId="0" applyFont="1" applyAlignment="1">
      <alignment horizontal="center"/>
    </xf>
    <xf numFmtId="0" fontId="37" fillId="12" borderId="6" xfId="0" applyFont="1" applyFill="1" applyBorder="1" applyAlignment="1">
      <alignment horizontal="center"/>
    </xf>
    <xf numFmtId="9" fontId="2" fillId="0" borderId="0" xfId="0" applyNumberFormat="1" applyFont="1" applyAlignment="1">
      <alignment horizontal="center"/>
    </xf>
    <xf numFmtId="9" fontId="4" fillId="7" borderId="6" xfId="0" applyNumberFormat="1" applyFont="1" applyFill="1" applyBorder="1" applyAlignment="1">
      <alignment horizontal="center"/>
    </xf>
    <xf numFmtId="165" fontId="17" fillId="0" borderId="0" xfId="0" applyNumberFormat="1" applyFont="1"/>
    <xf numFmtId="165" fontId="2" fillId="7" borderId="4" xfId="0" applyNumberFormat="1" applyFont="1" applyFill="1" applyBorder="1" applyAlignment="1">
      <alignment horizontal="right"/>
    </xf>
    <xf numFmtId="165" fontId="4" fillId="7" borderId="6" xfId="0" applyNumberFormat="1" applyFont="1" applyFill="1" applyBorder="1" applyAlignment="1">
      <alignment horizontal="center"/>
    </xf>
    <xf numFmtId="0" fontId="2" fillId="7" borderId="5" xfId="0" applyFont="1" applyFill="1" applyBorder="1" applyAlignment="1">
      <alignment horizontal="left"/>
    </xf>
    <xf numFmtId="0" fontId="13" fillId="0" borderId="0" xfId="0" applyFont="1"/>
    <xf numFmtId="4" fontId="2" fillId="7" borderId="9" xfId="0" applyNumberFormat="1" applyFont="1" applyFill="1" applyBorder="1" applyAlignment="1">
      <alignment horizontal="right"/>
    </xf>
    <xf numFmtId="4" fontId="4" fillId="7" borderId="3" xfId="0" applyNumberFormat="1" applyFont="1" applyFill="1" applyBorder="1" applyAlignment="1">
      <alignment horizontal="center"/>
    </xf>
    <xf numFmtId="4" fontId="2" fillId="7" borderId="11" xfId="0" applyNumberFormat="1" applyFont="1" applyFill="1" applyBorder="1" applyAlignment="1">
      <alignment horizontal="left"/>
    </xf>
    <xf numFmtId="4" fontId="49" fillId="0" borderId="0" xfId="0" applyNumberFormat="1" applyFont="1"/>
    <xf numFmtId="0" fontId="49" fillId="0" borderId="0" xfId="0" applyFont="1" applyAlignment="1"/>
    <xf numFmtId="165" fontId="2" fillId="0" borderId="0" xfId="0" applyNumberFormat="1" applyFont="1" applyAlignment="1">
      <alignment horizontal="center"/>
    </xf>
    <xf numFmtId="165" fontId="17" fillId="0" borderId="0" xfId="0" applyNumberFormat="1" applyFont="1" applyAlignment="1">
      <alignment horizontal="left"/>
    </xf>
    <xf numFmtId="9" fontId="2" fillId="0" borderId="0" xfId="0" applyNumberFormat="1" applyFont="1"/>
    <xf numFmtId="4" fontId="13" fillId="0" borderId="0" xfId="0" applyNumberFormat="1" applyFont="1" applyAlignment="1"/>
    <xf numFmtId="0" fontId="2" fillId="4" borderId="12" xfId="0" applyFont="1" applyFill="1" applyBorder="1"/>
    <xf numFmtId="4" fontId="2" fillId="4" borderId="17" xfId="0" applyNumberFormat="1" applyFont="1" applyFill="1" applyBorder="1" applyAlignment="1">
      <alignment horizontal="center"/>
    </xf>
    <xf numFmtId="0" fontId="4" fillId="4" borderId="6" xfId="0" applyFont="1" applyFill="1" applyBorder="1" applyAlignment="1">
      <alignment horizontal="right"/>
    </xf>
    <xf numFmtId="4" fontId="4" fillId="4" borderId="11" xfId="0" applyNumberFormat="1" applyFont="1" applyFill="1" applyBorder="1" applyAlignment="1">
      <alignment horizontal="center"/>
    </xf>
    <xf numFmtId="4" fontId="4" fillId="2" borderId="10" xfId="0" applyNumberFormat="1" applyFont="1" applyFill="1" applyBorder="1" applyAlignment="1"/>
    <xf numFmtId="4" fontId="4" fillId="2" borderId="10" xfId="0" applyNumberFormat="1" applyFont="1" applyFill="1" applyBorder="1" applyAlignment="1">
      <alignment horizontal="right"/>
    </xf>
    <xf numFmtId="0" fontId="2" fillId="4" borderId="17" xfId="0" applyFont="1" applyFill="1" applyBorder="1" applyAlignment="1"/>
    <xf numFmtId="4" fontId="2" fillId="4" borderId="2" xfId="0" applyNumberFormat="1" applyFont="1" applyFill="1" applyBorder="1" applyAlignment="1">
      <alignment horizontal="center"/>
    </xf>
    <xf numFmtId="0" fontId="2" fillId="4" borderId="17" xfId="0" applyFont="1" applyFill="1" applyBorder="1"/>
    <xf numFmtId="4" fontId="2" fillId="4" borderId="2" xfId="0" applyNumberFormat="1" applyFont="1" applyFill="1" applyBorder="1" applyAlignment="1">
      <alignment horizontal="center"/>
    </xf>
    <xf numFmtId="0" fontId="2" fillId="2" borderId="0" xfId="0" applyFont="1" applyFill="1" applyAlignment="1"/>
    <xf numFmtId="4" fontId="51" fillId="7" borderId="16" xfId="0" applyNumberFormat="1" applyFont="1" applyFill="1" applyBorder="1" applyAlignment="1">
      <alignment horizontal="right" vertical="center"/>
    </xf>
    <xf numFmtId="0" fontId="52" fillId="0" borderId="23" xfId="0" applyFont="1" applyBorder="1" applyAlignment="1"/>
    <xf numFmtId="0" fontId="52" fillId="0" borderId="0" xfId="0" applyFont="1" applyAlignment="1">
      <alignment horizontal="center"/>
    </xf>
    <xf numFmtId="0" fontId="52" fillId="0" borderId="23" xfId="0" applyFont="1" applyBorder="1" applyAlignment="1">
      <alignment horizontal="center"/>
    </xf>
    <xf numFmtId="0" fontId="52" fillId="2" borderId="0" xfId="0" applyFont="1" applyFill="1" applyAlignment="1"/>
    <xf numFmtId="0" fontId="52" fillId="2" borderId="0" xfId="0" applyFont="1" applyFill="1"/>
    <xf numFmtId="0" fontId="53" fillId="2" borderId="26" xfId="0" applyFont="1" applyFill="1" applyBorder="1" applyAlignment="1">
      <alignment horizontal="center"/>
    </xf>
    <xf numFmtId="4" fontId="4" fillId="7" borderId="3" xfId="0" applyNumberFormat="1" applyFont="1" applyFill="1" applyBorder="1" applyAlignment="1">
      <alignment horizontal="right" vertical="center"/>
    </xf>
    <xf numFmtId="0" fontId="4" fillId="0" borderId="16" xfId="0" applyFont="1" applyBorder="1" applyAlignment="1">
      <alignment horizontal="center"/>
    </xf>
    <xf numFmtId="0" fontId="55" fillId="2" borderId="9" xfId="0" applyFont="1" applyFill="1" applyBorder="1" applyAlignment="1">
      <alignment horizontal="center"/>
    </xf>
    <xf numFmtId="0" fontId="56" fillId="13" borderId="4" xfId="0" applyFont="1" applyFill="1" applyBorder="1" applyAlignment="1">
      <alignment horizontal="center"/>
    </xf>
    <xf numFmtId="0" fontId="56" fillId="16" borderId="25" xfId="0" applyFont="1" applyFill="1" applyBorder="1" applyAlignment="1">
      <alignment horizontal="center"/>
    </xf>
    <xf numFmtId="0" fontId="56" fillId="14" borderId="4" xfId="0" applyFont="1" applyFill="1" applyBorder="1" applyAlignment="1">
      <alignment horizontal="center"/>
    </xf>
    <xf numFmtId="0" fontId="56" fillId="17" borderId="25" xfId="0" applyFont="1" applyFill="1" applyBorder="1" applyAlignment="1">
      <alignment horizontal="center"/>
    </xf>
    <xf numFmtId="0" fontId="56" fillId="15" borderId="4" xfId="0" applyFont="1" applyFill="1" applyBorder="1" applyAlignment="1">
      <alignment horizontal="center"/>
    </xf>
    <xf numFmtId="0" fontId="56" fillId="18" borderId="25" xfId="0" applyFont="1" applyFill="1" applyBorder="1" applyAlignment="1">
      <alignment horizontal="center"/>
    </xf>
    <xf numFmtId="0" fontId="2" fillId="2" borderId="0" xfId="0" applyFont="1" applyFill="1" applyAlignment="1">
      <alignment horizontal="right"/>
    </xf>
    <xf numFmtId="0" fontId="4" fillId="4" borderId="26" xfId="0" applyFont="1" applyFill="1" applyBorder="1" applyAlignment="1">
      <alignment horizontal="right"/>
    </xf>
    <xf numFmtId="2" fontId="2" fillId="4" borderId="2" xfId="0" applyNumberFormat="1" applyFont="1" applyFill="1" applyBorder="1" applyAlignment="1">
      <alignment horizontal="center"/>
    </xf>
    <xf numFmtId="0" fontId="2" fillId="4" borderId="6" xfId="0" applyFont="1" applyFill="1" applyBorder="1" applyAlignment="1">
      <alignment horizontal="center"/>
    </xf>
    <xf numFmtId="0" fontId="2" fillId="4" borderId="2" xfId="0" applyFont="1" applyFill="1" applyBorder="1" applyAlignment="1">
      <alignment horizontal="center"/>
    </xf>
    <xf numFmtId="0" fontId="41" fillId="2" borderId="0" xfId="0" applyFont="1" applyFill="1"/>
    <xf numFmtId="0" fontId="35" fillId="2" borderId="26" xfId="0" applyFont="1" applyFill="1" applyBorder="1" applyAlignment="1">
      <alignment horizontal="center"/>
    </xf>
    <xf numFmtId="2" fontId="57" fillId="13" borderId="26" xfId="0" applyNumberFormat="1" applyFont="1" applyFill="1" applyBorder="1" applyAlignment="1">
      <alignment horizontal="right"/>
    </xf>
    <xf numFmtId="2" fontId="57" fillId="16" borderId="0" xfId="0" applyNumberFormat="1" applyFont="1" applyFill="1" applyAlignment="1">
      <alignment horizontal="right"/>
    </xf>
    <xf numFmtId="2" fontId="57" fillId="14" borderId="26" xfId="0" applyNumberFormat="1" applyFont="1" applyFill="1" applyBorder="1" applyAlignment="1">
      <alignment horizontal="right"/>
    </xf>
    <xf numFmtId="2" fontId="57" fillId="17" borderId="0" xfId="0" applyNumberFormat="1" applyFont="1" applyFill="1" applyAlignment="1">
      <alignment horizontal="right"/>
    </xf>
    <xf numFmtId="2" fontId="57" fillId="15" borderId="26" xfId="0" applyNumberFormat="1" applyFont="1" applyFill="1" applyBorder="1" applyAlignment="1">
      <alignment horizontal="right"/>
    </xf>
    <xf numFmtId="2" fontId="57" fillId="18" borderId="0" xfId="0" applyNumberFormat="1" applyFont="1" applyFill="1" applyAlignment="1">
      <alignment horizontal="right"/>
    </xf>
    <xf numFmtId="0" fontId="2" fillId="2" borderId="9" xfId="0" applyFont="1" applyFill="1" applyBorder="1"/>
    <xf numFmtId="0" fontId="2" fillId="0" borderId="3" xfId="0" applyFont="1" applyBorder="1" applyAlignment="1">
      <alignment horizontal="center"/>
    </xf>
    <xf numFmtId="0" fontId="2" fillId="2" borderId="10" xfId="0" applyFont="1" applyFill="1" applyBorder="1" applyAlignment="1">
      <alignment horizontal="center"/>
    </xf>
    <xf numFmtId="0" fontId="2" fillId="2" borderId="0" xfId="0" applyFont="1" applyFill="1" applyAlignment="1">
      <alignment horizontal="center"/>
    </xf>
    <xf numFmtId="3" fontId="58" fillId="3" borderId="27" xfId="0" applyNumberFormat="1" applyFont="1" applyFill="1" applyBorder="1" applyAlignment="1">
      <alignment horizontal="left" vertical="center"/>
    </xf>
    <xf numFmtId="3" fontId="58" fillId="3" borderId="7" xfId="0" applyNumberFormat="1" applyFont="1" applyFill="1" applyBorder="1" applyAlignment="1">
      <alignment horizontal="left" vertical="center"/>
    </xf>
    <xf numFmtId="3" fontId="58" fillId="3" borderId="7" xfId="0" applyNumberFormat="1" applyFont="1" applyFill="1" applyBorder="1" applyAlignment="1">
      <alignment horizontal="center" vertical="center"/>
    </xf>
    <xf numFmtId="3" fontId="58" fillId="3" borderId="7" xfId="0" applyNumberFormat="1" applyFont="1" applyFill="1" applyBorder="1" applyAlignment="1">
      <alignment horizontal="right" vertical="center"/>
    </xf>
    <xf numFmtId="3" fontId="58" fillId="3" borderId="0" xfId="0" applyNumberFormat="1" applyFont="1" applyFill="1" applyAlignment="1">
      <alignment horizontal="right" vertical="center"/>
    </xf>
    <xf numFmtId="0" fontId="2" fillId="0" borderId="10" xfId="0" applyFont="1" applyBorder="1" applyAlignment="1">
      <alignment horizontal="right"/>
    </xf>
    <xf numFmtId="0" fontId="59" fillId="0" borderId="10" xfId="0" applyFont="1" applyBorder="1" applyAlignment="1">
      <alignment horizontal="left"/>
    </xf>
    <xf numFmtId="0" fontId="19" fillId="0" borderId="0" xfId="0" applyFont="1"/>
    <xf numFmtId="0" fontId="55" fillId="20" borderId="26" xfId="0" applyFont="1" applyFill="1" applyBorder="1" applyAlignment="1">
      <alignment horizontal="center"/>
    </xf>
    <xf numFmtId="0" fontId="2" fillId="21" borderId="0" xfId="0" applyFont="1" applyFill="1"/>
    <xf numFmtId="0" fontId="53" fillId="22" borderId="0" xfId="0" applyFont="1" applyFill="1" applyAlignment="1">
      <alignment horizontal="center" wrapText="1"/>
    </xf>
    <xf numFmtId="0" fontId="32" fillId="5" borderId="0" xfId="0" applyFont="1" applyFill="1" applyAlignment="1">
      <alignment horizontal="right" vertical="center"/>
    </xf>
    <xf numFmtId="2" fontId="4" fillId="5" borderId="0" xfId="0" applyNumberFormat="1" applyFont="1" applyFill="1" applyAlignment="1">
      <alignment horizontal="left"/>
    </xf>
    <xf numFmtId="0" fontId="60" fillId="0" borderId="0" xfId="0" applyFont="1" applyAlignment="1">
      <alignment horizontal="center" wrapText="1"/>
    </xf>
    <xf numFmtId="0" fontId="55" fillId="20" borderId="9" xfId="0" applyFont="1" applyFill="1" applyBorder="1" applyAlignment="1">
      <alignment horizontal="center"/>
    </xf>
    <xf numFmtId="0" fontId="56" fillId="24" borderId="4" xfId="0" applyFont="1" applyFill="1" applyBorder="1" applyAlignment="1">
      <alignment horizontal="center"/>
    </xf>
    <xf numFmtId="0" fontId="56" fillId="16" borderId="5" xfId="0" applyFont="1" applyFill="1" applyBorder="1" applyAlignment="1">
      <alignment horizontal="center"/>
    </xf>
    <xf numFmtId="9" fontId="61" fillId="19" borderId="0" xfId="0" applyNumberFormat="1" applyFont="1" applyFill="1" applyAlignment="1">
      <alignment horizontal="center"/>
    </xf>
    <xf numFmtId="0" fontId="32" fillId="5" borderId="15" xfId="0" applyFont="1" applyFill="1" applyBorder="1" applyAlignment="1">
      <alignment horizontal="right"/>
    </xf>
    <xf numFmtId="9" fontId="4" fillId="5" borderId="15" xfId="0" applyNumberFormat="1" applyFont="1" applyFill="1" applyBorder="1" applyAlignment="1">
      <alignment horizontal="left"/>
    </xf>
    <xf numFmtId="0" fontId="37" fillId="0" borderId="0" xfId="0" applyFont="1" applyAlignment="1">
      <alignment horizontal="center" wrapText="1"/>
    </xf>
    <xf numFmtId="0" fontId="35" fillId="20" borderId="26" xfId="0" applyFont="1" applyFill="1" applyBorder="1" applyAlignment="1">
      <alignment horizontal="center"/>
    </xf>
    <xf numFmtId="2" fontId="57" fillId="24" borderId="26" xfId="0" applyNumberFormat="1" applyFont="1" applyFill="1" applyBorder="1" applyAlignment="1">
      <alignment horizontal="right"/>
    </xf>
    <xf numFmtId="168" fontId="61" fillId="19" borderId="0" xfId="0" applyNumberFormat="1" applyFont="1" applyFill="1" applyAlignment="1">
      <alignment horizontal="right"/>
    </xf>
    <xf numFmtId="0" fontId="2" fillId="2" borderId="2" xfId="0" applyFont="1" applyFill="1" applyBorder="1" applyAlignment="1"/>
    <xf numFmtId="4" fontId="2" fillId="2" borderId="26" xfId="0" applyNumberFormat="1" applyFont="1" applyFill="1" applyBorder="1" applyAlignment="1">
      <alignment horizontal="center"/>
    </xf>
    <xf numFmtId="168" fontId="2" fillId="2" borderId="17" xfId="0" applyNumberFormat="1" applyFont="1" applyFill="1" applyBorder="1" applyAlignment="1">
      <alignment horizontal="center"/>
    </xf>
    <xf numFmtId="0" fontId="36" fillId="0" borderId="0" xfId="0" applyFont="1" applyAlignment="1">
      <alignment horizontal="center"/>
    </xf>
    <xf numFmtId="0" fontId="62" fillId="4" borderId="0" xfId="0" applyFont="1" applyFill="1" applyAlignment="1">
      <alignment horizontal="right"/>
    </xf>
    <xf numFmtId="10" fontId="62" fillId="0" borderId="0" xfId="0" applyNumberFormat="1" applyFont="1" applyAlignment="1">
      <alignment horizontal="right"/>
    </xf>
    <xf numFmtId="0" fontId="2" fillId="6" borderId="2" xfId="0" applyFont="1" applyFill="1" applyBorder="1" applyAlignment="1"/>
    <xf numFmtId="4" fontId="2" fillId="6" borderId="26" xfId="0" applyNumberFormat="1" applyFont="1" applyFill="1" applyBorder="1" applyAlignment="1">
      <alignment horizontal="center"/>
    </xf>
    <xf numFmtId="168" fontId="2" fillId="6" borderId="17" xfId="0" applyNumberFormat="1" applyFont="1" applyFill="1" applyBorder="1" applyAlignment="1">
      <alignment horizontal="center"/>
    </xf>
    <xf numFmtId="0" fontId="4" fillId="0" borderId="0" xfId="0" applyFont="1" applyAlignment="1">
      <alignment horizontal="center"/>
    </xf>
    <xf numFmtId="0" fontId="37" fillId="23" borderId="9" xfId="0" applyFont="1" applyFill="1" applyBorder="1" applyAlignment="1">
      <alignment horizontal="center"/>
    </xf>
    <xf numFmtId="0" fontId="37" fillId="23" borderId="10" xfId="0" applyFont="1" applyFill="1" applyBorder="1" applyAlignment="1">
      <alignment horizontal="center"/>
    </xf>
    <xf numFmtId="0" fontId="37" fillId="23" borderId="11" xfId="0" applyFont="1" applyFill="1" applyBorder="1" applyAlignment="1">
      <alignment horizontal="center"/>
    </xf>
    <xf numFmtId="0" fontId="35" fillId="6" borderId="17" xfId="0" applyFont="1" applyFill="1" applyBorder="1" applyAlignment="1">
      <alignment horizontal="right"/>
    </xf>
    <xf numFmtId="2" fontId="2" fillId="6" borderId="26" xfId="0" applyNumberFormat="1" applyFont="1" applyFill="1" applyBorder="1" applyAlignment="1">
      <alignment horizontal="center"/>
    </xf>
    <xf numFmtId="2" fontId="2" fillId="6" borderId="0" xfId="0" applyNumberFormat="1" applyFont="1" applyFill="1" applyAlignment="1">
      <alignment horizontal="center"/>
    </xf>
    <xf numFmtId="2" fontId="2" fillId="6" borderId="17" xfId="0" applyNumberFormat="1" applyFont="1" applyFill="1" applyBorder="1" applyAlignment="1">
      <alignment horizontal="center"/>
    </xf>
    <xf numFmtId="2" fontId="2" fillId="2" borderId="26" xfId="0" applyNumberFormat="1" applyFont="1" applyFill="1" applyBorder="1" applyAlignment="1">
      <alignment horizontal="center"/>
    </xf>
    <xf numFmtId="2" fontId="2" fillId="2" borderId="0" xfId="0" applyNumberFormat="1" applyFont="1" applyFill="1" applyAlignment="1">
      <alignment horizontal="center"/>
    </xf>
    <xf numFmtId="2" fontId="2" fillId="2" borderId="17" xfId="0" applyNumberFormat="1" applyFont="1" applyFill="1" applyBorder="1" applyAlignment="1">
      <alignment horizontal="center"/>
    </xf>
    <xf numFmtId="0" fontId="2" fillId="6" borderId="3" xfId="0" applyFont="1" applyFill="1" applyBorder="1" applyAlignment="1"/>
    <xf numFmtId="4" fontId="2" fillId="6" borderId="9" xfId="0" applyNumberFormat="1" applyFont="1" applyFill="1" applyBorder="1" applyAlignment="1">
      <alignment horizontal="center"/>
    </xf>
    <xf numFmtId="168" fontId="2" fillId="6" borderId="11" xfId="0" applyNumberFormat="1" applyFont="1" applyFill="1" applyBorder="1" applyAlignment="1">
      <alignment horizontal="center"/>
    </xf>
    <xf numFmtId="2" fontId="63" fillId="24" borderId="0" xfId="0" applyNumberFormat="1" applyFont="1" applyFill="1" applyAlignment="1">
      <alignment horizontal="right"/>
    </xf>
    <xf numFmtId="2" fontId="2" fillId="6" borderId="9" xfId="0" applyNumberFormat="1" applyFont="1" applyFill="1" applyBorder="1" applyAlignment="1">
      <alignment horizontal="center"/>
    </xf>
    <xf numFmtId="2" fontId="2" fillId="6" borderId="10" xfId="0" applyNumberFormat="1" applyFont="1" applyFill="1" applyBorder="1" applyAlignment="1">
      <alignment horizontal="center"/>
    </xf>
    <xf numFmtId="2" fontId="2" fillId="6" borderId="11" xfId="0" applyNumberFormat="1" applyFont="1" applyFill="1" applyBorder="1" applyAlignment="1">
      <alignment horizontal="center"/>
    </xf>
    <xf numFmtId="3" fontId="6" fillId="3" borderId="0" xfId="0" applyNumberFormat="1" applyFont="1" applyFill="1" applyAlignment="1">
      <alignment horizontal="center" vertical="center"/>
    </xf>
    <xf numFmtId="0" fontId="0" fillId="0" borderId="0" xfId="0" applyFont="1" applyAlignment="1"/>
    <xf numFmtId="3" fontId="7" fillId="3" borderId="0" xfId="0" applyNumberFormat="1" applyFont="1" applyFill="1" applyAlignment="1">
      <alignment horizontal="center" vertical="top"/>
    </xf>
    <xf numFmtId="0" fontId="10" fillId="0" borderId="2" xfId="0" applyFont="1" applyBorder="1" applyAlignment="1">
      <alignment horizontal="center" wrapText="1"/>
    </xf>
    <xf numFmtId="0" fontId="11" fillId="0" borderId="3" xfId="0" applyFont="1" applyBorder="1"/>
    <xf numFmtId="0" fontId="2" fillId="0" borderId="4" xfId="0" applyFont="1" applyBorder="1" applyAlignment="1">
      <alignment horizontal="left"/>
    </xf>
    <xf numFmtId="0" fontId="11" fillId="0" borderId="5" xfId="0" applyFont="1" applyBorder="1"/>
    <xf numFmtId="0" fontId="20" fillId="0" borderId="1" xfId="0" applyFont="1" applyBorder="1" applyAlignment="1">
      <alignment horizontal="center" vertical="top" wrapText="1"/>
    </xf>
    <xf numFmtId="3" fontId="6" fillId="3" borderId="0" xfId="0" applyNumberFormat="1" applyFont="1" applyFill="1" applyAlignment="1">
      <alignment horizontal="left" vertical="center"/>
    </xf>
    <xf numFmtId="3" fontId="6" fillId="3" borderId="7" xfId="0" applyNumberFormat="1" applyFont="1" applyFill="1" applyBorder="1" applyAlignment="1">
      <alignment horizontal="center" vertical="center"/>
    </xf>
    <xf numFmtId="0" fontId="11" fillId="0" borderId="7" xfId="0" applyFont="1" applyBorder="1"/>
    <xf numFmtId="0" fontId="4" fillId="0" borderId="9" xfId="0" applyFont="1" applyBorder="1" applyAlignment="1">
      <alignment horizontal="left"/>
    </xf>
    <xf numFmtId="0" fontId="11" fillId="0" borderId="10" xfId="0" applyFont="1" applyBorder="1"/>
    <xf numFmtId="0" fontId="11" fillId="0" borderId="11" xfId="0" applyFont="1" applyBorder="1"/>
    <xf numFmtId="0" fontId="28" fillId="0" borderId="0" xfId="0" applyFont="1" applyAlignment="1">
      <alignment horizontal="center"/>
    </xf>
    <xf numFmtId="0" fontId="11" fillId="0" borderId="15" xfId="0" applyFont="1" applyBorder="1"/>
    <xf numFmtId="0" fontId="30" fillId="0" borderId="0" xfId="0" applyFont="1" applyAlignment="1"/>
    <xf numFmtId="0" fontId="4" fillId="6" borderId="22" xfId="0" applyFont="1" applyFill="1" applyBorder="1" applyAlignment="1">
      <alignment horizontal="center" wrapText="1"/>
    </xf>
    <xf numFmtId="0" fontId="11" fillId="0" borderId="23" xfId="0" applyFont="1" applyBorder="1"/>
    <xf numFmtId="0" fontId="11" fillId="0" borderId="24" xfId="0" applyFont="1" applyBorder="1"/>
    <xf numFmtId="0" fontId="11" fillId="0" borderId="9" xfId="0" applyFont="1" applyBorder="1"/>
    <xf numFmtId="0" fontId="4" fillId="6" borderId="16" xfId="0" applyFont="1" applyFill="1" applyBorder="1" applyAlignment="1">
      <alignment horizontal="right" vertical="center" wrapText="1"/>
    </xf>
    <xf numFmtId="3" fontId="6" fillId="3" borderId="7" xfId="0" applyNumberFormat="1" applyFont="1" applyFill="1" applyBorder="1" applyAlignment="1">
      <alignment horizontal="left" vertical="center"/>
    </xf>
    <xf numFmtId="0" fontId="2" fillId="4" borderId="0" xfId="0" applyFont="1" applyFill="1" applyAlignment="1">
      <alignment horizontal="center"/>
    </xf>
    <xf numFmtId="0" fontId="11" fillId="0" borderId="17" xfId="0" applyFont="1" applyBorder="1"/>
    <xf numFmtId="0" fontId="4" fillId="6" borderId="4" xfId="0" applyFont="1" applyFill="1" applyBorder="1" applyAlignment="1">
      <alignment horizontal="center"/>
    </xf>
    <xf numFmtId="0" fontId="30" fillId="2" borderId="0" xfId="0" applyFont="1" applyFill="1" applyAlignment="1"/>
    <xf numFmtId="0" fontId="17" fillId="0" borderId="0" xfId="0" applyFont="1" applyAlignment="1"/>
    <xf numFmtId="3" fontId="38" fillId="3" borderId="0" xfId="0" applyNumberFormat="1" applyFont="1" applyFill="1" applyAlignment="1">
      <alignment horizontal="left" vertical="center"/>
    </xf>
    <xf numFmtId="3" fontId="39" fillId="3" borderId="0" xfId="0" applyNumberFormat="1" applyFont="1" applyFill="1" applyAlignment="1">
      <alignment horizontal="left" vertical="center"/>
    </xf>
    <xf numFmtId="0" fontId="40" fillId="2" borderId="0" xfId="0" applyFont="1" applyFill="1" applyAlignment="1">
      <alignment horizontal="right"/>
    </xf>
    <xf numFmtId="0" fontId="42" fillId="6" borderId="15" xfId="0" applyFont="1" applyFill="1" applyBorder="1" applyAlignment="1">
      <alignment horizontal="center"/>
    </xf>
    <xf numFmtId="3" fontId="38" fillId="3" borderId="7" xfId="0" applyNumberFormat="1" applyFont="1" applyFill="1" applyBorder="1" applyAlignment="1">
      <alignment horizontal="left" vertical="center"/>
    </xf>
    <xf numFmtId="0" fontId="47" fillId="0" borderId="4" xfId="0" applyFont="1" applyBorder="1" applyAlignment="1">
      <alignment horizontal="left"/>
    </xf>
    <xf numFmtId="4" fontId="37" fillId="12" borderId="4" xfId="0" applyNumberFormat="1" applyFont="1" applyFill="1" applyBorder="1" applyAlignment="1">
      <alignment horizontal="center"/>
    </xf>
    <xf numFmtId="0" fontId="11" fillId="0" borderId="25" xfId="0" applyFont="1" applyBorder="1"/>
    <xf numFmtId="165" fontId="30" fillId="0" borderId="0" xfId="0" applyNumberFormat="1" applyFont="1" applyAlignment="1"/>
    <xf numFmtId="0" fontId="2" fillId="0" borderId="0" xfId="0" applyFont="1" applyAlignment="1">
      <alignment vertical="center" wrapText="1"/>
    </xf>
    <xf numFmtId="165" fontId="4" fillId="0" borderId="0" xfId="0" applyNumberFormat="1" applyFont="1" applyAlignment="1">
      <alignment horizontal="center" wrapText="1"/>
    </xf>
    <xf numFmtId="0" fontId="54" fillId="13" borderId="26" xfId="0" applyFont="1" applyFill="1" applyBorder="1" applyAlignment="1">
      <alignment horizontal="center"/>
    </xf>
    <xf numFmtId="0" fontId="54" fillId="14" borderId="0" xfId="0" applyFont="1" applyFill="1" applyAlignment="1">
      <alignment horizontal="center"/>
    </xf>
    <xf numFmtId="0" fontId="54" fillId="15" borderId="0" xfId="0" applyFont="1" applyFill="1" applyAlignment="1">
      <alignment horizontal="center"/>
    </xf>
    <xf numFmtId="0" fontId="37" fillId="23" borderId="16" xfId="0" applyFont="1" applyFill="1" applyBorder="1" applyAlignment="1">
      <alignment horizontal="center" wrapText="1"/>
    </xf>
    <xf numFmtId="0" fontId="11" fillId="6" borderId="3" xfId="0" applyFont="1" applyFill="1" applyBorder="1"/>
    <xf numFmtId="0" fontId="37" fillId="19" borderId="0" xfId="0" applyFont="1" applyFill="1" applyAlignment="1">
      <alignment horizontal="right" vertical="center" wrapText="1"/>
    </xf>
    <xf numFmtId="4" fontId="4" fillId="7" borderId="0" xfId="0" applyNumberFormat="1" applyFont="1" applyFill="1" applyAlignment="1">
      <alignment horizontal="left" vertical="center"/>
    </xf>
    <xf numFmtId="0" fontId="37" fillId="19" borderId="4" xfId="0" applyFont="1" applyFill="1" applyBorder="1" applyAlignment="1">
      <alignment horizontal="center"/>
    </xf>
    <xf numFmtId="0" fontId="37" fillId="23" borderId="17" xfId="0" applyFont="1" applyFill="1" applyBorder="1" applyAlignment="1">
      <alignment horizontal="center" wrapText="1"/>
    </xf>
    <xf numFmtId="0" fontId="11" fillId="25" borderId="11" xfId="0" applyFont="1" applyFill="1" applyBorder="1"/>
    <xf numFmtId="0" fontId="37" fillId="19" borderId="10" xfId="0" applyFont="1" applyFill="1" applyBorder="1" applyAlignment="1">
      <alignment horizontal="center"/>
    </xf>
    <xf numFmtId="0" fontId="56" fillId="13" borderId="26" xfId="0" applyFont="1" applyFill="1" applyBorder="1" applyAlignment="1">
      <alignment horizontal="center"/>
    </xf>
    <xf numFmtId="0" fontId="56" fillId="14" borderId="0" xfId="0" applyFont="1" applyFill="1" applyAlignment="1">
      <alignment horizontal="center"/>
    </xf>
    <xf numFmtId="0" fontId="53" fillId="22" borderId="0" xfId="0" applyFont="1" applyFill="1" applyAlignment="1">
      <alignment horizontal="center" wrapText="1"/>
    </xf>
    <xf numFmtId="0" fontId="37" fillId="23" borderId="22" xfId="0" applyFont="1" applyFill="1" applyBorder="1" applyAlignment="1">
      <alignment horizontal="center" wrapText="1"/>
    </xf>
    <xf numFmtId="0" fontId="11" fillId="6" borderId="9" xfId="0" applyFont="1" applyFill="1" applyBorder="1"/>
    <xf numFmtId="0" fontId="37" fillId="23" borderId="24" xfId="0" applyFont="1" applyFill="1" applyBorder="1" applyAlignment="1">
      <alignment horizontal="center" wrapText="1"/>
    </xf>
    <xf numFmtId="0" fontId="11" fillId="6" borderId="11" xfId="0" applyFont="1" applyFill="1" applyBorder="1"/>
    <xf numFmtId="9" fontId="61" fillId="19" borderId="0" xfId="0" applyNumberFormat="1" applyFont="1" applyFill="1" applyAlignment="1">
      <alignment horizontal="center"/>
    </xf>
    <xf numFmtId="0" fontId="53" fillId="4" borderId="0" xfId="0" applyFont="1" applyFill="1" applyAlignment="1">
      <alignment horizontal="right" wrapText="1"/>
    </xf>
    <xf numFmtId="0" fontId="56" fillId="15" borderId="0" xfId="0" applyFont="1" applyFill="1" applyAlignment="1">
      <alignment horizontal="center"/>
    </xf>
    <xf numFmtId="0" fontId="2" fillId="0" borderId="0" xfId="0" applyFont="1" applyAlignment="1">
      <alignment vertical="top" wrapText="1"/>
    </xf>
    <xf numFmtId="0" fontId="20" fillId="0" borderId="0" xfId="0" applyFont="1" applyBorder="1" applyAlignment="1">
      <alignment horizontal="center" vertical="top" wrapText="1"/>
    </xf>
  </cellXfs>
  <cellStyles count="1">
    <cellStyle name="Normal" xfId="0" builtinId="0"/>
  </cellStyles>
  <dxfs count="6">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About-style" pivot="0" count="3" xr9:uid="{00000000-0011-0000-FFFF-FFFF00000000}">
      <tableStyleElement type="headerRow" dxfId="5"/>
      <tableStyleElement type="firstRowStripe" dxfId="4"/>
      <tableStyleElement type="secondRowStripe" dxfId="3"/>
    </tableStyle>
    <tableStyle name="Applied σ-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10" headerRowCount="0">
  <tableColumns count="2">
    <tableColumn id="1" xr3:uid="{00000000-0010-0000-0000-000001000000}" name="Column1"/>
    <tableColumn id="2" xr3:uid="{00000000-0010-0000-0000-000002000000}" name="Column2"/>
  </tableColumns>
  <tableStyleInfo name="About-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T4:BC83" headerRowCount="0">
  <tableColumns count="3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 id="27" xr3:uid="{00000000-0010-0000-0100-00001B000000}" name="Column27"/>
    <tableColumn id="28" xr3:uid="{00000000-0010-0000-0100-00001C000000}" name="Column28"/>
    <tableColumn id="29" xr3:uid="{00000000-0010-0000-0100-00001D000000}" name="Column29"/>
    <tableColumn id="30" xr3:uid="{00000000-0010-0000-0100-00001E000000}" name="Column30"/>
    <tableColumn id="31" xr3:uid="{00000000-0010-0000-0100-00001F000000}" name="Column31"/>
    <tableColumn id="32" xr3:uid="{00000000-0010-0000-0100-000020000000}" name="Column32"/>
    <tableColumn id="33" xr3:uid="{00000000-0010-0000-0100-000021000000}" name="Column33"/>
    <tableColumn id="34" xr3:uid="{00000000-0010-0000-0100-000022000000}" name="Column34"/>
    <tableColumn id="35" xr3:uid="{00000000-0010-0000-0100-000023000000}" name="Column35"/>
    <tableColumn id="36" xr3:uid="{00000000-0010-0000-0100-000024000000}" name="Column36"/>
  </tableColumns>
  <tableStyleInfo name="Applied σ-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bookstaber/ballistipedia" TargetMode="External"/><Relationship Id="rId2" Type="http://schemas.openxmlformats.org/officeDocument/2006/relationships/hyperlink" Target="https://david.bookstaber.com/Interests/category/ballistics/" TargetMode="External"/><Relationship Id="rId1" Type="http://schemas.openxmlformats.org/officeDocument/2006/relationships/hyperlink" Target="https://colab.research.google.com/drive/1FN4Nq-14N-JhYEtwYcSydJgJG5o0io6t"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ballistipedia.com/"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2.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hyperlink" Target="http://ballistipedia.com/index.php?title=Ballistic_Accuracy_Classificatio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ballistipedia.com/index.php?title=Ballistic_Accuracy_Classification)"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ballistipedia.com/index.php?title=Ballistic_Accuracy_Classification)"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9"/>
  <sheetViews>
    <sheetView showGridLines="0" tabSelected="1" workbookViewId="0">
      <selection activeCell="A10" sqref="A10"/>
    </sheetView>
  </sheetViews>
  <sheetFormatPr defaultColWidth="12.59765625" defaultRowHeight="15.75" customHeight="1"/>
  <cols>
    <col min="1" max="1" width="20.46484375" customWidth="1"/>
    <col min="2" max="2" width="130.3984375" customWidth="1"/>
  </cols>
  <sheetData>
    <row r="1" spans="1:2" ht="15.75" customHeight="1">
      <c r="A1" s="1" t="s">
        <v>0</v>
      </c>
      <c r="B1" s="2"/>
    </row>
    <row r="2" spans="1:2" ht="13.15">
      <c r="A2" s="3" t="s">
        <v>1</v>
      </c>
      <c r="B2" s="411" t="s">
        <v>2</v>
      </c>
    </row>
    <row r="3" spans="1:2" ht="13.15">
      <c r="A3" s="3" t="s">
        <v>3</v>
      </c>
      <c r="B3" s="411" t="s">
        <v>4</v>
      </c>
    </row>
    <row r="4" spans="1:2" ht="25.5">
      <c r="A4" s="3" t="s">
        <v>5</v>
      </c>
      <c r="B4" s="411" t="s">
        <v>6</v>
      </c>
    </row>
    <row r="5" spans="1:2" ht="25.5">
      <c r="A5" s="3" t="s">
        <v>7</v>
      </c>
      <c r="B5" s="411" t="s">
        <v>8</v>
      </c>
    </row>
    <row r="6" spans="1:2" ht="25.5">
      <c r="A6" s="3" t="s">
        <v>9</v>
      </c>
      <c r="B6" s="411" t="s">
        <v>10</v>
      </c>
    </row>
    <row r="7" spans="1:2" ht="13.15">
      <c r="A7" s="3" t="s">
        <v>11</v>
      </c>
      <c r="B7" s="4" t="s">
        <v>12</v>
      </c>
    </row>
    <row r="8" spans="1:2" ht="25.5">
      <c r="A8" s="3" t="s">
        <v>13</v>
      </c>
      <c r="B8" s="4" t="s">
        <v>14</v>
      </c>
    </row>
    <row r="9" spans="1:2" ht="13.15">
      <c r="A9" s="3" t="s">
        <v>15</v>
      </c>
      <c r="B9" s="4" t="s">
        <v>16</v>
      </c>
    </row>
    <row r="10" spans="1:2">
      <c r="A10" s="3" t="s">
        <v>17</v>
      </c>
      <c r="B10" s="4" t="s">
        <v>18</v>
      </c>
    </row>
    <row r="11" spans="1:2">
      <c r="A11" s="5"/>
      <c r="B11" s="6"/>
    </row>
    <row r="12" spans="1:2">
      <c r="A12" s="6"/>
      <c r="B12" s="6"/>
    </row>
    <row r="13" spans="1:2">
      <c r="A13" s="7" t="s">
        <v>19</v>
      </c>
      <c r="B13" s="8"/>
    </row>
    <row r="14" spans="1:2">
      <c r="A14" s="9" t="s">
        <v>20</v>
      </c>
    </row>
    <row r="15" spans="1:2" ht="15.75" customHeight="1">
      <c r="A15" s="10" t="s">
        <v>21</v>
      </c>
    </row>
    <row r="16" spans="1:2">
      <c r="A16" s="11" t="s">
        <v>22</v>
      </c>
    </row>
    <row r="17" spans="1:1">
      <c r="A17" s="11" t="s">
        <v>23</v>
      </c>
    </row>
    <row r="18" spans="1:1">
      <c r="A18" s="11" t="s">
        <v>24</v>
      </c>
    </row>
    <row r="19" spans="1:1">
      <c r="A19" s="11" t="s">
        <v>25</v>
      </c>
    </row>
  </sheetData>
  <hyperlinks>
    <hyperlink ref="A2" location="Velocity!A1" display="Velocity" xr:uid="{00000000-0004-0000-0000-000000000000}"/>
    <hyperlink ref="A3" location="'AvB Velocity'!A1" display="AvB Velocity" xr:uid="{00000000-0004-0000-0000-000001000000}"/>
    <hyperlink ref="A4" location="'X-Y Variance'!A1" display="X-Y Variance" xr:uid="{00000000-0004-0000-0000-000002000000}"/>
    <hyperlink ref="A5" location="'Target Precision'!A1" display="Target Precision" xr:uid="{00000000-0004-0000-0000-000003000000}"/>
    <hyperlink ref="A6" location="'Precision – known POA'!A1" display="Precision – known POA" xr:uid="{00000000-0004-0000-0000-000004000000}"/>
    <hyperlink ref="A7" location="'AvB Target'!A1" display="AvB Target" xr:uid="{00000000-0004-0000-0000-000005000000}"/>
    <hyperlink ref="A8" location="'2-Shot BPC'!A1" display="2-Shot BPC" xr:uid="{00000000-0004-0000-0000-000006000000}"/>
    <hyperlink ref="A9" location="'Extreme Spread'!A1" display="Extreme Spread" xr:uid="{00000000-0004-0000-0000-000007000000}"/>
    <hyperlink ref="A10" location="'Applied σ'!A1" display="Applied σ" xr:uid="{00000000-0004-0000-0000-000008000000}"/>
    <hyperlink ref="A16" r:id="rId1" xr:uid="{00000000-0004-0000-0000-000009000000}"/>
    <hyperlink ref="A17" r:id="rId2" xr:uid="{00000000-0004-0000-0000-00000A000000}"/>
    <hyperlink ref="A18" r:id="rId3" xr:uid="{00000000-0004-0000-0000-00000B000000}"/>
    <hyperlink ref="A19" r:id="rId4" xr:uid="{00000000-0004-0000-0000-00000C000000}"/>
  </hyperlinks>
  <pageMargins left="0.7" right="0.7" top="0.75" bottom="0.75" header="0.3" footer="0.3"/>
  <pageSetup orientation="portrait" r:id="rId5"/>
  <tableParts count="1">
    <tablePart r:id="rId6"/>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C108"/>
  <sheetViews>
    <sheetView showGridLines="0" workbookViewId="0"/>
  </sheetViews>
  <sheetFormatPr defaultColWidth="12.59765625" defaultRowHeight="15.75" customHeight="1"/>
  <cols>
    <col min="1" max="1" width="15.3984375" customWidth="1"/>
    <col min="2" max="2" width="13.46484375" customWidth="1"/>
    <col min="5" max="5" width="4.86328125" customWidth="1"/>
    <col min="6" max="6" width="12" customWidth="1"/>
    <col min="7" max="7" width="14.3984375" customWidth="1"/>
    <col min="8" max="8" width="13.265625" customWidth="1"/>
    <col min="9" max="9" width="39.265625" customWidth="1"/>
    <col min="10" max="10" width="5.59765625" customWidth="1"/>
    <col min="11" max="17" width="8.46484375" customWidth="1"/>
    <col min="19" max="19" width="12.3984375" customWidth="1"/>
  </cols>
  <sheetData>
    <row r="1" spans="1:55">
      <c r="A1" s="123" t="s">
        <v>162</v>
      </c>
      <c r="B1" s="123"/>
      <c r="C1" s="123"/>
      <c r="D1" s="123"/>
      <c r="E1" s="123"/>
      <c r="F1" s="123"/>
      <c r="G1" s="123"/>
      <c r="H1" s="123"/>
      <c r="I1" s="123"/>
      <c r="J1" s="300" t="s">
        <v>163</v>
      </c>
      <c r="K1" s="301"/>
      <c r="L1" s="301"/>
      <c r="M1" s="301"/>
      <c r="N1" s="301"/>
      <c r="O1" s="302" t="s">
        <v>164</v>
      </c>
      <c r="P1" s="301"/>
      <c r="Q1" s="301"/>
      <c r="R1" s="301"/>
      <c r="S1" s="302" t="s">
        <v>164</v>
      </c>
      <c r="T1" s="301"/>
      <c r="U1" s="301"/>
      <c r="V1" s="301"/>
      <c r="W1" s="301"/>
      <c r="X1" s="302" t="s">
        <v>164</v>
      </c>
      <c r="Y1" s="301"/>
      <c r="Z1" s="301"/>
      <c r="AA1" s="301"/>
      <c r="AB1" s="301"/>
      <c r="AC1" s="302" t="s">
        <v>164</v>
      </c>
      <c r="AD1" s="301"/>
      <c r="AE1" s="301"/>
      <c r="AF1" s="301"/>
      <c r="AG1" s="301"/>
      <c r="AH1" s="301"/>
      <c r="AI1" s="301"/>
      <c r="AJ1" s="301"/>
      <c r="AK1" s="303" t="s">
        <v>165</v>
      </c>
      <c r="AL1" s="304"/>
      <c r="AM1" s="304"/>
      <c r="AN1" s="304"/>
      <c r="AO1" s="304"/>
      <c r="AP1" s="304"/>
      <c r="AQ1" s="304"/>
      <c r="AR1" s="300" t="s">
        <v>163</v>
      </c>
      <c r="AS1" s="301"/>
      <c r="AT1" s="301"/>
      <c r="AU1" s="301"/>
      <c r="AV1" s="301"/>
      <c r="AW1" s="302" t="s">
        <v>164</v>
      </c>
      <c r="AX1" s="301"/>
      <c r="AY1" s="301"/>
      <c r="AZ1" s="301"/>
      <c r="BA1" s="302" t="s">
        <v>164</v>
      </c>
      <c r="BB1" s="301"/>
      <c r="BC1" s="301"/>
    </row>
    <row r="2" spans="1:55" ht="15.75" customHeight="1">
      <c r="A2" s="305"/>
      <c r="B2" s="306" t="s">
        <v>166</v>
      </c>
      <c r="F2" s="400" t="s">
        <v>167</v>
      </c>
      <c r="G2" s="363"/>
      <c r="H2" s="363"/>
      <c r="I2" s="307"/>
      <c r="J2" s="308" t="s">
        <v>64</v>
      </c>
      <c r="K2" s="401" t="s">
        <v>15</v>
      </c>
      <c r="L2" s="352"/>
      <c r="M2" s="352"/>
      <c r="N2" s="402" t="s">
        <v>152</v>
      </c>
      <c r="O2" s="352"/>
      <c r="P2" s="410" t="s">
        <v>153</v>
      </c>
      <c r="Q2" s="352"/>
      <c r="R2" s="309"/>
      <c r="S2" s="403" t="s">
        <v>168</v>
      </c>
      <c r="T2" s="352"/>
      <c r="U2" s="352"/>
      <c r="V2" s="352"/>
      <c r="W2" s="352"/>
      <c r="X2" s="352"/>
      <c r="Y2" s="352"/>
      <c r="Z2" s="352"/>
      <c r="AA2" s="352"/>
      <c r="AB2" s="352"/>
      <c r="AC2" s="310"/>
      <c r="AD2" s="310"/>
      <c r="AE2" s="310"/>
      <c r="AF2" s="310"/>
      <c r="AG2" s="310"/>
      <c r="AH2" s="310"/>
      <c r="AI2" s="310"/>
      <c r="AJ2" s="310"/>
      <c r="AK2" s="310"/>
      <c r="AL2" s="310"/>
      <c r="AM2" s="310"/>
      <c r="AN2" s="310"/>
      <c r="AO2" s="310"/>
      <c r="AP2" s="310"/>
      <c r="AQ2" s="310"/>
      <c r="AR2" s="310"/>
      <c r="AS2" s="310"/>
      <c r="AT2" s="310"/>
      <c r="AU2" s="310"/>
      <c r="AV2" s="310"/>
      <c r="AW2" s="310"/>
      <c r="AX2" s="310"/>
      <c r="AY2" s="310"/>
      <c r="AZ2" s="310"/>
      <c r="BA2" s="310"/>
      <c r="BB2" s="310"/>
      <c r="BC2" s="310"/>
    </row>
    <row r="3" spans="1:55" ht="15.75" customHeight="1">
      <c r="A3" s="311" t="s">
        <v>169</v>
      </c>
      <c r="B3" s="312">
        <v>0.55000000000000004</v>
      </c>
      <c r="F3" s="393" t="s">
        <v>170</v>
      </c>
      <c r="G3" s="404" t="s">
        <v>171</v>
      </c>
      <c r="H3" s="406" t="str">
        <f>"Miss rate on "&amp;TEXT(B4,"0%")&amp;" target"</f>
        <v>Miss rate on 80% target</v>
      </c>
      <c r="I3" s="313"/>
      <c r="J3" s="314" t="s">
        <v>172</v>
      </c>
      <c r="K3" s="315" t="s">
        <v>173</v>
      </c>
      <c r="L3" s="277" t="s">
        <v>33</v>
      </c>
      <c r="M3" s="316" t="s">
        <v>159</v>
      </c>
      <c r="N3" s="279" t="s">
        <v>33</v>
      </c>
      <c r="O3" s="280" t="s">
        <v>159</v>
      </c>
      <c r="P3" s="281" t="s">
        <v>33</v>
      </c>
      <c r="Q3" s="282" t="s">
        <v>159</v>
      </c>
      <c r="R3" s="309"/>
      <c r="S3" s="409" t="s">
        <v>174</v>
      </c>
      <c r="T3" s="408" t="s">
        <v>175</v>
      </c>
      <c r="U3" s="352"/>
      <c r="V3" s="352"/>
      <c r="W3" s="352"/>
      <c r="X3" s="352"/>
      <c r="Y3" s="352"/>
      <c r="Z3" s="352"/>
      <c r="AA3" s="352"/>
      <c r="AB3" s="352"/>
      <c r="AC3" s="317"/>
      <c r="AD3" s="317"/>
      <c r="AE3" s="317"/>
      <c r="AF3" s="317"/>
      <c r="AG3" s="317"/>
      <c r="AH3" s="317"/>
      <c r="AI3" s="317"/>
      <c r="AJ3" s="317"/>
      <c r="AK3" s="317"/>
      <c r="AL3" s="317"/>
      <c r="AM3" s="317"/>
      <c r="AN3" s="317"/>
      <c r="AO3" s="317"/>
      <c r="AP3" s="317"/>
      <c r="AQ3" s="317"/>
      <c r="AR3" s="317"/>
      <c r="AS3" s="317"/>
      <c r="AT3" s="317"/>
      <c r="AU3" s="317"/>
      <c r="AV3" s="317"/>
      <c r="AW3" s="317"/>
      <c r="AX3" s="317"/>
      <c r="AY3" s="317"/>
      <c r="AZ3" s="317"/>
      <c r="BA3" s="317"/>
      <c r="BB3" s="317"/>
      <c r="BC3" s="317"/>
    </row>
    <row r="4" spans="1:55" ht="15.75" customHeight="1">
      <c r="A4" s="318" t="s">
        <v>176</v>
      </c>
      <c r="B4" s="319">
        <v>0.8</v>
      </c>
      <c r="F4" s="394"/>
      <c r="G4" s="405"/>
      <c r="H4" s="407"/>
      <c r="I4" s="320">
        <f>MATCH(B4,T4:BC4)</f>
        <v>29</v>
      </c>
      <c r="J4" s="321">
        <v>2</v>
      </c>
      <c r="K4" s="322">
        <v>1.6641679380000001</v>
      </c>
      <c r="L4" s="290">
        <v>1.77</v>
      </c>
      <c r="M4" s="291">
        <v>0.93</v>
      </c>
      <c r="N4" s="292">
        <v>1.77</v>
      </c>
      <c r="O4" s="293">
        <v>0.93</v>
      </c>
      <c r="P4" s="294">
        <v>1.1299999999999999</v>
      </c>
      <c r="Q4" s="295">
        <v>0.6</v>
      </c>
      <c r="R4" s="309"/>
      <c r="S4" s="352"/>
      <c r="T4" s="323">
        <v>0.1</v>
      </c>
      <c r="U4" s="323">
        <v>0.125</v>
      </c>
      <c r="V4" s="323">
        <v>0.15</v>
      </c>
      <c r="W4" s="323">
        <v>0.17499999999999999</v>
      </c>
      <c r="X4" s="323">
        <v>0.2</v>
      </c>
      <c r="Y4" s="323">
        <v>0.22500000000000001</v>
      </c>
      <c r="Z4" s="323">
        <v>0.25</v>
      </c>
      <c r="AA4" s="323">
        <v>0.27500000000000002</v>
      </c>
      <c r="AB4" s="323">
        <v>0.3</v>
      </c>
      <c r="AC4" s="323">
        <v>0.32500000000000001</v>
      </c>
      <c r="AD4" s="323">
        <v>0.35</v>
      </c>
      <c r="AE4" s="323">
        <v>0.375</v>
      </c>
      <c r="AF4" s="323">
        <v>0.4</v>
      </c>
      <c r="AG4" s="323">
        <v>0.42499999999999999</v>
      </c>
      <c r="AH4" s="323">
        <v>0.45</v>
      </c>
      <c r="AI4" s="323">
        <v>0.47499999999999998</v>
      </c>
      <c r="AJ4" s="323">
        <v>0.5</v>
      </c>
      <c r="AK4" s="323">
        <v>0.52500000000000002</v>
      </c>
      <c r="AL4" s="323">
        <v>0.55000000000000004</v>
      </c>
      <c r="AM4" s="323">
        <v>0.57499999999999996</v>
      </c>
      <c r="AN4" s="323">
        <v>0.6</v>
      </c>
      <c r="AO4" s="323">
        <v>0.625</v>
      </c>
      <c r="AP4" s="323">
        <v>0.65</v>
      </c>
      <c r="AQ4" s="323">
        <v>0.67500000000000004</v>
      </c>
      <c r="AR4" s="323">
        <v>0.7</v>
      </c>
      <c r="AS4" s="323">
        <v>0.72499999999999998</v>
      </c>
      <c r="AT4" s="323">
        <v>0.75</v>
      </c>
      <c r="AU4" s="323">
        <v>0.77500000000000002</v>
      </c>
      <c r="AV4" s="323">
        <v>0.8</v>
      </c>
      <c r="AW4" s="323">
        <v>0.82499999999999996</v>
      </c>
      <c r="AX4" s="323">
        <v>0.85</v>
      </c>
      <c r="AY4" s="323">
        <v>0.875</v>
      </c>
      <c r="AZ4" s="323">
        <v>0.9</v>
      </c>
      <c r="BA4" s="323">
        <v>0.92500000000000004</v>
      </c>
      <c r="BB4" s="323">
        <v>0.95</v>
      </c>
      <c r="BC4" s="323">
        <v>0.97499999999999998</v>
      </c>
    </row>
    <row r="5" spans="1:55">
      <c r="A5" s="395" t="s">
        <v>177</v>
      </c>
      <c r="B5" s="396">
        <f>B3*SQRT(-2*LN(1-B4))</f>
        <v>0.98676741789675593</v>
      </c>
      <c r="C5" s="388" t="str">
        <f>"&lt;&lt; This is the radius of a circle that will cover "&amp;TEXT(B4,"0%")&amp;" of shots"</f>
        <v>&lt;&lt; This is the radius of a circle that will cover 80% of shots</v>
      </c>
      <c r="D5" s="352"/>
      <c r="F5" s="324">
        <v>3</v>
      </c>
      <c r="G5" s="325">
        <f t="shared" ref="G5:G22" si="0">$B$3*1.25/SQRT(F5)</f>
        <v>0.39692831006786772</v>
      </c>
      <c r="H5" s="326">
        <f t="shared" ref="H5:H22" si="1">INDEX($S$1:$BC$83,I5,$I$4+1)</f>
        <v>8.1172567000000001E-2</v>
      </c>
      <c r="I5" s="327">
        <f t="shared" ref="I5:I22" si="2">MATCH(G5/$B$3,S:S)</f>
        <v>76</v>
      </c>
      <c r="J5" s="321">
        <v>3</v>
      </c>
      <c r="K5" s="322">
        <v>2.3384287879999999</v>
      </c>
      <c r="L5" s="290">
        <v>2.41</v>
      </c>
      <c r="M5" s="291">
        <v>0.89</v>
      </c>
      <c r="N5" s="292">
        <v>2.54</v>
      </c>
      <c r="O5" s="293">
        <v>0.93</v>
      </c>
      <c r="P5" s="294">
        <v>1.69</v>
      </c>
      <c r="Q5" s="295">
        <v>0.63</v>
      </c>
      <c r="R5" s="309"/>
      <c r="S5" s="328">
        <v>0.01</v>
      </c>
      <c r="T5" s="329">
        <v>4.7400000000000004E-6</v>
      </c>
      <c r="U5" s="329">
        <v>5.84E-6</v>
      </c>
      <c r="V5" s="329">
        <v>6.9099999999999999E-6</v>
      </c>
      <c r="W5" s="329">
        <v>7.9400000000000002E-6</v>
      </c>
      <c r="X5" s="329">
        <v>8.9299999999999992E-6</v>
      </c>
      <c r="Y5" s="329">
        <v>9.8800000000000003E-6</v>
      </c>
      <c r="Z5" s="329">
        <v>1.08E-5</v>
      </c>
      <c r="AA5" s="329">
        <v>1.17E-5</v>
      </c>
      <c r="AB5" s="329">
        <v>1.2500000000000001E-5</v>
      </c>
      <c r="AC5" s="329">
        <v>1.33E-5</v>
      </c>
      <c r="AD5" s="329">
        <v>1.4E-5</v>
      </c>
      <c r="AE5" s="329">
        <v>1.47E-5</v>
      </c>
      <c r="AF5" s="329">
        <v>1.5299999999999999E-5</v>
      </c>
      <c r="AG5" s="329">
        <v>1.59E-5</v>
      </c>
      <c r="AH5" s="329">
        <v>1.6399999999999999E-5</v>
      </c>
      <c r="AI5" s="329">
        <v>1.6900000000000001E-5</v>
      </c>
      <c r="AJ5" s="329">
        <v>1.73E-5</v>
      </c>
      <c r="AK5" s="329">
        <v>1.77E-5</v>
      </c>
      <c r="AL5" s="329">
        <v>1.8E-5</v>
      </c>
      <c r="AM5" s="329">
        <v>1.8199999999999999E-5</v>
      </c>
      <c r="AN5" s="329">
        <v>1.8300000000000001E-5</v>
      </c>
      <c r="AO5" s="329">
        <v>1.84E-5</v>
      </c>
      <c r="AP5" s="329">
        <v>1.84E-5</v>
      </c>
      <c r="AQ5" s="329">
        <v>1.8300000000000001E-5</v>
      </c>
      <c r="AR5" s="329">
        <v>1.8099999999999999E-5</v>
      </c>
      <c r="AS5" s="329">
        <v>1.7799999999999999E-5</v>
      </c>
      <c r="AT5" s="329">
        <v>1.73E-5</v>
      </c>
      <c r="AU5" s="329">
        <v>1.6799999999999998E-5</v>
      </c>
      <c r="AV5" s="329">
        <v>1.6099999999999998E-5</v>
      </c>
      <c r="AW5" s="329">
        <v>1.5299999999999999E-5</v>
      </c>
      <c r="AX5" s="329">
        <v>1.42E-5</v>
      </c>
      <c r="AY5" s="329">
        <v>1.2999999999999999E-5</v>
      </c>
      <c r="AZ5" s="329">
        <v>1.15E-5</v>
      </c>
      <c r="BA5" s="329">
        <v>9.7100000000000002E-6</v>
      </c>
      <c r="BB5" s="329">
        <v>7.4900000000000003E-6</v>
      </c>
      <c r="BC5" s="329">
        <v>4.6099999999999999E-6</v>
      </c>
    </row>
    <row r="6" spans="1:55">
      <c r="A6" s="352"/>
      <c r="B6" s="352"/>
      <c r="C6" s="352"/>
      <c r="D6" s="352"/>
      <c r="F6" s="330">
        <v>4</v>
      </c>
      <c r="G6" s="331">
        <f t="shared" si="0"/>
        <v>0.34375</v>
      </c>
      <c r="H6" s="332">
        <f t="shared" si="1"/>
        <v>6.0643247999999997E-2</v>
      </c>
      <c r="I6" s="327">
        <f t="shared" si="2"/>
        <v>66</v>
      </c>
      <c r="J6" s="321">
        <v>4</v>
      </c>
      <c r="K6" s="322">
        <v>2.7350300669999998</v>
      </c>
      <c r="L6" s="290">
        <v>2.79</v>
      </c>
      <c r="M6" s="291">
        <v>0.86</v>
      </c>
      <c r="N6" s="292">
        <v>3.03</v>
      </c>
      <c r="O6" s="293">
        <v>0.91</v>
      </c>
      <c r="P6" s="294">
        <v>2.06</v>
      </c>
      <c r="Q6" s="295">
        <v>0.62</v>
      </c>
      <c r="R6" s="309"/>
      <c r="S6" s="328">
        <v>0.02</v>
      </c>
      <c r="T6" s="329">
        <v>1.9000000000000001E-5</v>
      </c>
      <c r="U6" s="329">
        <v>2.34E-5</v>
      </c>
      <c r="V6" s="329">
        <v>2.76E-5</v>
      </c>
      <c r="W6" s="329">
        <v>3.1699999999999998E-5</v>
      </c>
      <c r="X6" s="329">
        <v>3.57E-5</v>
      </c>
      <c r="Y6" s="329">
        <v>3.9499999999999998E-5</v>
      </c>
      <c r="Z6" s="329">
        <v>4.3099999999999997E-5</v>
      </c>
      <c r="AA6" s="329">
        <v>4.6600000000000001E-5</v>
      </c>
      <c r="AB6" s="329">
        <v>4.99E-5</v>
      </c>
      <c r="AC6" s="329">
        <v>5.3100000000000003E-5</v>
      </c>
      <c r="AD6" s="329">
        <v>5.5999999999999999E-5</v>
      </c>
      <c r="AE6" s="329">
        <v>5.8699999999999997E-5</v>
      </c>
      <c r="AF6" s="329">
        <v>6.1299999999999999E-5</v>
      </c>
      <c r="AG6" s="329">
        <v>6.3600000000000001E-5</v>
      </c>
      <c r="AH6" s="329">
        <v>6.58E-5</v>
      </c>
      <c r="AI6" s="329">
        <v>6.7700000000000006E-5</v>
      </c>
      <c r="AJ6" s="329">
        <v>6.9300000000000004E-5</v>
      </c>
      <c r="AK6" s="329">
        <v>7.0699999999999997E-5</v>
      </c>
      <c r="AL6" s="329">
        <v>7.1899999999999999E-5</v>
      </c>
      <c r="AM6" s="329">
        <v>7.2700000000000005E-5</v>
      </c>
      <c r="AN6" s="329">
        <v>7.3300000000000006E-5</v>
      </c>
      <c r="AO6" s="329">
        <v>7.36E-5</v>
      </c>
      <c r="AP6" s="329">
        <v>7.3499999999999998E-5</v>
      </c>
      <c r="AQ6" s="329">
        <v>7.3100000000000001E-5</v>
      </c>
      <c r="AR6" s="329">
        <v>7.2200000000000007E-5</v>
      </c>
      <c r="AS6" s="329">
        <v>7.1000000000000005E-5</v>
      </c>
      <c r="AT6" s="329">
        <v>6.9300000000000004E-5</v>
      </c>
      <c r="AU6" s="329">
        <v>6.7100000000000005E-5</v>
      </c>
      <c r="AV6" s="329">
        <v>6.4399999999999993E-5</v>
      </c>
      <c r="AW6" s="329">
        <v>6.0999999999999999E-5</v>
      </c>
      <c r="AX6" s="329">
        <v>5.6900000000000001E-5</v>
      </c>
      <c r="AY6" s="329">
        <v>5.1999999999999997E-5</v>
      </c>
      <c r="AZ6" s="329">
        <v>4.6100000000000002E-5</v>
      </c>
      <c r="BA6" s="329">
        <v>3.8899999999999997E-5</v>
      </c>
      <c r="BB6" s="329">
        <v>3.0000000000000001E-5</v>
      </c>
      <c r="BC6" s="329">
        <v>1.84E-5</v>
      </c>
    </row>
    <row r="7" spans="1:55" ht="15.75" customHeight="1">
      <c r="A7" s="10"/>
      <c r="B7" s="333"/>
      <c r="C7" s="333"/>
      <c r="D7" s="333"/>
      <c r="F7" s="324">
        <v>5</v>
      </c>
      <c r="G7" s="325">
        <f t="shared" si="0"/>
        <v>0.30745934690622106</v>
      </c>
      <c r="H7" s="326">
        <f t="shared" si="1"/>
        <v>4.7935512E-2</v>
      </c>
      <c r="I7" s="327">
        <f t="shared" si="2"/>
        <v>59</v>
      </c>
      <c r="J7" s="321">
        <v>5</v>
      </c>
      <c r="K7" s="322">
        <v>3.0108635690000001</v>
      </c>
      <c r="L7" s="290">
        <v>3.07</v>
      </c>
      <c r="M7" s="291">
        <v>0.83</v>
      </c>
      <c r="N7" s="292">
        <v>3.4</v>
      </c>
      <c r="O7" s="293">
        <v>0.88</v>
      </c>
      <c r="P7" s="294">
        <v>2.33</v>
      </c>
      <c r="Q7" s="295">
        <v>0.61</v>
      </c>
      <c r="R7" s="309"/>
      <c r="S7" s="328">
        <v>0.03</v>
      </c>
      <c r="T7" s="329">
        <v>4.2700000000000001E-5</v>
      </c>
      <c r="U7" s="329">
        <v>5.2599999999999998E-5</v>
      </c>
      <c r="V7" s="329">
        <v>6.2199999999999994E-5</v>
      </c>
      <c r="W7" s="329">
        <v>7.1400000000000001E-5</v>
      </c>
      <c r="X7" s="329">
        <v>8.03E-5</v>
      </c>
      <c r="Y7" s="329">
        <v>8.8900000000000006E-5</v>
      </c>
      <c r="Z7" s="329">
        <v>9.7100000000000002E-5</v>
      </c>
      <c r="AA7" s="329">
        <v>1.04897E-4</v>
      </c>
      <c r="AB7" s="329">
        <v>1.1233199999999999E-4</v>
      </c>
      <c r="AC7" s="329">
        <v>1.1936500000000001E-4</v>
      </c>
      <c r="AD7" s="329">
        <v>1.2598199999999999E-4</v>
      </c>
      <c r="AE7" s="329">
        <v>1.3216599999999999E-4</v>
      </c>
      <c r="AF7" s="329">
        <v>1.3789999999999999E-4</v>
      </c>
      <c r="AG7" s="329">
        <v>1.43165E-4</v>
      </c>
      <c r="AH7" s="329">
        <v>1.4794100000000001E-4</v>
      </c>
      <c r="AI7" s="329">
        <v>1.52206E-4</v>
      </c>
      <c r="AJ7" s="329">
        <v>1.55935E-4</v>
      </c>
      <c r="AK7" s="329">
        <v>1.59102E-4</v>
      </c>
      <c r="AL7" s="329">
        <v>1.61676E-4</v>
      </c>
      <c r="AM7" s="329">
        <v>1.6362500000000001E-4</v>
      </c>
      <c r="AN7" s="329">
        <v>1.64912E-4</v>
      </c>
      <c r="AO7" s="329">
        <v>1.65496E-4</v>
      </c>
      <c r="AP7" s="329">
        <v>1.65329E-4</v>
      </c>
      <c r="AQ7" s="329">
        <v>1.6435899999999999E-4</v>
      </c>
      <c r="AR7" s="329">
        <v>1.6252199999999999E-4</v>
      </c>
      <c r="AS7" s="329">
        <v>1.5974699999999999E-4</v>
      </c>
      <c r="AT7" s="329">
        <v>1.55947E-4</v>
      </c>
      <c r="AU7" s="329">
        <v>1.5102099999999999E-4</v>
      </c>
      <c r="AV7" s="329">
        <v>1.44843E-4</v>
      </c>
      <c r="AW7" s="329">
        <v>1.37255E-4</v>
      </c>
      <c r="AX7" s="329">
        <v>1.28054E-4</v>
      </c>
      <c r="AY7" s="329">
        <v>1.1697E-4</v>
      </c>
      <c r="AZ7" s="329">
        <v>1.0362E-4</v>
      </c>
      <c r="BA7" s="329">
        <v>8.7399999999999997E-5</v>
      </c>
      <c r="BB7" s="329">
        <v>6.7399999999999998E-5</v>
      </c>
      <c r="BC7" s="329">
        <v>4.1499999999999999E-5</v>
      </c>
    </row>
    <row r="8" spans="1:55" ht="15.75" customHeight="1">
      <c r="A8" s="398" t="s">
        <v>155</v>
      </c>
      <c r="B8" s="397" t="s">
        <v>178</v>
      </c>
      <c r="C8" s="386"/>
      <c r="D8" s="357"/>
      <c r="F8" s="330">
        <v>6</v>
      </c>
      <c r="G8" s="331">
        <f t="shared" si="0"/>
        <v>0.28067069969390585</v>
      </c>
      <c r="H8" s="332">
        <f t="shared" si="1"/>
        <v>4.1310041999999998E-2</v>
      </c>
      <c r="I8" s="327">
        <f t="shared" si="2"/>
        <v>55</v>
      </c>
      <c r="J8" s="321">
        <v>6</v>
      </c>
      <c r="K8" s="322">
        <v>3.2244904999999999</v>
      </c>
      <c r="L8" s="290">
        <v>3.28</v>
      </c>
      <c r="M8" s="291">
        <v>0.8</v>
      </c>
      <c r="N8" s="292">
        <v>3.68</v>
      </c>
      <c r="O8" s="293">
        <v>0.87</v>
      </c>
      <c r="P8" s="294">
        <v>2.54</v>
      </c>
      <c r="Q8" s="295">
        <v>0.6</v>
      </c>
      <c r="R8" s="309"/>
      <c r="S8" s="328">
        <v>0.04</v>
      </c>
      <c r="T8" s="329">
        <v>7.5799999999999999E-5</v>
      </c>
      <c r="U8" s="329">
        <v>9.3399999999999993E-5</v>
      </c>
      <c r="V8" s="329">
        <v>1.10472E-4</v>
      </c>
      <c r="W8" s="329">
        <v>1.2692000000000001E-4</v>
      </c>
      <c r="X8" s="329">
        <v>1.4276100000000001E-4</v>
      </c>
      <c r="Y8" s="329">
        <v>1.57978E-4</v>
      </c>
      <c r="Z8" s="329">
        <v>1.7254999999999999E-4</v>
      </c>
      <c r="AA8" s="329">
        <v>1.8645599999999999E-4</v>
      </c>
      <c r="AB8" s="329">
        <v>1.99672E-4</v>
      </c>
      <c r="AC8" s="329">
        <v>2.1217499999999999E-4</v>
      </c>
      <c r="AD8" s="329">
        <v>2.2393700000000001E-4</v>
      </c>
      <c r="AE8" s="329">
        <v>2.3493E-4</v>
      </c>
      <c r="AF8" s="329">
        <v>2.4512299999999998E-4</v>
      </c>
      <c r="AG8" s="329">
        <v>2.5448400000000003E-4</v>
      </c>
      <c r="AH8" s="329">
        <v>2.6297499999999998E-4</v>
      </c>
      <c r="AI8" s="329">
        <v>2.7055699999999999E-4</v>
      </c>
      <c r="AJ8" s="329">
        <v>2.7718600000000001E-4</v>
      </c>
      <c r="AK8" s="329">
        <v>2.8281600000000002E-4</v>
      </c>
      <c r="AL8" s="329">
        <v>2.8739400000000001E-4</v>
      </c>
      <c r="AM8" s="329">
        <v>2.9085999999999999E-4</v>
      </c>
      <c r="AN8" s="329">
        <v>2.9314899999999998E-4</v>
      </c>
      <c r="AO8" s="329">
        <v>2.9418899999999998E-4</v>
      </c>
      <c r="AP8" s="329">
        <v>2.93894E-4</v>
      </c>
      <c r="AQ8" s="329">
        <v>2.9217099999999998E-4</v>
      </c>
      <c r="AR8" s="329">
        <v>2.8890699999999998E-4</v>
      </c>
      <c r="AS8" s="329">
        <v>2.8397600000000002E-4</v>
      </c>
      <c r="AT8" s="329">
        <v>2.7722499999999998E-4</v>
      </c>
      <c r="AU8" s="329">
        <v>2.68471E-4</v>
      </c>
      <c r="AV8" s="329">
        <v>2.5748999999999998E-4</v>
      </c>
      <c r="AW8" s="329">
        <v>2.4400299999999999E-4</v>
      </c>
      <c r="AX8" s="329">
        <v>2.2765E-4</v>
      </c>
      <c r="AY8" s="329">
        <v>2.0794699999999999E-4</v>
      </c>
      <c r="AZ8" s="329">
        <v>1.8421799999999999E-4</v>
      </c>
      <c r="BA8" s="329">
        <v>1.55434E-4</v>
      </c>
      <c r="BB8" s="329">
        <v>1.1985300000000001E-4</v>
      </c>
      <c r="BC8" s="329">
        <v>7.3800000000000005E-5</v>
      </c>
    </row>
    <row r="9" spans="1:55" ht="15.75" customHeight="1">
      <c r="A9" s="399"/>
      <c r="B9" s="334" t="s">
        <v>15</v>
      </c>
      <c r="C9" s="335" t="s">
        <v>152</v>
      </c>
      <c r="D9" s="336" t="s">
        <v>153</v>
      </c>
      <c r="F9" s="324">
        <v>7</v>
      </c>
      <c r="G9" s="325">
        <f t="shared" si="0"/>
        <v>0.25985057519384369</v>
      </c>
      <c r="H9" s="326">
        <f t="shared" si="1"/>
        <v>3.5156796999999997E-2</v>
      </c>
      <c r="I9" s="327">
        <f t="shared" si="2"/>
        <v>51</v>
      </c>
      <c r="J9" s="321">
        <v>7</v>
      </c>
      <c r="K9" s="322">
        <v>3.394683122</v>
      </c>
      <c r="L9" s="290">
        <v>3.44</v>
      </c>
      <c r="M9" s="291">
        <v>0.78</v>
      </c>
      <c r="N9" s="292">
        <v>3.91</v>
      </c>
      <c r="O9" s="293">
        <v>0.85</v>
      </c>
      <c r="P9" s="294">
        <v>2.7</v>
      </c>
      <c r="Q9" s="295">
        <v>0.59</v>
      </c>
      <c r="R9" s="309"/>
      <c r="S9" s="328">
        <v>0.05</v>
      </c>
      <c r="T9" s="329">
        <v>1.1846E-4</v>
      </c>
      <c r="U9" s="329">
        <v>1.4596499999999999E-4</v>
      </c>
      <c r="V9" s="329">
        <v>1.7257700000000001E-4</v>
      </c>
      <c r="W9" s="329">
        <v>1.98271E-4</v>
      </c>
      <c r="X9" s="329">
        <v>2.2301999999999999E-4</v>
      </c>
      <c r="Y9" s="329">
        <v>2.4679200000000002E-4</v>
      </c>
      <c r="Z9" s="329">
        <v>2.6955799999999998E-4</v>
      </c>
      <c r="AA9" s="329">
        <v>2.9128200000000002E-4</v>
      </c>
      <c r="AB9" s="329">
        <v>3.1192999999999998E-4</v>
      </c>
      <c r="AC9" s="329">
        <v>3.3146299999999999E-4</v>
      </c>
      <c r="AD9" s="329">
        <v>3.4984000000000003E-4</v>
      </c>
      <c r="AE9" s="329">
        <v>3.67015E-4</v>
      </c>
      <c r="AF9" s="329">
        <v>3.8294099999999998E-4</v>
      </c>
      <c r="AG9" s="329">
        <v>3.9756600000000002E-4</v>
      </c>
      <c r="AH9" s="329">
        <v>4.1083299999999999E-4</v>
      </c>
      <c r="AI9" s="329">
        <v>4.2267999999999998E-4</v>
      </c>
      <c r="AJ9" s="329">
        <v>4.3303999999999999E-4</v>
      </c>
      <c r="AK9" s="329">
        <v>4.4183800000000001E-4</v>
      </c>
      <c r="AL9" s="329">
        <v>4.48992E-4</v>
      </c>
      <c r="AM9" s="329">
        <v>4.5440999999999998E-4</v>
      </c>
      <c r="AN9" s="329">
        <v>4.5799000000000002E-4</v>
      </c>
      <c r="AO9" s="329">
        <v>4.59617E-4</v>
      </c>
      <c r="AP9" s="329">
        <v>4.5916099999999998E-4</v>
      </c>
      <c r="AQ9" s="329">
        <v>4.5647199999999998E-4</v>
      </c>
      <c r="AR9" s="329">
        <v>4.5137699999999998E-4</v>
      </c>
      <c r="AS9" s="329">
        <v>4.4367700000000001E-4</v>
      </c>
      <c r="AT9" s="329">
        <v>4.33134E-4</v>
      </c>
      <c r="AU9" s="329">
        <v>4.1946099999999999E-4</v>
      </c>
      <c r="AV9" s="329">
        <v>4.0231000000000002E-4</v>
      </c>
      <c r="AW9" s="329">
        <v>3.8124399999999998E-4</v>
      </c>
      <c r="AX9" s="329">
        <v>3.5569900000000001E-4</v>
      </c>
      <c r="AY9" s="329">
        <v>3.2492099999999999E-4</v>
      </c>
      <c r="AZ9" s="329">
        <v>2.8784999999999998E-4</v>
      </c>
      <c r="BA9" s="329">
        <v>2.4288200000000001E-4</v>
      </c>
      <c r="BB9" s="329">
        <v>1.8729200000000001E-4</v>
      </c>
      <c r="BC9" s="329">
        <v>1.15338E-4</v>
      </c>
    </row>
    <row r="10" spans="1:55">
      <c r="A10" s="337">
        <v>2</v>
      </c>
      <c r="B10" s="338">
        <f t="shared" ref="B10:B108" si="3">$B$3*L4</f>
        <v>0.97350000000000014</v>
      </c>
      <c r="C10" s="339">
        <f t="shared" ref="C10:C108" si="4">$B$3*N4</f>
        <v>0.97350000000000014</v>
      </c>
      <c r="D10" s="340">
        <f t="shared" ref="D10:D108" si="5">$B$3*P4</f>
        <v>0.62149999999999994</v>
      </c>
      <c r="F10" s="330">
        <v>8</v>
      </c>
      <c r="G10" s="331">
        <f t="shared" si="0"/>
        <v>0.2430679560328757</v>
      </c>
      <c r="H10" s="332">
        <f t="shared" si="1"/>
        <v>3.0855909000000001E-2</v>
      </c>
      <c r="I10" s="327">
        <f t="shared" si="2"/>
        <v>48</v>
      </c>
      <c r="J10" s="321">
        <v>8</v>
      </c>
      <c r="K10" s="322">
        <v>3.5365435949999999</v>
      </c>
      <c r="L10" s="290">
        <v>3.59</v>
      </c>
      <c r="M10" s="291">
        <v>0.77</v>
      </c>
      <c r="N10" s="292">
        <v>4.1100000000000003</v>
      </c>
      <c r="O10" s="293">
        <v>0.83</v>
      </c>
      <c r="P10" s="294">
        <v>2.85</v>
      </c>
      <c r="Q10" s="295">
        <v>0.57999999999999996</v>
      </c>
      <c r="R10" s="309"/>
      <c r="S10" s="328">
        <v>0.06</v>
      </c>
      <c r="T10" s="329">
        <v>1.7053899999999999E-4</v>
      </c>
      <c r="U10" s="329">
        <v>2.1013499999999999E-4</v>
      </c>
      <c r="V10" s="329">
        <v>2.4844800000000002E-4</v>
      </c>
      <c r="W10" s="329">
        <v>2.8543999999999998E-4</v>
      </c>
      <c r="X10" s="329">
        <v>3.2107000000000001E-4</v>
      </c>
      <c r="Y10" s="329">
        <v>3.5529600000000001E-4</v>
      </c>
      <c r="Z10" s="329">
        <v>3.8807199999999999E-4</v>
      </c>
      <c r="AA10" s="329">
        <v>4.1934999999999997E-4</v>
      </c>
      <c r="AB10" s="329">
        <v>4.49078E-4</v>
      </c>
      <c r="AC10" s="329">
        <v>4.7720199999999998E-4</v>
      </c>
      <c r="AD10" s="329">
        <v>5.0365999999999996E-4</v>
      </c>
      <c r="AE10" s="329">
        <v>5.2839E-4</v>
      </c>
      <c r="AF10" s="329">
        <v>5.5132200000000003E-4</v>
      </c>
      <c r="AG10" s="329">
        <v>5.7238099999999995E-4</v>
      </c>
      <c r="AH10" s="329">
        <v>5.9148499999999999E-4</v>
      </c>
      <c r="AI10" s="329">
        <v>6.0854599999999996E-4</v>
      </c>
      <c r="AJ10" s="329">
        <v>6.2346600000000004E-4</v>
      </c>
      <c r="AK10" s="329">
        <v>6.3613700000000005E-4</v>
      </c>
      <c r="AL10" s="329">
        <v>6.46442E-4</v>
      </c>
      <c r="AM10" s="329">
        <v>6.5424799999999996E-4</v>
      </c>
      <c r="AN10" s="329">
        <v>6.59408E-4</v>
      </c>
      <c r="AO10" s="329">
        <v>6.61756E-4</v>
      </c>
      <c r="AP10" s="329">
        <v>6.6110500000000005E-4</v>
      </c>
      <c r="AQ10" s="329">
        <v>6.5724000000000002E-4</v>
      </c>
      <c r="AR10" s="329">
        <v>6.4991199999999999E-4</v>
      </c>
      <c r="AS10" s="329">
        <v>6.38833E-4</v>
      </c>
      <c r="AT10" s="329">
        <v>6.2365999999999995E-4</v>
      </c>
      <c r="AU10" s="329">
        <v>6.0398199999999998E-4</v>
      </c>
      <c r="AV10" s="329">
        <v>5.7929599999999998E-4</v>
      </c>
      <c r="AW10" s="329">
        <v>5.48972E-4</v>
      </c>
      <c r="AX10" s="329">
        <v>5.1219899999999997E-4</v>
      </c>
      <c r="AY10" s="329">
        <v>4.6789100000000001E-4</v>
      </c>
      <c r="AZ10" s="329">
        <v>4.1452200000000001E-4</v>
      </c>
      <c r="BA10" s="329">
        <v>3.4977899999999999E-4</v>
      </c>
      <c r="BB10" s="329">
        <v>2.6973699999999998E-4</v>
      </c>
      <c r="BC10" s="329">
        <v>1.66126E-4</v>
      </c>
    </row>
    <row r="11" spans="1:55">
      <c r="A11" s="207">
        <v>3</v>
      </c>
      <c r="B11" s="341">
        <f t="shared" si="3"/>
        <v>1.3255000000000001</v>
      </c>
      <c r="C11" s="342">
        <f t="shared" si="4"/>
        <v>1.3970000000000002</v>
      </c>
      <c r="D11" s="343">
        <f t="shared" si="5"/>
        <v>0.92949999999999999</v>
      </c>
      <c r="F11" s="324">
        <v>9</v>
      </c>
      <c r="G11" s="325">
        <f t="shared" si="0"/>
        <v>0.22916666666666666</v>
      </c>
      <c r="H11" s="326">
        <f t="shared" si="1"/>
        <v>2.6827153999999999E-2</v>
      </c>
      <c r="I11" s="327">
        <f t="shared" si="2"/>
        <v>45</v>
      </c>
      <c r="J11" s="321">
        <v>9</v>
      </c>
      <c r="K11" s="322">
        <v>3.6586525220000001</v>
      </c>
      <c r="L11" s="290">
        <v>3.71</v>
      </c>
      <c r="M11" s="291">
        <v>0.75</v>
      </c>
      <c r="N11" s="292">
        <v>4.2699999999999996</v>
      </c>
      <c r="O11" s="293">
        <v>0.82</v>
      </c>
      <c r="P11" s="294">
        <v>2.97</v>
      </c>
      <c r="Q11" s="295">
        <v>0.56999999999999995</v>
      </c>
      <c r="R11" s="309"/>
      <c r="S11" s="328">
        <v>7.0000000000000007E-2</v>
      </c>
      <c r="T11" s="329">
        <v>2.3205099999999999E-4</v>
      </c>
      <c r="U11" s="329">
        <v>2.8593100000000001E-4</v>
      </c>
      <c r="V11" s="329">
        <v>3.3806500000000002E-4</v>
      </c>
      <c r="W11" s="329">
        <v>3.8840199999999999E-4</v>
      </c>
      <c r="X11" s="329">
        <v>4.3688599999999999E-4</v>
      </c>
      <c r="Y11" s="329">
        <v>4.8346000000000001E-4</v>
      </c>
      <c r="Z11" s="329">
        <v>5.2806200000000004E-4</v>
      </c>
      <c r="AA11" s="329">
        <v>5.7062599999999997E-4</v>
      </c>
      <c r="AB11" s="329">
        <v>6.1108199999999999E-4</v>
      </c>
      <c r="AC11" s="329">
        <v>6.4935500000000001E-4</v>
      </c>
      <c r="AD11" s="329">
        <v>6.8536300000000003E-4</v>
      </c>
      <c r="AE11" s="329">
        <v>7.1901899999999999E-4</v>
      </c>
      <c r="AF11" s="329">
        <v>7.5022900000000004E-4</v>
      </c>
      <c r="AG11" s="329">
        <v>7.7889099999999998E-4</v>
      </c>
      <c r="AH11" s="329">
        <v>8.0489400000000001E-4</v>
      </c>
      <c r="AI11" s="329">
        <v>8.2811600000000005E-4</v>
      </c>
      <c r="AJ11" s="329">
        <v>8.48426E-4</v>
      </c>
      <c r="AK11" s="329">
        <v>8.6567700000000003E-4</v>
      </c>
      <c r="AL11" s="329">
        <v>8.7970699999999997E-4</v>
      </c>
      <c r="AM11" s="329">
        <v>8.9033799999999996E-4</v>
      </c>
      <c r="AN11" s="329">
        <v>8.9736899999999997E-4</v>
      </c>
      <c r="AO11" s="329">
        <v>9.0057500000000003E-4</v>
      </c>
      <c r="AP11" s="329">
        <v>8.9969900000000001E-4</v>
      </c>
      <c r="AQ11" s="329">
        <v>8.9444899999999996E-4</v>
      </c>
      <c r="AR11" s="329">
        <v>8.8448900000000002E-4</v>
      </c>
      <c r="AS11" s="329">
        <v>8.6942300000000003E-4</v>
      </c>
      <c r="AT11" s="329">
        <v>8.4878600000000003E-4</v>
      </c>
      <c r="AU11" s="329">
        <v>8.22019E-4</v>
      </c>
      <c r="AV11" s="329">
        <v>7.88436E-4</v>
      </c>
      <c r="AW11" s="329">
        <v>7.4717999999999996E-4</v>
      </c>
      <c r="AX11" s="329">
        <v>6.9714699999999996E-4</v>
      </c>
      <c r="AY11" s="329">
        <v>6.3686000000000005E-4</v>
      </c>
      <c r="AZ11" s="329">
        <v>5.64238E-4</v>
      </c>
      <c r="BA11" s="329">
        <v>4.76133E-4</v>
      </c>
      <c r="BB11" s="329">
        <v>3.67201E-4</v>
      </c>
      <c r="BC11" s="329">
        <v>2.2617700000000001E-4</v>
      </c>
    </row>
    <row r="12" spans="1:55">
      <c r="A12" s="337">
        <v>4</v>
      </c>
      <c r="B12" s="338">
        <f t="shared" si="3"/>
        <v>1.5345000000000002</v>
      </c>
      <c r="C12" s="339">
        <f t="shared" si="4"/>
        <v>1.6665000000000001</v>
      </c>
      <c r="D12" s="340">
        <f t="shared" si="5"/>
        <v>1.1330000000000002</v>
      </c>
      <c r="F12" s="330">
        <v>10</v>
      </c>
      <c r="G12" s="331">
        <f t="shared" si="0"/>
        <v>0.21740658913657607</v>
      </c>
      <c r="H12" s="332">
        <f t="shared" si="1"/>
        <v>2.4293711999999999E-2</v>
      </c>
      <c r="I12" s="327">
        <f t="shared" si="2"/>
        <v>43</v>
      </c>
      <c r="J12" s="321">
        <v>10</v>
      </c>
      <c r="K12" s="322">
        <v>3.765782964</v>
      </c>
      <c r="L12" s="290">
        <v>3.81</v>
      </c>
      <c r="M12" s="291">
        <v>0.74</v>
      </c>
      <c r="N12" s="292">
        <v>4.42</v>
      </c>
      <c r="O12" s="293">
        <v>0.81</v>
      </c>
      <c r="P12" s="294">
        <v>3.08</v>
      </c>
      <c r="Q12" s="295">
        <v>0.56000000000000005</v>
      </c>
      <c r="R12" s="309"/>
      <c r="S12" s="328">
        <v>0.08</v>
      </c>
      <c r="T12" s="329">
        <v>3.0297899999999999E-4</v>
      </c>
      <c r="U12" s="329">
        <v>3.7333000000000001E-4</v>
      </c>
      <c r="V12" s="329">
        <v>4.4140200000000003E-4</v>
      </c>
      <c r="W12" s="329">
        <v>5.0712800000000003E-4</v>
      </c>
      <c r="X12" s="329">
        <v>5.7043600000000001E-4</v>
      </c>
      <c r="Y12" s="329">
        <v>6.3125099999999999E-4</v>
      </c>
      <c r="Z12" s="329">
        <v>6.8949199999999999E-4</v>
      </c>
      <c r="AA12" s="329">
        <v>7.4507299999999996E-4</v>
      </c>
      <c r="AB12" s="329">
        <v>7.9790199999999996E-4</v>
      </c>
      <c r="AC12" s="329">
        <v>8.4788099999999998E-4</v>
      </c>
      <c r="AD12" s="329">
        <v>8.9490499999999998E-4</v>
      </c>
      <c r="AE12" s="329">
        <v>9.3885799999999999E-4</v>
      </c>
      <c r="AF12" s="329">
        <v>9.7961800000000003E-4</v>
      </c>
      <c r="AG12" s="329">
        <v>1.0170509999999999E-3</v>
      </c>
      <c r="AH12" s="329">
        <v>1.0510140000000001E-3</v>
      </c>
      <c r="AI12" s="329">
        <v>1.0813470000000001E-3</v>
      </c>
      <c r="AJ12" s="329">
        <v>1.107877E-3</v>
      </c>
      <c r="AK12" s="329">
        <v>1.1304139999999999E-3</v>
      </c>
      <c r="AL12" s="329">
        <v>1.148746E-3</v>
      </c>
      <c r="AM12" s="329">
        <v>1.1626410000000001E-3</v>
      </c>
      <c r="AN12" s="329">
        <v>1.1718360000000001E-3</v>
      </c>
      <c r="AO12" s="329">
        <v>1.1760360000000001E-3</v>
      </c>
      <c r="AP12" s="329">
        <v>1.174907E-3</v>
      </c>
      <c r="AQ12" s="329">
        <v>1.168068E-3</v>
      </c>
      <c r="AR12" s="329">
        <v>1.1550779999999999E-3</v>
      </c>
      <c r="AS12" s="329">
        <v>1.1354220000000001E-3</v>
      </c>
      <c r="AT12" s="329">
        <v>1.1084910000000001E-3</v>
      </c>
      <c r="AU12" s="329">
        <v>1.0735549999999999E-3</v>
      </c>
      <c r="AV12" s="329">
        <v>1.029718E-3</v>
      </c>
      <c r="AW12" s="329">
        <v>9.7586199999999998E-4</v>
      </c>
      <c r="AX12" s="329">
        <v>9.1054199999999997E-4</v>
      </c>
      <c r="AY12" s="329">
        <v>8.3182899999999997E-4</v>
      </c>
      <c r="AZ12" s="329">
        <v>7.37005E-4</v>
      </c>
      <c r="BA12" s="329">
        <v>6.2195700000000002E-4</v>
      </c>
      <c r="BB12" s="329">
        <v>4.7969899999999999E-4</v>
      </c>
      <c r="BC12" s="329">
        <v>2.9550900000000001E-4</v>
      </c>
    </row>
    <row r="13" spans="1:55">
      <c r="A13" s="207">
        <v>5</v>
      </c>
      <c r="B13" s="341">
        <f t="shared" si="3"/>
        <v>1.6885000000000001</v>
      </c>
      <c r="C13" s="342">
        <f t="shared" si="4"/>
        <v>1.87</v>
      </c>
      <c r="D13" s="343">
        <f t="shared" si="5"/>
        <v>1.2815000000000001</v>
      </c>
      <c r="F13" s="324">
        <v>11</v>
      </c>
      <c r="G13" s="325">
        <f t="shared" si="0"/>
        <v>0.20728904939721249</v>
      </c>
      <c r="H13" s="326">
        <f t="shared" si="1"/>
        <v>2.1882973E-2</v>
      </c>
      <c r="I13" s="327">
        <f t="shared" si="2"/>
        <v>41</v>
      </c>
      <c r="J13" s="321">
        <v>11</v>
      </c>
      <c r="K13" s="322">
        <v>3.856827408</v>
      </c>
      <c r="L13" s="290">
        <v>3.9</v>
      </c>
      <c r="M13" s="291">
        <v>0.73</v>
      </c>
      <c r="N13" s="292">
        <v>4.55</v>
      </c>
      <c r="O13" s="293">
        <v>0.8</v>
      </c>
      <c r="P13" s="294">
        <v>3.17</v>
      </c>
      <c r="Q13" s="295">
        <v>0.56000000000000005</v>
      </c>
      <c r="R13" s="309"/>
      <c r="S13" s="328">
        <v>0.09</v>
      </c>
      <c r="T13" s="329">
        <v>3.8330299999999999E-4</v>
      </c>
      <c r="U13" s="329">
        <v>4.7230900000000002E-4</v>
      </c>
      <c r="V13" s="329">
        <v>5.5843199999999998E-4</v>
      </c>
      <c r="W13" s="329">
        <v>6.4158800000000001E-4</v>
      </c>
      <c r="X13" s="329">
        <v>7.2168600000000003E-4</v>
      </c>
      <c r="Y13" s="329">
        <v>7.9863099999999995E-4</v>
      </c>
      <c r="Z13" s="329">
        <v>8.7232100000000001E-4</v>
      </c>
      <c r="AA13" s="329">
        <v>9.4264700000000002E-4</v>
      </c>
      <c r="AB13" s="329">
        <v>1.009493E-3</v>
      </c>
      <c r="AC13" s="329">
        <v>1.0727340000000001E-3</v>
      </c>
      <c r="AD13" s="329">
        <v>1.132236E-3</v>
      </c>
      <c r="AE13" s="329">
        <v>1.1878559999999999E-3</v>
      </c>
      <c r="AF13" s="329">
        <v>1.239436E-3</v>
      </c>
      <c r="AG13" s="329">
        <v>1.28681E-3</v>
      </c>
      <c r="AH13" s="329">
        <v>1.3297929999999999E-3</v>
      </c>
      <c r="AI13" s="329">
        <v>1.3681850000000001E-3</v>
      </c>
      <c r="AJ13" s="329">
        <v>1.4017669999999999E-3</v>
      </c>
      <c r="AK13" s="329">
        <v>1.430298E-3</v>
      </c>
      <c r="AL13" s="329">
        <v>1.453511E-3</v>
      </c>
      <c r="AM13" s="329">
        <v>1.4711100000000001E-3</v>
      </c>
      <c r="AN13" s="329">
        <v>1.482763E-3</v>
      </c>
      <c r="AO13" s="329">
        <v>1.488098E-3</v>
      </c>
      <c r="AP13" s="329">
        <v>1.486692E-3</v>
      </c>
      <c r="AQ13" s="329">
        <v>1.4780609999999999E-3</v>
      </c>
      <c r="AR13" s="329">
        <v>1.4616480000000001E-3</v>
      </c>
      <c r="AS13" s="329">
        <v>1.4368009999999999E-3</v>
      </c>
      <c r="AT13" s="329">
        <v>1.402751E-3</v>
      </c>
      <c r="AU13" s="329">
        <v>1.3585699999999999E-3</v>
      </c>
      <c r="AV13" s="329">
        <v>1.3031290000000001E-3</v>
      </c>
      <c r="AW13" s="329">
        <v>1.235007E-3</v>
      </c>
      <c r="AX13" s="329">
        <v>1.152379E-3</v>
      </c>
      <c r="AY13" s="329">
        <v>1.0528009999999999E-3</v>
      </c>
      <c r="AZ13" s="329">
        <v>9.3283199999999998E-4</v>
      </c>
      <c r="BA13" s="329">
        <v>7.8726299999999996E-4</v>
      </c>
      <c r="BB13" s="329">
        <v>6.07247E-4</v>
      </c>
      <c r="BC13" s="329">
        <v>3.7413700000000003E-4</v>
      </c>
    </row>
    <row r="14" spans="1:55">
      <c r="A14" s="337">
        <v>6</v>
      </c>
      <c r="B14" s="338">
        <f t="shared" si="3"/>
        <v>1.804</v>
      </c>
      <c r="C14" s="339">
        <f t="shared" si="4"/>
        <v>2.0240000000000005</v>
      </c>
      <c r="D14" s="340">
        <f t="shared" si="5"/>
        <v>1.3970000000000002</v>
      </c>
      <c r="F14" s="330">
        <v>12</v>
      </c>
      <c r="G14" s="331">
        <f t="shared" si="0"/>
        <v>0.19846415503393386</v>
      </c>
      <c r="H14" s="332">
        <f t="shared" si="1"/>
        <v>2.0723816999999999E-2</v>
      </c>
      <c r="I14" s="327">
        <f t="shared" si="2"/>
        <v>40</v>
      </c>
      <c r="J14" s="321">
        <v>12</v>
      </c>
      <c r="K14" s="322">
        <v>3.9404195519999998</v>
      </c>
      <c r="L14" s="290">
        <v>3.99</v>
      </c>
      <c r="M14" s="291">
        <v>0.72</v>
      </c>
      <c r="N14" s="292">
        <v>4.67</v>
      </c>
      <c r="O14" s="293">
        <v>0.79</v>
      </c>
      <c r="P14" s="294">
        <v>3.26</v>
      </c>
      <c r="Q14" s="295">
        <v>0.55000000000000004</v>
      </c>
      <c r="R14" s="309"/>
      <c r="S14" s="328">
        <v>0.1</v>
      </c>
      <c r="T14" s="329">
        <v>4.7300100000000002E-4</v>
      </c>
      <c r="U14" s="329">
        <v>5.8283900000000004E-4</v>
      </c>
      <c r="V14" s="329">
        <v>6.89121E-4</v>
      </c>
      <c r="W14" s="329">
        <v>7.9174400000000004E-4</v>
      </c>
      <c r="X14" s="329">
        <v>8.9059499999999999E-4</v>
      </c>
      <c r="Y14" s="329">
        <v>9.8555600000000006E-4</v>
      </c>
      <c r="Z14" s="329">
        <v>1.076502E-3</v>
      </c>
      <c r="AA14" s="329">
        <v>1.1632979999999999E-3</v>
      </c>
      <c r="AB14" s="329">
        <v>1.2458009999999999E-3</v>
      </c>
      <c r="AC14" s="329">
        <v>1.323858E-3</v>
      </c>
      <c r="AD14" s="329">
        <v>1.397302E-3</v>
      </c>
      <c r="AE14" s="329">
        <v>1.465956E-3</v>
      </c>
      <c r="AF14" s="329">
        <v>1.5296280000000001E-3</v>
      </c>
      <c r="AG14" s="329">
        <v>1.5881090000000001E-3</v>
      </c>
      <c r="AH14" s="329">
        <v>1.6411729999999999E-3</v>
      </c>
      <c r="AI14" s="329">
        <v>1.688574E-3</v>
      </c>
      <c r="AJ14" s="329">
        <v>1.73004E-3</v>
      </c>
      <c r="AK14" s="329">
        <v>1.7652740000000001E-3</v>
      </c>
      <c r="AL14" s="329">
        <v>1.793946E-3</v>
      </c>
      <c r="AM14" s="329">
        <v>1.815692E-3</v>
      </c>
      <c r="AN14" s="329">
        <v>1.830101E-3</v>
      </c>
      <c r="AO14" s="329">
        <v>1.836713E-3</v>
      </c>
      <c r="AP14" s="329">
        <v>1.835008E-3</v>
      </c>
      <c r="AQ14" s="329">
        <v>1.824387E-3</v>
      </c>
      <c r="AR14" s="329">
        <v>1.8041629999999999E-3</v>
      </c>
      <c r="AS14" s="329">
        <v>1.7735299999999999E-3</v>
      </c>
      <c r="AT14" s="329">
        <v>1.7315379999999999E-3</v>
      </c>
      <c r="AU14" s="329">
        <v>1.6770450000000001E-3</v>
      </c>
      <c r="AV14" s="329">
        <v>1.608651E-3</v>
      </c>
      <c r="AW14" s="329">
        <v>1.5246070000000001E-3</v>
      </c>
      <c r="AX14" s="329">
        <v>1.4226550000000001E-3</v>
      </c>
      <c r="AY14" s="329">
        <v>1.2997779999999999E-3</v>
      </c>
      <c r="AZ14" s="329">
        <v>1.1517260000000001E-3</v>
      </c>
      <c r="BA14" s="329">
        <v>9.7206500000000004E-4</v>
      </c>
      <c r="BB14" s="329">
        <v>7.4986400000000004E-4</v>
      </c>
      <c r="BC14" s="329">
        <v>4.6208300000000001E-4</v>
      </c>
    </row>
    <row r="15" spans="1:55">
      <c r="A15" s="207">
        <v>7</v>
      </c>
      <c r="B15" s="341">
        <f t="shared" si="3"/>
        <v>1.8920000000000001</v>
      </c>
      <c r="C15" s="342">
        <f t="shared" si="4"/>
        <v>2.1505000000000001</v>
      </c>
      <c r="D15" s="343">
        <f t="shared" si="5"/>
        <v>1.4850000000000003</v>
      </c>
      <c r="F15" s="324">
        <v>13</v>
      </c>
      <c r="G15" s="325">
        <f t="shared" si="0"/>
        <v>0.19067819245242251</v>
      </c>
      <c r="H15" s="326">
        <f t="shared" si="1"/>
        <v>1.8498304E-2</v>
      </c>
      <c r="I15" s="327">
        <f t="shared" si="2"/>
        <v>38</v>
      </c>
      <c r="J15" s="321">
        <v>13</v>
      </c>
      <c r="K15" s="322">
        <v>4.0161970729999998</v>
      </c>
      <c r="L15" s="290">
        <v>4.0599999999999996</v>
      </c>
      <c r="M15" s="291">
        <v>0.71</v>
      </c>
      <c r="N15" s="292">
        <v>4.78</v>
      </c>
      <c r="O15" s="293">
        <v>0.78</v>
      </c>
      <c r="P15" s="294">
        <v>3.34</v>
      </c>
      <c r="Q15" s="295">
        <v>0.54</v>
      </c>
      <c r="R15" s="309"/>
      <c r="S15" s="328">
        <v>0.11</v>
      </c>
      <c r="T15" s="329">
        <v>5.7204700000000001E-4</v>
      </c>
      <c r="U15" s="329">
        <v>7.0489000000000001E-4</v>
      </c>
      <c r="V15" s="329">
        <v>8.3343499999999999E-4</v>
      </c>
      <c r="W15" s="329">
        <v>9.5755600000000003E-4</v>
      </c>
      <c r="X15" s="329">
        <v>1.077117E-3</v>
      </c>
      <c r="Y15" s="329">
        <v>1.1919770000000001E-3</v>
      </c>
      <c r="Z15" s="329">
        <v>1.3019819999999999E-3</v>
      </c>
      <c r="AA15" s="329">
        <v>1.4069709999999999E-3</v>
      </c>
      <c r="AB15" s="329">
        <v>1.5067699999999999E-3</v>
      </c>
      <c r="AC15" s="329">
        <v>1.6011930000000001E-3</v>
      </c>
      <c r="AD15" s="329">
        <v>1.690039E-3</v>
      </c>
      <c r="AE15" s="329">
        <v>1.7730949999999999E-3</v>
      </c>
      <c r="AF15" s="329">
        <v>1.8501259999999999E-3</v>
      </c>
      <c r="AG15" s="329">
        <v>1.920883E-3</v>
      </c>
      <c r="AH15" s="329">
        <v>1.9850890000000002E-3</v>
      </c>
      <c r="AI15" s="329">
        <v>2.0424480000000001E-3</v>
      </c>
      <c r="AJ15" s="329">
        <v>2.0926310000000002E-3</v>
      </c>
      <c r="AK15" s="329">
        <v>2.135278E-3</v>
      </c>
      <c r="AL15" s="329">
        <v>2.169991E-3</v>
      </c>
      <c r="AM15" s="329">
        <v>2.1963270000000001E-3</v>
      </c>
      <c r="AN15" s="329">
        <v>2.213792E-3</v>
      </c>
      <c r="AO15" s="329">
        <v>2.2218289999999998E-3</v>
      </c>
      <c r="AP15" s="329">
        <v>2.219805E-3</v>
      </c>
      <c r="AQ15" s="329">
        <v>2.2070000000000002E-3</v>
      </c>
      <c r="AR15" s="329">
        <v>2.1825799999999999E-3</v>
      </c>
      <c r="AS15" s="329">
        <v>2.1455710000000002E-3</v>
      </c>
      <c r="AT15" s="329">
        <v>2.094823E-3</v>
      </c>
      <c r="AU15" s="329">
        <v>2.028953E-3</v>
      </c>
      <c r="AV15" s="329">
        <v>1.946267E-3</v>
      </c>
      <c r="AW15" s="329">
        <v>1.8446490000000001E-3</v>
      </c>
      <c r="AX15" s="329">
        <v>1.7213650000000001E-3</v>
      </c>
      <c r="AY15" s="329">
        <v>1.572763E-3</v>
      </c>
      <c r="AZ15" s="329">
        <v>1.3936980000000001E-3</v>
      </c>
      <c r="BA15" s="329">
        <v>1.1763800000000001E-3</v>
      </c>
      <c r="BB15" s="329">
        <v>9.0757100000000003E-4</v>
      </c>
      <c r="BC15" s="329">
        <v>5.5936699999999996E-4</v>
      </c>
    </row>
    <row r="16" spans="1:55">
      <c r="A16" s="337">
        <v>8</v>
      </c>
      <c r="B16" s="338">
        <f t="shared" si="3"/>
        <v>1.9745000000000001</v>
      </c>
      <c r="C16" s="339">
        <f t="shared" si="4"/>
        <v>2.2605000000000004</v>
      </c>
      <c r="D16" s="340">
        <f t="shared" si="5"/>
        <v>1.5675000000000001</v>
      </c>
      <c r="F16" s="330">
        <v>14</v>
      </c>
      <c r="G16" s="331">
        <f t="shared" si="0"/>
        <v>0.18374210381479178</v>
      </c>
      <c r="H16" s="332">
        <f t="shared" si="1"/>
        <v>1.7432092E-2</v>
      </c>
      <c r="I16" s="327">
        <f t="shared" si="2"/>
        <v>37</v>
      </c>
      <c r="J16" s="321">
        <v>14</v>
      </c>
      <c r="K16" s="322">
        <v>4.0864944100000002</v>
      </c>
      <c r="L16" s="290">
        <v>4.13</v>
      </c>
      <c r="M16" s="291">
        <v>0.7</v>
      </c>
      <c r="N16" s="292">
        <v>4.88</v>
      </c>
      <c r="O16" s="293">
        <v>0.77</v>
      </c>
      <c r="P16" s="294">
        <v>3.41</v>
      </c>
      <c r="Q16" s="295">
        <v>0.54</v>
      </c>
      <c r="R16" s="309"/>
      <c r="S16" s="328">
        <v>0.12</v>
      </c>
      <c r="T16" s="329">
        <v>6.8041300000000005E-4</v>
      </c>
      <c r="U16" s="329">
        <v>8.38428E-4</v>
      </c>
      <c r="V16" s="329">
        <v>9.9133300000000006E-4</v>
      </c>
      <c r="W16" s="329">
        <v>1.138979E-3</v>
      </c>
      <c r="X16" s="329">
        <v>1.2812050000000001E-3</v>
      </c>
      <c r="Y16" s="329">
        <v>1.4178400000000001E-3</v>
      </c>
      <c r="Z16" s="329">
        <v>1.548705E-3</v>
      </c>
      <c r="AA16" s="329">
        <v>1.6736050000000001E-3</v>
      </c>
      <c r="AB16" s="329">
        <v>1.7923349999999999E-3</v>
      </c>
      <c r="AC16" s="329">
        <v>1.904672E-3</v>
      </c>
      <c r="AD16" s="329">
        <v>2.01038E-3</v>
      </c>
      <c r="AE16" s="329">
        <v>2.1092020000000001E-3</v>
      </c>
      <c r="AF16" s="329">
        <v>2.200862E-3</v>
      </c>
      <c r="AG16" s="329">
        <v>2.2850589999999999E-3</v>
      </c>
      <c r="AH16" s="329">
        <v>2.3614690000000002E-3</v>
      </c>
      <c r="AI16" s="329">
        <v>2.4297350000000001E-3</v>
      </c>
      <c r="AJ16" s="329">
        <v>2.4894679999999999E-3</v>
      </c>
      <c r="AK16" s="329">
        <v>2.54024E-3</v>
      </c>
      <c r="AL16" s="329">
        <v>2.5815769999999998E-3</v>
      </c>
      <c r="AM16" s="329">
        <v>2.6129510000000001E-3</v>
      </c>
      <c r="AN16" s="329">
        <v>2.6337750000000001E-3</v>
      </c>
      <c r="AO16" s="329">
        <v>2.6433849999999998E-3</v>
      </c>
      <c r="AP16" s="329">
        <v>2.6410299999999999E-3</v>
      </c>
      <c r="AQ16" s="329">
        <v>2.6258509999999998E-3</v>
      </c>
      <c r="AR16" s="329">
        <v>2.5968559999999998E-3</v>
      </c>
      <c r="AS16" s="329">
        <v>2.5528859999999999E-3</v>
      </c>
      <c r="AT16" s="329">
        <v>2.4925720000000002E-3</v>
      </c>
      <c r="AU16" s="329">
        <v>2.4142669999999999E-3</v>
      </c>
      <c r="AV16" s="329">
        <v>2.3159579999999999E-3</v>
      </c>
      <c r="AW16" s="329">
        <v>2.195121E-3</v>
      </c>
      <c r="AX16" s="329">
        <v>2.0485049999999999E-3</v>
      </c>
      <c r="AY16" s="329">
        <v>1.871759E-3</v>
      </c>
      <c r="AZ16" s="329">
        <v>1.658758E-3</v>
      </c>
      <c r="BA16" s="329">
        <v>1.400225E-3</v>
      </c>
      <c r="BB16" s="329">
        <v>1.0803919999999999E-3</v>
      </c>
      <c r="BC16" s="329">
        <v>6.6601400000000004E-4</v>
      </c>
    </row>
    <row r="17" spans="1:55">
      <c r="A17" s="207">
        <v>9</v>
      </c>
      <c r="B17" s="341">
        <f t="shared" si="3"/>
        <v>2.0405000000000002</v>
      </c>
      <c r="C17" s="342">
        <f t="shared" si="4"/>
        <v>2.3485</v>
      </c>
      <c r="D17" s="343">
        <f t="shared" si="5"/>
        <v>1.6335000000000002</v>
      </c>
      <c r="F17" s="324">
        <v>15</v>
      </c>
      <c r="G17" s="325">
        <f t="shared" si="0"/>
        <v>0.17751173670117326</v>
      </c>
      <c r="H17" s="326">
        <f t="shared" si="1"/>
        <v>1.6397001000000001E-2</v>
      </c>
      <c r="I17" s="327">
        <f t="shared" si="2"/>
        <v>36</v>
      </c>
      <c r="J17" s="321">
        <v>15</v>
      </c>
      <c r="K17" s="322">
        <v>4.1506404379999999</v>
      </c>
      <c r="L17" s="290">
        <v>4.2</v>
      </c>
      <c r="M17" s="291">
        <v>0.7</v>
      </c>
      <c r="N17" s="292">
        <v>4.97</v>
      </c>
      <c r="O17" s="293">
        <v>0.77</v>
      </c>
      <c r="P17" s="294">
        <v>3.47</v>
      </c>
      <c r="Q17" s="295">
        <v>0.53</v>
      </c>
      <c r="R17" s="309"/>
      <c r="S17" s="328">
        <v>0.13</v>
      </c>
      <c r="T17" s="329">
        <v>7.9806799999999998E-4</v>
      </c>
      <c r="U17" s="329">
        <v>9.8341500000000007E-4</v>
      </c>
      <c r="V17" s="329">
        <v>1.162773E-3</v>
      </c>
      <c r="W17" s="329">
        <v>1.335964E-3</v>
      </c>
      <c r="X17" s="329">
        <v>1.5028019999999999E-3</v>
      </c>
      <c r="Y17" s="329">
        <v>1.6630869999999999E-3</v>
      </c>
      <c r="Z17" s="329">
        <v>1.8166059999999999E-3</v>
      </c>
      <c r="AA17" s="329">
        <v>1.9631330000000002E-3</v>
      </c>
      <c r="AB17" s="329">
        <v>2.1024250000000002E-3</v>
      </c>
      <c r="AC17" s="329">
        <v>2.234223E-3</v>
      </c>
      <c r="AD17" s="329">
        <v>2.3582490000000002E-3</v>
      </c>
      <c r="AE17" s="329">
        <v>2.4742010000000001E-3</v>
      </c>
      <c r="AF17" s="329">
        <v>2.5817549999999998E-3</v>
      </c>
      <c r="AG17" s="329">
        <v>2.6805599999999998E-3</v>
      </c>
      <c r="AH17" s="329">
        <v>2.770233E-3</v>
      </c>
      <c r="AI17" s="329">
        <v>2.850357E-3</v>
      </c>
      <c r="AJ17" s="329">
        <v>2.9204750000000001E-3</v>
      </c>
      <c r="AK17" s="329">
        <v>2.9800849999999999E-3</v>
      </c>
      <c r="AL17" s="329">
        <v>3.02863E-3</v>
      </c>
      <c r="AM17" s="329">
        <v>3.065492E-3</v>
      </c>
      <c r="AN17" s="329">
        <v>3.0899809999999999E-3</v>
      </c>
      <c r="AO17" s="329">
        <v>3.101318E-3</v>
      </c>
      <c r="AP17" s="329">
        <v>3.0986220000000001E-3</v>
      </c>
      <c r="AQ17" s="329">
        <v>3.0808839999999999E-3</v>
      </c>
      <c r="AR17" s="329">
        <v>3.0469400000000002E-3</v>
      </c>
      <c r="AS17" s="329">
        <v>2.9954309999999998E-3</v>
      </c>
      <c r="AT17" s="329">
        <v>2.924748E-3</v>
      </c>
      <c r="AU17" s="329">
        <v>2.8329589999999999E-3</v>
      </c>
      <c r="AV17" s="329">
        <v>2.7177E-3</v>
      </c>
      <c r="AW17" s="329">
        <v>2.5760090000000002E-3</v>
      </c>
      <c r="AX17" s="329">
        <v>2.4040680000000001E-3</v>
      </c>
      <c r="AY17" s="329">
        <v>2.1967689999999999E-3</v>
      </c>
      <c r="AZ17" s="329">
        <v>1.946918E-3</v>
      </c>
      <c r="BA17" s="329">
        <v>1.6436199999999999E-3</v>
      </c>
      <c r="BB17" s="329">
        <v>1.2683519999999999E-3</v>
      </c>
      <c r="BC17" s="329">
        <v>7.8205199999999999E-4</v>
      </c>
    </row>
    <row r="18" spans="1:55">
      <c r="A18" s="337">
        <v>10</v>
      </c>
      <c r="B18" s="338">
        <f t="shared" si="3"/>
        <v>2.0955000000000004</v>
      </c>
      <c r="C18" s="339">
        <f t="shared" si="4"/>
        <v>2.431</v>
      </c>
      <c r="D18" s="340">
        <f t="shared" si="5"/>
        <v>1.6940000000000002</v>
      </c>
      <c r="F18" s="330">
        <v>16</v>
      </c>
      <c r="G18" s="331">
        <f t="shared" si="0"/>
        <v>0.171875</v>
      </c>
      <c r="H18" s="332">
        <f t="shared" si="1"/>
        <v>1.5393097E-2</v>
      </c>
      <c r="I18" s="327">
        <f t="shared" si="2"/>
        <v>35</v>
      </c>
      <c r="J18" s="321">
        <v>16</v>
      </c>
      <c r="K18" s="322">
        <v>4.2060127940000003</v>
      </c>
      <c r="L18" s="290">
        <v>4.26</v>
      </c>
      <c r="M18" s="291">
        <v>0.69</v>
      </c>
      <c r="N18" s="292">
        <v>5.05</v>
      </c>
      <c r="O18" s="293">
        <v>0.76</v>
      </c>
      <c r="P18" s="294">
        <v>3.53</v>
      </c>
      <c r="Q18" s="295">
        <v>0.53</v>
      </c>
      <c r="R18" s="309"/>
      <c r="S18" s="328">
        <v>0.14000000000000001</v>
      </c>
      <c r="T18" s="329">
        <v>9.2497900000000004E-4</v>
      </c>
      <c r="U18" s="329">
        <v>1.139812E-3</v>
      </c>
      <c r="V18" s="329">
        <v>1.3477059999999999E-3</v>
      </c>
      <c r="W18" s="329">
        <v>1.5484590000000001E-3</v>
      </c>
      <c r="X18" s="329">
        <v>1.7418519999999999E-3</v>
      </c>
      <c r="Y18" s="329">
        <v>1.9276530000000001E-3</v>
      </c>
      <c r="Z18" s="329">
        <v>2.1056170000000002E-3</v>
      </c>
      <c r="AA18" s="329">
        <v>2.2754810000000002E-3</v>
      </c>
      <c r="AB18" s="329">
        <v>2.4369650000000001E-3</v>
      </c>
      <c r="AC18" s="329">
        <v>2.5897670000000002E-3</v>
      </c>
      <c r="AD18" s="329">
        <v>2.733564E-3</v>
      </c>
      <c r="AE18" s="329">
        <v>2.8680070000000001E-3</v>
      </c>
      <c r="AF18" s="329">
        <v>2.9927209999999998E-3</v>
      </c>
      <c r="AG18" s="329">
        <v>3.107299E-3</v>
      </c>
      <c r="AH18" s="329">
        <v>3.2112960000000002E-3</v>
      </c>
      <c r="AI18" s="329">
        <v>3.3042280000000002E-3</v>
      </c>
      <c r="AJ18" s="329">
        <v>3.3855679999999998E-3</v>
      </c>
      <c r="AK18" s="329">
        <v>3.45473E-3</v>
      </c>
      <c r="AL18" s="329">
        <v>3.5110699999999998E-3</v>
      </c>
      <c r="AM18" s="329">
        <v>3.5538729999999999E-3</v>
      </c>
      <c r="AN18" s="329">
        <v>3.5823360000000002E-3</v>
      </c>
      <c r="AO18" s="329">
        <v>3.5955570000000001E-3</v>
      </c>
      <c r="AP18" s="329">
        <v>3.5925150000000001E-3</v>
      </c>
      <c r="AQ18" s="329">
        <v>3.5720389999999999E-3</v>
      </c>
      <c r="AR18" s="329">
        <v>3.5327790000000002E-3</v>
      </c>
      <c r="AS18" s="329">
        <v>3.4731580000000001E-3</v>
      </c>
      <c r="AT18" s="329">
        <v>3.3913110000000002E-3</v>
      </c>
      <c r="AU18" s="329">
        <v>3.2849960000000001E-3</v>
      </c>
      <c r="AV18" s="329">
        <v>3.1514709999999999E-3</v>
      </c>
      <c r="AW18" s="329">
        <v>2.9872990000000001E-3</v>
      </c>
      <c r="AX18" s="329">
        <v>2.7880499999999998E-3</v>
      </c>
      <c r="AY18" s="329">
        <v>2.5477970000000001E-3</v>
      </c>
      <c r="AZ18" s="329">
        <v>2.2581910000000001E-3</v>
      </c>
      <c r="BA18" s="329">
        <v>1.9065849999999999E-3</v>
      </c>
      <c r="BB18" s="329">
        <v>1.471478E-3</v>
      </c>
      <c r="BC18" s="329">
        <v>9.0750900000000003E-4</v>
      </c>
    </row>
    <row r="19" spans="1:55">
      <c r="A19" s="207">
        <v>11</v>
      </c>
      <c r="B19" s="341">
        <f t="shared" si="3"/>
        <v>2.145</v>
      </c>
      <c r="C19" s="342">
        <f t="shared" si="4"/>
        <v>2.5024999999999999</v>
      </c>
      <c r="D19" s="343">
        <f t="shared" si="5"/>
        <v>1.7435</v>
      </c>
      <c r="F19" s="324">
        <v>17</v>
      </c>
      <c r="G19" s="325">
        <f t="shared" si="0"/>
        <v>0.16674324221247891</v>
      </c>
      <c r="H19" s="326">
        <f t="shared" si="1"/>
        <v>1.4420443999999999E-2</v>
      </c>
      <c r="I19" s="327">
        <f t="shared" si="2"/>
        <v>34</v>
      </c>
      <c r="J19" s="321">
        <v>17</v>
      </c>
      <c r="K19" s="322">
        <v>4.2616063510000002</v>
      </c>
      <c r="L19" s="290">
        <v>4.3099999999999996</v>
      </c>
      <c r="M19" s="291">
        <v>0.69</v>
      </c>
      <c r="N19" s="292">
        <v>5.13</v>
      </c>
      <c r="O19" s="293">
        <v>0.75</v>
      </c>
      <c r="P19" s="294">
        <v>3.59</v>
      </c>
      <c r="Q19" s="295">
        <v>0.53</v>
      </c>
      <c r="R19" s="309"/>
      <c r="S19" s="328">
        <v>0.15</v>
      </c>
      <c r="T19" s="329">
        <v>1.061111E-3</v>
      </c>
      <c r="U19" s="329">
        <v>1.3075739999999999E-3</v>
      </c>
      <c r="V19" s="329">
        <v>1.546083E-3</v>
      </c>
      <c r="W19" s="329">
        <v>1.776405E-3</v>
      </c>
      <c r="X19" s="329">
        <v>1.9982889999999999E-3</v>
      </c>
      <c r="Y19" s="329">
        <v>2.2114700000000001E-3</v>
      </c>
      <c r="Z19" s="329">
        <v>2.415665E-3</v>
      </c>
      <c r="AA19" s="329">
        <v>2.6105730000000001E-3</v>
      </c>
      <c r="AB19" s="329">
        <v>2.7958729999999999E-3</v>
      </c>
      <c r="AC19" s="329">
        <v>2.971217E-3</v>
      </c>
      <c r="AD19" s="329">
        <v>3.1362370000000001E-3</v>
      </c>
      <c r="AE19" s="329">
        <v>3.2905320000000001E-3</v>
      </c>
      <c r="AF19" s="329">
        <v>3.4336700000000002E-3</v>
      </c>
      <c r="AG19" s="329">
        <v>3.5651839999999999E-3</v>
      </c>
      <c r="AH19" s="329">
        <v>3.6845649999999999E-3</v>
      </c>
      <c r="AI19" s="329">
        <v>3.7912570000000001E-3</v>
      </c>
      <c r="AJ19" s="329">
        <v>3.884654E-3</v>
      </c>
      <c r="AK19" s="329">
        <v>3.964085E-3</v>
      </c>
      <c r="AL19" s="329">
        <v>4.0288110000000002E-3</v>
      </c>
      <c r="AM19" s="329">
        <v>4.0780089999999996E-3</v>
      </c>
      <c r="AN19" s="329">
        <v>4.1107599999999998E-3</v>
      </c>
      <c r="AO19" s="329">
        <v>4.1260280000000003E-3</v>
      </c>
      <c r="AP19" s="329">
        <v>4.1226400000000003E-3</v>
      </c>
      <c r="AQ19" s="329">
        <v>4.0992520000000003E-3</v>
      </c>
      <c r="AR19" s="329">
        <v>4.0543139999999998E-3</v>
      </c>
      <c r="AS19" s="329">
        <v>3.9860169999999997E-3</v>
      </c>
      <c r="AT19" s="329">
        <v>3.8922179999999998E-3</v>
      </c>
      <c r="AU19" s="329">
        <v>3.7703440000000001E-3</v>
      </c>
      <c r="AV19" s="329">
        <v>3.6172439999999999E-3</v>
      </c>
      <c r="AW19" s="329">
        <v>3.4289730000000001E-3</v>
      </c>
      <c r="AX19" s="329">
        <v>3.2004440000000002E-3</v>
      </c>
      <c r="AY19" s="329">
        <v>2.924846E-3</v>
      </c>
      <c r="AZ19" s="329">
        <v>2.5925900000000001E-3</v>
      </c>
      <c r="BA19" s="329">
        <v>2.1891440000000001E-3</v>
      </c>
      <c r="BB19" s="329">
        <v>1.6898010000000001E-3</v>
      </c>
      <c r="BC19" s="329">
        <v>1.042416E-3</v>
      </c>
    </row>
    <row r="20" spans="1:55">
      <c r="A20" s="337">
        <v>12</v>
      </c>
      <c r="B20" s="338">
        <f t="shared" si="3"/>
        <v>2.1945000000000001</v>
      </c>
      <c r="C20" s="339">
        <f t="shared" si="4"/>
        <v>2.5685000000000002</v>
      </c>
      <c r="D20" s="340">
        <f t="shared" si="5"/>
        <v>1.7929999999999999</v>
      </c>
      <c r="F20" s="330">
        <v>18</v>
      </c>
      <c r="G20" s="331">
        <f t="shared" si="0"/>
        <v>0.16204530402191716</v>
      </c>
      <c r="H20" s="332">
        <f t="shared" si="1"/>
        <v>1.3479102999999999E-2</v>
      </c>
      <c r="I20" s="327">
        <f t="shared" si="2"/>
        <v>33</v>
      </c>
      <c r="J20" s="321">
        <v>18</v>
      </c>
      <c r="K20" s="322">
        <v>4.311594264</v>
      </c>
      <c r="L20" s="290">
        <v>4.3600000000000003</v>
      </c>
      <c r="M20" s="291">
        <v>0.68</v>
      </c>
      <c r="N20" s="292">
        <v>5.2</v>
      </c>
      <c r="O20" s="293">
        <v>0.75</v>
      </c>
      <c r="P20" s="294">
        <v>3.64</v>
      </c>
      <c r="Q20" s="295">
        <v>0.52</v>
      </c>
      <c r="R20" s="309"/>
      <c r="S20" s="328">
        <v>0.16</v>
      </c>
      <c r="T20" s="329">
        <v>1.206424E-3</v>
      </c>
      <c r="U20" s="329">
        <v>1.4866549999999999E-3</v>
      </c>
      <c r="V20" s="329">
        <v>1.75785E-3</v>
      </c>
      <c r="W20" s="329">
        <v>2.0197409999999998E-3</v>
      </c>
      <c r="X20" s="329">
        <v>2.2720470000000001E-3</v>
      </c>
      <c r="Y20" s="329">
        <v>2.5144630000000002E-3</v>
      </c>
      <c r="Z20" s="329">
        <v>2.7466700000000001E-3</v>
      </c>
      <c r="AA20" s="329">
        <v>2.968324E-3</v>
      </c>
      <c r="AB20" s="329">
        <v>3.17906E-3</v>
      </c>
      <c r="AC20" s="329">
        <v>3.3784840000000002E-3</v>
      </c>
      <c r="AD20" s="329">
        <v>3.566175E-3</v>
      </c>
      <c r="AE20" s="329">
        <v>3.741678E-3</v>
      </c>
      <c r="AF20" s="329">
        <v>3.9045030000000001E-3</v>
      </c>
      <c r="AG20" s="329">
        <v>4.054116E-3</v>
      </c>
      <c r="AH20" s="329">
        <v>4.189941E-3</v>
      </c>
      <c r="AI20" s="329">
        <v>4.3113450000000003E-3</v>
      </c>
      <c r="AJ20" s="329">
        <v>4.4176370000000003E-3</v>
      </c>
      <c r="AK20" s="329">
        <v>4.5080559999999999E-3</v>
      </c>
      <c r="AL20" s="329">
        <v>4.5817590000000004E-3</v>
      </c>
      <c r="AM20" s="329">
        <v>4.6378119999999998E-3</v>
      </c>
      <c r="AN20" s="329">
        <v>4.6751680000000004E-3</v>
      </c>
      <c r="AO20" s="329">
        <v>4.6926490000000001E-3</v>
      </c>
      <c r="AP20" s="329">
        <v>4.6889200000000001E-3</v>
      </c>
      <c r="AQ20" s="329">
        <v>4.6624530000000004E-3</v>
      </c>
      <c r="AR20" s="329">
        <v>4.6114839999999999E-3</v>
      </c>
      <c r="AS20" s="329">
        <v>4.5339519999999999E-3</v>
      </c>
      <c r="AT20" s="329">
        <v>4.4274220000000003E-3</v>
      </c>
      <c r="AU20" s="329">
        <v>4.2889640000000001E-3</v>
      </c>
      <c r="AV20" s="329">
        <v>4.1149919999999996E-3</v>
      </c>
      <c r="AW20" s="329">
        <v>3.9010149999999999E-3</v>
      </c>
      <c r="AX20" s="329">
        <v>3.6412419999999998E-3</v>
      </c>
      <c r="AY20" s="329">
        <v>3.3279199999999998E-3</v>
      </c>
      <c r="AZ20" s="329">
        <v>2.9501290000000001E-3</v>
      </c>
      <c r="BA20" s="329">
        <v>2.4913209999999999E-3</v>
      </c>
      <c r="BB20" s="329">
        <v>1.9233519999999999E-3</v>
      </c>
      <c r="BC20" s="329">
        <v>1.186807E-3</v>
      </c>
    </row>
    <row r="21" spans="1:55">
      <c r="A21" s="207">
        <v>13</v>
      </c>
      <c r="B21" s="341">
        <f t="shared" si="3"/>
        <v>2.2330000000000001</v>
      </c>
      <c r="C21" s="342">
        <f t="shared" si="4"/>
        <v>2.6290000000000004</v>
      </c>
      <c r="D21" s="343">
        <f t="shared" si="5"/>
        <v>1.837</v>
      </c>
      <c r="F21" s="324">
        <v>19</v>
      </c>
      <c r="G21" s="325">
        <f t="shared" si="0"/>
        <v>0.1577233170360112</v>
      </c>
      <c r="H21" s="326">
        <f t="shared" si="1"/>
        <v>1.2569133E-2</v>
      </c>
      <c r="I21" s="327">
        <f t="shared" si="2"/>
        <v>32</v>
      </c>
      <c r="J21" s="321">
        <v>19</v>
      </c>
      <c r="K21" s="322">
        <v>4.3601803419999996</v>
      </c>
      <c r="L21" s="290">
        <v>4.41</v>
      </c>
      <c r="M21" s="291">
        <v>0.67</v>
      </c>
      <c r="N21" s="292">
        <v>5.27</v>
      </c>
      <c r="O21" s="293">
        <v>0.74</v>
      </c>
      <c r="P21" s="294">
        <v>3.69</v>
      </c>
      <c r="Q21" s="295">
        <v>0.52</v>
      </c>
      <c r="R21" s="309"/>
      <c r="S21" s="328">
        <v>0.17</v>
      </c>
      <c r="T21" s="329">
        <v>1.360878E-3</v>
      </c>
      <c r="U21" s="329">
        <v>1.6770050000000001E-3</v>
      </c>
      <c r="V21" s="329">
        <v>1.9829470000000001E-3</v>
      </c>
      <c r="W21" s="329">
        <v>2.278403E-3</v>
      </c>
      <c r="X21" s="329">
        <v>2.5630520000000001E-3</v>
      </c>
      <c r="Y21" s="329">
        <v>2.8365539999999998E-3</v>
      </c>
      <c r="Z21" s="329">
        <v>3.0985470000000001E-3</v>
      </c>
      <c r="AA21" s="329">
        <v>3.3486449999999999E-3</v>
      </c>
      <c r="AB21" s="329">
        <v>3.586433E-3</v>
      </c>
      <c r="AC21" s="329">
        <v>3.8114690000000001E-3</v>
      </c>
      <c r="AD21" s="329">
        <v>4.0232760000000001E-3</v>
      </c>
      <c r="AE21" s="329">
        <v>4.2213429999999998E-3</v>
      </c>
      <c r="AF21" s="329">
        <v>4.4051139999999999E-3</v>
      </c>
      <c r="AG21" s="329">
        <v>4.5739910000000003E-3</v>
      </c>
      <c r="AH21" s="329">
        <v>4.7273189999999998E-3</v>
      </c>
      <c r="AI21" s="329">
        <v>4.8643860000000001E-3</v>
      </c>
      <c r="AJ21" s="329">
        <v>4.984413E-3</v>
      </c>
      <c r="AK21" s="329">
        <v>5.0865390000000002E-3</v>
      </c>
      <c r="AL21" s="329">
        <v>5.1698150000000003E-3</v>
      </c>
      <c r="AM21" s="329">
        <v>5.2331849999999996E-3</v>
      </c>
      <c r="AN21" s="329">
        <v>5.2754680000000002E-3</v>
      </c>
      <c r="AO21" s="329">
        <v>5.2953339999999996E-3</v>
      </c>
      <c r="AP21" s="329">
        <v>5.2912749999999998E-3</v>
      </c>
      <c r="AQ21" s="329">
        <v>5.2615680000000003E-3</v>
      </c>
      <c r="AR21" s="329">
        <v>5.2042199999999999E-3</v>
      </c>
      <c r="AS21" s="329">
        <v>5.1169060000000001E-3</v>
      </c>
      <c r="AT21" s="329">
        <v>4.9968740000000001E-3</v>
      </c>
      <c r="AU21" s="329">
        <v>4.8408169999999999E-3</v>
      </c>
      <c r="AV21" s="329">
        <v>4.6446839999999996E-3</v>
      </c>
      <c r="AW21" s="329">
        <v>4.403405E-3</v>
      </c>
      <c r="AX21" s="329">
        <v>4.1104369999999998E-3</v>
      </c>
      <c r="AY21" s="329">
        <v>3.7570220000000001E-3</v>
      </c>
      <c r="AZ21" s="329">
        <v>3.330824E-3</v>
      </c>
      <c r="BA21" s="329">
        <v>2.8131419999999998E-3</v>
      </c>
      <c r="BB21" s="329">
        <v>2.1721650000000002E-3</v>
      </c>
      <c r="BC21" s="329">
        <v>1.3407180000000001E-3</v>
      </c>
    </row>
    <row r="22" spans="1:55">
      <c r="A22" s="337">
        <v>14</v>
      </c>
      <c r="B22" s="338">
        <f t="shared" si="3"/>
        <v>2.2715000000000001</v>
      </c>
      <c r="C22" s="339">
        <f t="shared" si="4"/>
        <v>2.6840000000000002</v>
      </c>
      <c r="D22" s="340">
        <f t="shared" si="5"/>
        <v>1.8755000000000002</v>
      </c>
      <c r="F22" s="344">
        <v>20</v>
      </c>
      <c r="G22" s="345">
        <f t="shared" si="0"/>
        <v>0.15372967345311053</v>
      </c>
      <c r="H22" s="346">
        <f t="shared" si="1"/>
        <v>1.1690591E-2</v>
      </c>
      <c r="I22" s="327">
        <f t="shared" si="2"/>
        <v>31</v>
      </c>
      <c r="J22" s="321">
        <v>20</v>
      </c>
      <c r="K22" s="322">
        <v>4.4044611419999997</v>
      </c>
      <c r="L22" s="290">
        <v>4.45</v>
      </c>
      <c r="M22" s="291">
        <v>0.67</v>
      </c>
      <c r="N22" s="292">
        <v>5.33</v>
      </c>
      <c r="O22" s="293">
        <v>0.74</v>
      </c>
      <c r="P22" s="294">
        <v>3.73</v>
      </c>
      <c r="Q22" s="295">
        <v>0.52</v>
      </c>
      <c r="R22" s="309"/>
      <c r="S22" s="328">
        <v>0.18</v>
      </c>
      <c r="T22" s="329">
        <v>1.5244290000000001E-3</v>
      </c>
      <c r="U22" s="329">
        <v>1.8785710000000001E-3</v>
      </c>
      <c r="V22" s="329">
        <v>2.2213139999999998E-3</v>
      </c>
      <c r="W22" s="329">
        <v>2.5523189999999999E-3</v>
      </c>
      <c r="X22" s="329">
        <v>2.871228E-3</v>
      </c>
      <c r="Y22" s="329">
        <v>3.1776600000000001E-3</v>
      </c>
      <c r="Z22" s="329">
        <v>3.4712079999999999E-3</v>
      </c>
      <c r="AA22" s="329">
        <v>3.75144E-3</v>
      </c>
      <c r="AB22" s="329">
        <v>4.0178920000000003E-3</v>
      </c>
      <c r="AC22" s="329">
        <v>4.2700680000000001E-3</v>
      </c>
      <c r="AD22" s="329">
        <v>4.5074340000000003E-3</v>
      </c>
      <c r="AE22" s="329">
        <v>4.7294169999999996E-3</v>
      </c>
      <c r="AF22" s="329">
        <v>4.9353940000000001E-3</v>
      </c>
      <c r="AG22" s="329">
        <v>5.1246950000000003E-3</v>
      </c>
      <c r="AH22" s="329">
        <v>5.2965859999999998E-3</v>
      </c>
      <c r="AI22" s="329">
        <v>5.4502689999999998E-3</v>
      </c>
      <c r="AJ22" s="329">
        <v>5.5848709999999999E-3</v>
      </c>
      <c r="AK22" s="329">
        <v>5.699427E-3</v>
      </c>
      <c r="AL22" s="329">
        <v>5.7928739999999999E-3</v>
      </c>
      <c r="AM22" s="329">
        <v>5.8640259999999996E-3</v>
      </c>
      <c r="AN22" s="329">
        <v>5.9115620000000004E-3</v>
      </c>
      <c r="AO22" s="329">
        <v>5.9339900000000001E-3</v>
      </c>
      <c r="AP22" s="329">
        <v>5.92962E-3</v>
      </c>
      <c r="AQ22" s="329">
        <v>5.8965190000000002E-3</v>
      </c>
      <c r="AR22" s="329">
        <v>5.8324539999999999E-3</v>
      </c>
      <c r="AS22" s="329">
        <v>5.7348160000000002E-3</v>
      </c>
      <c r="AT22" s="329">
        <v>5.6005209999999998E-3</v>
      </c>
      <c r="AU22" s="329">
        <v>5.4258600000000002E-3</v>
      </c>
      <c r="AV22" s="329">
        <v>5.2062899999999997E-3</v>
      </c>
      <c r="AW22" s="329">
        <v>4.9361229999999997E-3</v>
      </c>
      <c r="AX22" s="329">
        <v>4.6080210000000003E-3</v>
      </c>
      <c r="AY22" s="329">
        <v>4.2121579999999997E-3</v>
      </c>
      <c r="AZ22" s="329">
        <v>3.7346910000000001E-3</v>
      </c>
      <c r="BA22" s="329">
        <v>3.154633E-3</v>
      </c>
      <c r="BB22" s="329">
        <v>2.4362759999999998E-3</v>
      </c>
      <c r="BC22" s="329">
        <v>1.5041880000000001E-3</v>
      </c>
    </row>
    <row r="23" spans="1:55">
      <c r="A23" s="207">
        <v>15</v>
      </c>
      <c r="B23" s="341">
        <f t="shared" si="3"/>
        <v>2.3100000000000005</v>
      </c>
      <c r="C23" s="342">
        <f t="shared" si="4"/>
        <v>2.7335000000000003</v>
      </c>
      <c r="D23" s="343">
        <f t="shared" si="5"/>
        <v>1.9085000000000003</v>
      </c>
      <c r="I23" s="307"/>
      <c r="J23" s="321">
        <v>21</v>
      </c>
      <c r="K23" s="347">
        <v>4.4473079999999996</v>
      </c>
      <c r="L23" s="290">
        <v>4.49</v>
      </c>
      <c r="M23" s="291">
        <v>0.66</v>
      </c>
      <c r="N23" s="292">
        <v>5.39</v>
      </c>
      <c r="O23" s="293">
        <v>0.73</v>
      </c>
      <c r="P23" s="294">
        <v>3.78</v>
      </c>
      <c r="Q23" s="295">
        <v>0.51</v>
      </c>
      <c r="R23" s="309"/>
      <c r="S23" s="328">
        <v>0.19</v>
      </c>
      <c r="T23" s="329">
        <v>1.6970310000000001E-3</v>
      </c>
      <c r="U23" s="329">
        <v>2.0912980000000001E-3</v>
      </c>
      <c r="V23" s="329">
        <v>2.4728850000000002E-3</v>
      </c>
      <c r="W23" s="329">
        <v>2.8414170000000002E-3</v>
      </c>
      <c r="X23" s="329">
        <v>3.1964939999999998E-3</v>
      </c>
      <c r="Y23" s="329">
        <v>3.5376909999999999E-3</v>
      </c>
      <c r="Z23" s="329">
        <v>3.8645569999999998E-3</v>
      </c>
      <c r="AA23" s="329">
        <v>4.1766090000000004E-3</v>
      </c>
      <c r="AB23" s="329">
        <v>4.4733309999999997E-3</v>
      </c>
      <c r="AC23" s="329">
        <v>4.7541720000000001E-3</v>
      </c>
      <c r="AD23" s="329">
        <v>5.0185359999999997E-3</v>
      </c>
      <c r="AE23" s="329">
        <v>5.2657839999999999E-3</v>
      </c>
      <c r="AF23" s="329">
        <v>5.4952250000000003E-3</v>
      </c>
      <c r="AG23" s="329">
        <v>5.706109E-3</v>
      </c>
      <c r="AH23" s="329">
        <v>5.8976230000000003E-3</v>
      </c>
      <c r="AI23" s="329">
        <v>6.068876E-3</v>
      </c>
      <c r="AJ23" s="329">
        <v>6.218894E-3</v>
      </c>
      <c r="AK23" s="329">
        <v>6.346605E-3</v>
      </c>
      <c r="AL23" s="329">
        <v>6.4508220000000002E-3</v>
      </c>
      <c r="AM23" s="329">
        <v>6.5302279999999999E-3</v>
      </c>
      <c r="AN23" s="329">
        <v>6.5833469999999998E-3</v>
      </c>
      <c r="AO23" s="329">
        <v>6.6085199999999997E-3</v>
      </c>
      <c r="AP23" s="329">
        <v>6.6038629999999997E-3</v>
      </c>
      <c r="AQ23" s="329">
        <v>6.5672209999999998E-3</v>
      </c>
      <c r="AR23" s="329">
        <v>6.4961079999999996E-3</v>
      </c>
      <c r="AS23" s="329">
        <v>6.3876159999999996E-3</v>
      </c>
      <c r="AT23" s="329">
        <v>6.2383070000000002E-3</v>
      </c>
      <c r="AU23" s="329">
        <v>6.0440479999999998E-3</v>
      </c>
      <c r="AV23" s="329">
        <v>5.7997750000000001E-3</v>
      </c>
      <c r="AW23" s="329">
        <v>5.4991479999999997E-3</v>
      </c>
      <c r="AX23" s="329">
        <v>5.1339849999999998E-3</v>
      </c>
      <c r="AY23" s="329">
        <v>4.6933310000000002E-3</v>
      </c>
      <c r="AZ23" s="329">
        <v>4.1617470000000004E-3</v>
      </c>
      <c r="BA23" s="329">
        <v>3.5158250000000002E-3</v>
      </c>
      <c r="BB23" s="329">
        <v>2.7157230000000002E-3</v>
      </c>
      <c r="BC23" s="329">
        <v>1.6772549999999999E-3</v>
      </c>
    </row>
    <row r="24" spans="1:55">
      <c r="A24" s="337">
        <v>16</v>
      </c>
      <c r="B24" s="338">
        <f t="shared" si="3"/>
        <v>2.343</v>
      </c>
      <c r="C24" s="339">
        <f t="shared" si="4"/>
        <v>2.7775000000000003</v>
      </c>
      <c r="D24" s="340">
        <f t="shared" si="5"/>
        <v>1.9415</v>
      </c>
      <c r="I24" s="307"/>
      <c r="J24" s="321">
        <v>22</v>
      </c>
      <c r="K24" s="347">
        <v>4.4857440000000004</v>
      </c>
      <c r="L24" s="290">
        <v>4.53</v>
      </c>
      <c r="M24" s="291">
        <v>0.66</v>
      </c>
      <c r="N24" s="292">
        <v>5.45</v>
      </c>
      <c r="O24" s="293">
        <v>0.73</v>
      </c>
      <c r="P24" s="294">
        <v>3.82</v>
      </c>
      <c r="Q24" s="295">
        <v>0.51</v>
      </c>
      <c r="R24" s="309"/>
      <c r="S24" s="328">
        <v>0.2</v>
      </c>
      <c r="T24" s="329">
        <v>1.8786359999999999E-3</v>
      </c>
      <c r="U24" s="329">
        <v>2.3151259999999998E-3</v>
      </c>
      <c r="V24" s="329">
        <v>2.737593E-3</v>
      </c>
      <c r="W24" s="329">
        <v>3.1456190000000001E-3</v>
      </c>
      <c r="X24" s="329">
        <v>3.5387629999999999E-3</v>
      </c>
      <c r="Y24" s="329">
        <v>3.9165550000000004E-3</v>
      </c>
      <c r="Z24" s="329">
        <v>4.2784939999999999E-3</v>
      </c>
      <c r="AA24" s="329">
        <v>4.6240459999999997E-3</v>
      </c>
      <c r="AB24" s="329">
        <v>4.9526400000000003E-3</v>
      </c>
      <c r="AC24" s="329">
        <v>5.2636649999999998E-3</v>
      </c>
      <c r="AD24" s="329">
        <v>5.5564619999999999E-3</v>
      </c>
      <c r="AE24" s="329">
        <v>5.8303230000000001E-3</v>
      </c>
      <c r="AF24" s="329">
        <v>6.0844820000000004E-3</v>
      </c>
      <c r="AG24" s="329">
        <v>6.31811E-3</v>
      </c>
      <c r="AH24" s="329">
        <v>6.5303039999999998E-3</v>
      </c>
      <c r="AI24" s="329">
        <v>6.7200799999999998E-3</v>
      </c>
      <c r="AJ24" s="329">
        <v>6.8863580000000004E-3</v>
      </c>
      <c r="AK24" s="329">
        <v>7.0279499999999998E-3</v>
      </c>
      <c r="AL24" s="329">
        <v>7.1435429999999996E-3</v>
      </c>
      <c r="AM24" s="329">
        <v>7.2316760000000002E-3</v>
      </c>
      <c r="AN24" s="329">
        <v>7.2907149999999997E-3</v>
      </c>
      <c r="AO24" s="329">
        <v>7.3188209999999997E-3</v>
      </c>
      <c r="AP24" s="329">
        <v>7.313908E-3</v>
      </c>
      <c r="AQ24" s="329">
        <v>7.2735869999999998E-3</v>
      </c>
      <c r="AR24" s="329">
        <v>7.1951029999999996E-3</v>
      </c>
      <c r="AS24" s="329">
        <v>7.0752360000000004E-3</v>
      </c>
      <c r="AT24" s="329">
        <v>6.910172E-3</v>
      </c>
      <c r="AU24" s="329">
        <v>6.695332E-3</v>
      </c>
      <c r="AV24" s="329">
        <v>6.4251040000000001E-3</v>
      </c>
      <c r="AW24" s="329">
        <v>6.0924569999999999E-3</v>
      </c>
      <c r="AX24" s="329">
        <v>5.6883200000000002E-3</v>
      </c>
      <c r="AY24" s="329">
        <v>5.200545E-3</v>
      </c>
      <c r="AZ24" s="329">
        <v>4.6120090000000002E-3</v>
      </c>
      <c r="BA24" s="329">
        <v>3.896746E-3</v>
      </c>
      <c r="BB24" s="329">
        <v>3.0105470000000001E-3</v>
      </c>
      <c r="BC24" s="329">
        <v>1.8599630000000001E-3</v>
      </c>
    </row>
    <row r="25" spans="1:55">
      <c r="A25" s="207">
        <v>17</v>
      </c>
      <c r="B25" s="341">
        <f t="shared" si="3"/>
        <v>2.3704999999999998</v>
      </c>
      <c r="C25" s="342">
        <f t="shared" si="4"/>
        <v>2.8215000000000003</v>
      </c>
      <c r="D25" s="343">
        <f t="shared" si="5"/>
        <v>1.9745000000000001</v>
      </c>
      <c r="I25" s="307"/>
      <c r="J25" s="321">
        <v>23</v>
      </c>
      <c r="K25" s="347">
        <v>4.5246620000000002</v>
      </c>
      <c r="L25" s="290">
        <v>4.57</v>
      </c>
      <c r="M25" s="291">
        <v>0.66</v>
      </c>
      <c r="N25" s="292">
        <v>5.5</v>
      </c>
      <c r="O25" s="293">
        <v>0.73</v>
      </c>
      <c r="P25" s="294">
        <v>3.86</v>
      </c>
      <c r="Q25" s="295">
        <v>0.51</v>
      </c>
      <c r="R25" s="309"/>
      <c r="S25" s="328">
        <v>0.21</v>
      </c>
      <c r="T25" s="329">
        <v>2.069193E-3</v>
      </c>
      <c r="U25" s="329">
        <v>2.5499939999999999E-3</v>
      </c>
      <c r="V25" s="329">
        <v>3.015364E-3</v>
      </c>
      <c r="W25" s="329">
        <v>3.4648439999999999E-3</v>
      </c>
      <c r="X25" s="329">
        <v>3.8979459999999998E-3</v>
      </c>
      <c r="Y25" s="329">
        <v>4.3141530000000003E-3</v>
      </c>
      <c r="Z25" s="329">
        <v>4.7129140000000003E-3</v>
      </c>
      <c r="AA25" s="329">
        <v>5.09364E-3</v>
      </c>
      <c r="AB25" s="329">
        <v>5.4557019999999998E-3</v>
      </c>
      <c r="AC25" s="329">
        <v>5.7984250000000003E-3</v>
      </c>
      <c r="AD25" s="329">
        <v>6.1210860000000004E-3</v>
      </c>
      <c r="AE25" s="329">
        <v>6.4229040000000001E-3</v>
      </c>
      <c r="AF25" s="329">
        <v>6.7030350000000004E-3</v>
      </c>
      <c r="AG25" s="329">
        <v>6.9605639999999998E-3</v>
      </c>
      <c r="AH25" s="329">
        <v>7.1944979999999997E-3</v>
      </c>
      <c r="AI25" s="329">
        <v>7.4037510000000001E-3</v>
      </c>
      <c r="AJ25" s="329">
        <v>7.5871339999999997E-3</v>
      </c>
      <c r="AK25" s="329">
        <v>7.7433370000000003E-3</v>
      </c>
      <c r="AL25" s="329">
        <v>7.8709130000000002E-3</v>
      </c>
      <c r="AM25" s="329">
        <v>7.9682510000000008E-3</v>
      </c>
      <c r="AN25" s="329">
        <v>8.0335509999999999E-3</v>
      </c>
      <c r="AO25" s="329">
        <v>8.0647849999999997E-3</v>
      </c>
      <c r="AP25" s="329">
        <v>8.059653E-3</v>
      </c>
      <c r="AQ25" s="329">
        <v>8.0155239999999996E-3</v>
      </c>
      <c r="AR25" s="329">
        <v>7.9293569999999997E-3</v>
      </c>
      <c r="AS25" s="329">
        <v>7.7976010000000004E-3</v>
      </c>
      <c r="AT25" s="329">
        <v>7.6160539999999997E-3</v>
      </c>
      <c r="AU25" s="329">
        <v>7.3796629999999998E-3</v>
      </c>
      <c r="AV25" s="329">
        <v>7.0822389999999997E-3</v>
      </c>
      <c r="AW25" s="329">
        <v>6.7160249999999996E-3</v>
      </c>
      <c r="AX25" s="329">
        <v>6.2710159999999999E-3</v>
      </c>
      <c r="AY25" s="329">
        <v>5.7338049999999998E-3</v>
      </c>
      <c r="AZ25" s="329">
        <v>5.0854969999999996E-3</v>
      </c>
      <c r="BA25" s="329">
        <v>4.2974290000000002E-3</v>
      </c>
      <c r="BB25" s="329">
        <v>3.3207900000000001E-3</v>
      </c>
      <c r="BC25" s="329">
        <v>2.0523569999999999E-3</v>
      </c>
    </row>
    <row r="26" spans="1:55">
      <c r="A26" s="337">
        <v>18</v>
      </c>
      <c r="B26" s="338">
        <f t="shared" si="3"/>
        <v>2.3980000000000006</v>
      </c>
      <c r="C26" s="339">
        <f t="shared" si="4"/>
        <v>2.8600000000000003</v>
      </c>
      <c r="D26" s="340">
        <f t="shared" si="5"/>
        <v>2.0020000000000002</v>
      </c>
      <c r="I26" s="307"/>
      <c r="J26" s="321">
        <v>24</v>
      </c>
      <c r="K26" s="347">
        <v>4.5592899999999998</v>
      </c>
      <c r="L26" s="290">
        <v>4.6100000000000003</v>
      </c>
      <c r="M26" s="291">
        <v>0.65</v>
      </c>
      <c r="N26" s="292">
        <v>5.56</v>
      </c>
      <c r="O26" s="293">
        <v>0.72</v>
      </c>
      <c r="P26" s="294">
        <v>3.9</v>
      </c>
      <c r="Q26" s="295">
        <v>0.5</v>
      </c>
      <c r="R26" s="309"/>
      <c r="S26" s="328">
        <v>0.22</v>
      </c>
      <c r="T26" s="329">
        <v>2.2686479999999998E-3</v>
      </c>
      <c r="U26" s="329">
        <v>2.7958369999999998E-3</v>
      </c>
      <c r="V26" s="329">
        <v>3.3061240000000001E-3</v>
      </c>
      <c r="W26" s="329">
        <v>3.7990060000000002E-3</v>
      </c>
      <c r="X26" s="329">
        <v>4.2739479999999996E-3</v>
      </c>
      <c r="Y26" s="329">
        <v>4.7303830000000003E-3</v>
      </c>
      <c r="Z26" s="329">
        <v>5.1677060000000002E-3</v>
      </c>
      <c r="AA26" s="329">
        <v>5.585273E-3</v>
      </c>
      <c r="AB26" s="329">
        <v>5.9823929999999999E-3</v>
      </c>
      <c r="AC26" s="329">
        <v>6.3583260000000001E-3</v>
      </c>
      <c r="AD26" s="329">
        <v>6.7122789999999998E-3</v>
      </c>
      <c r="AE26" s="329">
        <v>7.0433939999999997E-3</v>
      </c>
      <c r="AF26" s="329">
        <v>7.3507470000000004E-3</v>
      </c>
      <c r="AG26" s="329">
        <v>7.6333349999999998E-3</v>
      </c>
      <c r="AH26" s="329">
        <v>7.8900659999999994E-3</v>
      </c>
      <c r="AI26" s="329">
        <v>8.1197509999999997E-3</v>
      </c>
      <c r="AJ26" s="329">
        <v>8.3210850000000006E-3</v>
      </c>
      <c r="AK26" s="329">
        <v>8.4926299999999993E-3</v>
      </c>
      <c r="AL26" s="329">
        <v>8.6327999999999995E-3</v>
      </c>
      <c r="AM26" s="329">
        <v>8.7398259999999992E-3</v>
      </c>
      <c r="AN26" s="329">
        <v>8.8117339999999999E-3</v>
      </c>
      <c r="AO26" s="329">
        <v>8.8462980000000007E-3</v>
      </c>
      <c r="AP26" s="329">
        <v>8.8409939999999996E-3</v>
      </c>
      <c r="AQ26" s="329">
        <v>8.7929329999999993E-3</v>
      </c>
      <c r="AR26" s="329">
        <v>8.6987799999999997E-3</v>
      </c>
      <c r="AS26" s="329">
        <v>8.5546359999999991E-3</v>
      </c>
      <c r="AT26" s="329">
        <v>8.3558869999999993E-3</v>
      </c>
      <c r="AU26" s="329">
        <v>8.0969869999999999E-3</v>
      </c>
      <c r="AV26" s="329">
        <v>7.7711389999999998E-3</v>
      </c>
      <c r="AW26" s="329">
        <v>7.3698269999999998E-3</v>
      </c>
      <c r="AX26" s="329">
        <v>6.8820610000000001E-3</v>
      </c>
      <c r="AY26" s="329">
        <v>6.2931150000000002E-3</v>
      </c>
      <c r="AZ26" s="329">
        <v>5.5822299999999997E-3</v>
      </c>
      <c r="BA26" s="329">
        <v>4.7179079999999998E-3</v>
      </c>
      <c r="BB26" s="329">
        <v>3.6464959999999999E-3</v>
      </c>
      <c r="BC26" s="329">
        <v>2.2544840000000002E-3</v>
      </c>
    </row>
    <row r="27" spans="1:55">
      <c r="A27" s="207">
        <v>19</v>
      </c>
      <c r="B27" s="341">
        <f t="shared" si="3"/>
        <v>2.4255000000000004</v>
      </c>
      <c r="C27" s="342">
        <f t="shared" si="4"/>
        <v>2.8984999999999999</v>
      </c>
      <c r="D27" s="343">
        <f t="shared" si="5"/>
        <v>2.0295000000000001</v>
      </c>
      <c r="I27" s="307"/>
      <c r="J27" s="321">
        <v>25</v>
      </c>
      <c r="K27" s="347">
        <v>4.5945970000000003</v>
      </c>
      <c r="L27" s="290">
        <v>4.6399999999999997</v>
      </c>
      <c r="M27" s="291">
        <v>0.65</v>
      </c>
      <c r="N27" s="292">
        <v>5.6</v>
      </c>
      <c r="O27" s="293">
        <v>0.72</v>
      </c>
      <c r="P27" s="294">
        <v>3.93</v>
      </c>
      <c r="Q27" s="295">
        <v>0.5</v>
      </c>
      <c r="R27" s="309"/>
      <c r="S27" s="328">
        <v>0.23</v>
      </c>
      <c r="T27" s="329">
        <v>2.4769449999999999E-3</v>
      </c>
      <c r="U27" s="329">
        <v>3.0525869999999998E-3</v>
      </c>
      <c r="V27" s="329">
        <v>3.609793E-3</v>
      </c>
      <c r="W27" s="329">
        <v>4.1480149999999997E-3</v>
      </c>
      <c r="X27" s="329">
        <v>4.6666700000000004E-3</v>
      </c>
      <c r="Y27" s="329">
        <v>5.1651370000000002E-3</v>
      </c>
      <c r="Z27" s="329">
        <v>5.6427559999999996E-3</v>
      </c>
      <c r="AA27" s="329">
        <v>6.0988229999999997E-3</v>
      </c>
      <c r="AB27" s="329">
        <v>6.5325849999999996E-3</v>
      </c>
      <c r="AC27" s="329">
        <v>6.943233E-3</v>
      </c>
      <c r="AD27" s="329">
        <v>7.3299009999999998E-3</v>
      </c>
      <c r="AE27" s="329">
        <v>7.6916509999999999E-3</v>
      </c>
      <c r="AF27" s="329">
        <v>8.0274749999999992E-3</v>
      </c>
      <c r="AG27" s="329">
        <v>8.3362760000000001E-3</v>
      </c>
      <c r="AH27" s="329">
        <v>8.6168630000000006E-3</v>
      </c>
      <c r="AI27" s="329">
        <v>8.8679350000000004E-3</v>
      </c>
      <c r="AJ27" s="329">
        <v>9.0880679999999995E-3</v>
      </c>
      <c r="AK27" s="329">
        <v>9.2756899999999996E-3</v>
      </c>
      <c r="AL27" s="329">
        <v>9.4290680000000005E-3</v>
      </c>
      <c r="AM27" s="329">
        <v>9.5462710000000003E-3</v>
      </c>
      <c r="AN27" s="329">
        <v>9.6251389999999996E-3</v>
      </c>
      <c r="AO27" s="329">
        <v>9.66324E-3</v>
      </c>
      <c r="AP27" s="329">
        <v>9.6578170000000008E-3</v>
      </c>
      <c r="AQ27" s="329">
        <v>9.6057130000000001E-3</v>
      </c>
      <c r="AR27" s="329">
        <v>9.5032799999999994E-3</v>
      </c>
      <c r="AS27" s="329">
        <v>9.3462579999999996E-3</v>
      </c>
      <c r="AT27" s="329">
        <v>9.1296020000000006E-3</v>
      </c>
      <c r="AU27" s="329">
        <v>8.8472480000000003E-3</v>
      </c>
      <c r="AV27" s="329">
        <v>8.4917640000000006E-3</v>
      </c>
      <c r="AW27" s="329">
        <v>8.053836E-3</v>
      </c>
      <c r="AX27" s="329">
        <v>7.5214440000000004E-3</v>
      </c>
      <c r="AY27" s="329">
        <v>6.8784789999999998E-3</v>
      </c>
      <c r="AZ27" s="329">
        <v>6.102227E-3</v>
      </c>
      <c r="BA27" s="329">
        <v>5.1582169999999997E-3</v>
      </c>
      <c r="BB27" s="329">
        <v>3.9877109999999997E-3</v>
      </c>
      <c r="BC27" s="329">
        <v>2.4663929999999999E-3</v>
      </c>
    </row>
    <row r="28" spans="1:55">
      <c r="A28" s="337">
        <v>20</v>
      </c>
      <c r="B28" s="338">
        <f t="shared" si="3"/>
        <v>2.4475000000000002</v>
      </c>
      <c r="C28" s="339">
        <f t="shared" si="4"/>
        <v>2.9315000000000002</v>
      </c>
      <c r="D28" s="340">
        <f t="shared" si="5"/>
        <v>2.0515000000000003</v>
      </c>
      <c r="I28" s="307"/>
      <c r="J28" s="321">
        <v>26</v>
      </c>
      <c r="K28" s="347">
        <v>4.6270889999999998</v>
      </c>
      <c r="L28" s="290">
        <v>4.67</v>
      </c>
      <c r="M28" s="291">
        <v>0.65</v>
      </c>
      <c r="N28" s="292">
        <v>5.65</v>
      </c>
      <c r="O28" s="293">
        <v>0.71</v>
      </c>
      <c r="P28" s="294">
        <v>3.96</v>
      </c>
      <c r="Q28" s="295">
        <v>0.5</v>
      </c>
      <c r="R28" s="309"/>
      <c r="S28" s="328">
        <v>0.24</v>
      </c>
      <c r="T28" s="329">
        <v>2.6940269999999999E-3</v>
      </c>
      <c r="U28" s="329">
        <v>3.3201720000000001E-3</v>
      </c>
      <c r="V28" s="329">
        <v>3.9262890000000003E-3</v>
      </c>
      <c r="W28" s="329">
        <v>4.5117789999999996E-3</v>
      </c>
      <c r="X28" s="329">
        <v>5.0760079999999999E-3</v>
      </c>
      <c r="Y28" s="329">
        <v>5.6183020000000004E-3</v>
      </c>
      <c r="Z28" s="329">
        <v>6.1379429999999999E-3</v>
      </c>
      <c r="AA28" s="329">
        <v>6.6341639999999997E-3</v>
      </c>
      <c r="AB28" s="329">
        <v>7.1061450000000003E-3</v>
      </c>
      <c r="AC28" s="329">
        <v>7.5530079999999999E-3</v>
      </c>
      <c r="AD28" s="329">
        <v>7.9738090000000001E-3</v>
      </c>
      <c r="AE28" s="329">
        <v>8.3675290000000003E-3</v>
      </c>
      <c r="AF28" s="329">
        <v>8.7330689999999996E-3</v>
      </c>
      <c r="AG28" s="329">
        <v>9.0692380000000003E-3</v>
      </c>
      <c r="AH28" s="329">
        <v>9.3747380000000005E-3</v>
      </c>
      <c r="AI28" s="329">
        <v>9.6481529999999996E-3</v>
      </c>
      <c r="AJ28" s="329">
        <v>9.8879339999999993E-3</v>
      </c>
      <c r="AK28" s="329">
        <v>1.0092370999999999E-2</v>
      </c>
      <c r="AL28" s="329">
        <v>1.0259575E-2</v>
      </c>
      <c r="AM28" s="329">
        <v>1.0387446E-2</v>
      </c>
      <c r="AN28" s="329">
        <v>1.0473633E-2</v>
      </c>
      <c r="AO28" s="329">
        <v>1.0515488E-2</v>
      </c>
      <c r="AP28" s="329">
        <v>1.0510008E-2</v>
      </c>
      <c r="AQ28" s="329">
        <v>1.0453756E-2</v>
      </c>
      <c r="AR28" s="329">
        <v>1.0342761000000001E-2</v>
      </c>
      <c r="AS28" s="329">
        <v>1.0172382000000001E-2</v>
      </c>
      <c r="AT28" s="329">
        <v>9.9371259999999993E-3</v>
      </c>
      <c r="AU28" s="329">
        <v>9.6303870000000007E-3</v>
      </c>
      <c r="AV28" s="329">
        <v>9.2440690000000006E-3</v>
      </c>
      <c r="AW28" s="329">
        <v>8.7680239999999993E-3</v>
      </c>
      <c r="AX28" s="329">
        <v>8.1891529999999994E-3</v>
      </c>
      <c r="AY28" s="329">
        <v>7.489903E-3</v>
      </c>
      <c r="AZ28" s="329">
        <v>6.6455100000000003E-3</v>
      </c>
      <c r="BA28" s="329">
        <v>5.6183919999999998E-3</v>
      </c>
      <c r="BB28" s="329">
        <v>4.344484E-3</v>
      </c>
      <c r="BC28" s="329">
        <v>2.6881349999999999E-3</v>
      </c>
    </row>
    <row r="29" spans="1:55">
      <c r="A29" s="207">
        <v>21</v>
      </c>
      <c r="B29" s="341">
        <f t="shared" si="3"/>
        <v>2.4695000000000005</v>
      </c>
      <c r="C29" s="342">
        <f t="shared" si="4"/>
        <v>2.9645000000000001</v>
      </c>
      <c r="D29" s="343">
        <f t="shared" si="5"/>
        <v>2.0790000000000002</v>
      </c>
      <c r="I29" s="307"/>
      <c r="J29" s="321">
        <v>27</v>
      </c>
      <c r="K29" s="347">
        <v>4.6557659999999998</v>
      </c>
      <c r="L29" s="290">
        <v>4.7</v>
      </c>
      <c r="M29" s="291">
        <v>0.64</v>
      </c>
      <c r="N29" s="292">
        <v>5.69</v>
      </c>
      <c r="O29" s="293">
        <v>0.71</v>
      </c>
      <c r="P29" s="294">
        <v>4</v>
      </c>
      <c r="Q29" s="295">
        <v>0.5</v>
      </c>
      <c r="R29" s="309"/>
      <c r="S29" s="328">
        <v>0.25</v>
      </c>
      <c r="T29" s="329">
        <v>2.9198319999999998E-3</v>
      </c>
      <c r="U29" s="329">
        <v>3.59852E-3</v>
      </c>
      <c r="V29" s="329">
        <v>4.2555259999999999E-3</v>
      </c>
      <c r="W29" s="329">
        <v>4.8901999999999999E-3</v>
      </c>
      <c r="X29" s="329">
        <v>5.5018569999999998E-3</v>
      </c>
      <c r="Y29" s="329">
        <v>6.0897629999999998E-3</v>
      </c>
      <c r="Z29" s="329">
        <v>6.6531419999999999E-3</v>
      </c>
      <c r="AA29" s="329">
        <v>7.1911620000000001E-3</v>
      </c>
      <c r="AB29" s="329">
        <v>7.7029339999999998E-3</v>
      </c>
      <c r="AC29" s="329">
        <v>8.1875060000000006E-3</v>
      </c>
      <c r="AD29" s="329">
        <v>8.6438539999999994E-3</v>
      </c>
      <c r="AE29" s="329">
        <v>9.0708739999999996E-3</v>
      </c>
      <c r="AF29" s="329">
        <v>9.4673750000000001E-3</v>
      </c>
      <c r="AG29" s="329">
        <v>9.8320630000000003E-3</v>
      </c>
      <c r="AH29" s="329">
        <v>1.0163531999999999E-2</v>
      </c>
      <c r="AI29" s="329">
        <v>1.0460248E-2</v>
      </c>
      <c r="AJ29" s="329">
        <v>1.0720528E-2</v>
      </c>
      <c r="AK29" s="329">
        <v>1.0942519E-2</v>
      </c>
      <c r="AL29" s="329">
        <v>1.1124172999999999E-2</v>
      </c>
      <c r="AM29" s="329">
        <v>1.1263209E-2</v>
      </c>
      <c r="AN29" s="329">
        <v>1.1357079000000001E-2</v>
      </c>
      <c r="AO29" s="329">
        <v>1.140291E-2</v>
      </c>
      <c r="AP29" s="329">
        <v>1.1397444E-2</v>
      </c>
      <c r="AQ29" s="329">
        <v>1.1336951E-2</v>
      </c>
      <c r="AR29" s="329">
        <v>1.1217121E-2</v>
      </c>
      <c r="AS29" s="329">
        <v>1.103292E-2</v>
      </c>
      <c r="AT29" s="329">
        <v>1.0778384E-2</v>
      </c>
      <c r="AU29" s="329">
        <v>1.0446342000000001E-2</v>
      </c>
      <c r="AV29" s="329">
        <v>1.0028007E-2</v>
      </c>
      <c r="AW29" s="329">
        <v>9.5123599999999992E-3</v>
      </c>
      <c r="AX29" s="329">
        <v>8.8851759999999998E-3</v>
      </c>
      <c r="AY29" s="329">
        <v>8.1273890000000005E-3</v>
      </c>
      <c r="AZ29" s="329">
        <v>7.2121010000000003E-3</v>
      </c>
      <c r="BA29" s="329">
        <v>6.0984699999999999E-3</v>
      </c>
      <c r="BB29" s="329">
        <v>4.7168640000000003E-3</v>
      </c>
      <c r="BC29" s="329">
        <v>2.919764E-3</v>
      </c>
    </row>
    <row r="30" spans="1:55">
      <c r="A30" s="337">
        <v>22</v>
      </c>
      <c r="B30" s="338">
        <f t="shared" si="3"/>
        <v>2.4915000000000003</v>
      </c>
      <c r="C30" s="339">
        <f t="shared" si="4"/>
        <v>2.9975000000000005</v>
      </c>
      <c r="D30" s="340">
        <f t="shared" si="5"/>
        <v>2.101</v>
      </c>
      <c r="I30" s="307"/>
      <c r="J30" s="321">
        <v>28</v>
      </c>
      <c r="K30" s="347">
        <v>4.6882770000000002</v>
      </c>
      <c r="L30" s="290">
        <v>4.7300000000000004</v>
      </c>
      <c r="M30" s="291">
        <v>0.64</v>
      </c>
      <c r="N30" s="292">
        <v>5.74</v>
      </c>
      <c r="O30" s="293">
        <v>0.71</v>
      </c>
      <c r="P30" s="294">
        <v>4.03</v>
      </c>
      <c r="Q30" s="295">
        <v>0.49</v>
      </c>
      <c r="R30" s="309"/>
      <c r="S30" s="328">
        <v>0.26</v>
      </c>
      <c r="T30" s="329">
        <v>3.1542969999999999E-3</v>
      </c>
      <c r="U30" s="329">
        <v>3.8875540000000001E-3</v>
      </c>
      <c r="V30" s="329">
        <v>4.5974149999999997E-3</v>
      </c>
      <c r="W30" s="329">
        <v>5.2831789999999998E-3</v>
      </c>
      <c r="X30" s="329">
        <v>5.9441030000000001E-3</v>
      </c>
      <c r="Y30" s="329">
        <v>6.5793980000000002E-3</v>
      </c>
      <c r="Z30" s="329">
        <v>7.1882220000000002E-3</v>
      </c>
      <c r="AA30" s="329">
        <v>7.7696789999999998E-3</v>
      </c>
      <c r="AB30" s="329">
        <v>8.3228060000000003E-3</v>
      </c>
      <c r="AC30" s="329">
        <v>8.8465750000000006E-3</v>
      </c>
      <c r="AD30" s="329">
        <v>9.3398800000000001E-3</v>
      </c>
      <c r="AE30" s="329">
        <v>9.8015270000000008E-3</v>
      </c>
      <c r="AF30" s="329">
        <v>1.0230229E-2</v>
      </c>
      <c r="AG30" s="329">
        <v>1.0624587E-2</v>
      </c>
      <c r="AH30" s="329">
        <v>1.0983082999999999E-2</v>
      </c>
      <c r="AI30" s="329">
        <v>1.1304056E-2</v>
      </c>
      <c r="AJ30" s="329">
        <v>1.1585688E-2</v>
      </c>
      <c r="AK30" s="329">
        <v>1.1825976E-2</v>
      </c>
      <c r="AL30" s="329">
        <v>1.2022705E-2</v>
      </c>
      <c r="AM30" s="329">
        <v>1.2173410000000001E-2</v>
      </c>
      <c r="AN30" s="329">
        <v>1.2275334000000001E-2</v>
      </c>
      <c r="AO30" s="329">
        <v>1.2325371999999999E-2</v>
      </c>
      <c r="AP30" s="329">
        <v>1.2319998E-2</v>
      </c>
      <c r="AQ30" s="329">
        <v>1.2255179999999999E-2</v>
      </c>
      <c r="AR30" s="329">
        <v>1.2126257E-2</v>
      </c>
      <c r="AS30" s="329">
        <v>1.1927778999999999E-2</v>
      </c>
      <c r="AT30" s="329">
        <v>1.1653297E-2</v>
      </c>
      <c r="AU30" s="329">
        <v>1.1295051E-2</v>
      </c>
      <c r="AV30" s="329">
        <v>1.0843531E-2</v>
      </c>
      <c r="AW30" s="329">
        <v>1.0286811999999999E-2</v>
      </c>
      <c r="AX30" s="329">
        <v>9.6094969999999998E-3</v>
      </c>
      <c r="AY30" s="329">
        <v>8.7909430000000007E-3</v>
      </c>
      <c r="AZ30" s="329">
        <v>7.8020199999999998E-3</v>
      </c>
      <c r="BA30" s="329">
        <v>6.5984909999999997E-3</v>
      </c>
      <c r="BB30" s="329">
        <v>5.1049049999999999E-3</v>
      </c>
      <c r="BC30" s="329">
        <v>3.1613370000000002E-3</v>
      </c>
    </row>
    <row r="31" spans="1:55">
      <c r="A31" s="207">
        <v>23</v>
      </c>
      <c r="B31" s="341">
        <f t="shared" si="3"/>
        <v>2.5135000000000005</v>
      </c>
      <c r="C31" s="342">
        <f t="shared" si="4"/>
        <v>3.0250000000000004</v>
      </c>
      <c r="D31" s="343">
        <f t="shared" si="5"/>
        <v>2.1230000000000002</v>
      </c>
      <c r="I31" s="307"/>
      <c r="J31" s="321">
        <v>29</v>
      </c>
      <c r="K31" s="347">
        <v>4.7162379999999997</v>
      </c>
      <c r="L31" s="290">
        <v>4.76</v>
      </c>
      <c r="M31" s="291">
        <v>0.64</v>
      </c>
      <c r="N31" s="292">
        <v>5.78</v>
      </c>
      <c r="O31" s="293">
        <v>0.7</v>
      </c>
      <c r="P31" s="294">
        <v>4.0599999999999996</v>
      </c>
      <c r="Q31" s="295">
        <v>0.49</v>
      </c>
      <c r="R31" s="309"/>
      <c r="S31" s="328">
        <v>0.27</v>
      </c>
      <c r="T31" s="329">
        <v>3.3973580000000001E-3</v>
      </c>
      <c r="U31" s="329">
        <v>4.1871950000000003E-3</v>
      </c>
      <c r="V31" s="329">
        <v>4.9518629999999999E-3</v>
      </c>
      <c r="W31" s="329">
        <v>5.6906090000000001E-3</v>
      </c>
      <c r="X31" s="329">
        <v>6.4026320000000001E-3</v>
      </c>
      <c r="Y31" s="329">
        <v>7.0870810000000003E-3</v>
      </c>
      <c r="Z31" s="329">
        <v>7.7430499999999996E-3</v>
      </c>
      <c r="AA31" s="329">
        <v>8.3695720000000005E-3</v>
      </c>
      <c r="AB31" s="329">
        <v>8.9656119999999995E-3</v>
      </c>
      <c r="AC31" s="329">
        <v>9.5300609999999994E-3</v>
      </c>
      <c r="AD31" s="329">
        <v>1.0061726E-2</v>
      </c>
      <c r="AE31" s="329">
        <v>1.0559324E-2</v>
      </c>
      <c r="AF31" s="329">
        <v>1.1021464E-2</v>
      </c>
      <c r="AG31" s="329">
        <v>1.1446642E-2</v>
      </c>
      <c r="AH31" s="329">
        <v>1.1833219000000001E-2</v>
      </c>
      <c r="AI31" s="329">
        <v>1.2179407999999999E-2</v>
      </c>
      <c r="AJ31" s="329">
        <v>1.2483246999999999E-2</v>
      </c>
      <c r="AK31" s="329">
        <v>1.2742577999999999E-2</v>
      </c>
      <c r="AL31" s="329">
        <v>1.2955013E-2</v>
      </c>
      <c r="AM31" s="329">
        <v>1.3117894999999999E-2</v>
      </c>
      <c r="AN31" s="329">
        <v>1.3228251E-2</v>
      </c>
      <c r="AO31" s="329">
        <v>1.3282733E-2</v>
      </c>
      <c r="AP31" s="329">
        <v>1.3277541E-2</v>
      </c>
      <c r="AQ31" s="329">
        <v>1.3208324E-2</v>
      </c>
      <c r="AR31" s="329">
        <v>1.3070057E-2</v>
      </c>
      <c r="AS31" s="329">
        <v>1.2856862E-2</v>
      </c>
      <c r="AT31" s="329">
        <v>1.2561782000000001E-2</v>
      </c>
      <c r="AU31" s="329">
        <v>1.2176444999999999E-2</v>
      </c>
      <c r="AV31" s="329">
        <v>1.1690591E-2</v>
      </c>
      <c r="AW31" s="329">
        <v>1.1091349E-2</v>
      </c>
      <c r="AX31" s="329">
        <v>1.0362102999999999E-2</v>
      </c>
      <c r="AY31" s="329">
        <v>9.480568E-3</v>
      </c>
      <c r="AZ31" s="329">
        <v>8.4152910000000001E-3</v>
      </c>
      <c r="BA31" s="329">
        <v>7.1184940000000004E-3</v>
      </c>
      <c r="BB31" s="329">
        <v>5.5086579999999996E-3</v>
      </c>
      <c r="BC31" s="329">
        <v>3.4129099999999999E-3</v>
      </c>
    </row>
    <row r="32" spans="1:55">
      <c r="A32" s="337">
        <v>24</v>
      </c>
      <c r="B32" s="338">
        <f t="shared" si="3"/>
        <v>2.5355000000000003</v>
      </c>
      <c r="C32" s="339">
        <f t="shared" si="4"/>
        <v>3.0579999999999998</v>
      </c>
      <c r="D32" s="340">
        <f t="shared" si="5"/>
        <v>2.145</v>
      </c>
      <c r="I32" s="307"/>
      <c r="J32" s="321">
        <v>30</v>
      </c>
      <c r="K32" s="347">
        <v>4.7404359999999999</v>
      </c>
      <c r="L32" s="290">
        <v>4.79</v>
      </c>
      <c r="M32" s="291">
        <v>0.63</v>
      </c>
      <c r="N32" s="292">
        <v>5.82</v>
      </c>
      <c r="O32" s="293">
        <v>0.7</v>
      </c>
      <c r="P32" s="294">
        <v>4.09</v>
      </c>
      <c r="Q32" s="295">
        <v>0.49</v>
      </c>
      <c r="R32" s="309"/>
      <c r="S32" s="328">
        <v>0.28000000000000003</v>
      </c>
      <c r="T32" s="329">
        <v>3.648947E-3</v>
      </c>
      <c r="U32" s="329">
        <v>4.4973599999999997E-3</v>
      </c>
      <c r="V32" s="329">
        <v>5.3187759999999999E-3</v>
      </c>
      <c r="W32" s="329">
        <v>6.1123829999999999E-3</v>
      </c>
      <c r="X32" s="329">
        <v>6.8773230000000003E-3</v>
      </c>
      <c r="Y32" s="329">
        <v>7.6126809999999996E-3</v>
      </c>
      <c r="Z32" s="329">
        <v>8.317484E-3</v>
      </c>
      <c r="AA32" s="329">
        <v>8.9906929999999993E-3</v>
      </c>
      <c r="AB32" s="329">
        <v>9.6311950000000004E-3</v>
      </c>
      <c r="AC32" s="329">
        <v>1.02378E-2</v>
      </c>
      <c r="AD32" s="329">
        <v>1.0809226E-2</v>
      </c>
      <c r="AE32" s="329">
        <v>1.1344092E-2</v>
      </c>
      <c r="AF32" s="329">
        <v>1.1840906999999999E-2</v>
      </c>
      <c r="AG32" s="329">
        <v>1.2298051000000001E-2</v>
      </c>
      <c r="AH32" s="329">
        <v>1.2713766E-2</v>
      </c>
      <c r="AI32" s="329">
        <v>1.3086128000000001E-2</v>
      </c>
      <c r="AJ32" s="329">
        <v>1.3413031000000001E-2</v>
      </c>
      <c r="AK32" s="329">
        <v>1.3692153E-2</v>
      </c>
      <c r="AL32" s="329">
        <v>1.3920929E-2</v>
      </c>
      <c r="AM32" s="329">
        <v>1.4096501000000001E-2</v>
      </c>
      <c r="AN32" s="329">
        <v>1.4215673999999999E-2</v>
      </c>
      <c r="AO32" s="329">
        <v>1.4274847E-2</v>
      </c>
      <c r="AP32" s="329">
        <v>1.4269934E-2</v>
      </c>
      <c r="AQ32" s="329">
        <v>1.4196257E-2</v>
      </c>
      <c r="AR32" s="329">
        <v>1.4048409E-2</v>
      </c>
      <c r="AS32" s="329">
        <v>1.382007E-2</v>
      </c>
      <c r="AT32" s="329">
        <v>1.3503754E-2</v>
      </c>
      <c r="AU32" s="329">
        <v>1.3090455000000001E-2</v>
      </c>
      <c r="AV32" s="329">
        <v>1.2569133E-2</v>
      </c>
      <c r="AW32" s="329">
        <v>1.1925936E-2</v>
      </c>
      <c r="AX32" s="329">
        <v>1.1142979000000001E-2</v>
      </c>
      <c r="AY32" s="329">
        <v>1.0196268E-2</v>
      </c>
      <c r="AZ32" s="329">
        <v>9.0519380000000007E-3</v>
      </c>
      <c r="BA32" s="329">
        <v>7.6585220000000001E-3</v>
      </c>
      <c r="BB32" s="329">
        <v>5.9281819999999997E-3</v>
      </c>
      <c r="BC32" s="329">
        <v>3.6745440000000001E-3</v>
      </c>
    </row>
    <row r="33" spans="1:55" ht="13.5">
      <c r="A33" s="207">
        <v>25</v>
      </c>
      <c r="B33" s="341">
        <f t="shared" si="3"/>
        <v>2.552</v>
      </c>
      <c r="C33" s="342">
        <f t="shared" si="4"/>
        <v>3.08</v>
      </c>
      <c r="D33" s="343">
        <f t="shared" si="5"/>
        <v>2.1615000000000002</v>
      </c>
      <c r="I33" s="307"/>
      <c r="J33" s="321">
        <v>31</v>
      </c>
      <c r="K33" s="347">
        <v>4.7687660000000003</v>
      </c>
      <c r="L33" s="290">
        <v>4.82</v>
      </c>
      <c r="M33" s="291">
        <v>0.63</v>
      </c>
      <c r="N33" s="292">
        <v>5.86</v>
      </c>
      <c r="O33" s="293">
        <v>0.7</v>
      </c>
      <c r="P33" s="294">
        <v>4.1100000000000003</v>
      </c>
      <c r="Q33" s="295">
        <v>0.49</v>
      </c>
      <c r="R33" s="309"/>
      <c r="S33" s="328">
        <v>0.28999999999999998</v>
      </c>
      <c r="T33" s="329">
        <v>3.9089939999999998E-3</v>
      </c>
      <c r="U33" s="329">
        <v>4.8179659999999999E-3</v>
      </c>
      <c r="V33" s="329">
        <v>5.6980540000000001E-3</v>
      </c>
      <c r="W33" s="329">
        <v>6.5483900000000003E-3</v>
      </c>
      <c r="X33" s="329">
        <v>7.3680539999999997E-3</v>
      </c>
      <c r="Y33" s="329">
        <v>8.1560650000000005E-3</v>
      </c>
      <c r="Z33" s="329">
        <v>8.9113809999999995E-3</v>
      </c>
      <c r="AA33" s="329">
        <v>9.6328879999999992E-3</v>
      </c>
      <c r="AB33" s="329">
        <v>1.0319396E-2</v>
      </c>
      <c r="AC33" s="329">
        <v>1.0969626E-2</v>
      </c>
      <c r="AD33" s="329">
        <v>1.1582205999999999E-2</v>
      </c>
      <c r="AE33" s="329">
        <v>1.2155656000000001E-2</v>
      </c>
      <c r="AF33" s="329">
        <v>1.2688375999999999E-2</v>
      </c>
      <c r="AG33" s="329">
        <v>1.3178633E-2</v>
      </c>
      <c r="AH33" s="329">
        <v>1.3624539E-2</v>
      </c>
      <c r="AI33" s="329">
        <v>1.4024033999999999E-2</v>
      </c>
      <c r="AJ33" s="329">
        <v>1.4374859E-2</v>
      </c>
      <c r="AK33" s="329">
        <v>1.4674525000000001E-2</v>
      </c>
      <c r="AL33" s="329">
        <v>1.4920281000000001E-2</v>
      </c>
      <c r="AM33" s="329">
        <v>1.5109063000000001E-2</v>
      </c>
      <c r="AN33" s="329">
        <v>1.5237443999999999E-2</v>
      </c>
      <c r="AO33" s="329">
        <v>1.5301563000000001E-2</v>
      </c>
      <c r="AP33" s="329">
        <v>1.5297036E-2</v>
      </c>
      <c r="AQ33" s="329">
        <v>1.5218847000000001E-2</v>
      </c>
      <c r="AR33" s="329">
        <v>1.5061194999999999E-2</v>
      </c>
      <c r="AS33" s="329">
        <v>1.4817298E-2</v>
      </c>
      <c r="AT33" s="329">
        <v>1.4479125000000001E-2</v>
      </c>
      <c r="AU33" s="329">
        <v>1.4037009E-2</v>
      </c>
      <c r="AV33" s="329">
        <v>1.3479102999999999E-2</v>
      </c>
      <c r="AW33" s="329">
        <v>1.2790536999999999E-2</v>
      </c>
      <c r="AX33" s="329">
        <v>1.1952107E-2</v>
      </c>
      <c r="AY33" s="329">
        <v>1.0938048000000001E-2</v>
      </c>
      <c r="AZ33" s="329">
        <v>9.7119830000000004E-3</v>
      </c>
      <c r="BA33" s="329">
        <v>8.2186159999999998E-3</v>
      </c>
      <c r="BB33" s="329">
        <v>6.3635319999999999E-3</v>
      </c>
      <c r="BC33" s="329">
        <v>3.9463019999999996E-3</v>
      </c>
    </row>
    <row r="34" spans="1:55" ht="13.5">
      <c r="A34" s="337">
        <v>26</v>
      </c>
      <c r="B34" s="338">
        <f t="shared" si="3"/>
        <v>2.5685000000000002</v>
      </c>
      <c r="C34" s="339">
        <f t="shared" si="4"/>
        <v>3.1075000000000004</v>
      </c>
      <c r="D34" s="340">
        <f t="shared" si="5"/>
        <v>2.1779999999999999</v>
      </c>
      <c r="I34" s="307"/>
      <c r="J34" s="321">
        <v>32</v>
      </c>
      <c r="K34" s="347">
        <v>4.7932759999999996</v>
      </c>
      <c r="L34" s="290">
        <v>4.84</v>
      </c>
      <c r="M34" s="291">
        <v>0.63</v>
      </c>
      <c r="N34" s="292">
        <v>5.89</v>
      </c>
      <c r="O34" s="293">
        <v>0.7</v>
      </c>
      <c r="P34" s="294">
        <v>4.1399999999999997</v>
      </c>
      <c r="Q34" s="295">
        <v>0.49</v>
      </c>
      <c r="R34" s="309"/>
      <c r="S34" s="328">
        <v>0.3</v>
      </c>
      <c r="T34" s="329">
        <v>4.1774259999999997E-3</v>
      </c>
      <c r="U34" s="329">
        <v>5.1489229999999997E-3</v>
      </c>
      <c r="V34" s="329">
        <v>6.0895949999999997E-3</v>
      </c>
      <c r="W34" s="329">
        <v>6.998514E-3</v>
      </c>
      <c r="X34" s="329">
        <v>7.8746960000000005E-3</v>
      </c>
      <c r="Y34" s="329">
        <v>8.7170930000000004E-3</v>
      </c>
      <c r="Z34" s="329">
        <v>9.5245920000000001E-3</v>
      </c>
      <c r="AA34" s="329">
        <v>1.0296001000000001E-2</v>
      </c>
      <c r="AB34" s="329">
        <v>1.1030046999999999E-2</v>
      </c>
      <c r="AC34" s="329">
        <v>1.1725365999999999E-2</v>
      </c>
      <c r="AD34" s="329">
        <v>1.2380488E-2</v>
      </c>
      <c r="AE34" s="329">
        <v>1.2993832E-2</v>
      </c>
      <c r="AF34" s="329">
        <v>1.3563687E-2</v>
      </c>
      <c r="AG34" s="329">
        <v>1.40882E-2</v>
      </c>
      <c r="AH34" s="329">
        <v>1.4565352E-2</v>
      </c>
      <c r="AI34" s="329">
        <v>1.4992939E-2</v>
      </c>
      <c r="AJ34" s="329">
        <v>1.5368546E-2</v>
      </c>
      <c r="AK34" s="329">
        <v>1.5689511E-2</v>
      </c>
      <c r="AL34" s="329">
        <v>1.5952891E-2</v>
      </c>
      <c r="AM34" s="329">
        <v>1.6155408E-2</v>
      </c>
      <c r="AN34" s="329">
        <v>1.6293396000000002E-2</v>
      </c>
      <c r="AO34" s="329">
        <v>1.6362723999999999E-2</v>
      </c>
      <c r="AP34" s="329">
        <v>1.6358701999999999E-2</v>
      </c>
      <c r="AQ34" s="329">
        <v>1.6275960999999999E-2</v>
      </c>
      <c r="AR34" s="329">
        <v>1.6108292E-2</v>
      </c>
      <c r="AS34" s="329">
        <v>1.5848438999999999E-2</v>
      </c>
      <c r="AT34" s="329">
        <v>1.5487801000000001E-2</v>
      </c>
      <c r="AU34" s="329">
        <v>1.5016032E-2</v>
      </c>
      <c r="AV34" s="329">
        <v>1.4420443999999999E-2</v>
      </c>
      <c r="AW34" s="329">
        <v>1.3685114E-2</v>
      </c>
      <c r="AX34" s="329">
        <v>1.2789470000000001E-2</v>
      </c>
      <c r="AY34" s="329">
        <v>1.1705910999999999E-2</v>
      </c>
      <c r="AZ34" s="329">
        <v>1.0395451999999999E-2</v>
      </c>
      <c r="BA34" s="329">
        <v>8.7988200000000006E-3</v>
      </c>
      <c r="BB34" s="329">
        <v>6.814769E-3</v>
      </c>
      <c r="BC34" s="329">
        <v>4.2282459999999997E-3</v>
      </c>
    </row>
    <row r="35" spans="1:55" ht="13.5">
      <c r="A35" s="207">
        <v>27</v>
      </c>
      <c r="B35" s="341">
        <f t="shared" si="3"/>
        <v>2.5850000000000004</v>
      </c>
      <c r="C35" s="342">
        <f t="shared" si="4"/>
        <v>3.1295000000000006</v>
      </c>
      <c r="D35" s="343">
        <f t="shared" si="5"/>
        <v>2.2000000000000002</v>
      </c>
      <c r="I35" s="307"/>
      <c r="J35" s="321">
        <v>33</v>
      </c>
      <c r="K35" s="347">
        <v>4.8198600000000003</v>
      </c>
      <c r="L35" s="290">
        <v>4.87</v>
      </c>
      <c r="M35" s="291">
        <v>0.63</v>
      </c>
      <c r="N35" s="292">
        <v>5.93</v>
      </c>
      <c r="O35" s="293">
        <v>0.69</v>
      </c>
      <c r="P35" s="294">
        <v>4.17</v>
      </c>
      <c r="Q35" s="295">
        <v>0.48</v>
      </c>
      <c r="R35" s="309"/>
      <c r="S35" s="328">
        <v>0.31</v>
      </c>
      <c r="T35" s="329">
        <v>4.4541709999999998E-3</v>
      </c>
      <c r="U35" s="329">
        <v>5.4901430000000003E-3</v>
      </c>
      <c r="V35" s="329">
        <v>6.4932949999999996E-3</v>
      </c>
      <c r="W35" s="329">
        <v>7.4626359999999999E-3</v>
      </c>
      <c r="X35" s="329">
        <v>8.3971170000000008E-3</v>
      </c>
      <c r="Y35" s="329">
        <v>9.2956219999999999E-3</v>
      </c>
      <c r="Z35" s="329">
        <v>1.0156962E-2</v>
      </c>
      <c r="AA35" s="329">
        <v>1.0979867000000001E-2</v>
      </c>
      <c r="AB35" s="329">
        <v>1.1762979E-2</v>
      </c>
      <c r="AC35" s="329">
        <v>1.2504840999999999E-2</v>
      </c>
      <c r="AD35" s="329">
        <v>1.3203888E-2</v>
      </c>
      <c r="AE35" s="329">
        <v>1.3858432E-2</v>
      </c>
      <c r="AF35" s="329">
        <v>1.4466648E-2</v>
      </c>
      <c r="AG35" s="329">
        <v>1.5026558000000001E-2</v>
      </c>
      <c r="AH35" s="329">
        <v>1.5536009E-2</v>
      </c>
      <c r="AI35" s="329">
        <v>1.5992649000000001E-2</v>
      </c>
      <c r="AJ35" s="329">
        <v>1.6393899999999999E-2</v>
      </c>
      <c r="AK35" s="329">
        <v>1.6736923000000001E-2</v>
      </c>
      <c r="AL35" s="329">
        <v>1.7018574000000002E-2</v>
      </c>
      <c r="AM35" s="329">
        <v>1.7235357999999999E-2</v>
      </c>
      <c r="AN35" s="329">
        <v>1.738336E-2</v>
      </c>
      <c r="AO35" s="329">
        <v>1.7458168999999999E-2</v>
      </c>
      <c r="AP35" s="329">
        <v>1.745478E-2</v>
      </c>
      <c r="AQ35" s="329">
        <v>1.7367457999999999E-2</v>
      </c>
      <c r="AR35" s="329">
        <v>1.7189576000000002E-2</v>
      </c>
      <c r="AS35" s="329">
        <v>1.6913379999999999E-2</v>
      </c>
      <c r="AT35" s="329">
        <v>1.6529688000000001E-2</v>
      </c>
      <c r="AU35" s="329">
        <v>1.6027446000000001E-2</v>
      </c>
      <c r="AV35" s="329">
        <v>1.5393097E-2</v>
      </c>
      <c r="AW35" s="329">
        <v>1.4609628E-2</v>
      </c>
      <c r="AX35" s="329">
        <v>1.3655051E-2</v>
      </c>
      <c r="AY35" s="329">
        <v>1.2499859E-2</v>
      </c>
      <c r="AZ35" s="329">
        <v>1.1102369000000001E-2</v>
      </c>
      <c r="BA35" s="329">
        <v>9.3991790000000006E-3</v>
      </c>
      <c r="BB35" s="329">
        <v>7.2819540000000002E-3</v>
      </c>
      <c r="BC35" s="329">
        <v>4.5204449999999997E-3</v>
      </c>
    </row>
    <row r="36" spans="1:55" ht="13.5">
      <c r="A36" s="337">
        <v>28</v>
      </c>
      <c r="B36" s="338">
        <f t="shared" si="3"/>
        <v>2.6015000000000006</v>
      </c>
      <c r="C36" s="339">
        <f t="shared" si="4"/>
        <v>3.1570000000000005</v>
      </c>
      <c r="D36" s="340">
        <f t="shared" si="5"/>
        <v>2.2165000000000004</v>
      </c>
      <c r="I36" s="307"/>
      <c r="J36" s="321">
        <v>34</v>
      </c>
      <c r="K36" s="347">
        <v>4.8454959999999998</v>
      </c>
      <c r="L36" s="290">
        <v>4.8899999999999997</v>
      </c>
      <c r="M36" s="291">
        <v>0.62</v>
      </c>
      <c r="N36" s="292">
        <v>5.96</v>
      </c>
      <c r="O36" s="293">
        <v>0.69</v>
      </c>
      <c r="P36" s="294">
        <v>4.1900000000000004</v>
      </c>
      <c r="Q36" s="295">
        <v>0.48</v>
      </c>
      <c r="R36" s="309"/>
      <c r="S36" s="328">
        <v>0.32</v>
      </c>
      <c r="T36" s="329">
        <v>4.7391509999999996E-3</v>
      </c>
      <c r="U36" s="329">
        <v>5.841532E-3</v>
      </c>
      <c r="V36" s="329">
        <v>6.9090439999999996E-3</v>
      </c>
      <c r="W36" s="329">
        <v>7.9406330000000008E-3</v>
      </c>
      <c r="X36" s="329">
        <v>8.9351829999999993E-3</v>
      </c>
      <c r="Y36" s="329">
        <v>9.8915050000000001E-3</v>
      </c>
      <c r="Z36" s="329">
        <v>1.0808335000000001E-2</v>
      </c>
      <c r="AA36" s="329">
        <v>1.1684319E-2</v>
      </c>
      <c r="AB36" s="329">
        <v>1.2518013999999999E-2</v>
      </c>
      <c r="AC36" s="329">
        <v>1.3307869E-2</v>
      </c>
      <c r="AD36" s="329">
        <v>1.4052218E-2</v>
      </c>
      <c r="AE36" s="329">
        <v>1.4749262000000001E-2</v>
      </c>
      <c r="AF36" s="329">
        <v>1.5397061E-2</v>
      </c>
      <c r="AG36" s="329">
        <v>1.5993508E-2</v>
      </c>
      <c r="AH36" s="329">
        <v>1.6536309999999999E-2</v>
      </c>
      <c r="AI36" s="329">
        <v>1.7022962999999999E-2</v>
      </c>
      <c r="AJ36" s="329">
        <v>1.7450723000000001E-2</v>
      </c>
      <c r="AK36" s="329">
        <v>1.7816564999999999E-2</v>
      </c>
      <c r="AL36" s="329">
        <v>1.8117141999999999E-2</v>
      </c>
      <c r="AM36" s="329">
        <v>1.8348730000000001E-2</v>
      </c>
      <c r="AN36" s="329">
        <v>1.8507158999999999E-2</v>
      </c>
      <c r="AO36" s="329">
        <v>1.8587731999999999E-2</v>
      </c>
      <c r="AP36" s="329">
        <v>1.8585114E-2</v>
      </c>
      <c r="AQ36" s="329">
        <v>1.8493195E-2</v>
      </c>
      <c r="AR36" s="329">
        <v>1.8304913999999999E-2</v>
      </c>
      <c r="AS36" s="329">
        <v>1.8012007999999999E-2</v>
      </c>
      <c r="AT36" s="329">
        <v>1.7604687000000001E-2</v>
      </c>
      <c r="AU36" s="329">
        <v>1.707117E-2</v>
      </c>
      <c r="AV36" s="329">
        <v>1.6397001000000001E-2</v>
      </c>
      <c r="AW36" s="329">
        <v>1.5564038000000001E-2</v>
      </c>
      <c r="AX36" s="329">
        <v>1.4548828999999999E-2</v>
      </c>
      <c r="AY36" s="329">
        <v>1.3319897000000001E-2</v>
      </c>
      <c r="AZ36" s="329">
        <v>1.1832759E-2</v>
      </c>
      <c r="BA36" s="329">
        <v>1.0019739999999999E-2</v>
      </c>
      <c r="BB36" s="329">
        <v>7.7651500000000002E-3</v>
      </c>
      <c r="BC36" s="329">
        <v>4.8229659999999997E-3</v>
      </c>
    </row>
    <row r="37" spans="1:55" ht="13.5">
      <c r="A37" s="207">
        <v>29</v>
      </c>
      <c r="B37" s="341">
        <f t="shared" si="3"/>
        <v>2.6179999999999999</v>
      </c>
      <c r="C37" s="342">
        <f t="shared" si="4"/>
        <v>3.1790000000000003</v>
      </c>
      <c r="D37" s="343">
        <f t="shared" si="5"/>
        <v>2.2330000000000001</v>
      </c>
      <c r="I37" s="307"/>
      <c r="J37" s="321">
        <v>35</v>
      </c>
      <c r="K37" s="347">
        <v>4.8669310000000001</v>
      </c>
      <c r="L37" s="290">
        <v>4.91</v>
      </c>
      <c r="M37" s="291">
        <v>0.62</v>
      </c>
      <c r="N37" s="292">
        <v>6</v>
      </c>
      <c r="O37" s="293">
        <v>0.69</v>
      </c>
      <c r="P37" s="294">
        <v>4.21</v>
      </c>
      <c r="Q37" s="295">
        <v>0.48</v>
      </c>
      <c r="R37" s="309"/>
      <c r="S37" s="328">
        <v>0.33</v>
      </c>
      <c r="T37" s="329">
        <v>5.0322869999999999E-3</v>
      </c>
      <c r="U37" s="329">
        <v>6.2029959999999997E-3</v>
      </c>
      <c r="V37" s="329">
        <v>7.3367329999999998E-3</v>
      </c>
      <c r="W37" s="329">
        <v>8.4323809999999992E-3</v>
      </c>
      <c r="X37" s="329">
        <v>9.4887540000000003E-3</v>
      </c>
      <c r="Y37" s="329">
        <v>1.0504591000000001E-2</v>
      </c>
      <c r="Z37" s="329">
        <v>1.1478545999999999E-2</v>
      </c>
      <c r="AA37" s="329">
        <v>1.2409185E-2</v>
      </c>
      <c r="AB37" s="329">
        <v>1.3294972E-2</v>
      </c>
      <c r="AC37" s="329">
        <v>1.4134261E-2</v>
      </c>
      <c r="AD37" s="329">
        <v>1.4925281E-2</v>
      </c>
      <c r="AE37" s="329">
        <v>1.5666123000000001E-2</v>
      </c>
      <c r="AF37" s="329">
        <v>1.6354723000000002E-2</v>
      </c>
      <c r="AG37" s="329">
        <v>1.6988843999999999E-2</v>
      </c>
      <c r="AH37" s="329">
        <v>1.7566048000000001E-2</v>
      </c>
      <c r="AI37" s="329">
        <v>1.8083676999999999E-2</v>
      </c>
      <c r="AJ37" s="329">
        <v>1.8538810999999999E-2</v>
      </c>
      <c r="AK37" s="329">
        <v>1.8928238E-2</v>
      </c>
      <c r="AL37" s="329">
        <v>1.9248398E-2</v>
      </c>
      <c r="AM37" s="329">
        <v>1.9495334E-2</v>
      </c>
      <c r="AN37" s="329">
        <v>1.9664613000000001E-2</v>
      </c>
      <c r="AO37" s="329">
        <v>1.9751239E-2</v>
      </c>
      <c r="AP37" s="329">
        <v>1.9749541999999998E-2</v>
      </c>
      <c r="AQ37" s="329">
        <v>1.9653024000000002E-2</v>
      </c>
      <c r="AR37" s="329">
        <v>1.9454171999999999E-2</v>
      </c>
      <c r="AS37" s="329">
        <v>1.9144201E-2</v>
      </c>
      <c r="AT37" s="329">
        <v>1.8712696000000001E-2</v>
      </c>
      <c r="AU37" s="329">
        <v>1.8147119999999999E-2</v>
      </c>
      <c r="AV37" s="329">
        <v>1.7432092E-2</v>
      </c>
      <c r="AW37" s="329">
        <v>1.6548302000000001E-2</v>
      </c>
      <c r="AX37" s="329">
        <v>1.5470786E-2</v>
      </c>
      <c r="AY37" s="329">
        <v>1.4166026999999999E-2</v>
      </c>
      <c r="AZ37" s="329">
        <v>1.2586648000000001E-2</v>
      </c>
      <c r="BA37" s="329">
        <v>1.0660549E-2</v>
      </c>
      <c r="BB37" s="329">
        <v>8.2644209999999992E-3</v>
      </c>
      <c r="BC37" s="329">
        <v>5.1358799999999998E-3</v>
      </c>
    </row>
    <row r="38" spans="1:55" ht="13.5">
      <c r="A38" s="337">
        <v>30</v>
      </c>
      <c r="B38" s="338">
        <f t="shared" si="3"/>
        <v>2.6345000000000001</v>
      </c>
      <c r="C38" s="339">
        <f t="shared" si="4"/>
        <v>3.2010000000000005</v>
      </c>
      <c r="D38" s="340">
        <f t="shared" si="5"/>
        <v>2.2495000000000003</v>
      </c>
      <c r="I38" s="307"/>
      <c r="J38" s="321">
        <v>36</v>
      </c>
      <c r="K38" s="347">
        <v>4.8900389999999998</v>
      </c>
      <c r="L38" s="290">
        <v>4.9400000000000004</v>
      </c>
      <c r="M38" s="291">
        <v>0.62</v>
      </c>
      <c r="N38" s="292">
        <v>6.03</v>
      </c>
      <c r="O38" s="293">
        <v>0.69</v>
      </c>
      <c r="P38" s="294">
        <v>4.24</v>
      </c>
      <c r="Q38" s="295">
        <v>0.48</v>
      </c>
      <c r="R38" s="309"/>
      <c r="S38" s="328">
        <v>0.34</v>
      </c>
      <c r="T38" s="329">
        <v>5.333501E-3</v>
      </c>
      <c r="U38" s="329">
        <v>6.574435E-3</v>
      </c>
      <c r="V38" s="329">
        <v>7.7762459999999997E-3</v>
      </c>
      <c r="W38" s="329">
        <v>8.9377499999999995E-3</v>
      </c>
      <c r="X38" s="329">
        <v>1.0057686999999999E-2</v>
      </c>
      <c r="Y38" s="329">
        <v>1.1134722E-2</v>
      </c>
      <c r="Z38" s="329">
        <v>1.2167429E-2</v>
      </c>
      <c r="AA38" s="329">
        <v>1.3154287000000001E-2</v>
      </c>
      <c r="AB38" s="329">
        <v>1.4093665999999999E-2</v>
      </c>
      <c r="AC38" s="329">
        <v>1.4983823E-2</v>
      </c>
      <c r="AD38" s="329">
        <v>1.5822877999999999E-2</v>
      </c>
      <c r="AE38" s="329">
        <v>1.6608808999999999E-2</v>
      </c>
      <c r="AF38" s="329">
        <v>1.7339424999999999E-2</v>
      </c>
      <c r="AG38" s="329">
        <v>1.8012355000000001E-2</v>
      </c>
      <c r="AH38" s="329">
        <v>1.8625012999999999E-2</v>
      </c>
      <c r="AI38" s="329">
        <v>1.9174578000000001E-2</v>
      </c>
      <c r="AJ38" s="329">
        <v>1.9657955000000001E-2</v>
      </c>
      <c r="AK38" s="329">
        <v>2.0071735E-2</v>
      </c>
      <c r="AL38" s="329">
        <v>2.0412142000000001E-2</v>
      </c>
      <c r="AM38" s="329">
        <v>2.0674976000000001E-2</v>
      </c>
      <c r="AN38" s="329">
        <v>2.0855533999999998E-2</v>
      </c>
      <c r="AO38" s="329">
        <v>2.0948515000000001E-2</v>
      </c>
      <c r="AP38" s="329">
        <v>2.0947898999999999E-2</v>
      </c>
      <c r="AQ38" s="329">
        <v>2.084679E-2</v>
      </c>
      <c r="AR38" s="329">
        <v>2.0637213000000001E-2</v>
      </c>
      <c r="AS38" s="329">
        <v>2.0309839E-2</v>
      </c>
      <c r="AT38" s="329">
        <v>1.9853610000000001E-2</v>
      </c>
      <c r="AU38" s="329">
        <v>1.9255209999999998E-2</v>
      </c>
      <c r="AV38" s="329">
        <v>1.8498304E-2</v>
      </c>
      <c r="AW38" s="329">
        <v>1.7562376000000001E-2</v>
      </c>
      <c r="AX38" s="329">
        <v>1.6420898999999999E-2</v>
      </c>
      <c r="AY38" s="329">
        <v>1.503825E-2</v>
      </c>
      <c r="AZ38" s="329">
        <v>1.3364061999999999E-2</v>
      </c>
      <c r="BA38" s="329">
        <v>1.1321655E-2</v>
      </c>
      <c r="BB38" s="329">
        <v>8.7798340000000002E-3</v>
      </c>
      <c r="BC38" s="329">
        <v>5.4592599999999996E-3</v>
      </c>
    </row>
    <row r="39" spans="1:55" ht="13.5">
      <c r="A39" s="207">
        <v>31</v>
      </c>
      <c r="B39" s="341">
        <f t="shared" si="3"/>
        <v>2.6510000000000002</v>
      </c>
      <c r="C39" s="342">
        <f t="shared" si="4"/>
        <v>3.2230000000000003</v>
      </c>
      <c r="D39" s="343">
        <f t="shared" si="5"/>
        <v>2.2605000000000004</v>
      </c>
      <c r="I39" s="307"/>
      <c r="J39" s="321">
        <v>37</v>
      </c>
      <c r="K39" s="347">
        <v>4.9113509999999998</v>
      </c>
      <c r="L39" s="290">
        <v>4.96</v>
      </c>
      <c r="M39" s="291">
        <v>0.62</v>
      </c>
      <c r="N39" s="292">
        <v>6.06</v>
      </c>
      <c r="O39" s="293">
        <v>0.68</v>
      </c>
      <c r="P39" s="294">
        <v>4.26</v>
      </c>
      <c r="Q39" s="295">
        <v>0.48</v>
      </c>
      <c r="R39" s="309"/>
      <c r="S39" s="328">
        <v>0.35</v>
      </c>
      <c r="T39" s="329">
        <v>5.6427079999999998E-3</v>
      </c>
      <c r="U39" s="329">
        <v>6.9557500000000001E-3</v>
      </c>
      <c r="V39" s="329">
        <v>8.2274679999999999E-3</v>
      </c>
      <c r="W39" s="329">
        <v>9.4566070000000006E-3</v>
      </c>
      <c r="X39" s="329">
        <v>1.0641836E-2</v>
      </c>
      <c r="Y39" s="329">
        <v>1.1781741E-2</v>
      </c>
      <c r="Z39" s="329">
        <v>1.2874813000000001E-2</v>
      </c>
      <c r="AA39" s="329">
        <v>1.3919442000000001E-2</v>
      </c>
      <c r="AB39" s="329">
        <v>1.4913905999999999E-2</v>
      </c>
      <c r="AC39" s="329">
        <v>1.5856355999999999E-2</v>
      </c>
      <c r="AD39" s="329">
        <v>1.6744803999999999E-2</v>
      </c>
      <c r="AE39" s="329">
        <v>1.7577109E-2</v>
      </c>
      <c r="AF39" s="329">
        <v>1.8350953E-2</v>
      </c>
      <c r="AG39" s="329">
        <v>1.9063824E-2</v>
      </c>
      <c r="AH39" s="329">
        <v>1.9712985999999998E-2</v>
      </c>
      <c r="AI39" s="329">
        <v>2.029545E-2</v>
      </c>
      <c r="AJ39" s="329">
        <v>2.080794E-2</v>
      </c>
      <c r="AK39" s="329">
        <v>2.1246845E-2</v>
      </c>
      <c r="AL39" s="329">
        <v>2.1608167000000001E-2</v>
      </c>
      <c r="AM39" s="329">
        <v>2.1887456E-2</v>
      </c>
      <c r="AN39" s="329">
        <v>2.2079730999999998E-2</v>
      </c>
      <c r="AO39" s="329">
        <v>2.2179377E-2</v>
      </c>
      <c r="AP39" s="329">
        <v>2.2180014000000001E-2</v>
      </c>
      <c r="AQ39" s="329">
        <v>2.2074336E-2</v>
      </c>
      <c r="AR39" s="329">
        <v>2.1853892E-2</v>
      </c>
      <c r="AS39" s="329">
        <v>2.1508792999999998E-2</v>
      </c>
      <c r="AT39" s="329">
        <v>2.1027318999999999E-2</v>
      </c>
      <c r="AU39" s="329">
        <v>2.0395351999999999E-2</v>
      </c>
      <c r="AV39" s="329">
        <v>1.9595569E-2</v>
      </c>
      <c r="AW39" s="329">
        <v>1.8606213999999999E-2</v>
      </c>
      <c r="AX39" s="329">
        <v>1.7399147E-2</v>
      </c>
      <c r="AY39" s="329">
        <v>1.5936570000000001E-2</v>
      </c>
      <c r="AZ39" s="329">
        <v>1.4165027E-2</v>
      </c>
      <c r="BA39" s="329">
        <v>1.2003105999999999E-2</v>
      </c>
      <c r="BB39" s="329">
        <v>9.3114570000000004E-3</v>
      </c>
      <c r="BC39" s="329">
        <v>5.7931789999999999E-3</v>
      </c>
    </row>
    <row r="40" spans="1:55" ht="13.5">
      <c r="A40" s="337">
        <v>32</v>
      </c>
      <c r="B40" s="338">
        <f t="shared" si="3"/>
        <v>2.6619999999999999</v>
      </c>
      <c r="C40" s="339">
        <f t="shared" si="4"/>
        <v>3.2395</v>
      </c>
      <c r="D40" s="340">
        <f t="shared" si="5"/>
        <v>2.2770000000000001</v>
      </c>
      <c r="I40" s="307"/>
      <c r="J40" s="321">
        <v>38</v>
      </c>
      <c r="K40" s="347">
        <v>4.9304119999999996</v>
      </c>
      <c r="L40" s="290">
        <v>4.9800000000000004</v>
      </c>
      <c r="M40" s="291">
        <v>0.62</v>
      </c>
      <c r="N40" s="292">
        <v>6.09</v>
      </c>
      <c r="O40" s="293">
        <v>0.68</v>
      </c>
      <c r="P40" s="294">
        <v>4.28</v>
      </c>
      <c r="Q40" s="295">
        <v>0.48</v>
      </c>
      <c r="R40" s="309"/>
      <c r="S40" s="9">
        <v>0.36</v>
      </c>
      <c r="T40" s="329">
        <v>5.9598239999999999E-3</v>
      </c>
      <c r="U40" s="329">
        <v>7.346839E-3</v>
      </c>
      <c r="V40" s="329">
        <v>8.6902769999999997E-3</v>
      </c>
      <c r="W40" s="329">
        <v>9.9888159999999993E-3</v>
      </c>
      <c r="X40" s="329">
        <v>1.1241050000000001E-2</v>
      </c>
      <c r="Y40" s="329">
        <v>1.2445483E-2</v>
      </c>
      <c r="Z40" s="329">
        <v>1.3600522E-2</v>
      </c>
      <c r="AA40" s="329">
        <v>1.4704465999999999E-2</v>
      </c>
      <c r="AB40" s="329">
        <v>1.5755495000000001E-2</v>
      </c>
      <c r="AC40" s="329">
        <v>1.6751655000000001E-2</v>
      </c>
      <c r="AD40" s="329">
        <v>1.7690847999999999E-2</v>
      </c>
      <c r="AE40" s="329">
        <v>1.8570808000000001E-2</v>
      </c>
      <c r="AF40" s="329">
        <v>1.9389086999999999E-2</v>
      </c>
      <c r="AG40" s="329">
        <v>2.0143029E-2</v>
      </c>
      <c r="AH40" s="329">
        <v>2.0829743000000001E-2</v>
      </c>
      <c r="AI40" s="329">
        <v>2.1446070000000001E-2</v>
      </c>
      <c r="AJ40" s="329">
        <v>2.1988545000000002E-2</v>
      </c>
      <c r="AK40" s="329">
        <v>2.245335E-2</v>
      </c>
      <c r="AL40" s="329">
        <v>2.2836260000000001E-2</v>
      </c>
      <c r="AM40" s="329">
        <v>2.3132567999999999E-2</v>
      </c>
      <c r="AN40" s="329">
        <v>2.3337007E-2</v>
      </c>
      <c r="AO40" s="329">
        <v>2.3443637E-2</v>
      </c>
      <c r="AP40" s="329">
        <v>2.3445711000000001E-2</v>
      </c>
      <c r="AQ40" s="329">
        <v>2.3335499999999999E-2</v>
      </c>
      <c r="AR40" s="329">
        <v>2.3104062000000002E-2</v>
      </c>
      <c r="AS40" s="329">
        <v>2.2740934000000001E-2</v>
      </c>
      <c r="AT40" s="329">
        <v>2.2233711E-2</v>
      </c>
      <c r="AU40" s="329">
        <v>2.1567452000000001E-2</v>
      </c>
      <c r="AV40" s="329">
        <v>2.0723816999999999E-2</v>
      </c>
      <c r="AW40" s="329">
        <v>1.9679768E-2</v>
      </c>
      <c r="AX40" s="329">
        <v>1.8405504999999999E-2</v>
      </c>
      <c r="AY40" s="329">
        <v>1.6860987000000001E-2</v>
      </c>
      <c r="AZ40" s="329">
        <v>1.4989568999999999E-2</v>
      </c>
      <c r="BA40" s="329">
        <v>1.2704953999999999E-2</v>
      </c>
      <c r="BB40" s="329">
        <v>9.8593589999999998E-3</v>
      </c>
      <c r="BC40" s="329">
        <v>6.1377150000000002E-3</v>
      </c>
    </row>
    <row r="41" spans="1:55" ht="13.5">
      <c r="A41" s="207">
        <v>33</v>
      </c>
      <c r="B41" s="341">
        <f t="shared" si="3"/>
        <v>2.6785000000000001</v>
      </c>
      <c r="C41" s="342">
        <f t="shared" si="4"/>
        <v>3.2615000000000003</v>
      </c>
      <c r="D41" s="343">
        <f t="shared" si="5"/>
        <v>2.2935000000000003</v>
      </c>
      <c r="I41" s="307"/>
      <c r="J41" s="321">
        <v>39</v>
      </c>
      <c r="K41" s="347">
        <v>4.9523789999999996</v>
      </c>
      <c r="L41" s="290">
        <v>5</v>
      </c>
      <c r="M41" s="291">
        <v>0.61</v>
      </c>
      <c r="N41" s="292">
        <v>6.12</v>
      </c>
      <c r="O41" s="293">
        <v>0.68</v>
      </c>
      <c r="P41" s="294">
        <v>4.3</v>
      </c>
      <c r="Q41" s="295">
        <v>0.47</v>
      </c>
      <c r="R41" s="309"/>
      <c r="S41" s="9">
        <v>0.37</v>
      </c>
      <c r="T41" s="329">
        <v>6.2847629999999996E-3</v>
      </c>
      <c r="U41" s="329">
        <v>7.7475950000000003E-3</v>
      </c>
      <c r="V41" s="329">
        <v>9.1645519999999994E-3</v>
      </c>
      <c r="W41" s="329">
        <v>1.053424E-2</v>
      </c>
      <c r="X41" s="329">
        <v>1.1855175000000001E-2</v>
      </c>
      <c r="Y41" s="329">
        <v>1.312578E-2</v>
      </c>
      <c r="Z41" s="329">
        <v>1.4344376000000001E-2</v>
      </c>
      <c r="AA41" s="329">
        <v>1.5509167000000001E-2</v>
      </c>
      <c r="AB41" s="329">
        <v>1.6618232E-2</v>
      </c>
      <c r="AC41" s="329">
        <v>1.7669513000000001E-2</v>
      </c>
      <c r="AD41" s="329">
        <v>1.8660794000000001E-2</v>
      </c>
      <c r="AE41" s="329">
        <v>1.9589684E-2</v>
      </c>
      <c r="AF41" s="329">
        <v>2.0453602000000001E-2</v>
      </c>
      <c r="AG41" s="329">
        <v>2.1249741999999999E-2</v>
      </c>
      <c r="AH41" s="329">
        <v>2.1975056E-2</v>
      </c>
      <c r="AI41" s="329">
        <v>2.2626207999999998E-2</v>
      </c>
      <c r="AJ41" s="329">
        <v>2.3199542E-2</v>
      </c>
      <c r="AK41" s="329">
        <v>2.3691027999999999E-2</v>
      </c>
      <c r="AL41" s="329">
        <v>2.4096204E-2</v>
      </c>
      <c r="AM41" s="329">
        <v>2.4410101999999999E-2</v>
      </c>
      <c r="AN41" s="329">
        <v>2.4627159999999999E-2</v>
      </c>
      <c r="AO41" s="329">
        <v>2.4741104E-2</v>
      </c>
      <c r="AP41" s="329">
        <v>2.4744810999999999E-2</v>
      </c>
      <c r="AQ41" s="329">
        <v>2.4630116000000001E-2</v>
      </c>
      <c r="AR41" s="329">
        <v>2.4387572999999999E-2</v>
      </c>
      <c r="AS41" s="329">
        <v>2.4006126999999999E-2</v>
      </c>
      <c r="AT41" s="329">
        <v>2.3472672E-2</v>
      </c>
      <c r="AU41" s="329">
        <v>2.2771415E-2</v>
      </c>
      <c r="AV41" s="329">
        <v>2.1882973E-2</v>
      </c>
      <c r="AW41" s="329">
        <v>2.0782989000000002E-2</v>
      </c>
      <c r="AX41" s="329">
        <v>1.9439950000000001E-2</v>
      </c>
      <c r="AY41" s="329">
        <v>1.7811502999999999E-2</v>
      </c>
      <c r="AZ41" s="329">
        <v>1.5837714999999999E-2</v>
      </c>
      <c r="BA41" s="329">
        <v>1.3427247999999999E-2</v>
      </c>
      <c r="BB41" s="329">
        <v>1.0423612000000001E-2</v>
      </c>
      <c r="BC41" s="329">
        <v>6.492945E-3</v>
      </c>
    </row>
    <row r="42" spans="1:55" ht="13.5">
      <c r="A42" s="337">
        <v>34</v>
      </c>
      <c r="B42" s="338">
        <f t="shared" si="3"/>
        <v>2.6895000000000002</v>
      </c>
      <c r="C42" s="339">
        <f t="shared" si="4"/>
        <v>3.278</v>
      </c>
      <c r="D42" s="340">
        <f t="shared" si="5"/>
        <v>2.3045000000000004</v>
      </c>
      <c r="I42" s="307"/>
      <c r="J42" s="321">
        <v>40</v>
      </c>
      <c r="K42" s="347">
        <v>4.9719309999999997</v>
      </c>
      <c r="L42" s="290">
        <v>5.0199999999999996</v>
      </c>
      <c r="M42" s="291">
        <v>0.61</v>
      </c>
      <c r="N42" s="292">
        <v>6.15</v>
      </c>
      <c r="O42" s="293">
        <v>0.68</v>
      </c>
      <c r="P42" s="294">
        <v>4.32</v>
      </c>
      <c r="Q42" s="295">
        <v>0.47</v>
      </c>
      <c r="R42" s="309"/>
      <c r="S42" s="9">
        <v>0.38</v>
      </c>
      <c r="T42" s="329">
        <v>6.6174370000000003E-3</v>
      </c>
      <c r="U42" s="329">
        <v>8.1579110000000003E-3</v>
      </c>
      <c r="V42" s="329">
        <v>9.6501669999999994E-3</v>
      </c>
      <c r="W42" s="329">
        <v>1.1092734999999999E-2</v>
      </c>
      <c r="X42" s="329">
        <v>1.2484054E-2</v>
      </c>
      <c r="Y42" s="329">
        <v>1.3822462000000001E-2</v>
      </c>
      <c r="Z42" s="329">
        <v>1.5106191E-2</v>
      </c>
      <c r="AA42" s="329">
        <v>1.6333349E-2</v>
      </c>
      <c r="AB42" s="329">
        <v>1.7501914E-2</v>
      </c>
      <c r="AC42" s="329">
        <v>1.8609715999999998E-2</v>
      </c>
      <c r="AD42" s="329">
        <v>1.9654420999999998E-2</v>
      </c>
      <c r="AE42" s="329">
        <v>2.0633511E-2</v>
      </c>
      <c r="AF42" s="329">
        <v>2.1544265999999999E-2</v>
      </c>
      <c r="AG42" s="329">
        <v>2.2383731E-2</v>
      </c>
      <c r="AH42" s="329">
        <v>2.314869E-2</v>
      </c>
      <c r="AI42" s="329">
        <v>2.3835631999999999E-2</v>
      </c>
      <c r="AJ42" s="329">
        <v>2.4440700999999999E-2</v>
      </c>
      <c r="AK42" s="329">
        <v>2.495965E-2</v>
      </c>
      <c r="AL42" s="329">
        <v>2.5387776000000001E-2</v>
      </c>
      <c r="AM42" s="329">
        <v>2.5719841E-2</v>
      </c>
      <c r="AN42" s="329">
        <v>2.5949981E-2</v>
      </c>
      <c r="AO42" s="329">
        <v>2.6071581E-2</v>
      </c>
      <c r="AP42" s="329">
        <v>2.6077128000000002E-2</v>
      </c>
      <c r="AQ42" s="329">
        <v>2.5958011999999999E-2</v>
      </c>
      <c r="AR42" s="329">
        <v>2.5704267999999999E-2</v>
      </c>
      <c r="AS42" s="329">
        <v>2.5304235000000001E-2</v>
      </c>
      <c r="AT42" s="329">
        <v>2.4744082000000001E-2</v>
      </c>
      <c r="AU42" s="329">
        <v>2.4007145000000001E-2</v>
      </c>
      <c r="AV42" s="329">
        <v>2.3072965000000001E-2</v>
      </c>
      <c r="AW42" s="329">
        <v>2.1915825999999999E-2</v>
      </c>
      <c r="AX42" s="329">
        <v>2.0502454999999999E-2</v>
      </c>
      <c r="AY42" s="329">
        <v>1.8788117999999999E-2</v>
      </c>
      <c r="AZ42" s="329">
        <v>1.6709492999999999E-2</v>
      </c>
      <c r="BA42" s="329">
        <v>1.4170041E-2</v>
      </c>
      <c r="BB42" s="329">
        <v>1.1004287999999999E-2</v>
      </c>
      <c r="BC42" s="329">
        <v>6.8589519999999998E-3</v>
      </c>
    </row>
    <row r="43" spans="1:55" ht="13.5">
      <c r="A43" s="207">
        <v>35</v>
      </c>
      <c r="B43" s="341">
        <f t="shared" si="3"/>
        <v>2.7005000000000003</v>
      </c>
      <c r="C43" s="342">
        <f t="shared" si="4"/>
        <v>3.3000000000000003</v>
      </c>
      <c r="D43" s="343">
        <f t="shared" si="5"/>
        <v>2.3155000000000001</v>
      </c>
      <c r="I43" s="307"/>
      <c r="J43" s="321">
        <v>41</v>
      </c>
      <c r="K43" s="347">
        <v>4.9898629999999997</v>
      </c>
      <c r="L43" s="290">
        <v>5.04</v>
      </c>
      <c r="M43" s="291">
        <v>0.61</v>
      </c>
      <c r="N43" s="292">
        <v>6.17</v>
      </c>
      <c r="O43" s="293">
        <v>0.68</v>
      </c>
      <c r="P43" s="294">
        <v>4.34</v>
      </c>
      <c r="Q43" s="295">
        <v>0.47</v>
      </c>
      <c r="R43" s="309"/>
      <c r="S43" s="9">
        <v>0.39</v>
      </c>
      <c r="T43" s="329">
        <v>6.957754E-3</v>
      </c>
      <c r="U43" s="329">
        <v>8.5776770000000006E-3</v>
      </c>
      <c r="V43" s="329">
        <v>1.0146993999999999E-2</v>
      </c>
      <c r="W43" s="329">
        <v>1.1664158000000001E-2</v>
      </c>
      <c r="X43" s="329">
        <v>1.3127526E-2</v>
      </c>
      <c r="Y43" s="329">
        <v>1.4535354E-2</v>
      </c>
      <c r="Z43" s="329">
        <v>1.5885778999999999E-2</v>
      </c>
      <c r="AA43" s="329">
        <v>1.7176812999999999E-2</v>
      </c>
      <c r="AB43" s="329">
        <v>1.8406328999999999E-2</v>
      </c>
      <c r="AC43" s="329">
        <v>1.9572044E-2</v>
      </c>
      <c r="AD43" s="329">
        <v>2.0671503000000001E-2</v>
      </c>
      <c r="AE43" s="329">
        <v>2.1702058E-2</v>
      </c>
      <c r="AF43" s="329">
        <v>2.2660843999999999E-2</v>
      </c>
      <c r="AG43" s="329">
        <v>2.3544755000000001E-2</v>
      </c>
      <c r="AH43" s="329">
        <v>2.4350406000000002E-2</v>
      </c>
      <c r="AI43" s="329">
        <v>2.5074101000000001E-2</v>
      </c>
      <c r="AJ43" s="329">
        <v>2.5711784000000001E-2</v>
      </c>
      <c r="AK43" s="329">
        <v>2.6258983E-2</v>
      </c>
      <c r="AL43" s="329">
        <v>2.6710747E-2</v>
      </c>
      <c r="AM43" s="329">
        <v>2.7061564E-2</v>
      </c>
      <c r="AN43" s="329">
        <v>2.7305257999999999E-2</v>
      </c>
      <c r="AO43" s="329">
        <v>2.7434864999999999E-2</v>
      </c>
      <c r="AP43" s="329">
        <v>2.7442472999999998E-2</v>
      </c>
      <c r="AQ43" s="329">
        <v>2.7319012E-2</v>
      </c>
      <c r="AR43" s="329">
        <v>2.7053988000000001E-2</v>
      </c>
      <c r="AS43" s="329">
        <v>2.6635115000000001E-2</v>
      </c>
      <c r="AT43" s="329">
        <v>2.6047819E-2</v>
      </c>
      <c r="AU43" s="329">
        <v>2.5274540000000002E-2</v>
      </c>
      <c r="AV43" s="329">
        <v>2.4293711999999999E-2</v>
      </c>
      <c r="AW43" s="329">
        <v>2.3078226E-2</v>
      </c>
      <c r="AX43" s="329">
        <v>2.1592994000000001E-2</v>
      </c>
      <c r="AY43" s="329">
        <v>1.9790830999999998E-2</v>
      </c>
      <c r="AZ43" s="329">
        <v>1.7604927999999999E-2</v>
      </c>
      <c r="BA43" s="329">
        <v>1.4933386E-2</v>
      </c>
      <c r="BB43" s="329">
        <v>1.1601461E-2</v>
      </c>
      <c r="BC43" s="329">
        <v>7.2358159999999999E-3</v>
      </c>
    </row>
    <row r="44" spans="1:55" ht="13.5">
      <c r="A44" s="337">
        <v>36</v>
      </c>
      <c r="B44" s="338">
        <f t="shared" si="3"/>
        <v>2.7170000000000005</v>
      </c>
      <c r="C44" s="339">
        <f t="shared" si="4"/>
        <v>3.3165000000000004</v>
      </c>
      <c r="D44" s="340">
        <f t="shared" si="5"/>
        <v>2.3320000000000003</v>
      </c>
      <c r="I44" s="307"/>
      <c r="J44" s="321">
        <v>42</v>
      </c>
      <c r="K44" s="347">
        <v>5.0106719999999996</v>
      </c>
      <c r="L44" s="290">
        <v>5.0599999999999996</v>
      </c>
      <c r="M44" s="291">
        <v>0.61</v>
      </c>
      <c r="N44" s="292">
        <v>6.2</v>
      </c>
      <c r="O44" s="293">
        <v>0.67</v>
      </c>
      <c r="P44" s="294">
        <v>4.3600000000000003</v>
      </c>
      <c r="Q44" s="295">
        <v>0.47</v>
      </c>
      <c r="R44" s="309"/>
      <c r="S44" s="9">
        <v>0.4</v>
      </c>
      <c r="T44" s="329">
        <v>7.3056229999999998E-3</v>
      </c>
      <c r="U44" s="329">
        <v>9.0067819999999996E-3</v>
      </c>
      <c r="V44" s="329">
        <v>1.0654902000000001E-2</v>
      </c>
      <c r="W44" s="329">
        <v>1.2248359E-2</v>
      </c>
      <c r="X44" s="329">
        <v>1.3785428000000001E-2</v>
      </c>
      <c r="Y44" s="329">
        <v>1.5264276E-2</v>
      </c>
      <c r="Z44" s="329">
        <v>1.6682948E-2</v>
      </c>
      <c r="AA44" s="329">
        <v>1.8039355999999999E-2</v>
      </c>
      <c r="AB44" s="329">
        <v>1.9331264000000001E-2</v>
      </c>
      <c r="AC44" s="329">
        <v>2.0556275999999998E-2</v>
      </c>
      <c r="AD44" s="329">
        <v>2.1711811000000001E-2</v>
      </c>
      <c r="AE44" s="329">
        <v>2.2795086999999999E-2</v>
      </c>
      <c r="AF44" s="329">
        <v>2.3803095E-2</v>
      </c>
      <c r="AG44" s="329">
        <v>2.4732570999999998E-2</v>
      </c>
      <c r="AH44" s="329">
        <v>2.5579958E-2</v>
      </c>
      <c r="AI44" s="329">
        <v>2.6341371999999998E-2</v>
      </c>
      <c r="AJ44" s="329">
        <v>2.7012547000000001E-2</v>
      </c>
      <c r="AK44" s="329">
        <v>2.7588786000000001E-2</v>
      </c>
      <c r="AL44" s="329">
        <v>2.8064883999999998E-2</v>
      </c>
      <c r="AM44" s="329">
        <v>2.8435044E-2</v>
      </c>
      <c r="AN44" s="329">
        <v>2.8692773000000001E-2</v>
      </c>
      <c r="AO44" s="329">
        <v>2.8830748999999999E-2</v>
      </c>
      <c r="AP44" s="329">
        <v>2.8840649999999999E-2</v>
      </c>
      <c r="AQ44" s="329">
        <v>2.8712937000000001E-2</v>
      </c>
      <c r="AR44" s="329">
        <v>2.8436570000000001E-2</v>
      </c>
      <c r="AS44" s="329">
        <v>2.7998622000000001E-2</v>
      </c>
      <c r="AT44" s="329">
        <v>2.7383758000000001E-2</v>
      </c>
      <c r="AU44" s="329">
        <v>2.6573497000000001E-2</v>
      </c>
      <c r="AV44" s="329">
        <v>2.5545136E-2</v>
      </c>
      <c r="AW44" s="329">
        <v>2.4270133999999999E-2</v>
      </c>
      <c r="AX44" s="329">
        <v>2.2711538E-2</v>
      </c>
      <c r="AY44" s="329">
        <v>2.0819642999999999E-2</v>
      </c>
      <c r="AZ44" s="329">
        <v>1.8524046999999998E-2</v>
      </c>
      <c r="BA44" s="329">
        <v>1.5717335999999998E-2</v>
      </c>
      <c r="BB44" s="329">
        <v>1.2215207E-2</v>
      </c>
      <c r="BC44" s="329">
        <v>7.623622E-3</v>
      </c>
    </row>
    <row r="45" spans="1:55" ht="13.5">
      <c r="A45" s="207">
        <v>37</v>
      </c>
      <c r="B45" s="341">
        <f t="shared" si="3"/>
        <v>2.7280000000000002</v>
      </c>
      <c r="C45" s="342">
        <f t="shared" si="4"/>
        <v>3.3330000000000002</v>
      </c>
      <c r="D45" s="343">
        <f t="shared" si="5"/>
        <v>2.343</v>
      </c>
      <c r="I45" s="307"/>
      <c r="J45" s="321">
        <v>43</v>
      </c>
      <c r="K45" s="347">
        <v>5.0258710000000004</v>
      </c>
      <c r="L45" s="290">
        <v>5.07</v>
      </c>
      <c r="M45" s="291">
        <v>0.6</v>
      </c>
      <c r="N45" s="292">
        <v>6.23</v>
      </c>
      <c r="O45" s="293">
        <v>0.67</v>
      </c>
      <c r="P45" s="294">
        <v>4.38</v>
      </c>
      <c r="Q45" s="295">
        <v>0.47</v>
      </c>
      <c r="R45" s="309"/>
      <c r="S45" s="9">
        <v>0.41</v>
      </c>
      <c r="T45" s="329">
        <v>7.6609499999999997E-3</v>
      </c>
      <c r="U45" s="329">
        <v>9.4451110000000008E-3</v>
      </c>
      <c r="V45" s="329">
        <v>1.1173758000000001E-2</v>
      </c>
      <c r="W45" s="329">
        <v>1.2845186999999999E-2</v>
      </c>
      <c r="X45" s="329">
        <v>1.4457592E-2</v>
      </c>
      <c r="Y45" s="329">
        <v>1.6009046999999998E-2</v>
      </c>
      <c r="Z45" s="329">
        <v>1.7497503000000001E-2</v>
      </c>
      <c r="AA45" s="329">
        <v>1.8920769E-2</v>
      </c>
      <c r="AB45" s="329">
        <v>2.0276500999999999E-2</v>
      </c>
      <c r="AC45" s="329">
        <v>2.1562181999999999E-2</v>
      </c>
      <c r="AD45" s="329">
        <v>2.2775106999999999E-2</v>
      </c>
      <c r="AE45" s="329">
        <v>2.3912356999999999E-2</v>
      </c>
      <c r="AF45" s="329">
        <v>2.4970774000000001E-2</v>
      </c>
      <c r="AG45" s="329">
        <v>2.594693E-2</v>
      </c>
      <c r="AH45" s="329">
        <v>2.6837096000000001E-2</v>
      </c>
      <c r="AI45" s="329">
        <v>2.7637192000000001E-2</v>
      </c>
      <c r="AJ45" s="329">
        <v>2.8342743E-2</v>
      </c>
      <c r="AK45" s="329">
        <v>2.8948815999999999E-2</v>
      </c>
      <c r="AL45" s="329">
        <v>2.9449947000000001E-2</v>
      </c>
      <c r="AM45" s="329">
        <v>2.9840049E-2</v>
      </c>
      <c r="AN45" s="329">
        <v>3.0112303999999999E-2</v>
      </c>
      <c r="AO45" s="329">
        <v>3.0259022E-2</v>
      </c>
      <c r="AP45" s="329">
        <v>3.0271461999999999E-2</v>
      </c>
      <c r="AQ45" s="329">
        <v>3.0139603000000001E-2</v>
      </c>
      <c r="AR45" s="329">
        <v>2.9851844999999998E-2</v>
      </c>
      <c r="AS45" s="329">
        <v>2.9394606E-2</v>
      </c>
      <c r="AT45" s="329">
        <v>2.8751769999999999E-2</v>
      </c>
      <c r="AU45" s="329">
        <v>2.7903908000000002E-2</v>
      </c>
      <c r="AV45" s="329">
        <v>2.6827153999999999E-2</v>
      </c>
      <c r="AW45" s="329">
        <v>2.5491493E-2</v>
      </c>
      <c r="AX45" s="329">
        <v>2.3858056999999998E-2</v>
      </c>
      <c r="AY45" s="329">
        <v>2.1874550999999999E-2</v>
      </c>
      <c r="AZ45" s="329">
        <v>1.9466878999999999E-2</v>
      </c>
      <c r="BA45" s="329">
        <v>1.6521945999999999E-2</v>
      </c>
      <c r="BB45" s="329">
        <v>1.2845603000000001E-2</v>
      </c>
      <c r="BC45" s="329">
        <v>8.0224570000000002E-3</v>
      </c>
    </row>
    <row r="46" spans="1:55" ht="13.5">
      <c r="A46" s="337">
        <v>38</v>
      </c>
      <c r="B46" s="338">
        <f t="shared" si="3"/>
        <v>2.7390000000000003</v>
      </c>
      <c r="C46" s="339">
        <f t="shared" si="4"/>
        <v>3.3495000000000004</v>
      </c>
      <c r="D46" s="340">
        <f t="shared" si="5"/>
        <v>2.3540000000000005</v>
      </c>
      <c r="I46" s="307"/>
      <c r="J46" s="321">
        <v>44</v>
      </c>
      <c r="K46" s="347">
        <v>5.0447620000000004</v>
      </c>
      <c r="L46" s="290">
        <v>5.09</v>
      </c>
      <c r="M46" s="291">
        <v>0.6</v>
      </c>
      <c r="N46" s="292">
        <v>6.25</v>
      </c>
      <c r="O46" s="293">
        <v>0.67</v>
      </c>
      <c r="P46" s="294">
        <v>4.4000000000000004</v>
      </c>
      <c r="Q46" s="295">
        <v>0.47</v>
      </c>
      <c r="R46" s="309"/>
      <c r="S46" s="9">
        <v>0.42</v>
      </c>
      <c r="T46" s="329">
        <v>8.0236390000000008E-3</v>
      </c>
      <c r="U46" s="329">
        <v>9.8925469999999998E-3</v>
      </c>
      <c r="V46" s="329">
        <v>1.1703425E-2</v>
      </c>
      <c r="W46" s="329">
        <v>1.345449E-2</v>
      </c>
      <c r="X46" s="329">
        <v>1.5143847E-2</v>
      </c>
      <c r="Y46" s="329">
        <v>1.6769480999999999E-2</v>
      </c>
      <c r="Z46" s="329">
        <v>1.8329244000000001E-2</v>
      </c>
      <c r="AA46" s="329">
        <v>1.9820839999999999E-2</v>
      </c>
      <c r="AB46" s="329">
        <v>2.1241815000000001E-2</v>
      </c>
      <c r="AC46" s="329">
        <v>2.2589530999999999E-2</v>
      </c>
      <c r="AD46" s="329">
        <v>2.3861153E-2</v>
      </c>
      <c r="AE46" s="329">
        <v>2.5053622000000001E-2</v>
      </c>
      <c r="AF46" s="329">
        <v>2.6163626999999998E-2</v>
      </c>
      <c r="AG46" s="329">
        <v>2.7187578E-2</v>
      </c>
      <c r="AH46" s="329">
        <v>2.8121564000000002E-2</v>
      </c>
      <c r="AI46" s="329">
        <v>2.8961308000000002E-2</v>
      </c>
      <c r="AJ46" s="329">
        <v>2.9702118E-2</v>
      </c>
      <c r="AK46" s="329">
        <v>3.0338823000000001E-2</v>
      </c>
      <c r="AL46" s="329">
        <v>3.0865692E-2</v>
      </c>
      <c r="AM46" s="329">
        <v>3.1276342999999998E-2</v>
      </c>
      <c r="AN46" s="329">
        <v>3.1563622999999999E-2</v>
      </c>
      <c r="AO46" s="329">
        <v>3.1719467000000001E-2</v>
      </c>
      <c r="AP46" s="329">
        <v>3.1734704000000002E-2</v>
      </c>
      <c r="AQ46" s="329">
        <v>3.1598819E-2</v>
      </c>
      <c r="AR46" s="329">
        <v>3.1299642000000003E-2</v>
      </c>
      <c r="AS46" s="329">
        <v>3.0822914999999999E-2</v>
      </c>
      <c r="AT46" s="329">
        <v>3.0151721999999999E-2</v>
      </c>
      <c r="AU46" s="329">
        <v>2.9265665E-2</v>
      </c>
      <c r="AV46" s="329">
        <v>2.8139681E-2</v>
      </c>
      <c r="AW46" s="329">
        <v>2.6742245000000001E-2</v>
      </c>
      <c r="AX46" s="329">
        <v>2.5032520999999999E-2</v>
      </c>
      <c r="AY46" s="329">
        <v>2.2955553E-2</v>
      </c>
      <c r="AZ46" s="329">
        <v>2.0433449999999999E-2</v>
      </c>
      <c r="BA46" s="329">
        <v>1.7347270000000001E-2</v>
      </c>
      <c r="BB46" s="329">
        <v>1.3492726999999999E-2</v>
      </c>
      <c r="BC46" s="329">
        <v>8.4324080000000006E-3</v>
      </c>
    </row>
    <row r="47" spans="1:55" ht="13.5">
      <c r="A47" s="207">
        <v>39</v>
      </c>
      <c r="B47" s="341">
        <f t="shared" si="3"/>
        <v>2.75</v>
      </c>
      <c r="C47" s="342">
        <f t="shared" si="4"/>
        <v>3.3660000000000005</v>
      </c>
      <c r="D47" s="343">
        <f t="shared" si="5"/>
        <v>2.3650000000000002</v>
      </c>
      <c r="I47" s="307"/>
      <c r="J47" s="321">
        <v>45</v>
      </c>
      <c r="K47" s="347">
        <v>5.0637439999999998</v>
      </c>
      <c r="L47" s="290">
        <v>5.1100000000000003</v>
      </c>
      <c r="M47" s="291">
        <v>0.6</v>
      </c>
      <c r="N47" s="292">
        <v>6.28</v>
      </c>
      <c r="O47" s="293">
        <v>0.67</v>
      </c>
      <c r="P47" s="294">
        <v>4.42</v>
      </c>
      <c r="Q47" s="295">
        <v>0.47</v>
      </c>
      <c r="R47" s="309"/>
      <c r="S47" s="9">
        <v>0.43</v>
      </c>
      <c r="T47" s="329">
        <v>8.3935920000000001E-3</v>
      </c>
      <c r="U47" s="329">
        <v>1.0348972E-2</v>
      </c>
      <c r="V47" s="329">
        <v>1.2243766999999999E-2</v>
      </c>
      <c r="W47" s="329">
        <v>1.4076109999999999E-2</v>
      </c>
      <c r="X47" s="329">
        <v>1.584402E-2</v>
      </c>
      <c r="Y47" s="329">
        <v>1.7545387999999999E-2</v>
      </c>
      <c r="Z47" s="329">
        <v>1.9177967000000001E-2</v>
      </c>
      <c r="AA47" s="329">
        <v>2.0739354000000002E-2</v>
      </c>
      <c r="AB47" s="329">
        <v>2.2226981E-2</v>
      </c>
      <c r="AC47" s="329">
        <v>2.3638085999999999E-2</v>
      </c>
      <c r="AD47" s="329">
        <v>2.4969702999999999E-2</v>
      </c>
      <c r="AE47" s="329">
        <v>2.6218629E-2</v>
      </c>
      <c r="AF47" s="329">
        <v>2.73814E-2</v>
      </c>
      <c r="AG47" s="329">
        <v>2.8454256000000001E-2</v>
      </c>
      <c r="AH47" s="329">
        <v>2.94331E-2</v>
      </c>
      <c r="AI47" s="329">
        <v>3.0313458000000001E-2</v>
      </c>
      <c r="AJ47" s="329">
        <v>3.1090414E-2</v>
      </c>
      <c r="AK47" s="329">
        <v>3.1758552000000002E-2</v>
      </c>
      <c r="AL47" s="329">
        <v>3.2311869999999999E-2</v>
      </c>
      <c r="AM47" s="329">
        <v>3.2743683000000003E-2</v>
      </c>
      <c r="AN47" s="329">
        <v>3.3046498000000001E-2</v>
      </c>
      <c r="AO47" s="329">
        <v>3.3211862000000002E-2</v>
      </c>
      <c r="AP47" s="329">
        <v>3.3230167999999997E-2</v>
      </c>
      <c r="AQ47" s="329">
        <v>3.3090395000000002E-2</v>
      </c>
      <c r="AR47" s="329">
        <v>3.2779783999999999E-2</v>
      </c>
      <c r="AS47" s="329">
        <v>3.2283392000000001E-2</v>
      </c>
      <c r="AT47" s="329">
        <v>3.1583478999999998E-2</v>
      </c>
      <c r="AU47" s="329">
        <v>3.0658655E-2</v>
      </c>
      <c r="AV47" s="329">
        <v>2.9482629E-2</v>
      </c>
      <c r="AW47" s="329">
        <v>2.8022327999999999E-2</v>
      </c>
      <c r="AX47" s="329">
        <v>2.6234897E-2</v>
      </c>
      <c r="AY47" s="329">
        <v>2.4062647999999999E-2</v>
      </c>
      <c r="AZ47" s="329">
        <v>2.1423786E-2</v>
      </c>
      <c r="BA47" s="329">
        <v>1.8193363000000001E-2</v>
      </c>
      <c r="BB47" s="329">
        <v>1.4156659E-2</v>
      </c>
      <c r="BC47" s="329">
        <v>8.8535650000000007E-3</v>
      </c>
    </row>
    <row r="48" spans="1:55" ht="13.5">
      <c r="A48" s="337">
        <v>40</v>
      </c>
      <c r="B48" s="338">
        <f t="shared" si="3"/>
        <v>2.7610000000000001</v>
      </c>
      <c r="C48" s="339">
        <f t="shared" si="4"/>
        <v>3.3825000000000003</v>
      </c>
      <c r="D48" s="340">
        <f t="shared" si="5"/>
        <v>2.3760000000000003</v>
      </c>
      <c r="I48" s="307"/>
      <c r="J48" s="321">
        <v>46</v>
      </c>
      <c r="K48" s="347">
        <v>5.0782850000000002</v>
      </c>
      <c r="L48" s="290">
        <v>5.13</v>
      </c>
      <c r="M48" s="291">
        <v>0.6</v>
      </c>
      <c r="N48" s="292">
        <v>6.3</v>
      </c>
      <c r="O48" s="293">
        <v>0.67</v>
      </c>
      <c r="P48" s="294">
        <v>4.43</v>
      </c>
      <c r="Q48" s="295">
        <v>0.47</v>
      </c>
      <c r="R48" s="309"/>
      <c r="S48" s="9">
        <v>0.44</v>
      </c>
      <c r="T48" s="329">
        <v>8.7707099999999993E-3</v>
      </c>
      <c r="U48" s="329">
        <v>1.0814265E-2</v>
      </c>
      <c r="V48" s="329">
        <v>1.2794641000000001E-2</v>
      </c>
      <c r="W48" s="329">
        <v>1.4709887E-2</v>
      </c>
      <c r="X48" s="329">
        <v>1.6557933E-2</v>
      </c>
      <c r="Y48" s="329">
        <v>1.8336576E-2</v>
      </c>
      <c r="Z48" s="329">
        <v>2.0043465E-2</v>
      </c>
      <c r="AA48" s="329">
        <v>2.1676091000000001E-2</v>
      </c>
      <c r="AB48" s="329">
        <v>2.3231766000000001E-2</v>
      </c>
      <c r="AC48" s="329">
        <v>2.4707606E-2</v>
      </c>
      <c r="AD48" s="329">
        <v>2.6100509000000001E-2</v>
      </c>
      <c r="AE48" s="329">
        <v>2.7407125000000001E-2</v>
      </c>
      <c r="AF48" s="329">
        <v>2.8623831999999998E-2</v>
      </c>
      <c r="AG48" s="329">
        <v>2.9746697999999999E-2</v>
      </c>
      <c r="AH48" s="329">
        <v>3.0771441E-2</v>
      </c>
      <c r="AI48" s="329">
        <v>3.1693377000000002E-2</v>
      </c>
      <c r="AJ48" s="329">
        <v>3.2507366000000003E-2</v>
      </c>
      <c r="AK48" s="329">
        <v>3.3207742999999998E-2</v>
      </c>
      <c r="AL48" s="329">
        <v>3.3788226999999997E-2</v>
      </c>
      <c r="AM48" s="329">
        <v>3.4241821999999998E-2</v>
      </c>
      <c r="AN48" s="329">
        <v>3.4560689999999998E-2</v>
      </c>
      <c r="AO48" s="329">
        <v>3.4735981999999999E-2</v>
      </c>
      <c r="AP48" s="329">
        <v>3.4757640999999999E-2</v>
      </c>
      <c r="AQ48" s="329">
        <v>3.4614130999999999E-2</v>
      </c>
      <c r="AR48" s="329">
        <v>3.4292092000000003E-2</v>
      </c>
      <c r="AS48" s="329">
        <v>3.3775876000000003E-2</v>
      </c>
      <c r="AT48" s="329">
        <v>3.3046902000000003E-2</v>
      </c>
      <c r="AU48" s="329">
        <v>3.2082761000000001E-2</v>
      </c>
      <c r="AV48" s="329">
        <v>3.0855909000000001E-2</v>
      </c>
      <c r="AW48" s="329">
        <v>2.9331679999999999E-2</v>
      </c>
      <c r="AX48" s="329">
        <v>2.7465152E-2</v>
      </c>
      <c r="AY48" s="329">
        <v>2.5195829999999999E-2</v>
      </c>
      <c r="AZ48" s="329">
        <v>2.2437914E-2</v>
      </c>
      <c r="BA48" s="329">
        <v>1.9060283000000001E-2</v>
      </c>
      <c r="BB48" s="329">
        <v>1.483748E-2</v>
      </c>
      <c r="BC48" s="329">
        <v>9.2860200000000007E-3</v>
      </c>
    </row>
    <row r="49" spans="1:55" ht="13.5">
      <c r="A49" s="207">
        <v>41</v>
      </c>
      <c r="B49" s="341">
        <f t="shared" si="3"/>
        <v>2.7720000000000002</v>
      </c>
      <c r="C49" s="342">
        <f t="shared" si="4"/>
        <v>3.3935000000000004</v>
      </c>
      <c r="D49" s="343">
        <f t="shared" si="5"/>
        <v>2.387</v>
      </c>
      <c r="I49" s="307"/>
      <c r="J49" s="321">
        <v>47</v>
      </c>
      <c r="K49" s="347">
        <v>5.0962839999999998</v>
      </c>
      <c r="L49" s="290">
        <v>5.14</v>
      </c>
      <c r="M49" s="291">
        <v>0.6</v>
      </c>
      <c r="N49" s="292">
        <v>6.33</v>
      </c>
      <c r="O49" s="293">
        <v>0.66</v>
      </c>
      <c r="P49" s="294">
        <v>4.45</v>
      </c>
      <c r="Q49" s="295">
        <v>0.46</v>
      </c>
      <c r="R49" s="309"/>
      <c r="S49" s="9">
        <v>0.45</v>
      </c>
      <c r="T49" s="329">
        <v>9.1548940000000002E-3</v>
      </c>
      <c r="U49" s="329">
        <v>1.1288304000000001E-2</v>
      </c>
      <c r="V49" s="329">
        <v>1.3355905E-2</v>
      </c>
      <c r="W49" s="329">
        <v>1.535566E-2</v>
      </c>
      <c r="X49" s="329">
        <v>1.7285407999999999E-2</v>
      </c>
      <c r="Y49" s="329">
        <v>1.9142849E-2</v>
      </c>
      <c r="Z49" s="329">
        <v>2.0925527999999999E-2</v>
      </c>
      <c r="AA49" s="329">
        <v>2.2630826E-2</v>
      </c>
      <c r="AB49" s="329">
        <v>2.4255935999999999E-2</v>
      </c>
      <c r="AC49" s="329">
        <v>2.5797845999999999E-2</v>
      </c>
      <c r="AD49" s="329">
        <v>2.7253315E-2</v>
      </c>
      <c r="AE49" s="329">
        <v>2.8618846999999999E-2</v>
      </c>
      <c r="AF49" s="329">
        <v>2.9890657000000001E-2</v>
      </c>
      <c r="AG49" s="329">
        <v>3.1064636999999999E-2</v>
      </c>
      <c r="AH49" s="329">
        <v>3.2136313E-2</v>
      </c>
      <c r="AI49" s="329">
        <v>3.3100793000000003E-2</v>
      </c>
      <c r="AJ49" s="329">
        <v>3.3952705999999999E-2</v>
      </c>
      <c r="AK49" s="329">
        <v>3.4686130000000003E-2</v>
      </c>
      <c r="AL49" s="329">
        <v>3.5294501999999998E-2</v>
      </c>
      <c r="AM49" s="329">
        <v>3.5770509999999998E-2</v>
      </c>
      <c r="AN49" s="329">
        <v>3.6105957000000001E-2</v>
      </c>
      <c r="AO49" s="329">
        <v>3.6291595000000003E-2</v>
      </c>
      <c r="AP49" s="329">
        <v>3.6316904999999997E-2</v>
      </c>
      <c r="AQ49" s="329">
        <v>3.6169826000000002E-2</v>
      </c>
      <c r="AR49" s="329">
        <v>3.5836382E-2</v>
      </c>
      <c r="AS49" s="329">
        <v>3.5300203000000002E-2</v>
      </c>
      <c r="AT49" s="329">
        <v>3.4541848E-2</v>
      </c>
      <c r="AU49" s="329">
        <v>3.3537866999999999E-2</v>
      </c>
      <c r="AV49" s="329">
        <v>3.2259427E-2</v>
      </c>
      <c r="AW49" s="329">
        <v>3.0670236999999999E-2</v>
      </c>
      <c r="AX49" s="329">
        <v>2.8723248999999999E-2</v>
      </c>
      <c r="AY49" s="329">
        <v>2.6355094999999999E-2</v>
      </c>
      <c r="AZ49" s="329">
        <v>2.3475862E-2</v>
      </c>
      <c r="BA49" s="329">
        <v>1.9948084000000001E-2</v>
      </c>
      <c r="BB49" s="329">
        <v>1.5535271999999999E-2</v>
      </c>
      <c r="BC49" s="329">
        <v>9.7298669999999997E-3</v>
      </c>
    </row>
    <row r="50" spans="1:55" ht="13.5">
      <c r="A50" s="337">
        <v>42</v>
      </c>
      <c r="B50" s="338">
        <f t="shared" si="3"/>
        <v>2.7829999999999999</v>
      </c>
      <c r="C50" s="339">
        <f t="shared" si="4"/>
        <v>3.4100000000000006</v>
      </c>
      <c r="D50" s="340">
        <f t="shared" si="5"/>
        <v>2.3980000000000006</v>
      </c>
      <c r="I50" s="307"/>
      <c r="J50" s="321">
        <v>48</v>
      </c>
      <c r="K50" s="347">
        <v>5.1097390000000003</v>
      </c>
      <c r="L50" s="290">
        <v>5.16</v>
      </c>
      <c r="M50" s="291">
        <v>0.6</v>
      </c>
      <c r="N50" s="292">
        <v>6.35</v>
      </c>
      <c r="O50" s="293">
        <v>0.66</v>
      </c>
      <c r="P50" s="294">
        <v>4.47</v>
      </c>
      <c r="Q50" s="295">
        <v>0.46</v>
      </c>
      <c r="R50" s="309"/>
      <c r="S50" s="9">
        <v>0.46</v>
      </c>
      <c r="T50" s="329">
        <v>9.5460389999999992E-3</v>
      </c>
      <c r="U50" s="329">
        <v>1.1770964E-2</v>
      </c>
      <c r="V50" s="329">
        <v>1.3927413E-2</v>
      </c>
      <c r="W50" s="329">
        <v>1.6013263999999999E-2</v>
      </c>
      <c r="X50" s="329">
        <v>1.8026262000000001E-2</v>
      </c>
      <c r="Y50" s="329">
        <v>1.9964007999999998E-2</v>
      </c>
      <c r="Z50" s="329">
        <v>2.1823941999999999E-2</v>
      </c>
      <c r="AA50" s="329">
        <v>2.3603333000000001E-2</v>
      </c>
      <c r="AB50" s="329">
        <v>2.5299250999999998E-2</v>
      </c>
      <c r="AC50" s="329">
        <v>2.6908556E-2</v>
      </c>
      <c r="AD50" s="329">
        <v>2.8427865E-2</v>
      </c>
      <c r="AE50" s="329">
        <v>2.9853530999999999E-2</v>
      </c>
      <c r="AF50" s="329">
        <v>3.1181604000000002E-2</v>
      </c>
      <c r="AG50" s="329">
        <v>3.2407798000000002E-2</v>
      </c>
      <c r="AH50" s="329">
        <v>3.3527442999999997E-2</v>
      </c>
      <c r="AI50" s="329">
        <v>3.4535432999999997E-2</v>
      </c>
      <c r="AJ50" s="329">
        <v>3.5426160999999998E-2</v>
      </c>
      <c r="AK50" s="329">
        <v>3.6193443999999998E-2</v>
      </c>
      <c r="AL50" s="329">
        <v>3.6830432000000003E-2</v>
      </c>
      <c r="AM50" s="329">
        <v>3.7329488000000001E-2</v>
      </c>
      <c r="AN50" s="329">
        <v>3.7682052000000001E-2</v>
      </c>
      <c r="AO50" s="329">
        <v>3.7878465E-2</v>
      </c>
      <c r="AP50" s="329">
        <v>3.7907740000000002E-2</v>
      </c>
      <c r="AQ50" s="329">
        <v>3.7757274E-2</v>
      </c>
      <c r="AR50" s="329">
        <v>3.7412464999999999E-2</v>
      </c>
      <c r="AS50" s="329">
        <v>3.6856203999999997E-2</v>
      </c>
      <c r="AT50" s="329">
        <v>3.6068171000000003E-2</v>
      </c>
      <c r="AU50" s="329">
        <v>3.5023850000000002E-2</v>
      </c>
      <c r="AV50" s="329">
        <v>3.3693089000000002E-2</v>
      </c>
      <c r="AW50" s="329">
        <v>3.2037930999999999E-2</v>
      </c>
      <c r="AX50" s="329">
        <v>3.0009154E-2</v>
      </c>
      <c r="AY50" s="329">
        <v>2.7540438E-2</v>
      </c>
      <c r="AZ50" s="329">
        <v>2.4537654999999998E-2</v>
      </c>
      <c r="BA50" s="329">
        <v>2.0856825999999998E-2</v>
      </c>
      <c r="BB50" s="329">
        <v>1.6250119E-2</v>
      </c>
      <c r="BC50" s="329">
        <v>1.01852E-2</v>
      </c>
    </row>
    <row r="51" spans="1:55" ht="13.5">
      <c r="A51" s="207">
        <v>43</v>
      </c>
      <c r="B51" s="341">
        <f t="shared" si="3"/>
        <v>2.7885000000000004</v>
      </c>
      <c r="C51" s="342">
        <f t="shared" si="4"/>
        <v>3.4265000000000003</v>
      </c>
      <c r="D51" s="343">
        <f t="shared" si="5"/>
        <v>2.4090000000000003</v>
      </c>
      <c r="I51" s="307"/>
      <c r="J51" s="321">
        <v>49</v>
      </c>
      <c r="K51" s="347">
        <v>5.1257109999999999</v>
      </c>
      <c r="L51" s="290">
        <v>5.17</v>
      </c>
      <c r="M51" s="291">
        <v>0.6</v>
      </c>
      <c r="N51" s="292">
        <v>6.37</v>
      </c>
      <c r="O51" s="293">
        <v>0.66</v>
      </c>
      <c r="P51" s="294">
        <v>4.4800000000000004</v>
      </c>
      <c r="Q51" s="295">
        <v>0.46</v>
      </c>
      <c r="R51" s="309"/>
      <c r="S51" s="9">
        <v>0.47</v>
      </c>
      <c r="T51" s="329">
        <v>9.9440429999999996E-3</v>
      </c>
      <c r="U51" s="329">
        <v>1.2262118000000001E-2</v>
      </c>
      <c r="V51" s="329">
        <v>1.4509018E-2</v>
      </c>
      <c r="W51" s="329">
        <v>1.6682532E-2</v>
      </c>
      <c r="X51" s="329">
        <v>1.8780308999999999E-2</v>
      </c>
      <c r="Y51" s="329">
        <v>2.0799850000000002E-2</v>
      </c>
      <c r="Z51" s="329">
        <v>2.273849E-2</v>
      </c>
      <c r="AA51" s="329">
        <v>2.4593380000000001E-2</v>
      </c>
      <c r="AB51" s="329">
        <v>2.6361468999999998E-2</v>
      </c>
      <c r="AC51" s="329">
        <v>2.8039482000000001E-2</v>
      </c>
      <c r="AD51" s="329">
        <v>2.9623896E-2</v>
      </c>
      <c r="AE51" s="329">
        <v>3.1110907E-2</v>
      </c>
      <c r="AF51" s="329">
        <v>3.2496399000000002E-2</v>
      </c>
      <c r="AG51" s="329">
        <v>3.3775901999999997E-2</v>
      </c>
      <c r="AH51" s="329">
        <v>3.4944548999999998E-2</v>
      </c>
      <c r="AI51" s="329">
        <v>3.5997014000000001E-2</v>
      </c>
      <c r="AJ51" s="329">
        <v>3.6927450000000001E-2</v>
      </c>
      <c r="AK51" s="329">
        <v>3.7729410999999997E-2</v>
      </c>
      <c r="AL51" s="329">
        <v>3.8395747000000001E-2</v>
      </c>
      <c r="AM51" s="329">
        <v>3.8918494999999997E-2</v>
      </c>
      <c r="AN51" s="329">
        <v>3.9288723999999997E-2</v>
      </c>
      <c r="AO51" s="329">
        <v>3.9496353999999997E-2</v>
      </c>
      <c r="AP51" s="329">
        <v>3.9529918999999997E-2</v>
      </c>
      <c r="AQ51" s="329">
        <v>3.9376265000000001E-2</v>
      </c>
      <c r="AR51" s="329">
        <v>3.9020148999999997E-2</v>
      </c>
      <c r="AS51" s="329">
        <v>3.8443709E-2</v>
      </c>
      <c r="AT51" s="329">
        <v>3.7625723E-2</v>
      </c>
      <c r="AU51" s="329">
        <v>3.6540585E-2</v>
      </c>
      <c r="AV51" s="329">
        <v>3.5156796999999997E-2</v>
      </c>
      <c r="AW51" s="329">
        <v>3.3434693000000001E-2</v>
      </c>
      <c r="AX51" s="329">
        <v>3.1322825999999998E-2</v>
      </c>
      <c r="AY51" s="329">
        <v>2.8751853000000001E-2</v>
      </c>
      <c r="AZ51" s="329">
        <v>2.5623320000000002E-2</v>
      </c>
      <c r="BA51" s="329">
        <v>2.1786564000000001E-2</v>
      </c>
      <c r="BB51" s="329">
        <v>1.6982104000000001E-2</v>
      </c>
      <c r="BC51" s="329">
        <v>1.0652116E-2</v>
      </c>
    </row>
    <row r="52" spans="1:55" ht="13.5">
      <c r="A52" s="337">
        <v>44</v>
      </c>
      <c r="B52" s="338">
        <f t="shared" si="3"/>
        <v>2.7995000000000001</v>
      </c>
      <c r="C52" s="339">
        <f t="shared" si="4"/>
        <v>3.4375000000000004</v>
      </c>
      <c r="D52" s="340">
        <f t="shared" si="5"/>
        <v>2.4200000000000004</v>
      </c>
      <c r="I52" s="307"/>
      <c r="J52" s="321">
        <v>50</v>
      </c>
      <c r="K52" s="347">
        <v>5.1426879999999997</v>
      </c>
      <c r="L52" s="290">
        <v>5.19</v>
      </c>
      <c r="M52" s="291">
        <v>0.59</v>
      </c>
      <c r="N52" s="292">
        <v>6.39</v>
      </c>
      <c r="O52" s="293">
        <v>0.66</v>
      </c>
      <c r="P52" s="294">
        <v>4.5</v>
      </c>
      <c r="Q52" s="295">
        <v>0.46</v>
      </c>
      <c r="R52" s="309"/>
      <c r="S52" s="9">
        <v>0.48</v>
      </c>
      <c r="T52" s="329">
        <v>1.0348799000000001E-2</v>
      </c>
      <c r="U52" s="329">
        <v>1.2761639E-2</v>
      </c>
      <c r="V52" s="329">
        <v>1.5100571E-2</v>
      </c>
      <c r="W52" s="329">
        <v>1.7363292999999998E-2</v>
      </c>
      <c r="X52" s="329">
        <v>1.954736E-2</v>
      </c>
      <c r="Y52" s="329">
        <v>2.1650170999999999E-2</v>
      </c>
      <c r="Z52" s="329">
        <v>2.3668950000000001E-2</v>
      </c>
      <c r="AA52" s="329">
        <v>2.5600732000000001E-2</v>
      </c>
      <c r="AB52" s="329">
        <v>2.7442340999999999E-2</v>
      </c>
      <c r="AC52" s="329">
        <v>2.9190366999999998E-2</v>
      </c>
      <c r="AD52" s="329">
        <v>3.0841140999999999E-2</v>
      </c>
      <c r="AE52" s="329">
        <v>3.2390701000000001E-2</v>
      </c>
      <c r="AF52" s="329">
        <v>3.3834761999999997E-2</v>
      </c>
      <c r="AG52" s="329">
        <v>3.5168667000000001E-2</v>
      </c>
      <c r="AH52" s="329">
        <v>3.6387346000000001E-2</v>
      </c>
      <c r="AI52" s="329">
        <v>3.7485251999999997E-2</v>
      </c>
      <c r="AJ52" s="329">
        <v>3.8456292000000003E-2</v>
      </c>
      <c r="AK52" s="329">
        <v>3.9293749000000003E-2</v>
      </c>
      <c r="AL52" s="329">
        <v>3.9990174000000003E-2</v>
      </c>
      <c r="AM52" s="329">
        <v>4.0537265000000003E-2</v>
      </c>
      <c r="AN52" s="329">
        <v>4.0925715000000001E-2</v>
      </c>
      <c r="AO52" s="329">
        <v>4.1145015E-2</v>
      </c>
      <c r="AP52" s="329">
        <v>4.1183209999999998E-2</v>
      </c>
      <c r="AQ52" s="329">
        <v>4.1026583999999998E-2</v>
      </c>
      <c r="AR52" s="329">
        <v>4.0659239E-2</v>
      </c>
      <c r="AS52" s="329">
        <v>4.0062541E-2</v>
      </c>
      <c r="AT52" s="329">
        <v>3.9214350000000002E-2</v>
      </c>
      <c r="AU52" s="329">
        <v>3.8087945999999998E-2</v>
      </c>
      <c r="AV52" s="329">
        <v>3.6650451000000001E-2</v>
      </c>
      <c r="AW52" s="329">
        <v>3.4860453E-2</v>
      </c>
      <c r="AX52" s="329">
        <v>3.2664225999999998E-2</v>
      </c>
      <c r="AY52" s="329">
        <v>2.9989331000000001E-2</v>
      </c>
      <c r="AZ52" s="329">
        <v>2.6732881E-2</v>
      </c>
      <c r="BA52" s="329">
        <v>2.2737357999999999E-2</v>
      </c>
      <c r="BB52" s="329">
        <v>1.7731312999999999E-2</v>
      </c>
      <c r="BC52" s="329">
        <v>1.1130714E-2</v>
      </c>
    </row>
    <row r="53" spans="1:55" ht="13.5">
      <c r="A53" s="207">
        <v>45</v>
      </c>
      <c r="B53" s="341">
        <f t="shared" si="3"/>
        <v>2.8105000000000002</v>
      </c>
      <c r="C53" s="342">
        <f t="shared" si="4"/>
        <v>3.4540000000000006</v>
      </c>
      <c r="D53" s="343">
        <f t="shared" si="5"/>
        <v>2.431</v>
      </c>
      <c r="I53" s="307"/>
      <c r="J53" s="321">
        <v>51</v>
      </c>
      <c r="K53" s="347">
        <v>5.1579509999999997</v>
      </c>
      <c r="L53" s="290">
        <v>5.2</v>
      </c>
      <c r="M53" s="291">
        <v>0.59</v>
      </c>
      <c r="N53" s="292">
        <v>6.42</v>
      </c>
      <c r="O53" s="293">
        <v>0.66</v>
      </c>
      <c r="P53" s="294">
        <v>4.51</v>
      </c>
      <c r="Q53" s="295">
        <v>0.46</v>
      </c>
      <c r="R53" s="309"/>
      <c r="S53" s="9">
        <v>0.49</v>
      </c>
      <c r="T53" s="329">
        <v>1.0760202E-2</v>
      </c>
      <c r="U53" s="329">
        <v>1.3269395999999999E-2</v>
      </c>
      <c r="V53" s="329">
        <v>1.5701917999999999E-2</v>
      </c>
      <c r="W53" s="329">
        <v>1.8055376000000001E-2</v>
      </c>
      <c r="X53" s="329">
        <v>2.0327225000000001E-2</v>
      </c>
      <c r="Y53" s="329">
        <v>2.2514762000000001E-2</v>
      </c>
      <c r="Z53" s="329">
        <v>2.4615099000000001E-2</v>
      </c>
      <c r="AA53" s="329">
        <v>2.6625152999999999E-2</v>
      </c>
      <c r="AB53" s="329">
        <v>2.8541619000000001E-2</v>
      </c>
      <c r="AC53" s="329">
        <v>3.0360950000000001E-2</v>
      </c>
      <c r="AD53" s="329">
        <v>3.2079330000000003E-2</v>
      </c>
      <c r="AE53" s="329">
        <v>3.3692635999999998E-2</v>
      </c>
      <c r="AF53" s="329">
        <v>3.5196409999999997E-2</v>
      </c>
      <c r="AG53" s="329">
        <v>3.6585805999999998E-2</v>
      </c>
      <c r="AH53" s="329">
        <v>3.7855545999999997E-2</v>
      </c>
      <c r="AI53" s="329">
        <v>3.8999856999999999E-2</v>
      </c>
      <c r="AJ53" s="329">
        <v>4.0012397999999998E-2</v>
      </c>
      <c r="AK53" s="329">
        <v>4.0886174999999997E-2</v>
      </c>
      <c r="AL53" s="329">
        <v>4.1613432999999998E-2</v>
      </c>
      <c r="AM53" s="329">
        <v>4.2185528E-2</v>
      </c>
      <c r="AN53" s="329">
        <v>4.2592764999999998E-2</v>
      </c>
      <c r="AO53" s="329">
        <v>4.28242E-2</v>
      </c>
      <c r="AP53" s="329">
        <v>4.2867379999999997E-2</v>
      </c>
      <c r="AQ53" s="329">
        <v>4.2708013000000003E-2</v>
      </c>
      <c r="AR53" s="329">
        <v>4.2329533000000003E-2</v>
      </c>
      <c r="AS53" s="329">
        <v>4.1712521000000002E-2</v>
      </c>
      <c r="AT53" s="329">
        <v>4.0833897000000001E-2</v>
      </c>
      <c r="AU53" s="329">
        <v>3.9665801000000001E-2</v>
      </c>
      <c r="AV53" s="329">
        <v>3.8173947E-2</v>
      </c>
      <c r="AW53" s="329">
        <v>3.6315137999999997E-2</v>
      </c>
      <c r="AX53" s="329">
        <v>3.4033313000000003E-2</v>
      </c>
      <c r="AY53" s="329">
        <v>3.1252864999999998E-2</v>
      </c>
      <c r="AZ53" s="329">
        <v>2.7866365000000001E-2</v>
      </c>
      <c r="BA53" s="329">
        <v>2.3709265E-2</v>
      </c>
      <c r="BB53" s="329">
        <v>1.8497834000000001E-2</v>
      </c>
      <c r="BC53" s="329">
        <v>1.1621095E-2</v>
      </c>
    </row>
    <row r="54" spans="1:55" ht="13.5">
      <c r="A54" s="337">
        <v>46</v>
      </c>
      <c r="B54" s="338">
        <f t="shared" si="3"/>
        <v>2.8215000000000003</v>
      </c>
      <c r="C54" s="339">
        <f t="shared" si="4"/>
        <v>3.4650000000000003</v>
      </c>
      <c r="D54" s="340">
        <f t="shared" si="5"/>
        <v>2.4365000000000001</v>
      </c>
      <c r="I54" s="307"/>
      <c r="J54" s="321">
        <v>52</v>
      </c>
      <c r="K54" s="347">
        <v>5.170191</v>
      </c>
      <c r="L54" s="290">
        <v>5.22</v>
      </c>
      <c r="M54" s="291">
        <v>0.59</v>
      </c>
      <c r="N54" s="292">
        <v>6.44</v>
      </c>
      <c r="O54" s="293">
        <v>0.66</v>
      </c>
      <c r="P54" s="294">
        <v>4.53</v>
      </c>
      <c r="Q54" s="295">
        <v>0.46</v>
      </c>
      <c r="R54" s="309"/>
      <c r="S54" s="9">
        <v>0.5</v>
      </c>
      <c r="T54" s="329">
        <v>1.1178142E-2</v>
      </c>
      <c r="U54" s="329">
        <v>1.3785257E-2</v>
      </c>
      <c r="V54" s="329">
        <v>1.6312907000000001E-2</v>
      </c>
      <c r="W54" s="329">
        <v>1.8758606000000001E-2</v>
      </c>
      <c r="X54" s="329">
        <v>2.1119710999999999E-2</v>
      </c>
      <c r="Y54" s="329">
        <v>2.3393411999999999E-2</v>
      </c>
      <c r="Z54" s="329">
        <v>2.5576709999999999E-2</v>
      </c>
      <c r="AA54" s="329">
        <v>2.7666399000000001E-2</v>
      </c>
      <c r="AB54" s="329">
        <v>2.9659047000000001E-2</v>
      </c>
      <c r="AC54" s="329">
        <v>3.1550966E-2</v>
      </c>
      <c r="AD54" s="329">
        <v>3.3338187999999998E-2</v>
      </c>
      <c r="AE54" s="329">
        <v>3.5016430000000001E-2</v>
      </c>
      <c r="AF54" s="329">
        <v>3.6581054000000002E-2</v>
      </c>
      <c r="AG54" s="329">
        <v>3.8027024999999999E-2</v>
      </c>
      <c r="AH54" s="329">
        <v>3.9348853000000003E-2</v>
      </c>
      <c r="AI54" s="329">
        <v>4.0540534000000003E-2</v>
      </c>
      <c r="AJ54" s="329">
        <v>4.1595475E-2</v>
      </c>
      <c r="AK54" s="329">
        <v>4.25064E-2</v>
      </c>
      <c r="AL54" s="329">
        <v>4.3265241000000003E-2</v>
      </c>
      <c r="AM54" s="329">
        <v>4.3863006000000003E-2</v>
      </c>
      <c r="AN54" s="329">
        <v>4.4289608000000001E-2</v>
      </c>
      <c r="AO54" s="329">
        <v>4.4533654999999998E-2</v>
      </c>
      <c r="AP54" s="329">
        <v>4.4582188000000002E-2</v>
      </c>
      <c r="AQ54" s="329">
        <v>4.4420328000000002E-2</v>
      </c>
      <c r="AR54" s="329">
        <v>4.4030829E-2</v>
      </c>
      <c r="AS54" s="329">
        <v>4.3393465999999999E-2</v>
      </c>
      <c r="AT54" s="329">
        <v>4.2484203999999998E-2</v>
      </c>
      <c r="AU54" s="329">
        <v>4.1274017000000003E-2</v>
      </c>
      <c r="AV54" s="329">
        <v>3.9727180000000001E-2</v>
      </c>
      <c r="AW54" s="329">
        <v>3.7798670999999999E-2</v>
      </c>
      <c r="AX54" s="329">
        <v>3.5430042000000002E-2</v>
      </c>
      <c r="AY54" s="329">
        <v>3.2542445000000003E-2</v>
      </c>
      <c r="AZ54" s="329">
        <v>2.9023796000000001E-2</v>
      </c>
      <c r="BA54" s="329">
        <v>2.4702343000000002E-2</v>
      </c>
      <c r="BB54" s="329">
        <v>1.9281754000000002E-2</v>
      </c>
      <c r="BC54" s="329">
        <v>1.212336E-2</v>
      </c>
    </row>
    <row r="55" spans="1:55" ht="13.5">
      <c r="A55" s="207">
        <v>47</v>
      </c>
      <c r="B55" s="341">
        <f t="shared" si="3"/>
        <v>2.827</v>
      </c>
      <c r="C55" s="342">
        <f t="shared" si="4"/>
        <v>3.4815000000000005</v>
      </c>
      <c r="D55" s="343">
        <f t="shared" si="5"/>
        <v>2.4475000000000002</v>
      </c>
      <c r="I55" s="307"/>
      <c r="J55" s="321">
        <v>53</v>
      </c>
      <c r="K55" s="347">
        <v>5.1849910000000001</v>
      </c>
      <c r="L55" s="290">
        <v>5.23</v>
      </c>
      <c r="M55" s="291">
        <v>0.59</v>
      </c>
      <c r="N55" s="292">
        <v>6.46</v>
      </c>
      <c r="O55" s="293">
        <v>0.66</v>
      </c>
      <c r="P55" s="294">
        <v>4.54</v>
      </c>
      <c r="Q55" s="295">
        <v>0.46</v>
      </c>
      <c r="R55" s="309"/>
      <c r="S55" s="9">
        <v>0.51</v>
      </c>
      <c r="T55" s="329">
        <v>1.160251E-2</v>
      </c>
      <c r="U55" s="329">
        <v>1.430909E-2</v>
      </c>
      <c r="V55" s="329">
        <v>1.6933382E-2</v>
      </c>
      <c r="W55" s="329">
        <v>1.9472805999999999E-2</v>
      </c>
      <c r="X55" s="329">
        <v>2.1924620999999998E-2</v>
      </c>
      <c r="Y55" s="329">
        <v>2.4285907999999998E-2</v>
      </c>
      <c r="Z55" s="329">
        <v>2.6553553000000001E-2</v>
      </c>
      <c r="AA55" s="329">
        <v>2.8724228000000001E-2</v>
      </c>
      <c r="AB55" s="329">
        <v>3.0794367999999999E-2</v>
      </c>
      <c r="AC55" s="329">
        <v>3.2760144999999997E-2</v>
      </c>
      <c r="AD55" s="329">
        <v>3.4617437000000001E-2</v>
      </c>
      <c r="AE55" s="329">
        <v>3.6361795000000002E-2</v>
      </c>
      <c r="AF55" s="329">
        <v>3.7988402999999997E-2</v>
      </c>
      <c r="AG55" s="329">
        <v>3.9492027999999998E-2</v>
      </c>
      <c r="AH55" s="329">
        <v>4.0866967999999997E-2</v>
      </c>
      <c r="AI55" s="329">
        <v>4.2106985E-2</v>
      </c>
      <c r="AJ55" s="329">
        <v>4.3205225999999999E-2</v>
      </c>
      <c r="AK55" s="329">
        <v>4.415413E-2</v>
      </c>
      <c r="AL55" s="329">
        <v>4.4945311000000002E-2</v>
      </c>
      <c r="AM55" s="329">
        <v>4.5569420999999999E-2</v>
      </c>
      <c r="AN55" s="329">
        <v>4.6015973000000002E-2</v>
      </c>
      <c r="AO55" s="329">
        <v>4.6273122999999999E-2</v>
      </c>
      <c r="AP55" s="329">
        <v>4.6327391000000002E-2</v>
      </c>
      <c r="AQ55" s="329">
        <v>4.6163303000000003E-2</v>
      </c>
      <c r="AR55" s="329">
        <v>4.5762917E-2</v>
      </c>
      <c r="AS55" s="329">
        <v>4.5105190000000003E-2</v>
      </c>
      <c r="AT55" s="329">
        <v>4.4165107000000002E-2</v>
      </c>
      <c r="AU55" s="329">
        <v>4.2912457000000001E-2</v>
      </c>
      <c r="AV55" s="329">
        <v>4.1310041999999998E-2</v>
      </c>
      <c r="AW55" s="329">
        <v>3.9310974999999998E-2</v>
      </c>
      <c r="AX55" s="329">
        <v>3.6854369999999997E-2</v>
      </c>
      <c r="AY55" s="329">
        <v>3.3858060000000002E-2</v>
      </c>
      <c r="AZ55" s="329">
        <v>3.0205197999999999E-2</v>
      </c>
      <c r="BA55" s="329">
        <v>2.5716651E-2</v>
      </c>
      <c r="BB55" s="329">
        <v>2.0083159999999999E-2</v>
      </c>
      <c r="BC55" s="329">
        <v>1.2637611999999999E-2</v>
      </c>
    </row>
    <row r="56" spans="1:55" ht="13.5">
      <c r="A56" s="337">
        <v>48</v>
      </c>
      <c r="B56" s="338">
        <f t="shared" si="3"/>
        <v>2.8380000000000005</v>
      </c>
      <c r="C56" s="339">
        <f t="shared" si="4"/>
        <v>3.4925000000000002</v>
      </c>
      <c r="D56" s="340">
        <f t="shared" si="5"/>
        <v>2.4584999999999999</v>
      </c>
      <c r="I56" s="307"/>
      <c r="J56" s="321">
        <v>54</v>
      </c>
      <c r="K56" s="347">
        <v>5.1976170000000002</v>
      </c>
      <c r="L56" s="290">
        <v>5.25</v>
      </c>
      <c r="M56" s="291">
        <v>0.59</v>
      </c>
      <c r="N56" s="292">
        <v>6.48</v>
      </c>
      <c r="O56" s="293">
        <v>0.66</v>
      </c>
      <c r="P56" s="294">
        <v>4.5599999999999996</v>
      </c>
      <c r="Q56" s="295">
        <v>0.46</v>
      </c>
      <c r="R56" s="309"/>
      <c r="S56" s="9">
        <v>0.52</v>
      </c>
      <c r="T56" s="329">
        <v>1.2033195999999999E-2</v>
      </c>
      <c r="U56" s="329">
        <v>1.4840758000000001E-2</v>
      </c>
      <c r="V56" s="329">
        <v>1.7563183999999999E-2</v>
      </c>
      <c r="W56" s="329">
        <v>2.0197797999999999E-2</v>
      </c>
      <c r="X56" s="329">
        <v>2.2741757000000001E-2</v>
      </c>
      <c r="Y56" s="329">
        <v>2.5192032E-2</v>
      </c>
      <c r="Z56" s="329">
        <v>2.7545394000000001E-2</v>
      </c>
      <c r="AA56" s="329">
        <v>2.9798390000000001E-2</v>
      </c>
      <c r="AB56" s="329">
        <v>3.1947321000000001E-2</v>
      </c>
      <c r="AC56" s="329">
        <v>3.3988215000000002E-2</v>
      </c>
      <c r="AD56" s="329">
        <v>3.5916795000000001E-2</v>
      </c>
      <c r="AE56" s="329">
        <v>3.7728443E-2</v>
      </c>
      <c r="AF56" s="329">
        <v>3.9418160000000001E-2</v>
      </c>
      <c r="AG56" s="329">
        <v>4.0980516000000002E-2</v>
      </c>
      <c r="AH56" s="329">
        <v>4.2409591000000003E-2</v>
      </c>
      <c r="AI56" s="329">
        <v>4.3698907000000002E-2</v>
      </c>
      <c r="AJ56" s="329">
        <v>4.4841349000000003E-2</v>
      </c>
      <c r="AK56" s="329">
        <v>4.5829066000000002E-2</v>
      </c>
      <c r="AL56" s="329">
        <v>4.6653348999999997E-2</v>
      </c>
      <c r="AM56" s="329">
        <v>4.7304486999999999E-2</v>
      </c>
      <c r="AN56" s="329">
        <v>4.7771585999999998E-2</v>
      </c>
      <c r="AO56" s="329">
        <v>4.8042339000000003E-2</v>
      </c>
      <c r="AP56" s="329">
        <v>4.8102739999999998E-2</v>
      </c>
      <c r="AQ56" s="329">
        <v>4.7936706000000003E-2</v>
      </c>
      <c r="AR56" s="329">
        <v>4.7525586000000002E-2</v>
      </c>
      <c r="AS56" s="329">
        <v>4.6847501999999999E-2</v>
      </c>
      <c r="AT56" s="329">
        <v>4.5876440999999997E-2</v>
      </c>
      <c r="AU56" s="329">
        <v>4.4580980999999999E-2</v>
      </c>
      <c r="AV56" s="329">
        <v>4.2922421000000002E-2</v>
      </c>
      <c r="AW56" s="329">
        <v>4.0851970000000001E-2</v>
      </c>
      <c r="AX56" s="329">
        <v>3.830625E-2</v>
      </c>
      <c r="AY56" s="329">
        <v>3.5199698000000001E-2</v>
      </c>
      <c r="AZ56" s="329">
        <v>3.1410595999999999E-2</v>
      </c>
      <c r="BA56" s="329">
        <v>2.6752248999999999E-2</v>
      </c>
      <c r="BB56" s="329">
        <v>2.0902144000000001E-2</v>
      </c>
      <c r="BC56" s="329">
        <v>1.3163957E-2</v>
      </c>
    </row>
    <row r="57" spans="1:55" ht="13.5">
      <c r="A57" s="207">
        <v>49</v>
      </c>
      <c r="B57" s="341">
        <f t="shared" si="3"/>
        <v>2.8435000000000001</v>
      </c>
      <c r="C57" s="342">
        <f t="shared" si="4"/>
        <v>3.5035000000000003</v>
      </c>
      <c r="D57" s="343">
        <f t="shared" si="5"/>
        <v>2.4640000000000004</v>
      </c>
      <c r="I57" s="307"/>
      <c r="J57" s="321">
        <v>55</v>
      </c>
      <c r="K57" s="347">
        <v>5.2119780000000002</v>
      </c>
      <c r="L57" s="290">
        <v>5.26</v>
      </c>
      <c r="M57" s="291">
        <v>0.59</v>
      </c>
      <c r="N57" s="292">
        <v>6.5</v>
      </c>
      <c r="O57" s="293">
        <v>0.65</v>
      </c>
      <c r="P57" s="294">
        <v>4.57</v>
      </c>
      <c r="Q57" s="295">
        <v>0.46</v>
      </c>
      <c r="R57" s="309"/>
      <c r="S57" s="9">
        <v>0.53</v>
      </c>
      <c r="T57" s="329">
        <v>1.2470086999999999E-2</v>
      </c>
      <c r="U57" s="329">
        <v>1.5380125E-2</v>
      </c>
      <c r="V57" s="329">
        <v>1.8202155000000001E-2</v>
      </c>
      <c r="W57" s="329">
        <v>2.0933401000000001E-2</v>
      </c>
      <c r="X57" s="329">
        <v>2.3570917E-2</v>
      </c>
      <c r="Y57" s="329">
        <v>2.6111565999999999E-2</v>
      </c>
      <c r="Z57" s="329">
        <v>2.8551997999999999E-2</v>
      </c>
      <c r="AA57" s="329">
        <v>3.0888635000000001E-2</v>
      </c>
      <c r="AB57" s="329">
        <v>3.3117642000000003E-2</v>
      </c>
      <c r="AC57" s="329">
        <v>3.52349E-2</v>
      </c>
      <c r="AD57" s="329">
        <v>3.7235974999999998E-2</v>
      </c>
      <c r="AE57" s="329">
        <v>3.9116078999999998E-2</v>
      </c>
      <c r="AF57" s="329">
        <v>4.0870025999999997E-2</v>
      </c>
      <c r="AG57" s="329">
        <v>4.2492184000000002E-2</v>
      </c>
      <c r="AH57" s="329">
        <v>4.3976411999999999E-2</v>
      </c>
      <c r="AI57" s="329">
        <v>4.5315991E-2</v>
      </c>
      <c r="AJ57" s="329">
        <v>4.6503539000000003E-2</v>
      </c>
      <c r="AK57" s="329">
        <v>4.7530906999999997E-2</v>
      </c>
      <c r="AL57" s="329">
        <v>4.8389058999999998E-2</v>
      </c>
      <c r="AM57" s="329">
        <v>4.9067916000000003E-2</v>
      </c>
      <c r="AN57" s="329">
        <v>4.9556166999999998E-2</v>
      </c>
      <c r="AO57" s="329">
        <v>4.9841038999999997E-2</v>
      </c>
      <c r="AP57" s="329">
        <v>4.9907984000000002E-2</v>
      </c>
      <c r="AQ57" s="329">
        <v>4.9740302E-2</v>
      </c>
      <c r="AR57" s="329">
        <v>4.9318620000000001E-2</v>
      </c>
      <c r="AS57" s="329">
        <v>4.8620207999999998E-2</v>
      </c>
      <c r="AT57" s="329">
        <v>4.7618037000000002E-2</v>
      </c>
      <c r="AU57" s="329">
        <v>4.6279445000000002E-2</v>
      </c>
      <c r="AV57" s="329">
        <v>4.4564204000000003E-2</v>
      </c>
      <c r="AW57" s="329">
        <v>4.2421573999999997E-2</v>
      </c>
      <c r="AX57" s="329">
        <v>3.9785632000000001E-2</v>
      </c>
      <c r="AY57" s="329">
        <v>3.6567345000000001E-2</v>
      </c>
      <c r="AZ57" s="329">
        <v>3.2640012000000003E-2</v>
      </c>
      <c r="BA57" s="329">
        <v>2.7809193999999999E-2</v>
      </c>
      <c r="BB57" s="329">
        <v>2.1738793999999999E-2</v>
      </c>
      <c r="BC57" s="329">
        <v>1.3702501000000001E-2</v>
      </c>
    </row>
    <row r="58" spans="1:55" ht="13.5">
      <c r="A58" s="337">
        <v>50</v>
      </c>
      <c r="B58" s="338">
        <f t="shared" si="3"/>
        <v>2.8545000000000003</v>
      </c>
      <c r="C58" s="339">
        <f t="shared" si="4"/>
        <v>3.5145</v>
      </c>
      <c r="D58" s="340">
        <f t="shared" si="5"/>
        <v>2.4750000000000001</v>
      </c>
      <c r="I58" s="307"/>
      <c r="J58" s="321">
        <v>56</v>
      </c>
      <c r="K58" s="347">
        <v>5.2253850000000002</v>
      </c>
      <c r="L58" s="290">
        <v>5.27</v>
      </c>
      <c r="M58" s="291">
        <v>0.59</v>
      </c>
      <c r="N58" s="292">
        <v>6.52</v>
      </c>
      <c r="O58" s="293">
        <v>0.65</v>
      </c>
      <c r="P58" s="294">
        <v>4.59</v>
      </c>
      <c r="Q58" s="295">
        <v>0.46</v>
      </c>
      <c r="R58" s="309"/>
      <c r="S58" s="9">
        <v>0.54</v>
      </c>
      <c r="T58" s="329">
        <v>1.291307E-2</v>
      </c>
      <c r="U58" s="329">
        <v>1.5927054E-2</v>
      </c>
      <c r="V58" s="329">
        <v>1.8850131999999999E-2</v>
      </c>
      <c r="W58" s="329">
        <v>2.1679430999999999E-2</v>
      </c>
      <c r="X58" s="329">
        <v>2.44119E-2</v>
      </c>
      <c r="Y58" s="329">
        <v>2.7044287E-2</v>
      </c>
      <c r="Z58" s="329">
        <v>2.9573126000000002E-2</v>
      </c>
      <c r="AA58" s="329">
        <v>3.1994709000000003E-2</v>
      </c>
      <c r="AB58" s="329">
        <v>3.4305062999999997E-2</v>
      </c>
      <c r="AC58" s="329">
        <v>3.6499920999999998E-2</v>
      </c>
      <c r="AD58" s="329">
        <v>3.8574689000000002E-2</v>
      </c>
      <c r="AE58" s="329">
        <v>4.0524404999999999E-2</v>
      </c>
      <c r="AF58" s="329">
        <v>4.2343695000000001E-2</v>
      </c>
      <c r="AG58" s="329">
        <v>4.4026721999999997E-2</v>
      </c>
      <c r="AH58" s="329">
        <v>4.5567121000000002E-2</v>
      </c>
      <c r="AI58" s="329">
        <v>4.6957925999999997E-2</v>
      </c>
      <c r="AJ58" s="329">
        <v>4.8191484E-2</v>
      </c>
      <c r="AK58" s="329">
        <v>4.9259346000000002E-2</v>
      </c>
      <c r="AL58" s="329">
        <v>5.0152139999999998E-2</v>
      </c>
      <c r="AM58" s="329">
        <v>5.0859412999999999E-2</v>
      </c>
      <c r="AN58" s="329">
        <v>5.1369434999999998E-2</v>
      </c>
      <c r="AO58" s="329">
        <v>5.1668949999999998E-2</v>
      </c>
      <c r="AP58" s="329">
        <v>5.1742866999999998E-2</v>
      </c>
      <c r="AQ58" s="329">
        <v>5.1573853000000003E-2</v>
      </c>
      <c r="AR58" s="329">
        <v>5.1141800000000001E-2</v>
      </c>
      <c r="AS58" s="329">
        <v>5.0423111E-2</v>
      </c>
      <c r="AT58" s="329">
        <v>4.9389719999999998E-2</v>
      </c>
      <c r="AU58" s="329">
        <v>4.8007704999999998E-2</v>
      </c>
      <c r="AV58" s="329">
        <v>4.6235274E-2</v>
      </c>
      <c r="AW58" s="329">
        <v>4.4019703E-2</v>
      </c>
      <c r="AX58" s="329">
        <v>4.1292466E-2</v>
      </c>
      <c r="AY58" s="329">
        <v>3.7960988000000001E-2</v>
      </c>
      <c r="AZ58" s="329">
        <v>3.3893469000000002E-2</v>
      </c>
      <c r="BA58" s="329">
        <v>2.8887545000000001E-2</v>
      </c>
      <c r="BB58" s="329">
        <v>2.2593202999999999E-2</v>
      </c>
      <c r="BC58" s="329">
        <v>1.4253353E-2</v>
      </c>
    </row>
    <row r="59" spans="1:55" ht="13.5">
      <c r="A59" s="207">
        <v>51</v>
      </c>
      <c r="B59" s="341">
        <f t="shared" si="3"/>
        <v>2.8600000000000003</v>
      </c>
      <c r="C59" s="342">
        <f t="shared" si="4"/>
        <v>3.5310000000000001</v>
      </c>
      <c r="D59" s="343">
        <f t="shared" si="5"/>
        <v>2.4805000000000001</v>
      </c>
      <c r="I59" s="307"/>
      <c r="J59" s="321">
        <v>57</v>
      </c>
      <c r="K59" s="347">
        <v>5.2392799999999999</v>
      </c>
      <c r="L59" s="290">
        <v>5.29</v>
      </c>
      <c r="M59" s="291">
        <v>0.57999999999999996</v>
      </c>
      <c r="N59" s="292">
        <v>6.54</v>
      </c>
      <c r="O59" s="293">
        <v>0.65</v>
      </c>
      <c r="P59" s="294">
        <v>4.5999999999999996</v>
      </c>
      <c r="Q59" s="295">
        <v>0.45</v>
      </c>
      <c r="R59" s="309"/>
      <c r="S59" s="9">
        <v>0.55000000000000004</v>
      </c>
      <c r="T59" s="329">
        <v>1.3362028999999999E-2</v>
      </c>
      <c r="U59" s="329">
        <v>1.6481405000000001E-2</v>
      </c>
      <c r="V59" s="329">
        <v>1.9506953E-2</v>
      </c>
      <c r="W59" s="329">
        <v>2.2435704000000001E-2</v>
      </c>
      <c r="X59" s="329">
        <v>2.5264498999999999E-2</v>
      </c>
      <c r="Y59" s="329">
        <v>2.7989973000000001E-2</v>
      </c>
      <c r="Z59" s="329">
        <v>3.0608537000000002E-2</v>
      </c>
      <c r="AA59" s="329">
        <v>3.3116355E-2</v>
      </c>
      <c r="AB59" s="329">
        <v>3.5509314E-2</v>
      </c>
      <c r="AC59" s="329">
        <v>3.7782995999999999E-2</v>
      </c>
      <c r="AD59" s="329">
        <v>3.9932644000000003E-2</v>
      </c>
      <c r="AE59" s="329">
        <v>4.1953120000000003E-2</v>
      </c>
      <c r="AF59" s="329">
        <v>4.3838861E-2</v>
      </c>
      <c r="AG59" s="329">
        <v>4.5583818999999998E-2</v>
      </c>
      <c r="AH59" s="329">
        <v>4.7181402999999997E-2</v>
      </c>
      <c r="AI59" s="329">
        <v>4.8624396E-2</v>
      </c>
      <c r="AJ59" s="329">
        <v>4.9904869999999997E-2</v>
      </c>
      <c r="AK59" s="329">
        <v>5.1014070000000002E-2</v>
      </c>
      <c r="AL59" s="329">
        <v>5.1942285999999997E-2</v>
      </c>
      <c r="AM59" s="329">
        <v>5.2678681999999998E-2</v>
      </c>
      <c r="AN59" s="329">
        <v>5.3211098999999998E-2</v>
      </c>
      <c r="AO59" s="329">
        <v>5.3525797E-2</v>
      </c>
      <c r="AP59" s="329">
        <v>5.3607126999999997E-2</v>
      </c>
      <c r="AQ59" s="329">
        <v>5.3437114000000001E-2</v>
      </c>
      <c r="AR59" s="329">
        <v>5.2994900999999997E-2</v>
      </c>
      <c r="AS59" s="329">
        <v>5.2256008999999999E-2</v>
      </c>
      <c r="AT59" s="329">
        <v>5.1191314000000002E-2</v>
      </c>
      <c r="AU59" s="329">
        <v>4.9765611000000001E-2</v>
      </c>
      <c r="AV59" s="329">
        <v>4.7935512E-2</v>
      </c>
      <c r="AW59" s="329">
        <v>4.5646267999999997E-2</v>
      </c>
      <c r="AX59" s="329">
        <v>4.2826699000000003E-2</v>
      </c>
      <c r="AY59" s="329">
        <v>3.9380611000000003E-2</v>
      </c>
      <c r="AZ59" s="329">
        <v>3.5170988E-2</v>
      </c>
      <c r="BA59" s="329">
        <v>2.9987363E-2</v>
      </c>
      <c r="BB59" s="329">
        <v>2.3465461E-2</v>
      </c>
      <c r="BC59" s="329">
        <v>1.4816621E-2</v>
      </c>
    </row>
    <row r="60" spans="1:55" ht="13.5">
      <c r="A60" s="337">
        <v>52</v>
      </c>
      <c r="B60" s="338">
        <f t="shared" si="3"/>
        <v>2.871</v>
      </c>
      <c r="C60" s="339">
        <f t="shared" si="4"/>
        <v>3.5420000000000007</v>
      </c>
      <c r="D60" s="340">
        <f t="shared" si="5"/>
        <v>2.4915000000000003</v>
      </c>
      <c r="I60" s="307"/>
      <c r="J60" s="321">
        <v>58</v>
      </c>
      <c r="K60" s="347">
        <v>5.2543430000000004</v>
      </c>
      <c r="L60" s="290">
        <v>5.3</v>
      </c>
      <c r="M60" s="291">
        <v>0.57999999999999996</v>
      </c>
      <c r="N60" s="292">
        <v>6.55</v>
      </c>
      <c r="O60" s="293">
        <v>0.65</v>
      </c>
      <c r="P60" s="294">
        <v>4.6100000000000003</v>
      </c>
      <c r="Q60" s="295">
        <v>0.45</v>
      </c>
      <c r="R60" s="309"/>
      <c r="S60" s="9">
        <v>0.56000000000000005</v>
      </c>
      <c r="T60" s="329">
        <v>1.3816851E-2</v>
      </c>
      <c r="U60" s="329">
        <v>1.7043036000000001E-2</v>
      </c>
      <c r="V60" s="329">
        <v>2.0172453999999999E-2</v>
      </c>
      <c r="W60" s="329">
        <v>2.3202033E-2</v>
      </c>
      <c r="X60" s="329">
        <v>2.6128505999999999E-2</v>
      </c>
      <c r="Y60" s="329">
        <v>2.8948394999999998E-2</v>
      </c>
      <c r="Z60" s="329">
        <v>3.1657986999999999E-2</v>
      </c>
      <c r="AA60" s="329">
        <v>3.4253314E-2</v>
      </c>
      <c r="AB60" s="329">
        <v>3.6730120999999998E-2</v>
      </c>
      <c r="AC60" s="329">
        <v>3.9083838000000003E-2</v>
      </c>
      <c r="AD60" s="329">
        <v>4.1309542999999997E-2</v>
      </c>
      <c r="AE60" s="329">
        <v>4.3401919999999997E-2</v>
      </c>
      <c r="AF60" s="329">
        <v>4.5355210999999999E-2</v>
      </c>
      <c r="AG60" s="329">
        <v>4.7163157999999997E-2</v>
      </c>
      <c r="AH60" s="329">
        <v>4.8818937999999999E-2</v>
      </c>
      <c r="AI60" s="329">
        <v>5.0315080999999998E-2</v>
      </c>
      <c r="AJ60" s="329">
        <v>5.1643379000000003E-2</v>
      </c>
      <c r="AK60" s="329">
        <v>5.2794766E-2</v>
      </c>
      <c r="AL60" s="329">
        <v>5.3759187E-2</v>
      </c>
      <c r="AM60" s="329">
        <v>5.4525419999999998E-2</v>
      </c>
      <c r="AN60" s="329">
        <v>5.5080869999999997E-2</v>
      </c>
      <c r="AO60" s="329">
        <v>5.5411302000000003E-2</v>
      </c>
      <c r="AP60" s="329">
        <v>5.5500501000000001E-2</v>
      </c>
      <c r="AQ60" s="329">
        <v>5.5329837999999999E-2</v>
      </c>
      <c r="AR60" s="329">
        <v>5.4877697000000003E-2</v>
      </c>
      <c r="AS60" s="329">
        <v>5.4118697E-2</v>
      </c>
      <c r="AT60" s="329">
        <v>5.3022639000000003E-2</v>
      </c>
      <c r="AU60" s="329">
        <v>5.1553008999999997E-2</v>
      </c>
      <c r="AV60" s="329">
        <v>4.9664794999999998E-2</v>
      </c>
      <c r="AW60" s="329">
        <v>4.7301180999999998E-2</v>
      </c>
      <c r="AX60" s="329">
        <v>4.4388279000000003E-2</v>
      </c>
      <c r="AY60" s="329">
        <v>4.0826195000000003E-2</v>
      </c>
      <c r="AZ60" s="329">
        <v>3.6472589999999999E-2</v>
      </c>
      <c r="BA60" s="329">
        <v>3.1108704000000001E-2</v>
      </c>
      <c r="BB60" s="329">
        <v>2.4355661000000001E-2</v>
      </c>
      <c r="BC60" s="329">
        <v>1.5392418E-2</v>
      </c>
    </row>
    <row r="61" spans="1:55" ht="13.5">
      <c r="A61" s="207">
        <v>53</v>
      </c>
      <c r="B61" s="341">
        <f t="shared" si="3"/>
        <v>2.8765000000000005</v>
      </c>
      <c r="C61" s="342">
        <f t="shared" si="4"/>
        <v>3.5530000000000004</v>
      </c>
      <c r="D61" s="343">
        <f t="shared" si="5"/>
        <v>2.4970000000000003</v>
      </c>
      <c r="I61" s="307"/>
      <c r="J61" s="321">
        <v>59</v>
      </c>
      <c r="K61" s="347">
        <v>5.264691</v>
      </c>
      <c r="L61" s="290">
        <v>5.31</v>
      </c>
      <c r="M61" s="291">
        <v>0.57999999999999996</v>
      </c>
      <c r="N61" s="292">
        <v>6.57</v>
      </c>
      <c r="O61" s="293">
        <v>0.65</v>
      </c>
      <c r="P61" s="294">
        <v>4.63</v>
      </c>
      <c r="Q61" s="295">
        <v>0.45</v>
      </c>
      <c r="R61" s="309"/>
      <c r="S61" s="9">
        <v>0.56999999999999995</v>
      </c>
      <c r="T61" s="329">
        <v>1.4277417000000001E-2</v>
      </c>
      <c r="U61" s="329">
        <v>1.7611805000000001E-2</v>
      </c>
      <c r="V61" s="329">
        <v>2.0846468E-2</v>
      </c>
      <c r="W61" s="329">
        <v>2.3978229E-2</v>
      </c>
      <c r="X61" s="329">
        <v>2.7003712999999999E-2</v>
      </c>
      <c r="Y61" s="329">
        <v>2.9919326E-2</v>
      </c>
      <c r="Z61" s="329">
        <v>3.2721229999999997E-2</v>
      </c>
      <c r="AA61" s="329">
        <v>3.5405324000000002E-2</v>
      </c>
      <c r="AB61" s="329">
        <v>3.7967208000000002E-2</v>
      </c>
      <c r="AC61" s="329">
        <v>4.0402159E-2</v>
      </c>
      <c r="AD61" s="329">
        <v>4.2705087000000003E-2</v>
      </c>
      <c r="AE61" s="329">
        <v>4.4870497000000002E-2</v>
      </c>
      <c r="AF61" s="329">
        <v>4.6892430999999998E-2</v>
      </c>
      <c r="AG61" s="329">
        <v>4.8764420000000003E-2</v>
      </c>
      <c r="AH61" s="329">
        <v>5.0479403999999999E-2</v>
      </c>
      <c r="AI61" s="329">
        <v>5.2029657999999999E-2</v>
      </c>
      <c r="AJ61" s="329">
        <v>5.3406687000000001E-2</v>
      </c>
      <c r="AK61" s="329">
        <v>5.4601113999999999E-2</v>
      </c>
      <c r="AL61" s="329">
        <v>5.5602528999999998E-2</v>
      </c>
      <c r="AM61" s="329">
        <v>5.6399321000000002E-2</v>
      </c>
      <c r="AN61" s="329">
        <v>5.6978450999999999E-2</v>
      </c>
      <c r="AO61" s="329">
        <v>5.7325180000000003E-2</v>
      </c>
      <c r="AP61" s="329">
        <v>5.7422718999999997E-2</v>
      </c>
      <c r="AQ61" s="329">
        <v>5.7251774999999998E-2</v>
      </c>
      <c r="AR61" s="329">
        <v>5.6789956000000003E-2</v>
      </c>
      <c r="AS61" s="329">
        <v>5.6010966000000002E-2</v>
      </c>
      <c r="AT61" s="329">
        <v>5.4883512000000002E-2</v>
      </c>
      <c r="AU61" s="329">
        <v>5.3369746000000003E-2</v>
      </c>
      <c r="AV61" s="329">
        <v>5.1422998999999997E-2</v>
      </c>
      <c r="AW61" s="329">
        <v>4.8984350000000003E-2</v>
      </c>
      <c r="AX61" s="329">
        <v>4.5977147000000003E-2</v>
      </c>
      <c r="AY61" s="329">
        <v>4.2297722000000003E-2</v>
      </c>
      <c r="AZ61" s="329">
        <v>3.7798296000000002E-2</v>
      </c>
      <c r="BA61" s="329">
        <v>3.2251627999999997E-2</v>
      </c>
      <c r="BB61" s="329">
        <v>2.5263897E-2</v>
      </c>
      <c r="BC61" s="329">
        <v>1.5980854999999999E-2</v>
      </c>
    </row>
    <row r="62" spans="1:55" ht="13.5">
      <c r="A62" s="337">
        <v>54</v>
      </c>
      <c r="B62" s="338">
        <f t="shared" si="3"/>
        <v>2.8875000000000002</v>
      </c>
      <c r="C62" s="339">
        <f t="shared" si="4"/>
        <v>3.5640000000000005</v>
      </c>
      <c r="D62" s="340">
        <f t="shared" si="5"/>
        <v>2.508</v>
      </c>
      <c r="I62" s="307"/>
      <c r="J62" s="321">
        <v>60</v>
      </c>
      <c r="K62" s="347">
        <v>5.2771650000000001</v>
      </c>
      <c r="L62" s="290">
        <v>5.32</v>
      </c>
      <c r="M62" s="291">
        <v>0.57999999999999996</v>
      </c>
      <c r="N62" s="292">
        <v>6.59</v>
      </c>
      <c r="O62" s="293">
        <v>0.65</v>
      </c>
      <c r="P62" s="294">
        <v>4.6399999999999997</v>
      </c>
      <c r="Q62" s="295">
        <v>0.45</v>
      </c>
      <c r="R62" s="309"/>
      <c r="S62" s="9">
        <v>0.57999999999999996</v>
      </c>
      <c r="T62" s="329">
        <v>1.4743610000000001E-2</v>
      </c>
      <c r="U62" s="329">
        <v>1.818757E-2</v>
      </c>
      <c r="V62" s="329">
        <v>2.1528827E-2</v>
      </c>
      <c r="W62" s="329">
        <v>2.4764101E-2</v>
      </c>
      <c r="X62" s="329">
        <v>2.7889908000000001E-2</v>
      </c>
      <c r="Y62" s="329">
        <v>3.0902533999999999E-2</v>
      </c>
      <c r="Z62" s="329">
        <v>3.3798017E-2</v>
      </c>
      <c r="AA62" s="329">
        <v>3.6572119E-2</v>
      </c>
      <c r="AB62" s="329">
        <v>3.9220296000000002E-2</v>
      </c>
      <c r="AC62" s="329">
        <v>4.1737666999999999E-2</v>
      </c>
      <c r="AD62" s="329">
        <v>4.4118973999999998E-2</v>
      </c>
      <c r="AE62" s="329">
        <v>4.6358536999999998E-2</v>
      </c>
      <c r="AF62" s="329">
        <v>4.8450201999999998E-2</v>
      </c>
      <c r="AG62" s="329">
        <v>5.038728E-2</v>
      </c>
      <c r="AH62" s="329">
        <v>5.2162475E-2</v>
      </c>
      <c r="AI62" s="329">
        <v>5.3767797999999999E-2</v>
      </c>
      <c r="AJ62" s="329">
        <v>5.5194469000000003E-2</v>
      </c>
      <c r="AK62" s="329">
        <v>5.6432789999999997E-2</v>
      </c>
      <c r="AL62" s="329">
        <v>5.7471995999999997E-2</v>
      </c>
      <c r="AM62" s="329">
        <v>5.8300075999999999E-2</v>
      </c>
      <c r="AN62" s="329">
        <v>5.8903540999999997E-2</v>
      </c>
      <c r="AO62" s="329">
        <v>5.9267144000000001E-2</v>
      </c>
      <c r="AP62" s="329">
        <v>5.9373508999999998E-2</v>
      </c>
      <c r="AQ62" s="329">
        <v>5.9202668999999999E-2</v>
      </c>
      <c r="AR62" s="329">
        <v>5.8731443000000001E-2</v>
      </c>
      <c r="AS62" s="329">
        <v>5.7932604999999998E-2</v>
      </c>
      <c r="AT62" s="329">
        <v>5.6773746E-2</v>
      </c>
      <c r="AU62" s="329">
        <v>5.5215660999999999E-2</v>
      </c>
      <c r="AV62" s="329">
        <v>5.3209995000000003E-2</v>
      </c>
      <c r="AW62" s="329">
        <v>5.069568E-2</v>
      </c>
      <c r="AX62" s="329">
        <v>4.7593245999999999E-2</v>
      </c>
      <c r="AY62" s="329">
        <v>4.3795172E-2</v>
      </c>
      <c r="AZ62" s="329">
        <v>3.9148123999999999E-2</v>
      </c>
      <c r="BA62" s="329">
        <v>3.3416192999999997E-2</v>
      </c>
      <c r="BB62" s="329">
        <v>2.6190261999999999E-2</v>
      </c>
      <c r="BC62" s="329">
        <v>1.6582046E-2</v>
      </c>
    </row>
    <row r="63" spans="1:55" ht="13.5">
      <c r="A63" s="207">
        <v>55</v>
      </c>
      <c r="B63" s="341">
        <f t="shared" si="3"/>
        <v>2.8930000000000002</v>
      </c>
      <c r="C63" s="342">
        <f t="shared" si="4"/>
        <v>3.5750000000000002</v>
      </c>
      <c r="D63" s="343">
        <f t="shared" si="5"/>
        <v>2.5135000000000005</v>
      </c>
      <c r="I63" s="307"/>
      <c r="J63" s="321">
        <v>61</v>
      </c>
      <c r="K63" s="347">
        <v>5.2899929999999999</v>
      </c>
      <c r="L63" s="290">
        <v>5.34</v>
      </c>
      <c r="M63" s="291">
        <v>0.57999999999999996</v>
      </c>
      <c r="N63" s="292">
        <v>6.61</v>
      </c>
      <c r="O63" s="293">
        <v>0.65</v>
      </c>
      <c r="P63" s="294">
        <v>4.6500000000000004</v>
      </c>
      <c r="Q63" s="295">
        <v>0.45</v>
      </c>
      <c r="R63" s="309"/>
      <c r="S63" s="9">
        <v>0.59</v>
      </c>
      <c r="T63" s="329">
        <v>1.5215312E-2</v>
      </c>
      <c r="U63" s="329">
        <v>1.8770185000000002E-2</v>
      </c>
      <c r="V63" s="329">
        <v>2.2219361999999999E-2</v>
      </c>
      <c r="W63" s="329">
        <v>2.5559458E-2</v>
      </c>
      <c r="X63" s="329">
        <v>2.8786877999999998E-2</v>
      </c>
      <c r="Y63" s="329">
        <v>3.1897786999999997E-2</v>
      </c>
      <c r="Z63" s="329">
        <v>3.4888097E-2</v>
      </c>
      <c r="AA63" s="329">
        <v>3.7753432000000003E-2</v>
      </c>
      <c r="AB63" s="329">
        <v>4.0489101999999999E-2</v>
      </c>
      <c r="AC63" s="329">
        <v>4.3090067000000003E-2</v>
      </c>
      <c r="AD63" s="329">
        <v>4.5550897999999999E-2</v>
      </c>
      <c r="AE63" s="329">
        <v>4.7865729000000003E-2</v>
      </c>
      <c r="AF63" s="329">
        <v>5.0028203E-2</v>
      </c>
      <c r="AG63" s="329">
        <v>5.2031411999999999E-2</v>
      </c>
      <c r="AH63" s="329">
        <v>5.3867817999999998E-2</v>
      </c>
      <c r="AI63" s="329">
        <v>5.5529170000000003E-2</v>
      </c>
      <c r="AJ63" s="329">
        <v>5.7006394000000002E-2</v>
      </c>
      <c r="AK63" s="329">
        <v>5.8289465999999998E-2</v>
      </c>
      <c r="AL63" s="329">
        <v>5.9367264000000003E-2</v>
      </c>
      <c r="AM63" s="329">
        <v>6.0227369000000003E-2</v>
      </c>
      <c r="AN63" s="329">
        <v>6.0855838000000002E-2</v>
      </c>
      <c r="AO63" s="329">
        <v>6.1236902000000003E-2</v>
      </c>
      <c r="AP63" s="329">
        <v>6.1352595000000003E-2</v>
      </c>
      <c r="AQ63" s="329">
        <v>6.1182261000000002E-2</v>
      </c>
      <c r="AR63" s="329">
        <v>6.0701919E-2</v>
      </c>
      <c r="AS63" s="329">
        <v>5.9883396999999998E-2</v>
      </c>
      <c r="AT63" s="329">
        <v>5.8693150999999999E-2</v>
      </c>
      <c r="AU63" s="329">
        <v>5.7090593000000002E-2</v>
      </c>
      <c r="AV63" s="329">
        <v>5.5025653000000001E-2</v>
      </c>
      <c r="AW63" s="329">
        <v>5.2435074999999998E-2</v>
      </c>
      <c r="AX63" s="329">
        <v>4.9236514000000002E-2</v>
      </c>
      <c r="AY63" s="329">
        <v>4.5318522999999999E-2</v>
      </c>
      <c r="AZ63" s="329">
        <v>4.0522093000000002E-2</v>
      </c>
      <c r="BA63" s="329">
        <v>3.4602457000000003E-2</v>
      </c>
      <c r="BB63" s="329">
        <v>2.7134849999999999E-2</v>
      </c>
      <c r="BC63" s="329">
        <v>1.7196106999999999E-2</v>
      </c>
    </row>
    <row r="64" spans="1:55" ht="13.5">
      <c r="A64" s="337">
        <v>56</v>
      </c>
      <c r="B64" s="338">
        <f t="shared" si="3"/>
        <v>2.8984999999999999</v>
      </c>
      <c r="C64" s="339">
        <f t="shared" si="4"/>
        <v>3.5859999999999999</v>
      </c>
      <c r="D64" s="340">
        <f t="shared" si="5"/>
        <v>2.5245000000000002</v>
      </c>
      <c r="I64" s="307"/>
      <c r="J64" s="321">
        <v>62</v>
      </c>
      <c r="K64" s="347">
        <v>5.3010359999999999</v>
      </c>
      <c r="L64" s="290">
        <v>5.35</v>
      </c>
      <c r="M64" s="291">
        <v>0.57999999999999996</v>
      </c>
      <c r="N64" s="292">
        <v>6.63</v>
      </c>
      <c r="O64" s="293">
        <v>0.64</v>
      </c>
      <c r="P64" s="294">
        <v>4.66</v>
      </c>
      <c r="Q64" s="295">
        <v>0.45</v>
      </c>
      <c r="R64" s="309"/>
      <c r="S64" s="9">
        <v>0.6</v>
      </c>
      <c r="T64" s="329">
        <v>1.5692402000000001E-2</v>
      </c>
      <c r="U64" s="329">
        <v>1.9359504999999999E-2</v>
      </c>
      <c r="V64" s="329">
        <v>2.2917903E-2</v>
      </c>
      <c r="W64" s="329">
        <v>2.6364107000000001E-2</v>
      </c>
      <c r="X64" s="329">
        <v>2.9694406999999999E-2</v>
      </c>
      <c r="Y64" s="329">
        <v>3.2904849999999999E-2</v>
      </c>
      <c r="Z64" s="329">
        <v>3.5991216999999999E-2</v>
      </c>
      <c r="AA64" s="329">
        <v>3.8948994000000001E-2</v>
      </c>
      <c r="AB64" s="329">
        <v>4.1773342999999998E-2</v>
      </c>
      <c r="AC64" s="329">
        <v>4.4459062000000001E-2</v>
      </c>
      <c r="AD64" s="329">
        <v>4.7000550000000002E-2</v>
      </c>
      <c r="AE64" s="329">
        <v>4.9391751999999997E-2</v>
      </c>
      <c r="AF64" s="329">
        <v>5.1626106999999997E-2</v>
      </c>
      <c r="AG64" s="329">
        <v>5.3696485000000002E-2</v>
      </c>
      <c r="AH64" s="329">
        <v>5.5595102E-2</v>
      </c>
      <c r="AI64" s="329">
        <v>5.731344E-2</v>
      </c>
      <c r="AJ64" s="329">
        <v>5.8842127000000001E-2</v>
      </c>
      <c r="AK64" s="329">
        <v>6.0170814000000003E-2</v>
      </c>
      <c r="AL64" s="329">
        <v>6.1288007999999998E-2</v>
      </c>
      <c r="AM64" s="329">
        <v>6.2180883999999999E-2</v>
      </c>
      <c r="AN64" s="329">
        <v>6.2835031999999999E-2</v>
      </c>
      <c r="AO64" s="329">
        <v>6.3234159999999998E-2</v>
      </c>
      <c r="AP64" s="329">
        <v>6.3359695999999993E-2</v>
      </c>
      <c r="AQ64" s="329">
        <v>6.3190288999999997E-2</v>
      </c>
      <c r="AR64" s="329">
        <v>6.2701142000000001E-2</v>
      </c>
      <c r="AS64" s="329">
        <v>6.1863122E-2</v>
      </c>
      <c r="AT64" s="329">
        <v>6.0641531999999998E-2</v>
      </c>
      <c r="AU64" s="329">
        <v>5.8994377000000001E-2</v>
      </c>
      <c r="AV64" s="329">
        <v>5.6869839999999998E-2</v>
      </c>
      <c r="AW64" s="329">
        <v>5.4202435E-2</v>
      </c>
      <c r="AX64" s="329">
        <v>5.0906890000000003E-2</v>
      </c>
      <c r="AY64" s="329">
        <v>4.6867750999999999E-2</v>
      </c>
      <c r="AZ64" s="329">
        <v>4.1920219000000002E-2</v>
      </c>
      <c r="BA64" s="329">
        <v>3.5810478E-2</v>
      </c>
      <c r="BB64" s="329">
        <v>2.8097757000000001E-2</v>
      </c>
      <c r="BC64" s="329">
        <v>1.7823153000000001E-2</v>
      </c>
    </row>
    <row r="65" spans="1:55" ht="13.5">
      <c r="A65" s="207">
        <v>57</v>
      </c>
      <c r="B65" s="341">
        <f t="shared" si="3"/>
        <v>2.9095000000000004</v>
      </c>
      <c r="C65" s="342">
        <f t="shared" si="4"/>
        <v>3.5970000000000004</v>
      </c>
      <c r="D65" s="343">
        <f t="shared" si="5"/>
        <v>2.5299999999999998</v>
      </c>
      <c r="I65" s="307"/>
      <c r="J65" s="321">
        <v>63</v>
      </c>
      <c r="K65" s="347">
        <v>5.3133929999999996</v>
      </c>
      <c r="L65" s="290">
        <v>5.36</v>
      </c>
      <c r="M65" s="291">
        <v>0.57999999999999996</v>
      </c>
      <c r="N65" s="292">
        <v>6.64</v>
      </c>
      <c r="O65" s="293">
        <v>0.64</v>
      </c>
      <c r="P65" s="294">
        <v>4.68</v>
      </c>
      <c r="Q65" s="295">
        <v>0.45</v>
      </c>
      <c r="R65" s="309"/>
      <c r="S65" s="9">
        <v>0.61</v>
      </c>
      <c r="T65" s="329">
        <v>1.6174760999999999E-2</v>
      </c>
      <c r="U65" s="329">
        <v>1.9955382000000001E-2</v>
      </c>
      <c r="V65" s="329">
        <v>2.3624276999999999E-2</v>
      </c>
      <c r="W65" s="329">
        <v>2.7177850999999999E-2</v>
      </c>
      <c r="X65" s="329">
        <v>3.0612278E-2</v>
      </c>
      <c r="Y65" s="329">
        <v>3.3923485000000003E-2</v>
      </c>
      <c r="Z65" s="329">
        <v>3.7107121E-2</v>
      </c>
      <c r="AA65" s="329">
        <v>4.0158533000000003E-2</v>
      </c>
      <c r="AB65" s="329">
        <v>4.3072731000000003E-2</v>
      </c>
      <c r="AC65" s="329">
        <v>4.5844351999999998E-2</v>
      </c>
      <c r="AD65" s="329">
        <v>4.8467619000000003E-2</v>
      </c>
      <c r="AE65" s="329">
        <v>5.0936286999999997E-2</v>
      </c>
      <c r="AF65" s="329">
        <v>5.3243588000000001E-2</v>
      </c>
      <c r="AG65" s="329">
        <v>5.5382164999999997E-2</v>
      </c>
      <c r="AH65" s="329">
        <v>5.7343988999999998E-2</v>
      </c>
      <c r="AI65" s="329">
        <v>5.9120267999999997E-2</v>
      </c>
      <c r="AJ65" s="329">
        <v>6.0701330999999997E-2</v>
      </c>
      <c r="AK65" s="329">
        <v>6.2076496000000002E-2</v>
      </c>
      <c r="AL65" s="329">
        <v>6.3233898999999996E-2</v>
      </c>
      <c r="AM65" s="329">
        <v>6.4160297000000005E-2</v>
      </c>
      <c r="AN65" s="329">
        <v>6.4840812999999997E-2</v>
      </c>
      <c r="AO65" s="329">
        <v>6.5258617000000005E-2</v>
      </c>
      <c r="AP65" s="329">
        <v>6.5394526999999994E-2</v>
      </c>
      <c r="AQ65" s="329">
        <v>6.5226485000000001E-2</v>
      </c>
      <c r="AR65" s="329">
        <v>6.4728865999999996E-2</v>
      </c>
      <c r="AS65" s="329">
        <v>6.3871558999999994E-2</v>
      </c>
      <c r="AT65" s="329">
        <v>6.2618693000000003E-2</v>
      </c>
      <c r="AU65" s="329">
        <v>6.0926845E-2</v>
      </c>
      <c r="AV65" s="329">
        <v>5.8742417999999998E-2</v>
      </c>
      <c r="AW65" s="329">
        <v>5.5997657999999999E-2</v>
      </c>
      <c r="AX65" s="329">
        <v>5.2604309000000002E-2</v>
      </c>
      <c r="AY65" s="329">
        <v>4.8442830999999999E-2</v>
      </c>
      <c r="AZ65" s="329">
        <v>4.3342517999999997E-2</v>
      </c>
      <c r="BA65" s="329">
        <v>3.7040312999999998E-2</v>
      </c>
      <c r="BB65" s="329">
        <v>2.9079075999999999E-2</v>
      </c>
      <c r="BC65" s="329">
        <v>1.8463302000000001E-2</v>
      </c>
    </row>
    <row r="66" spans="1:55" ht="13.5">
      <c r="A66" s="337">
        <v>58</v>
      </c>
      <c r="B66" s="338">
        <f t="shared" si="3"/>
        <v>2.915</v>
      </c>
      <c r="C66" s="339">
        <f t="shared" si="4"/>
        <v>3.6025</v>
      </c>
      <c r="D66" s="340">
        <f t="shared" si="5"/>
        <v>2.5355000000000003</v>
      </c>
      <c r="I66" s="307"/>
      <c r="J66" s="321">
        <v>64</v>
      </c>
      <c r="K66" s="347">
        <v>5.3228910000000003</v>
      </c>
      <c r="L66" s="290">
        <v>5.37</v>
      </c>
      <c r="M66" s="291">
        <v>0.57999999999999996</v>
      </c>
      <c r="N66" s="292">
        <v>6.66</v>
      </c>
      <c r="O66" s="293">
        <v>0.64</v>
      </c>
      <c r="P66" s="294">
        <v>4.6900000000000004</v>
      </c>
      <c r="Q66" s="295">
        <v>0.45</v>
      </c>
      <c r="R66" s="309"/>
      <c r="S66" s="9">
        <v>0.62</v>
      </c>
      <c r="T66" s="329">
        <v>1.6662267000000001E-2</v>
      </c>
      <c r="U66" s="329">
        <v>2.0557669000000001E-2</v>
      </c>
      <c r="V66" s="329">
        <v>2.4338313E-2</v>
      </c>
      <c r="W66" s="329">
        <v>2.8000495E-2</v>
      </c>
      <c r="X66" s="329">
        <v>3.1540274E-2</v>
      </c>
      <c r="Y66" s="329">
        <v>3.4953454000000002E-2</v>
      </c>
      <c r="Z66" s="329">
        <v>3.8235551999999999E-2</v>
      </c>
      <c r="AA66" s="329">
        <v>4.1381774000000003E-2</v>
      </c>
      <c r="AB66" s="329">
        <v>4.4386977000000001E-2</v>
      </c>
      <c r="AC66" s="329">
        <v>4.7245635000000001E-2</v>
      </c>
      <c r="AD66" s="329">
        <v>4.9951791000000002E-2</v>
      </c>
      <c r="AE66" s="329">
        <v>5.2499009999999999E-2</v>
      </c>
      <c r="AF66" s="329">
        <v>5.4880313E-2</v>
      </c>
      <c r="AG66" s="329">
        <v>5.7088116000000001E-2</v>
      </c>
      <c r="AH66" s="329">
        <v>5.9114137999999997E-2</v>
      </c>
      <c r="AI66" s="329">
        <v>6.0949312999999998E-2</v>
      </c>
      <c r="AJ66" s="329">
        <v>6.2583665999999996E-2</v>
      </c>
      <c r="AK66" s="329">
        <v>6.4006174999999998E-2</v>
      </c>
      <c r="AL66" s="329">
        <v>6.5204603999999999E-2</v>
      </c>
      <c r="AM66" s="329">
        <v>6.6165284000000005E-2</v>
      </c>
      <c r="AN66" s="329">
        <v>6.6872864000000004E-2</v>
      </c>
      <c r="AO66" s="329">
        <v>6.7309970999999996E-2</v>
      </c>
      <c r="AP66" s="329">
        <v>6.7456801999999996E-2</v>
      </c>
      <c r="AQ66" s="329">
        <v>6.7290580000000003E-2</v>
      </c>
      <c r="AR66" s="329">
        <v>6.6784839999999998E-2</v>
      </c>
      <c r="AS66" s="329">
        <v>6.5908479000000006E-2</v>
      </c>
      <c r="AT66" s="329">
        <v>6.4624432999999995E-2</v>
      </c>
      <c r="AU66" s="329">
        <v>6.2887824999999994E-2</v>
      </c>
      <c r="AV66" s="329">
        <v>6.0643247999999997E-2</v>
      </c>
      <c r="AW66" s="329">
        <v>5.7820639E-2</v>
      </c>
      <c r="AX66" s="329">
        <v>5.4328702999999999E-2</v>
      </c>
      <c r="AY66" s="329">
        <v>5.0043735999999998E-2</v>
      </c>
      <c r="AZ66" s="329">
        <v>4.4789005999999999E-2</v>
      </c>
      <c r="BA66" s="329">
        <v>3.8292017999999997E-2</v>
      </c>
      <c r="BB66" s="329">
        <v>3.0078903000000001E-2</v>
      </c>
      <c r="BC66" s="329">
        <v>1.9116674E-2</v>
      </c>
    </row>
    <row r="67" spans="1:55" ht="13.5">
      <c r="A67" s="207">
        <v>59</v>
      </c>
      <c r="B67" s="341">
        <f t="shared" si="3"/>
        <v>2.9205000000000001</v>
      </c>
      <c r="C67" s="342">
        <f t="shared" si="4"/>
        <v>3.6135000000000006</v>
      </c>
      <c r="D67" s="343">
        <f t="shared" si="5"/>
        <v>2.5465</v>
      </c>
      <c r="I67" s="307"/>
      <c r="J67" s="321">
        <v>65</v>
      </c>
      <c r="K67" s="347">
        <v>5.3348079999999998</v>
      </c>
      <c r="L67" s="290">
        <v>5.38</v>
      </c>
      <c r="M67" s="291">
        <v>0.57999999999999996</v>
      </c>
      <c r="N67" s="292">
        <v>6.67</v>
      </c>
      <c r="O67" s="293">
        <v>0.64</v>
      </c>
      <c r="P67" s="294">
        <v>4.7</v>
      </c>
      <c r="Q67" s="295">
        <v>0.45</v>
      </c>
      <c r="R67" s="309"/>
      <c r="S67" s="9">
        <v>0.63</v>
      </c>
      <c r="T67" s="329">
        <v>1.7154797999999999E-2</v>
      </c>
      <c r="U67" s="329">
        <v>2.1166217000000001E-2</v>
      </c>
      <c r="V67" s="329">
        <v>2.5059835999999999E-2</v>
      </c>
      <c r="W67" s="329">
        <v>2.8831840000000001E-2</v>
      </c>
      <c r="X67" s="329">
        <v>3.2478174999999998E-2</v>
      </c>
      <c r="Y67" s="329">
        <v>3.5994516999999997E-2</v>
      </c>
      <c r="Z67" s="329">
        <v>3.9376252E-2</v>
      </c>
      <c r="AA67" s="329">
        <v>4.2618441E-2</v>
      </c>
      <c r="AB67" s="329">
        <v>4.5715789999999999E-2</v>
      </c>
      <c r="AC67" s="329">
        <v>4.8662604999999998E-2</v>
      </c>
      <c r="AD67" s="329">
        <v>5.1452749999999998E-2</v>
      </c>
      <c r="AE67" s="329">
        <v>5.4079594000000002E-2</v>
      </c>
      <c r="AF67" s="329">
        <v>5.6535949000000002E-2</v>
      </c>
      <c r="AG67" s="329">
        <v>5.8813997E-2</v>
      </c>
      <c r="AH67" s="329">
        <v>6.0905206000000003E-2</v>
      </c>
      <c r="AI67" s="329">
        <v>6.2800228999999999E-2</v>
      </c>
      <c r="AJ67" s="329">
        <v>6.4488785000000007E-2</v>
      </c>
      <c r="AK67" s="329">
        <v>6.5959509999999999E-2</v>
      </c>
      <c r="AL67" s="329">
        <v>6.7199784999999998E-2</v>
      </c>
      <c r="AM67" s="329">
        <v>6.8195515999999998E-2</v>
      </c>
      <c r="AN67" s="329">
        <v>6.8930864999999994E-2</v>
      </c>
      <c r="AO67" s="329">
        <v>6.9387913999999995E-2</v>
      </c>
      <c r="AP67" s="329">
        <v>6.9546227000000002E-2</v>
      </c>
      <c r="AQ67" s="329">
        <v>6.9382298999999995E-2</v>
      </c>
      <c r="AR67" s="329">
        <v>6.8868812000000001E-2</v>
      </c>
      <c r="AS67" s="329">
        <v>6.7973652999999995E-2</v>
      </c>
      <c r="AT67" s="329">
        <v>6.6658548999999997E-2</v>
      </c>
      <c r="AU67" s="329">
        <v>6.4877142999999998E-2</v>
      </c>
      <c r="AV67" s="329">
        <v>6.2572187000000001E-2</v>
      </c>
      <c r="AW67" s="329">
        <v>5.9671269999999998E-2</v>
      </c>
      <c r="AX67" s="329">
        <v>5.6080001999999997E-2</v>
      </c>
      <c r="AY67" s="329">
        <v>5.1670437E-2</v>
      </c>
      <c r="AZ67" s="329">
        <v>4.6259695000000003E-2</v>
      </c>
      <c r="BA67" s="329">
        <v>3.9565651E-2</v>
      </c>
      <c r="BB67" s="329">
        <v>3.1097334000000001E-2</v>
      </c>
      <c r="BC67" s="329">
        <v>1.9783387999999999E-2</v>
      </c>
    </row>
    <row r="68" spans="1:55" ht="13.5">
      <c r="A68" s="337">
        <v>60</v>
      </c>
      <c r="B68" s="338">
        <f t="shared" si="3"/>
        <v>2.9260000000000006</v>
      </c>
      <c r="C68" s="339">
        <f t="shared" si="4"/>
        <v>3.6245000000000003</v>
      </c>
      <c r="D68" s="340">
        <f t="shared" si="5"/>
        <v>2.552</v>
      </c>
      <c r="I68" s="307"/>
      <c r="J68" s="321">
        <v>66</v>
      </c>
      <c r="K68" s="347">
        <v>5.3481259999999997</v>
      </c>
      <c r="L68" s="290">
        <v>5.39</v>
      </c>
      <c r="M68" s="291">
        <v>0.57999999999999996</v>
      </c>
      <c r="N68" s="292">
        <v>6.69</v>
      </c>
      <c r="O68" s="293">
        <v>0.64</v>
      </c>
      <c r="P68" s="294">
        <v>4.71</v>
      </c>
      <c r="Q68" s="295">
        <v>0.45</v>
      </c>
      <c r="R68" s="309"/>
      <c r="S68" s="9">
        <v>0.64</v>
      </c>
      <c r="T68" s="329">
        <v>1.7652232E-2</v>
      </c>
      <c r="U68" s="329">
        <v>2.1780876000000001E-2</v>
      </c>
      <c r="V68" s="329">
        <v>2.578867E-2</v>
      </c>
      <c r="W68" s="329">
        <v>2.9671688000000002E-2</v>
      </c>
      <c r="X68" s="329">
        <v>3.3425758E-2</v>
      </c>
      <c r="Y68" s="329">
        <v>3.7046430999999998E-2</v>
      </c>
      <c r="Z68" s="329">
        <v>4.0528957999999997E-2</v>
      </c>
      <c r="AA68" s="329">
        <v>4.3868257000000001E-2</v>
      </c>
      <c r="AB68" s="329">
        <v>4.7058875999999999E-2</v>
      </c>
      <c r="AC68" s="329">
        <v>5.0094954999999997E-2</v>
      </c>
      <c r="AD68" s="329">
        <v>5.2970176000000001E-2</v>
      </c>
      <c r="AE68" s="329">
        <v>5.5677711999999997E-2</v>
      </c>
      <c r="AF68" s="329">
        <v>5.8210158999999997E-2</v>
      </c>
      <c r="AG68" s="329">
        <v>6.0559465999999999E-2</v>
      </c>
      <c r="AH68" s="329">
        <v>6.2716846000000007E-2</v>
      </c>
      <c r="AI68" s="329">
        <v>6.4672669000000002E-2</v>
      </c>
      <c r="AJ68" s="329">
        <v>6.6416341000000004E-2</v>
      </c>
      <c r="AK68" s="329">
        <v>6.7936153999999999E-2</v>
      </c>
      <c r="AL68" s="329">
        <v>6.9219102000000005E-2</v>
      </c>
      <c r="AM68" s="329">
        <v>7.0250657999999994E-2</v>
      </c>
      <c r="AN68" s="329">
        <v>7.1014495999999996E-2</v>
      </c>
      <c r="AO68" s="329">
        <v>7.1492135999999998E-2</v>
      </c>
      <c r="AP68" s="329">
        <v>7.1662508E-2</v>
      </c>
      <c r="AQ68" s="329">
        <v>7.1501363999999998E-2</v>
      </c>
      <c r="AR68" s="329">
        <v>7.0980524000000003E-2</v>
      </c>
      <c r="AS68" s="329">
        <v>7.0066847000000002E-2</v>
      </c>
      <c r="AT68" s="329">
        <v>6.8720831999999996E-2</v>
      </c>
      <c r="AU68" s="329">
        <v>6.6894620000000002E-2</v>
      </c>
      <c r="AV68" s="329">
        <v>6.4529090999999997E-2</v>
      </c>
      <c r="AW68" s="329">
        <v>6.1549443000000002E-2</v>
      </c>
      <c r="AX68" s="329">
        <v>5.7858136999999997E-2</v>
      </c>
      <c r="AY68" s="329">
        <v>5.3322902999999998E-2</v>
      </c>
      <c r="AZ68" s="329">
        <v>4.7754598000000002E-2</v>
      </c>
      <c r="BA68" s="329">
        <v>4.0861266E-2</v>
      </c>
      <c r="BB68" s="329">
        <v>3.2134465000000001E-2</v>
      </c>
      <c r="BC68" s="329">
        <v>2.0463565999999999E-2</v>
      </c>
    </row>
    <row r="69" spans="1:55" ht="13.5">
      <c r="A69" s="207">
        <v>61</v>
      </c>
      <c r="B69" s="341">
        <f t="shared" si="3"/>
        <v>2.9370000000000003</v>
      </c>
      <c r="C69" s="342">
        <f t="shared" si="4"/>
        <v>3.6355000000000004</v>
      </c>
      <c r="D69" s="343">
        <f t="shared" si="5"/>
        <v>2.5575000000000006</v>
      </c>
      <c r="I69" s="307"/>
      <c r="J69" s="321">
        <v>67</v>
      </c>
      <c r="K69" s="347">
        <v>5.3575470000000003</v>
      </c>
      <c r="L69" s="290">
        <v>5.4</v>
      </c>
      <c r="M69" s="291">
        <v>0.56999999999999995</v>
      </c>
      <c r="N69" s="292">
        <v>6.71</v>
      </c>
      <c r="O69" s="293">
        <v>0.64</v>
      </c>
      <c r="P69" s="294">
        <v>4.72</v>
      </c>
      <c r="Q69" s="295">
        <v>0.45</v>
      </c>
      <c r="R69" s="309"/>
      <c r="S69" s="9">
        <v>0.65</v>
      </c>
      <c r="T69" s="329">
        <v>1.8154443999999999E-2</v>
      </c>
      <c r="U69" s="329">
        <v>2.2401496E-2</v>
      </c>
      <c r="V69" s="329">
        <v>2.6524638999999999E-2</v>
      </c>
      <c r="W69" s="329">
        <v>3.0519838000000001E-2</v>
      </c>
      <c r="X69" s="329">
        <v>3.4382800999999998E-2</v>
      </c>
      <c r="Y69" s="329">
        <v>3.8108953000000001E-2</v>
      </c>
      <c r="Z69" s="329">
        <v>4.1693409000000001E-2</v>
      </c>
      <c r="AA69" s="329">
        <v>4.5130941000000001E-2</v>
      </c>
      <c r="AB69" s="329">
        <v>4.8415938999999998E-2</v>
      </c>
      <c r="AC69" s="329">
        <v>5.1542375000000001E-2</v>
      </c>
      <c r="AD69" s="329">
        <v>5.4503746999999998E-2</v>
      </c>
      <c r="AE69" s="329">
        <v>5.7293030000000002E-2</v>
      </c>
      <c r="AF69" s="329">
        <v>5.9902601999999999E-2</v>
      </c>
      <c r="AG69" s="329">
        <v>6.2324178000000001E-2</v>
      </c>
      <c r="AH69" s="329">
        <v>6.4548707999999996E-2</v>
      </c>
      <c r="AI69" s="329">
        <v>6.6566279000000006E-2</v>
      </c>
      <c r="AJ69" s="329">
        <v>6.8365982000000006E-2</v>
      </c>
      <c r="AK69" s="329">
        <v>6.9935759E-2</v>
      </c>
      <c r="AL69" s="329">
        <v>7.1262212000000005E-2</v>
      </c>
      <c r="AM69" s="329">
        <v>7.2330376000000002E-2</v>
      </c>
      <c r="AN69" s="329">
        <v>7.3123427000000005E-2</v>
      </c>
      <c r="AO69" s="329">
        <v>7.3622324000000003E-2</v>
      </c>
      <c r="AP69" s="329">
        <v>7.3805344999999994E-2</v>
      </c>
      <c r="AQ69" s="329">
        <v>7.3647494999999993E-2</v>
      </c>
      <c r="AR69" s="329">
        <v>7.3119714000000002E-2</v>
      </c>
      <c r="AS69" s="329">
        <v>7.2187823999999998E-2</v>
      </c>
      <c r="AT69" s="329">
        <v>7.0811073000000002E-2</v>
      </c>
      <c r="AU69" s="329">
        <v>6.8940076000000003E-2</v>
      </c>
      <c r="AV69" s="329">
        <v>6.6513810000000007E-2</v>
      </c>
      <c r="AW69" s="329">
        <v>6.3455044000000002E-2</v>
      </c>
      <c r="AX69" s="329">
        <v>5.9663030999999998E-2</v>
      </c>
      <c r="AY69" s="329">
        <v>5.5001103000000003E-2</v>
      </c>
      <c r="AZ69" s="329">
        <v>4.9273725999999997E-2</v>
      </c>
      <c r="BA69" s="329">
        <v>4.2178919000000002E-2</v>
      </c>
      <c r="BB69" s="329">
        <v>3.3190391E-2</v>
      </c>
      <c r="BC69" s="329">
        <v>2.1157329999999998E-2</v>
      </c>
    </row>
    <row r="70" spans="1:55" ht="13.5">
      <c r="A70" s="337">
        <v>62</v>
      </c>
      <c r="B70" s="338">
        <f t="shared" si="3"/>
        <v>2.9424999999999999</v>
      </c>
      <c r="C70" s="339">
        <f t="shared" si="4"/>
        <v>3.6465000000000001</v>
      </c>
      <c r="D70" s="340">
        <f t="shared" si="5"/>
        <v>2.5630000000000002</v>
      </c>
      <c r="I70" s="307"/>
      <c r="J70" s="321">
        <v>68</v>
      </c>
      <c r="K70" s="347">
        <v>5.368525</v>
      </c>
      <c r="L70" s="290">
        <v>5.41</v>
      </c>
      <c r="M70" s="291">
        <v>0.56999999999999995</v>
      </c>
      <c r="N70" s="292">
        <v>6.72</v>
      </c>
      <c r="O70" s="293">
        <v>0.64</v>
      </c>
      <c r="P70" s="294">
        <v>4.7300000000000004</v>
      </c>
      <c r="Q70" s="295">
        <v>0.45</v>
      </c>
      <c r="R70" s="309"/>
      <c r="S70" s="9">
        <v>0.66</v>
      </c>
      <c r="T70" s="329">
        <v>1.8661311E-2</v>
      </c>
      <c r="U70" s="329">
        <v>2.3027926000000001E-2</v>
      </c>
      <c r="V70" s="329">
        <v>2.7267566999999999E-2</v>
      </c>
      <c r="W70" s="329">
        <v>3.1376090000000002E-2</v>
      </c>
      <c r="X70" s="329">
        <v>3.5349080999999997E-2</v>
      </c>
      <c r="Y70" s="329">
        <v>3.9181839000000003E-2</v>
      </c>
      <c r="Z70" s="329">
        <v>4.2869340999999998E-2</v>
      </c>
      <c r="AA70" s="329">
        <v>4.6406210000000003E-2</v>
      </c>
      <c r="AB70" s="329">
        <v>4.9786681999999999E-2</v>
      </c>
      <c r="AC70" s="329">
        <v>5.3004554000000002E-2</v>
      </c>
      <c r="AD70" s="329">
        <v>5.6053141000000001E-2</v>
      </c>
      <c r="AE70" s="329">
        <v>5.8925215000000003E-2</v>
      </c>
      <c r="AF70" s="329">
        <v>6.1612937999999999E-2</v>
      </c>
      <c r="AG70" s="329">
        <v>6.4107782000000002E-2</v>
      </c>
      <c r="AH70" s="329">
        <v>6.6400439000000006E-2</v>
      </c>
      <c r="AI70" s="329">
        <v>6.8480706000000002E-2</v>
      </c>
      <c r="AJ70" s="329">
        <v>7.0337355000000004E-2</v>
      </c>
      <c r="AK70" s="329">
        <v>7.1957972999999995E-2</v>
      </c>
      <c r="AL70" s="329">
        <v>7.3328768000000003E-2</v>
      </c>
      <c r="AM70" s="329">
        <v>7.4434328999999994E-2</v>
      </c>
      <c r="AN70" s="329">
        <v>7.5257329999999997E-2</v>
      </c>
      <c r="AO70" s="329">
        <v>7.5778157999999998E-2</v>
      </c>
      <c r="AP70" s="329">
        <v>7.5974436000000006E-2</v>
      </c>
      <c r="AQ70" s="329">
        <v>7.5820407000000006E-2</v>
      </c>
      <c r="AR70" s="329">
        <v>7.5286119999999998E-2</v>
      </c>
      <c r="AS70" s="329">
        <v>7.4336343999999999E-2</v>
      </c>
      <c r="AT70" s="329">
        <v>7.2929057000000005E-2</v>
      </c>
      <c r="AU70" s="329">
        <v>7.1013325000000002E-2</v>
      </c>
      <c r="AV70" s="329">
        <v>6.8526193999999999E-2</v>
      </c>
      <c r="AW70" s="329">
        <v>6.5387956999999997E-2</v>
      </c>
      <c r="AX70" s="329">
        <v>6.1494609999999998E-2</v>
      </c>
      <c r="AY70" s="329">
        <v>5.6704999999999998E-2</v>
      </c>
      <c r="AZ70" s="329">
        <v>5.0817089000000003E-2</v>
      </c>
      <c r="BA70" s="329">
        <v>4.3518663999999999E-2</v>
      </c>
      <c r="BB70" s="329">
        <v>3.4265209999999997E-2</v>
      </c>
      <c r="BC70" s="329">
        <v>2.1864801999999999E-2</v>
      </c>
    </row>
    <row r="71" spans="1:55" ht="13.5">
      <c r="A71" s="207">
        <v>63</v>
      </c>
      <c r="B71" s="341">
        <f t="shared" si="3"/>
        <v>2.9480000000000004</v>
      </c>
      <c r="C71" s="342">
        <f t="shared" si="4"/>
        <v>3.6520000000000001</v>
      </c>
      <c r="D71" s="343">
        <f t="shared" si="5"/>
        <v>2.5739999999999998</v>
      </c>
      <c r="I71" s="307"/>
      <c r="J71" s="321">
        <v>69</v>
      </c>
      <c r="K71" s="347">
        <v>5.3781619999999997</v>
      </c>
      <c r="L71" s="290">
        <v>5.42</v>
      </c>
      <c r="M71" s="291">
        <v>0.56999999999999995</v>
      </c>
      <c r="N71" s="292">
        <v>6.74</v>
      </c>
      <c r="O71" s="293">
        <v>0.64</v>
      </c>
      <c r="P71" s="294">
        <v>4.74</v>
      </c>
      <c r="Q71" s="295">
        <v>0.44</v>
      </c>
      <c r="R71" s="309"/>
      <c r="S71" s="9">
        <v>0.67</v>
      </c>
      <c r="T71" s="329">
        <v>1.9172709E-2</v>
      </c>
      <c r="U71" s="329">
        <v>2.3660012000000001E-2</v>
      </c>
      <c r="V71" s="329">
        <v>2.8017275000000001E-2</v>
      </c>
      <c r="W71" s="329">
        <v>3.2240238999999997E-2</v>
      </c>
      <c r="X71" s="329">
        <v>3.6324372000000001E-2</v>
      </c>
      <c r="Y71" s="329">
        <v>4.0264841000000003E-2</v>
      </c>
      <c r="Z71" s="329">
        <v>4.4056485999999999E-2</v>
      </c>
      <c r="AA71" s="329">
        <v>4.7693782999999997E-2</v>
      </c>
      <c r="AB71" s="329">
        <v>5.1170805E-2</v>
      </c>
      <c r="AC71" s="329">
        <v>5.4481177999999998E-2</v>
      </c>
      <c r="AD71" s="329">
        <v>5.7618031E-2</v>
      </c>
      <c r="AE71" s="329">
        <v>6.0573930999999998E-2</v>
      </c>
      <c r="AF71" s="329">
        <v>6.3340820000000006E-2</v>
      </c>
      <c r="AG71" s="329">
        <v>6.5909930000000005E-2</v>
      </c>
      <c r="AH71" s="329">
        <v>6.8271684999999999E-2</v>
      </c>
      <c r="AI71" s="329">
        <v>7.0415592999999999E-2</v>
      </c>
      <c r="AJ71" s="329">
        <v>7.2330101999999993E-2</v>
      </c>
      <c r="AK71" s="329">
        <v>7.4002442000000002E-2</v>
      </c>
      <c r="AL71" s="329">
        <v>7.5418419E-2</v>
      </c>
      <c r="AM71" s="329">
        <v>7.6562172999999997E-2</v>
      </c>
      <c r="AN71" s="329">
        <v>7.7415870999999997E-2</v>
      </c>
      <c r="AO71" s="329">
        <v>7.7959318E-2</v>
      </c>
      <c r="AP71" s="329">
        <v>7.8169474000000003E-2</v>
      </c>
      <c r="AQ71" s="329">
        <v>7.8019809999999995E-2</v>
      </c>
      <c r="AR71" s="329">
        <v>7.7479472999999993E-2</v>
      </c>
      <c r="AS71" s="329">
        <v>7.6512160999999995E-2</v>
      </c>
      <c r="AT71" s="329">
        <v>7.5074565999999995E-2</v>
      </c>
      <c r="AU71" s="329">
        <v>7.3114181E-2</v>
      </c>
      <c r="AV71" s="329">
        <v>7.0566086E-2</v>
      </c>
      <c r="AW71" s="329">
        <v>6.7348064999999999E-2</v>
      </c>
      <c r="AX71" s="329">
        <v>6.3352793000000004E-2</v>
      </c>
      <c r="AY71" s="329">
        <v>5.8434558999999997E-2</v>
      </c>
      <c r="AZ71" s="329">
        <v>5.2384694000000002E-2</v>
      </c>
      <c r="BA71" s="329">
        <v>4.4880555000000003E-2</v>
      </c>
      <c r="BB71" s="329">
        <v>3.5359016E-2</v>
      </c>
      <c r="BC71" s="329">
        <v>2.2586108000000001E-2</v>
      </c>
    </row>
    <row r="72" spans="1:55" ht="13.5">
      <c r="A72" s="337">
        <v>64</v>
      </c>
      <c r="B72" s="338">
        <f t="shared" si="3"/>
        <v>2.9535000000000005</v>
      </c>
      <c r="C72" s="339">
        <f t="shared" si="4"/>
        <v>3.6630000000000003</v>
      </c>
      <c r="D72" s="340">
        <f t="shared" si="5"/>
        <v>2.5795000000000003</v>
      </c>
      <c r="I72" s="307"/>
      <c r="J72" s="321">
        <v>70</v>
      </c>
      <c r="K72" s="347">
        <v>5.389513</v>
      </c>
      <c r="L72" s="290">
        <v>5.44</v>
      </c>
      <c r="M72" s="291">
        <v>0.56999999999999995</v>
      </c>
      <c r="N72" s="292">
        <v>6.75</v>
      </c>
      <c r="O72" s="293">
        <v>0.64</v>
      </c>
      <c r="P72" s="294">
        <v>4.76</v>
      </c>
      <c r="Q72" s="295">
        <v>0.44</v>
      </c>
      <c r="R72" s="309"/>
      <c r="S72" s="9">
        <v>0.68</v>
      </c>
      <c r="T72" s="329">
        <v>1.9688511999999998E-2</v>
      </c>
      <c r="U72" s="329">
        <v>2.4297603000000001E-2</v>
      </c>
      <c r="V72" s="329">
        <v>2.8773585000000001E-2</v>
      </c>
      <c r="W72" s="329">
        <v>3.3112084999999999E-2</v>
      </c>
      <c r="X72" s="329">
        <v>3.7308448000000001E-2</v>
      </c>
      <c r="Y72" s="329">
        <v>4.1357712999999997E-2</v>
      </c>
      <c r="Z72" s="329">
        <v>4.5254579000000003E-2</v>
      </c>
      <c r="AA72" s="329">
        <v>4.8993373E-2</v>
      </c>
      <c r="AB72" s="329">
        <v>5.2568007E-2</v>
      </c>
      <c r="AC72" s="329">
        <v>5.5971932000000002E-2</v>
      </c>
      <c r="AD72" s="329">
        <v>5.9198088000000003E-2</v>
      </c>
      <c r="AE72" s="329">
        <v>6.2238838999999997E-2</v>
      </c>
      <c r="AF72" s="329">
        <v>6.5085902000000001E-2</v>
      </c>
      <c r="AG72" s="329">
        <v>6.7730265999999997E-2</v>
      </c>
      <c r="AH72" s="329">
        <v>7.0162086999999998E-2</v>
      </c>
      <c r="AI72" s="329">
        <v>7.2370578000000005E-2</v>
      </c>
      <c r="AJ72" s="329">
        <v>7.4343861999999997E-2</v>
      </c>
      <c r="AK72" s="329">
        <v>7.6068806000000003E-2</v>
      </c>
      <c r="AL72" s="329">
        <v>7.7530811000000005E-2</v>
      </c>
      <c r="AM72" s="329">
        <v>7.8713563E-2</v>
      </c>
      <c r="AN72" s="329">
        <v>7.9598712000000002E-2</v>
      </c>
      <c r="AO72" s="329">
        <v>8.0165479999999997E-2</v>
      </c>
      <c r="AP72" s="329">
        <v>8.0390149999999994E-2</v>
      </c>
      <c r="AQ72" s="329">
        <v>8.0245413000000002E-2</v>
      </c>
      <c r="AR72" s="329">
        <v>7.9699502000000005E-2</v>
      </c>
      <c r="AS72" s="329">
        <v>7.8715029000000006E-2</v>
      </c>
      <c r="AT72" s="329">
        <v>7.7247380000000004E-2</v>
      </c>
      <c r="AU72" s="329">
        <v>7.5242452000000001E-2</v>
      </c>
      <c r="AV72" s="329">
        <v>7.2633330999999995E-2</v>
      </c>
      <c r="AW72" s="329">
        <v>6.9335245000000004E-2</v>
      </c>
      <c r="AX72" s="329">
        <v>6.5237500000000004E-2</v>
      </c>
      <c r="AY72" s="329">
        <v>6.0189740999999998E-2</v>
      </c>
      <c r="AZ72" s="329">
        <v>5.3976547E-2</v>
      </c>
      <c r="BA72" s="329">
        <v>4.6264643000000001E-2</v>
      </c>
      <c r="BB72" s="329">
        <v>3.6471906999999998E-2</v>
      </c>
      <c r="BC72" s="329">
        <v>2.3321372999999999E-2</v>
      </c>
    </row>
    <row r="73" spans="1:55" ht="13.5">
      <c r="A73" s="207">
        <v>65</v>
      </c>
      <c r="B73" s="341">
        <f t="shared" si="3"/>
        <v>2.9590000000000001</v>
      </c>
      <c r="C73" s="342">
        <f t="shared" si="4"/>
        <v>3.6685000000000003</v>
      </c>
      <c r="D73" s="343">
        <f t="shared" si="5"/>
        <v>2.5850000000000004</v>
      </c>
      <c r="I73" s="307"/>
      <c r="J73" s="321">
        <v>71</v>
      </c>
      <c r="K73" s="347">
        <v>5.4004300000000001</v>
      </c>
      <c r="L73" s="290">
        <v>5.45</v>
      </c>
      <c r="M73" s="291">
        <v>0.56999999999999995</v>
      </c>
      <c r="N73" s="292">
        <v>6.77</v>
      </c>
      <c r="O73" s="293">
        <v>0.64</v>
      </c>
      <c r="P73" s="294">
        <v>4.7699999999999996</v>
      </c>
      <c r="Q73" s="295">
        <v>0.44</v>
      </c>
      <c r="R73" s="309"/>
      <c r="S73" s="9">
        <v>0.69</v>
      </c>
      <c r="T73" s="329">
        <v>2.0208594E-2</v>
      </c>
      <c r="U73" s="329">
        <v>2.4940545000000001E-2</v>
      </c>
      <c r="V73" s="329">
        <v>2.9536316999999999E-2</v>
      </c>
      <c r="W73" s="329">
        <v>3.3991421000000001E-2</v>
      </c>
      <c r="X73" s="329">
        <v>3.8301081000000001E-2</v>
      </c>
      <c r="Y73" s="329">
        <v>4.2460204000000001E-2</v>
      </c>
      <c r="Z73" s="329">
        <v>4.6463351E-2</v>
      </c>
      <c r="AA73" s="329">
        <v>5.0304695000000003E-2</v>
      </c>
      <c r="AB73" s="329">
        <v>5.3977984999999999E-2</v>
      </c>
      <c r="AC73" s="329">
        <v>5.7476499E-2</v>
      </c>
      <c r="AD73" s="329">
        <v>6.0792984000000001E-2</v>
      </c>
      <c r="AE73" s="329">
        <v>6.3919598999999994E-2</v>
      </c>
      <c r="AF73" s="329">
        <v>6.6847834999999994E-2</v>
      </c>
      <c r="AG73" s="329">
        <v>6.9568434999999998E-2</v>
      </c>
      <c r="AH73" s="329">
        <v>7.2071284999999999E-2</v>
      </c>
      <c r="AI73" s="329">
        <v>7.4345300000000003E-2</v>
      </c>
      <c r="AJ73" s="329">
        <v>7.6378272999999997E-2</v>
      </c>
      <c r="AK73" s="329">
        <v>7.8156705000000007E-2</v>
      </c>
      <c r="AL73" s="329">
        <v>7.9665588999999995E-2</v>
      </c>
      <c r="AM73" s="329">
        <v>8.0888148000000007E-2</v>
      </c>
      <c r="AN73" s="329">
        <v>8.1805514999999995E-2</v>
      </c>
      <c r="AO73" s="329">
        <v>8.2396313999999998E-2</v>
      </c>
      <c r="AP73" s="329">
        <v>8.2636150000000005E-2</v>
      </c>
      <c r="AQ73" s="329">
        <v>8.2496920000000001E-2</v>
      </c>
      <c r="AR73" s="329">
        <v>8.1945931999999999E-2</v>
      </c>
      <c r="AS73" s="329">
        <v>8.0944695999999997E-2</v>
      </c>
      <c r="AT73" s="329">
        <v>7.9447274999999998E-2</v>
      </c>
      <c r="AU73" s="329">
        <v>7.7397944999999996E-2</v>
      </c>
      <c r="AV73" s="329">
        <v>7.4727766000000001E-2</v>
      </c>
      <c r="AW73" s="329">
        <v>7.1349376000000006E-2</v>
      </c>
      <c r="AX73" s="329">
        <v>6.7148647000000006E-2</v>
      </c>
      <c r="AY73" s="329">
        <v>6.1970505000000002E-2</v>
      </c>
      <c r="AZ73" s="329">
        <v>5.5592654999999998E-2</v>
      </c>
      <c r="BA73" s="329">
        <v>4.7670981000000001E-2</v>
      </c>
      <c r="BB73" s="329">
        <v>3.7603978000000003E-2</v>
      </c>
      <c r="BC73" s="329">
        <v>2.4070722999999999E-2</v>
      </c>
    </row>
    <row r="74" spans="1:55" ht="13.5">
      <c r="A74" s="337">
        <v>66</v>
      </c>
      <c r="B74" s="338">
        <f t="shared" si="3"/>
        <v>2.9645000000000001</v>
      </c>
      <c r="C74" s="339">
        <f t="shared" si="4"/>
        <v>3.6795000000000004</v>
      </c>
      <c r="D74" s="340">
        <f t="shared" si="5"/>
        <v>2.5905</v>
      </c>
      <c r="I74" s="307"/>
      <c r="J74" s="321">
        <v>72</v>
      </c>
      <c r="K74" s="347">
        <v>5.4102350000000001</v>
      </c>
      <c r="L74" s="290">
        <v>5.46</v>
      </c>
      <c r="M74" s="291">
        <v>0.56999999999999995</v>
      </c>
      <c r="N74" s="292">
        <v>6.78</v>
      </c>
      <c r="O74" s="293">
        <v>0.63</v>
      </c>
      <c r="P74" s="294">
        <v>4.78</v>
      </c>
      <c r="Q74" s="295">
        <v>0.44</v>
      </c>
      <c r="R74" s="309"/>
      <c r="S74" s="9">
        <v>0.7</v>
      </c>
      <c r="T74" s="329">
        <v>2.0732831E-2</v>
      </c>
      <c r="U74" s="329">
        <v>2.5588685E-2</v>
      </c>
      <c r="V74" s="329">
        <v>3.0305289999999999E-2</v>
      </c>
      <c r="W74" s="329">
        <v>3.4878042999999997E-2</v>
      </c>
      <c r="X74" s="329">
        <v>3.9302043000000002E-2</v>
      </c>
      <c r="Y74" s="329">
        <v>4.3572066999999999E-2</v>
      </c>
      <c r="Z74" s="329">
        <v>4.7682531E-2</v>
      </c>
      <c r="AA74" s="329">
        <v>5.1627459000000001E-2</v>
      </c>
      <c r="AB74" s="329">
        <v>5.5400434999999998E-2</v>
      </c>
      <c r="AC74" s="329">
        <v>5.8994559000000002E-2</v>
      </c>
      <c r="AD74" s="329">
        <v>6.2402386999999997E-2</v>
      </c>
      <c r="AE74" s="329">
        <v>6.5615867999999994E-2</v>
      </c>
      <c r="AF74" s="329">
        <v>6.8626267000000005E-2</v>
      </c>
      <c r="AG74" s="329">
        <v>7.1424078000000002E-2</v>
      </c>
      <c r="AH74" s="329">
        <v>7.3998914999999998E-2</v>
      </c>
      <c r="AI74" s="329">
        <v>7.6339391000000006E-2</v>
      </c>
      <c r="AJ74" s="329">
        <v>7.8432968000000006E-2</v>
      </c>
      <c r="AK74" s="329">
        <v>8.0265774999999998E-2</v>
      </c>
      <c r="AL74" s="329">
        <v>8.1822390999999994E-2</v>
      </c>
      <c r="AM74" s="329">
        <v>8.3085576999999994E-2</v>
      </c>
      <c r="AN74" s="329">
        <v>8.4035934000000007E-2</v>
      </c>
      <c r="AO74" s="329">
        <v>8.4651490999999995E-2</v>
      </c>
      <c r="AP74" s="329">
        <v>8.4907156999999997E-2</v>
      </c>
      <c r="AQ74" s="329">
        <v>8.4774032999999999E-2</v>
      </c>
      <c r="AR74" s="329">
        <v>8.4218483999999996E-2</v>
      </c>
      <c r="AS74" s="329">
        <v>8.3200907000000004E-2</v>
      </c>
      <c r="AT74" s="329">
        <v>8.1674022999999998E-2</v>
      </c>
      <c r="AU74" s="329">
        <v>7.9580462000000005E-2</v>
      </c>
      <c r="AV74" s="329">
        <v>7.6849229000000005E-2</v>
      </c>
      <c r="AW74" s="329">
        <v>7.3390328000000005E-2</v>
      </c>
      <c r="AX74" s="329">
        <v>6.9086148E-2</v>
      </c>
      <c r="AY74" s="329">
        <v>6.3776808000000004E-2</v>
      </c>
      <c r="AZ74" s="329">
        <v>5.7233019000000003E-2</v>
      </c>
      <c r="BA74" s="329">
        <v>4.9099618999999997E-2</v>
      </c>
      <c r="BB74" s="329">
        <v>3.8755324000000001E-2</v>
      </c>
      <c r="BC74" s="329">
        <v>2.4834285000000001E-2</v>
      </c>
    </row>
    <row r="75" spans="1:55" ht="13.5">
      <c r="A75" s="207">
        <v>67</v>
      </c>
      <c r="B75" s="341">
        <f t="shared" si="3"/>
        <v>2.9700000000000006</v>
      </c>
      <c r="C75" s="342">
        <f t="shared" si="4"/>
        <v>3.6905000000000001</v>
      </c>
      <c r="D75" s="343">
        <f t="shared" si="5"/>
        <v>2.5960000000000001</v>
      </c>
      <c r="I75" s="307"/>
      <c r="J75" s="321">
        <v>73</v>
      </c>
      <c r="K75" s="347">
        <v>5.418857</v>
      </c>
      <c r="L75" s="290">
        <v>5.47</v>
      </c>
      <c r="M75" s="291">
        <v>0.56999999999999995</v>
      </c>
      <c r="N75" s="292">
        <v>6.8</v>
      </c>
      <c r="O75" s="293">
        <v>0.63</v>
      </c>
      <c r="P75" s="294">
        <v>4.79</v>
      </c>
      <c r="Q75" s="295">
        <v>0.44</v>
      </c>
      <c r="R75" s="309"/>
      <c r="S75" s="9">
        <v>0.71</v>
      </c>
      <c r="T75" s="329">
        <v>2.1261095000000001E-2</v>
      </c>
      <c r="U75" s="329">
        <v>2.6241866999999999E-2</v>
      </c>
      <c r="V75" s="329">
        <v>3.1080323999999999E-2</v>
      </c>
      <c r="W75" s="329">
        <v>3.5771745000000001E-2</v>
      </c>
      <c r="X75" s="329">
        <v>4.0311105999999999E-2</v>
      </c>
      <c r="Y75" s="329">
        <v>4.4693049999999998E-2</v>
      </c>
      <c r="Z75" s="329">
        <v>4.891185E-2</v>
      </c>
      <c r="AA75" s="329">
        <v>5.2961378000000003E-2</v>
      </c>
      <c r="AB75" s="329">
        <v>5.6835050999999998E-2</v>
      </c>
      <c r="AC75" s="329">
        <v>6.0525792000000002E-2</v>
      </c>
      <c r="AD75" s="329">
        <v>6.4025963000000005E-2</v>
      </c>
      <c r="AE75" s="329">
        <v>6.7327302000000006E-2</v>
      </c>
      <c r="AF75" s="329">
        <v>7.0420844999999996E-2</v>
      </c>
      <c r="AG75" s="329">
        <v>7.3296836000000004E-2</v>
      </c>
      <c r="AH75" s="329">
        <v>7.5944611999999995E-2</v>
      </c>
      <c r="AI75" s="329">
        <v>7.8352484999999999E-2</v>
      </c>
      <c r="AJ75" s="329">
        <v>8.0507577999999996E-2</v>
      </c>
      <c r="AK75" s="329">
        <v>8.2395649000000001E-2</v>
      </c>
      <c r="AL75" s="329">
        <v>8.4000856999999998E-2</v>
      </c>
      <c r="AM75" s="329">
        <v>8.5305491999999997E-2</v>
      </c>
      <c r="AN75" s="329">
        <v>8.6289624999999995E-2</v>
      </c>
      <c r="AO75" s="329">
        <v>8.6930673999999999E-2</v>
      </c>
      <c r="AP75" s="329">
        <v>8.7202852999999997E-2</v>
      </c>
      <c r="AQ75" s="329">
        <v>8.7076449E-2</v>
      </c>
      <c r="AR75" s="329">
        <v>8.6516878000000005E-2</v>
      </c>
      <c r="AS75" s="329">
        <v>8.5483405999999998E-2</v>
      </c>
      <c r="AT75" s="329">
        <v>8.3927393000000003E-2</v>
      </c>
      <c r="AU75" s="329">
        <v>8.1789801999999995E-2</v>
      </c>
      <c r="AV75" s="329">
        <v>7.8997552999999998E-2</v>
      </c>
      <c r="AW75" s="329">
        <v>7.5457972999999998E-2</v>
      </c>
      <c r="AX75" s="329">
        <v>7.1049912000000007E-2</v>
      </c>
      <c r="AY75" s="329">
        <v>6.5608606E-2</v>
      </c>
      <c r="AZ75" s="329">
        <v>5.8897642E-2</v>
      </c>
      <c r="BA75" s="329">
        <v>5.0550606999999997E-2</v>
      </c>
      <c r="BB75" s="329">
        <v>3.9926043000000001E-2</v>
      </c>
      <c r="BC75" s="329">
        <v>2.5612188000000001E-2</v>
      </c>
    </row>
    <row r="76" spans="1:55" ht="13.5">
      <c r="A76" s="337">
        <v>68</v>
      </c>
      <c r="B76" s="338">
        <f t="shared" si="3"/>
        <v>2.9755000000000003</v>
      </c>
      <c r="C76" s="339">
        <f t="shared" si="4"/>
        <v>3.6960000000000002</v>
      </c>
      <c r="D76" s="340">
        <f t="shared" si="5"/>
        <v>2.6015000000000006</v>
      </c>
      <c r="I76" s="307"/>
      <c r="J76" s="321">
        <v>74</v>
      </c>
      <c r="K76" s="347">
        <v>5.4290830000000003</v>
      </c>
      <c r="L76" s="290">
        <v>5.47</v>
      </c>
      <c r="M76" s="291">
        <v>0.56999999999999995</v>
      </c>
      <c r="N76" s="292">
        <v>6.81</v>
      </c>
      <c r="O76" s="293">
        <v>0.63</v>
      </c>
      <c r="P76" s="294">
        <v>4.8</v>
      </c>
      <c r="Q76" s="295">
        <v>0.44</v>
      </c>
      <c r="R76" s="309"/>
      <c r="S76" s="9">
        <v>0.72</v>
      </c>
      <c r="T76" s="329">
        <v>2.1793258999999999E-2</v>
      </c>
      <c r="U76" s="329">
        <v>2.6899939000000001E-2</v>
      </c>
      <c r="V76" s="329">
        <v>3.1861238E-2</v>
      </c>
      <c r="W76" s="329">
        <v>3.6672322E-2</v>
      </c>
      <c r="X76" s="329">
        <v>4.1328040000000003E-2</v>
      </c>
      <c r="Y76" s="329">
        <v>4.5822900999999999E-2</v>
      </c>
      <c r="Z76" s="329">
        <v>5.0151036000000003E-2</v>
      </c>
      <c r="AA76" s="329">
        <v>5.4306159999999999E-2</v>
      </c>
      <c r="AB76" s="329">
        <v>5.8281527E-2</v>
      </c>
      <c r="AC76" s="329">
        <v>6.2069876000000003E-2</v>
      </c>
      <c r="AD76" s="329">
        <v>6.5663375999999996E-2</v>
      </c>
      <c r="AE76" s="329">
        <v>6.9053554000000003E-2</v>
      </c>
      <c r="AF76" s="329">
        <v>7.2231214000000002E-2</v>
      </c>
      <c r="AG76" s="329">
        <v>7.5186345000000002E-2</v>
      </c>
      <c r="AH76" s="329">
        <v>7.790801E-2</v>
      </c>
      <c r="AI76" s="329">
        <v>8.0384209999999998E-2</v>
      </c>
      <c r="AJ76" s="329">
        <v>8.2601732999999997E-2</v>
      </c>
      <c r="AK76" s="329">
        <v>8.4545957000000005E-2</v>
      </c>
      <c r="AL76" s="329">
        <v>8.6200620000000006E-2</v>
      </c>
      <c r="AM76" s="329">
        <v>8.7547535999999995E-2</v>
      </c>
      <c r="AN76" s="329">
        <v>8.8566237000000006E-2</v>
      </c>
      <c r="AO76" s="329">
        <v>8.9233528000000006E-2</v>
      </c>
      <c r="AP76" s="329">
        <v>8.9522913999999995E-2</v>
      </c>
      <c r="AQ76" s="329">
        <v>8.9403863E-2</v>
      </c>
      <c r="AR76" s="329">
        <v>8.8840827999999997E-2</v>
      </c>
      <c r="AS76" s="329">
        <v>8.7791930000000004E-2</v>
      </c>
      <c r="AT76" s="329">
        <v>8.6207150999999996E-2</v>
      </c>
      <c r="AU76" s="329">
        <v>8.4025761000000004E-2</v>
      </c>
      <c r="AV76" s="329">
        <v>8.1172567000000001E-2</v>
      </c>
      <c r="AW76" s="329">
        <v>7.7552177999999999E-2</v>
      </c>
      <c r="AX76" s="329">
        <v>7.3039849000000004E-2</v>
      </c>
      <c r="AY76" s="329">
        <v>6.7465849999999994E-2</v>
      </c>
      <c r="AZ76" s="329">
        <v>6.0586521999999997E-2</v>
      </c>
      <c r="BA76" s="329">
        <v>5.2023993999999997E-2</v>
      </c>
      <c r="BB76" s="329">
        <v>4.1116227999999998E-2</v>
      </c>
      <c r="BC76" s="329">
        <v>2.6404559000000001E-2</v>
      </c>
    </row>
    <row r="77" spans="1:55" ht="13.5">
      <c r="A77" s="207">
        <v>69</v>
      </c>
      <c r="B77" s="341">
        <f t="shared" si="3"/>
        <v>2.9810000000000003</v>
      </c>
      <c r="C77" s="342">
        <f t="shared" si="4"/>
        <v>3.7070000000000003</v>
      </c>
      <c r="D77" s="343">
        <f t="shared" si="5"/>
        <v>2.6070000000000002</v>
      </c>
      <c r="I77" s="307"/>
      <c r="J77" s="321">
        <v>75</v>
      </c>
      <c r="K77" s="347">
        <v>5.4382950000000001</v>
      </c>
      <c r="L77" s="290">
        <v>5.48</v>
      </c>
      <c r="M77" s="291">
        <v>0.56999999999999995</v>
      </c>
      <c r="N77" s="292">
        <v>6.82</v>
      </c>
      <c r="O77" s="293">
        <v>0.63</v>
      </c>
      <c r="P77" s="294">
        <v>4.8099999999999996</v>
      </c>
      <c r="Q77" s="295">
        <v>0.44</v>
      </c>
      <c r="R77" s="309"/>
      <c r="S77" s="9">
        <v>0.73</v>
      </c>
      <c r="T77" s="329">
        <v>2.2329198000000001E-2</v>
      </c>
      <c r="U77" s="329">
        <v>2.7562743000000001E-2</v>
      </c>
      <c r="V77" s="329">
        <v>3.2647850999999999E-2</v>
      </c>
      <c r="W77" s="329">
        <v>3.7579566000000002E-2</v>
      </c>
      <c r="X77" s="329">
        <v>4.2352613999999997E-2</v>
      </c>
      <c r="Y77" s="329">
        <v>4.6961368000000003E-2</v>
      </c>
      <c r="Z77" s="329">
        <v>5.1399815000000001E-2</v>
      </c>
      <c r="AA77" s="329">
        <v>5.5661515000000002E-2</v>
      </c>
      <c r="AB77" s="329">
        <v>5.9739553000000001E-2</v>
      </c>
      <c r="AC77" s="329">
        <v>6.3626487999999995E-2</v>
      </c>
      <c r="AD77" s="329">
        <v>6.7314291999999998E-2</v>
      </c>
      <c r="AE77" s="329">
        <v>7.0794277000000003E-2</v>
      </c>
      <c r="AF77" s="329">
        <v>7.4057016000000003E-2</v>
      </c>
      <c r="AG77" s="329">
        <v>7.7092242000000005E-2</v>
      </c>
      <c r="AH77" s="329">
        <v>7.9888737000000001E-2</v>
      </c>
      <c r="AI77" s="329">
        <v>8.2434195000000002E-2</v>
      </c>
      <c r="AJ77" s="329">
        <v>8.4715059999999995E-2</v>
      </c>
      <c r="AK77" s="329">
        <v>8.6716327999999995E-2</v>
      </c>
      <c r="AL77" s="329">
        <v>8.8421313000000001E-2</v>
      </c>
      <c r="AM77" s="329">
        <v>8.9811346E-2</v>
      </c>
      <c r="AN77" s="329">
        <v>9.0865417000000004E-2</v>
      </c>
      <c r="AO77" s="329">
        <v>9.1559709000000003E-2</v>
      </c>
      <c r="AP77" s="329">
        <v>9.1867013999999997E-2</v>
      </c>
      <c r="AQ77" s="329">
        <v>9.1755966999999994E-2</v>
      </c>
      <c r="AR77" s="329">
        <v>9.1190045999999997E-2</v>
      </c>
      <c r="AS77" s="329">
        <v>9.0126215999999995E-2</v>
      </c>
      <c r="AT77" s="329">
        <v>8.8513059000000005E-2</v>
      </c>
      <c r="AU77" s="329">
        <v>8.6288133000000003E-2</v>
      </c>
      <c r="AV77" s="329">
        <v>8.3374097999999994E-2</v>
      </c>
      <c r="AW77" s="329">
        <v>7.9672807999999998E-2</v>
      </c>
      <c r="AX77" s="329">
        <v>7.5055863E-2</v>
      </c>
      <c r="AY77" s="329">
        <v>6.9348489999999999E-2</v>
      </c>
      <c r="AZ77" s="329">
        <v>6.2299659E-2</v>
      </c>
      <c r="BA77" s="329">
        <v>5.3519826E-2</v>
      </c>
      <c r="BB77" s="329">
        <v>4.2325975000000002E-2</v>
      </c>
      <c r="BC77" s="329">
        <v>2.7211527999999999E-2</v>
      </c>
    </row>
    <row r="78" spans="1:55" ht="13.5">
      <c r="A78" s="337">
        <v>70</v>
      </c>
      <c r="B78" s="338">
        <f t="shared" si="3"/>
        <v>2.9920000000000004</v>
      </c>
      <c r="C78" s="339">
        <f t="shared" si="4"/>
        <v>3.7125000000000004</v>
      </c>
      <c r="D78" s="340">
        <f t="shared" si="5"/>
        <v>2.6179999999999999</v>
      </c>
      <c r="I78" s="307"/>
      <c r="J78" s="321">
        <v>76</v>
      </c>
      <c r="K78" s="347">
        <v>5.4466409999999996</v>
      </c>
      <c r="L78" s="290">
        <v>5.49</v>
      </c>
      <c r="M78" s="291">
        <v>0.56999999999999995</v>
      </c>
      <c r="N78" s="292">
        <v>6.84</v>
      </c>
      <c r="O78" s="293">
        <v>0.63</v>
      </c>
      <c r="P78" s="294">
        <v>4.82</v>
      </c>
      <c r="Q78" s="295">
        <v>0.44</v>
      </c>
      <c r="R78" s="309"/>
      <c r="S78" s="9">
        <v>0.74</v>
      </c>
      <c r="T78" s="329">
        <v>2.2868784E-2</v>
      </c>
      <c r="U78" s="329">
        <v>2.8230126000000001E-2</v>
      </c>
      <c r="V78" s="329">
        <v>3.3439979000000002E-2</v>
      </c>
      <c r="W78" s="329">
        <v>3.8493268999999997E-2</v>
      </c>
      <c r="X78" s="329">
        <v>4.3384595999999997E-2</v>
      </c>
      <c r="Y78" s="329">
        <v>4.8108197999999998E-2</v>
      </c>
      <c r="Z78" s="329">
        <v>5.2657915E-2</v>
      </c>
      <c r="AA78" s="329">
        <v>5.7027149999999999E-2</v>
      </c>
      <c r="AB78" s="329">
        <v>6.1208819999999997E-2</v>
      </c>
      <c r="AC78" s="329">
        <v>6.5195302999999996E-2</v>
      </c>
      <c r="AD78" s="329">
        <v>6.8978370999999997E-2</v>
      </c>
      <c r="AE78" s="329">
        <v>7.2549120999999994E-2</v>
      </c>
      <c r="AF78" s="329">
        <v>7.5897891999999995E-2</v>
      </c>
      <c r="AG78" s="329">
        <v>7.9014159E-2</v>
      </c>
      <c r="AH78" s="329">
        <v>8.1886422E-2</v>
      </c>
      <c r="AI78" s="329">
        <v>8.4502064000000002E-2</v>
      </c>
      <c r="AJ78" s="329">
        <v>8.6847180999999996E-2</v>
      </c>
      <c r="AK78" s="329">
        <v>8.8906388000000003E-2</v>
      </c>
      <c r="AL78" s="329">
        <v>9.0662564000000001E-2</v>
      </c>
      <c r="AM78" s="329">
        <v>9.2096558999999995E-2</v>
      </c>
      <c r="AN78" s="329">
        <v>9.3186810999999994E-2</v>
      </c>
      <c r="AO78" s="329">
        <v>9.3908876000000002E-2</v>
      </c>
      <c r="AP78" s="329">
        <v>9.4234821999999996E-2</v>
      </c>
      <c r="AQ78" s="329">
        <v>9.4132446999999994E-2</v>
      </c>
      <c r="AR78" s="329">
        <v>9.3564241000000006E-2</v>
      </c>
      <c r="AS78" s="329">
        <v>9.2485995000000001E-2</v>
      </c>
      <c r="AT78" s="329">
        <v>9.0844876000000005E-2</v>
      </c>
      <c r="AU78" s="329">
        <v>8.8576707000000005E-2</v>
      </c>
      <c r="AV78" s="329">
        <v>8.5601969E-2</v>
      </c>
      <c r="AW78" s="329">
        <v>8.1819722999999997E-2</v>
      </c>
      <c r="AX78" s="329">
        <v>7.7097859000000005E-2</v>
      </c>
      <c r="AY78" s="329">
        <v>7.1256475999999999E-2</v>
      </c>
      <c r="AZ78" s="329">
        <v>6.4037047E-2</v>
      </c>
      <c r="BA78" s="329">
        <v>5.5038150000000001E-2</v>
      </c>
      <c r="BB78" s="329">
        <v>4.3555378999999998E-2</v>
      </c>
      <c r="BC78" s="329">
        <v>2.8033227000000001E-2</v>
      </c>
    </row>
    <row r="79" spans="1:55" ht="13.5">
      <c r="A79" s="207">
        <v>71</v>
      </c>
      <c r="B79" s="341">
        <f t="shared" si="3"/>
        <v>2.9975000000000005</v>
      </c>
      <c r="C79" s="342">
        <f t="shared" si="4"/>
        <v>3.7235</v>
      </c>
      <c r="D79" s="343">
        <f t="shared" si="5"/>
        <v>2.6234999999999999</v>
      </c>
      <c r="I79" s="307"/>
      <c r="J79" s="321">
        <v>77</v>
      </c>
      <c r="K79" s="347">
        <v>5.4563689999999996</v>
      </c>
      <c r="L79" s="290">
        <v>5.5</v>
      </c>
      <c r="M79" s="291">
        <v>0.56999999999999995</v>
      </c>
      <c r="N79" s="292">
        <v>6.85</v>
      </c>
      <c r="O79" s="293">
        <v>0.63</v>
      </c>
      <c r="P79" s="294">
        <v>4.83</v>
      </c>
      <c r="Q79" s="295">
        <v>0.44</v>
      </c>
      <c r="R79" s="309"/>
      <c r="S79" s="9">
        <v>0.75</v>
      </c>
      <c r="T79" s="329">
        <v>2.3411889000000002E-2</v>
      </c>
      <c r="U79" s="329">
        <v>2.8901930999999999E-2</v>
      </c>
      <c r="V79" s="329">
        <v>3.4237441E-2</v>
      </c>
      <c r="W79" s="329">
        <v>3.9413225000000003E-2</v>
      </c>
      <c r="X79" s="329">
        <v>4.4423757000000001E-2</v>
      </c>
      <c r="Y79" s="329">
        <v>4.9263136999999999E-2</v>
      </c>
      <c r="Z79" s="329">
        <v>5.3925059999999997E-2</v>
      </c>
      <c r="AA79" s="329">
        <v>5.8402771999999999E-2</v>
      </c>
      <c r="AB79" s="329">
        <v>6.2689019999999998E-2</v>
      </c>
      <c r="AC79" s="329">
        <v>6.6775996000000004E-2</v>
      </c>
      <c r="AD79" s="329">
        <v>7.0655274000000004E-2</v>
      </c>
      <c r="AE79" s="329">
        <v>7.4317736999999995E-2</v>
      </c>
      <c r="AF79" s="329">
        <v>7.7753482999999998E-2</v>
      </c>
      <c r="AG79" s="329">
        <v>8.095173E-2</v>
      </c>
      <c r="AH79" s="329">
        <v>8.3900692999999998E-2</v>
      </c>
      <c r="AI79" s="329">
        <v>8.6587440000000002E-2</v>
      </c>
      <c r="AJ79" s="329">
        <v>8.8997720000000002E-2</v>
      </c>
      <c r="AK79" s="329">
        <v>9.1115758000000005E-2</v>
      </c>
      <c r="AL79" s="329">
        <v>9.2924001000000006E-2</v>
      </c>
      <c r="AM79" s="329">
        <v>9.4402808000000005E-2</v>
      </c>
      <c r="AN79" s="329">
        <v>9.553006E-2</v>
      </c>
      <c r="AO79" s="329">
        <v>9.6280681000000007E-2</v>
      </c>
      <c r="AP79" s="329">
        <v>9.6626007999999999E-2</v>
      </c>
      <c r="AQ79" s="329">
        <v>9.6532989E-2</v>
      </c>
      <c r="AR79" s="329">
        <v>9.5963117000000001E-2</v>
      </c>
      <c r="AS79" s="329">
        <v>9.4870995999999999E-2</v>
      </c>
      <c r="AT79" s="329">
        <v>9.3202358999999999E-2</v>
      </c>
      <c r="AU79" s="329">
        <v>9.0891268999999997E-2</v>
      </c>
      <c r="AV79" s="329">
        <v>8.7856003000000002E-2</v>
      </c>
      <c r="AW79" s="329">
        <v>8.3992783000000001E-2</v>
      </c>
      <c r="AX79" s="329">
        <v>7.9165736E-2</v>
      </c>
      <c r="AY79" s="329">
        <v>7.3189750999999997E-2</v>
      </c>
      <c r="AZ79" s="329">
        <v>6.5798681999999997E-2</v>
      </c>
      <c r="BA79" s="329">
        <v>5.6579009999999999E-2</v>
      </c>
      <c r="BB79" s="329">
        <v>4.4804534E-2</v>
      </c>
      <c r="BC79" s="329">
        <v>2.8869784999999999E-2</v>
      </c>
    </row>
    <row r="80" spans="1:55" ht="13.5">
      <c r="A80" s="337">
        <v>72</v>
      </c>
      <c r="B80" s="338">
        <f t="shared" si="3"/>
        <v>3.0030000000000001</v>
      </c>
      <c r="C80" s="339">
        <f t="shared" si="4"/>
        <v>3.7290000000000005</v>
      </c>
      <c r="D80" s="340">
        <f t="shared" si="5"/>
        <v>2.6290000000000004</v>
      </c>
      <c r="I80" s="307"/>
      <c r="J80" s="321">
        <v>78</v>
      </c>
      <c r="K80" s="347">
        <v>5.4649039999999998</v>
      </c>
      <c r="L80" s="290">
        <v>5.51</v>
      </c>
      <c r="M80" s="291">
        <v>0.56000000000000005</v>
      </c>
      <c r="N80" s="292">
        <v>6.86</v>
      </c>
      <c r="O80" s="293">
        <v>0.63</v>
      </c>
      <c r="P80" s="294">
        <v>4.83</v>
      </c>
      <c r="Q80" s="295">
        <v>0.44</v>
      </c>
      <c r="R80" s="309"/>
      <c r="S80" s="9">
        <v>0.76</v>
      </c>
      <c r="T80" s="329">
        <v>2.3958386000000002E-2</v>
      </c>
      <c r="U80" s="329">
        <v>2.9578002999999999E-2</v>
      </c>
      <c r="V80" s="329">
        <v>3.5040053000000002E-2</v>
      </c>
      <c r="W80" s="329">
        <v>4.0339224999999999E-2</v>
      </c>
      <c r="X80" s="329">
        <v>4.5469862999999999E-2</v>
      </c>
      <c r="Y80" s="329">
        <v>5.0425931E-2</v>
      </c>
      <c r="Z80" s="329">
        <v>5.5200976999999998E-2</v>
      </c>
      <c r="AA80" s="329">
        <v>5.9788086999999997E-2</v>
      </c>
      <c r="AB80" s="329">
        <v>6.4179839000000002E-2</v>
      </c>
      <c r="AC80" s="329">
        <v>6.8368239999999997E-2</v>
      </c>
      <c r="AD80" s="329">
        <v>7.2344663000000003E-2</v>
      </c>
      <c r="AE80" s="329">
        <v>7.6099770999999997E-2</v>
      </c>
      <c r="AF80" s="329">
        <v>7.9623424999999998E-2</v>
      </c>
      <c r="AG80" s="329">
        <v>8.2904584000000003E-2</v>
      </c>
      <c r="AH80" s="329">
        <v>8.5931173E-2</v>
      </c>
      <c r="AI80" s="329">
        <v>8.8689944000000007E-2</v>
      </c>
      <c r="AJ80" s="329">
        <v>9.1166295999999994E-2</v>
      </c>
      <c r="AK80" s="329">
        <v>9.3344062000000005E-2</v>
      </c>
      <c r="AL80" s="329">
        <v>9.5205249000000006E-2</v>
      </c>
      <c r="AM80" s="329">
        <v>9.6729722000000004E-2</v>
      </c>
      <c r="AN80" s="329">
        <v>9.7894803000000002E-2</v>
      </c>
      <c r="AO80" s="329">
        <v>9.8674775000000006E-2</v>
      </c>
      <c r="AP80" s="329">
        <v>9.9040236000000004E-2</v>
      </c>
      <c r="AQ80" s="329">
        <v>9.8957274999999997E-2</v>
      </c>
      <c r="AR80" s="329">
        <v>9.8386377999999997E-2</v>
      </c>
      <c r="AS80" s="329">
        <v>9.7280944999999994E-2</v>
      </c>
      <c r="AT80" s="329">
        <v>9.5585260000000005E-2</v>
      </c>
      <c r="AU80" s="329">
        <v>9.3231602999999996E-2</v>
      </c>
      <c r="AV80" s="329">
        <v>9.0136015E-2</v>
      </c>
      <c r="AW80" s="329">
        <v>8.6191842000000005E-2</v>
      </c>
      <c r="AX80" s="329">
        <v>8.1259390000000001E-2</v>
      </c>
      <c r="AY80" s="329">
        <v>7.5148259999999995E-2</v>
      </c>
      <c r="AZ80" s="329">
        <v>6.7584554000000005E-2</v>
      </c>
      <c r="BA80" s="329">
        <v>5.8142448999999999E-2</v>
      </c>
      <c r="BB80" s="329">
        <v>4.6073533999999999E-2</v>
      </c>
      <c r="BC80" s="329">
        <v>2.9721332999999999E-2</v>
      </c>
    </row>
    <row r="81" spans="1:55" ht="13.5">
      <c r="A81" s="207">
        <v>73</v>
      </c>
      <c r="B81" s="341">
        <f t="shared" si="3"/>
        <v>3.0085000000000002</v>
      </c>
      <c r="C81" s="342">
        <f t="shared" si="4"/>
        <v>3.74</v>
      </c>
      <c r="D81" s="343">
        <f t="shared" si="5"/>
        <v>2.6345000000000001</v>
      </c>
      <c r="I81" s="307"/>
      <c r="J81" s="321">
        <v>79</v>
      </c>
      <c r="K81" s="347">
        <v>5.4744669999999998</v>
      </c>
      <c r="L81" s="290">
        <v>5.52</v>
      </c>
      <c r="M81" s="291">
        <v>0.56000000000000005</v>
      </c>
      <c r="N81" s="292">
        <v>6.88</v>
      </c>
      <c r="O81" s="293">
        <v>0.63</v>
      </c>
      <c r="P81" s="294">
        <v>4.84</v>
      </c>
      <c r="Q81" s="295">
        <v>0.44</v>
      </c>
      <c r="R81" s="309"/>
      <c r="S81" s="9">
        <v>0.77</v>
      </c>
      <c r="T81" s="329">
        <v>2.4508149E-2</v>
      </c>
      <c r="U81" s="329">
        <v>3.0258185999999999E-2</v>
      </c>
      <c r="V81" s="329">
        <v>3.5847634000000003E-2</v>
      </c>
      <c r="W81" s="329">
        <v>4.1271060999999998E-2</v>
      </c>
      <c r="X81" s="329">
        <v>4.6522683000000002E-2</v>
      </c>
      <c r="Y81" s="329">
        <v>5.1596324999999998E-2</v>
      </c>
      <c r="Z81" s="329">
        <v>5.6485388999999997E-2</v>
      </c>
      <c r="AA81" s="329">
        <v>6.1182801000000002E-2</v>
      </c>
      <c r="AB81" s="329">
        <v>6.5680967000000007E-2</v>
      </c>
      <c r="AC81" s="329">
        <v>6.9971706999999994E-2</v>
      </c>
      <c r="AD81" s="329">
        <v>7.4046193999999996E-2</v>
      </c>
      <c r="AE81" s="329">
        <v>7.7894870000000005E-2</v>
      </c>
      <c r="AF81" s="329">
        <v>8.1507357000000003E-2</v>
      </c>
      <c r="AG81" s="329">
        <v>8.4872349999999999E-2</v>
      </c>
      <c r="AH81" s="329">
        <v>8.7977484999999994E-2</v>
      </c>
      <c r="AI81" s="329">
        <v>9.0809196999999994E-2</v>
      </c>
      <c r="AJ81" s="329">
        <v>9.3352527000000005E-2</v>
      </c>
      <c r="AK81" s="329">
        <v>9.5590915999999998E-2</v>
      </c>
      <c r="AL81" s="329">
        <v>9.7505928000000006E-2</v>
      </c>
      <c r="AM81" s="329">
        <v>9.9076928999999994E-2</v>
      </c>
      <c r="AN81" s="329">
        <v>0.100280677</v>
      </c>
      <c r="AO81" s="329">
        <v>0.10109080400000001</v>
      </c>
      <c r="AP81" s="329">
        <v>0.10147716599999999</v>
      </c>
      <c r="AQ81" s="329">
        <v>0.101404984</v>
      </c>
      <c r="AR81" s="329">
        <v>0.100833721</v>
      </c>
      <c r="AS81" s="329">
        <v>9.9715564000000007E-2</v>
      </c>
      <c r="AT81" s="329">
        <v>9.7993329000000004E-2</v>
      </c>
      <c r="AU81" s="329">
        <v>9.5597488999999994E-2</v>
      </c>
      <c r="AV81" s="329">
        <v>9.2441819999999994E-2</v>
      </c>
      <c r="AW81" s="329">
        <v>8.8416753000000001E-2</v>
      </c>
      <c r="AX81" s="329">
        <v>8.3378717000000005E-2</v>
      </c>
      <c r="AY81" s="329">
        <v>7.7131941999999995E-2</v>
      </c>
      <c r="AZ81" s="329">
        <v>6.9394653000000001E-2</v>
      </c>
      <c r="BA81" s="329">
        <v>5.9728509999999999E-2</v>
      </c>
      <c r="BB81" s="329">
        <v>4.7362469999999997E-2</v>
      </c>
      <c r="BC81" s="329">
        <v>3.0588005000000001E-2</v>
      </c>
    </row>
    <row r="82" spans="1:55" ht="13.5">
      <c r="A82" s="337">
        <v>74</v>
      </c>
      <c r="B82" s="338">
        <f t="shared" si="3"/>
        <v>3.0085000000000002</v>
      </c>
      <c r="C82" s="339">
        <f t="shared" si="4"/>
        <v>3.7455000000000003</v>
      </c>
      <c r="D82" s="340">
        <f t="shared" si="5"/>
        <v>2.64</v>
      </c>
      <c r="I82" s="307"/>
      <c r="J82" s="321">
        <v>80</v>
      </c>
      <c r="K82" s="347">
        <v>5.4837610000000003</v>
      </c>
      <c r="L82" s="290">
        <v>5.53</v>
      </c>
      <c r="M82" s="291">
        <v>0.56000000000000005</v>
      </c>
      <c r="N82" s="292">
        <v>6.89</v>
      </c>
      <c r="O82" s="293">
        <v>0.63</v>
      </c>
      <c r="P82" s="294">
        <v>4.8499999999999996</v>
      </c>
      <c r="Q82" s="295">
        <v>0.44</v>
      </c>
      <c r="R82" s="309"/>
      <c r="S82" s="9">
        <v>0.78</v>
      </c>
      <c r="T82" s="329">
        <v>2.5061048999999998E-2</v>
      </c>
      <c r="U82" s="329">
        <v>3.0942325E-2</v>
      </c>
      <c r="V82" s="329">
        <v>3.6660000999999998E-2</v>
      </c>
      <c r="W82" s="329">
        <v>4.2208524999999997E-2</v>
      </c>
      <c r="X82" s="329">
        <v>4.7581983000000001E-2</v>
      </c>
      <c r="Y82" s="329">
        <v>5.2774065000000002E-2</v>
      </c>
      <c r="Z82" s="329">
        <v>5.7778020999999999E-2</v>
      </c>
      <c r="AA82" s="329">
        <v>6.2586618999999996E-2</v>
      </c>
      <c r="AB82" s="329">
        <v>6.7192090999999995E-2</v>
      </c>
      <c r="AC82" s="329">
        <v>7.1586070000000002E-2</v>
      </c>
      <c r="AD82" s="329">
        <v>7.5759525999999994E-2</v>
      </c>
      <c r="AE82" s="329">
        <v>7.9702680999999997E-2</v>
      </c>
      <c r="AF82" s="329">
        <v>8.3404913999999997E-2</v>
      </c>
      <c r="AG82" s="329">
        <v>8.6854655000000003E-2</v>
      </c>
      <c r="AH82" s="329">
        <v>9.0039252E-2</v>
      </c>
      <c r="AI82" s="329">
        <v>9.2944814000000001E-2</v>
      </c>
      <c r="AJ82" s="329">
        <v>9.5556029000000001E-2</v>
      </c>
      <c r="AK82" s="329">
        <v>9.7855938000000003E-2</v>
      </c>
      <c r="AL82" s="329">
        <v>9.9825658999999997E-2</v>
      </c>
      <c r="AM82" s="329">
        <v>0.101444056</v>
      </c>
      <c r="AN82" s="329">
        <v>0.102687314</v>
      </c>
      <c r="AO82" s="329">
        <v>0.103528415</v>
      </c>
      <c r="AP82" s="329">
        <v>0.10393645899999999</v>
      </c>
      <c r="AQ82" s="329">
        <v>0.103875791</v>
      </c>
      <c r="AR82" s="329">
        <v>0.10330484299999999</v>
      </c>
      <c r="AS82" s="329">
        <v>0.102174573</v>
      </c>
      <c r="AT82" s="329">
        <v>0.10042631</v>
      </c>
      <c r="AU82" s="329">
        <v>9.7988701999999997E-2</v>
      </c>
      <c r="AV82" s="329">
        <v>9.4773229E-2</v>
      </c>
      <c r="AW82" s="329">
        <v>9.0667365E-2</v>
      </c>
      <c r="AX82" s="329">
        <v>8.5523609E-2</v>
      </c>
      <c r="AY82" s="329">
        <v>7.9140734000000004E-2</v>
      </c>
      <c r="AZ82" s="329">
        <v>7.1228968000000004E-2</v>
      </c>
      <c r="BA82" s="329">
        <v>6.1337231999999998E-2</v>
      </c>
      <c r="BB82" s="329">
        <v>4.8671435999999998E-2</v>
      </c>
      <c r="BC82" s="329">
        <v>3.1469931999999999E-2</v>
      </c>
    </row>
    <row r="83" spans="1:55" ht="13.5">
      <c r="A83" s="207">
        <v>75</v>
      </c>
      <c r="B83" s="341">
        <f t="shared" si="3"/>
        <v>3.0140000000000007</v>
      </c>
      <c r="C83" s="342">
        <f t="shared" si="4"/>
        <v>3.7510000000000003</v>
      </c>
      <c r="D83" s="343">
        <f t="shared" si="5"/>
        <v>2.6455000000000002</v>
      </c>
      <c r="I83" s="307"/>
      <c r="J83" s="321">
        <v>81</v>
      </c>
      <c r="K83" s="347">
        <v>5.4930329999999996</v>
      </c>
      <c r="L83" s="290">
        <v>5.54</v>
      </c>
      <c r="M83" s="291">
        <v>0.56000000000000005</v>
      </c>
      <c r="N83" s="292">
        <v>6.9</v>
      </c>
      <c r="O83" s="293">
        <v>0.63</v>
      </c>
      <c r="P83" s="294">
        <v>4.8600000000000003</v>
      </c>
      <c r="Q83" s="295">
        <v>0.44</v>
      </c>
      <c r="R83" s="309"/>
      <c r="S83" s="9">
        <v>0.79</v>
      </c>
      <c r="T83" s="329">
        <v>2.5616959000000002E-2</v>
      </c>
      <c r="U83" s="329">
        <v>3.1630261999999999E-2</v>
      </c>
      <c r="V83" s="329">
        <v>3.7476968999999999E-2</v>
      </c>
      <c r="W83" s="329">
        <v>4.3151407000000003E-2</v>
      </c>
      <c r="X83" s="329">
        <v>4.8647532E-2</v>
      </c>
      <c r="Y83" s="329">
        <v>5.3958895E-2</v>
      </c>
      <c r="Z83" s="329">
        <v>5.9078596999999997E-2</v>
      </c>
      <c r="AA83" s="329">
        <v>6.3999245999999996E-2</v>
      </c>
      <c r="AB83" s="329">
        <v>6.8712896999999995E-2</v>
      </c>
      <c r="AC83" s="329">
        <v>7.3210998999999999E-2</v>
      </c>
      <c r="AD83" s="329">
        <v>7.7484315999999998E-2</v>
      </c>
      <c r="AE83" s="329">
        <v>8.1522846999999996E-2</v>
      </c>
      <c r="AF83" s="329">
        <v>8.5315730000000006E-2</v>
      </c>
      <c r="AG83" s="329">
        <v>8.8851127000000002E-2</v>
      </c>
      <c r="AH83" s="329">
        <v>9.2116092999999996E-2</v>
      </c>
      <c r="AI83" s="329">
        <v>9.5096413000000005E-2</v>
      </c>
      <c r="AJ83" s="329">
        <v>9.7776417000000004E-2</v>
      </c>
      <c r="AK83" s="329">
        <v>0.100138743</v>
      </c>
      <c r="AL83" s="329">
        <v>0.10216406</v>
      </c>
      <c r="AM83" s="329">
        <v>0.103830726</v>
      </c>
      <c r="AN83" s="329">
        <v>0.105114348</v>
      </c>
      <c r="AO83" s="329">
        <v>0.10598724800000001</v>
      </c>
      <c r="AP83" s="329">
        <v>0.106417769</v>
      </c>
      <c r="AQ83" s="329">
        <v>0.10636936800000001</v>
      </c>
      <c r="AR83" s="329">
        <v>0.105799436</v>
      </c>
      <c r="AS83" s="329">
        <v>0.104657687</v>
      </c>
      <c r="AT83" s="329">
        <v>0.102883949</v>
      </c>
      <c r="AU83" s="329">
        <v>0.100405017</v>
      </c>
      <c r="AV83" s="329">
        <v>9.7130049999999996E-2</v>
      </c>
      <c r="AW83" s="329">
        <v>9.2943524999999999E-2</v>
      </c>
      <c r="AX83" s="329">
        <v>8.7693952000000006E-2</v>
      </c>
      <c r="AY83" s="329">
        <v>8.1174573E-2</v>
      </c>
      <c r="AZ83" s="329">
        <v>7.3087483999999994E-2</v>
      </c>
      <c r="BA83" s="329">
        <v>6.2968653999999999E-2</v>
      </c>
      <c r="BB83" s="329">
        <v>5.0000523999999998E-2</v>
      </c>
      <c r="BC83" s="329">
        <v>3.2367247000000002E-2</v>
      </c>
    </row>
    <row r="84" spans="1:55" ht="13.5">
      <c r="A84" s="337">
        <v>76</v>
      </c>
      <c r="B84" s="338">
        <f t="shared" si="3"/>
        <v>3.0195000000000003</v>
      </c>
      <c r="C84" s="339">
        <f t="shared" si="4"/>
        <v>3.762</v>
      </c>
      <c r="D84" s="340">
        <f t="shared" si="5"/>
        <v>2.6510000000000002</v>
      </c>
      <c r="I84" s="307"/>
      <c r="J84" s="321">
        <v>82</v>
      </c>
      <c r="K84" s="347">
        <v>5.5010890000000003</v>
      </c>
      <c r="L84" s="290">
        <v>5.55</v>
      </c>
      <c r="M84" s="291">
        <v>0.56000000000000005</v>
      </c>
      <c r="N84" s="292">
        <v>6.92</v>
      </c>
      <c r="O84" s="293">
        <v>0.63</v>
      </c>
      <c r="P84" s="294">
        <v>4.87</v>
      </c>
      <c r="Q84" s="295">
        <v>0.44</v>
      </c>
      <c r="R84" s="309"/>
      <c r="S84" s="309"/>
      <c r="T84" s="309"/>
      <c r="U84" s="309"/>
      <c r="V84" s="309"/>
      <c r="W84" s="309"/>
      <c r="X84" s="309"/>
      <c r="Y84" s="309"/>
      <c r="Z84" s="309"/>
      <c r="AA84" s="309"/>
      <c r="AB84" s="309"/>
      <c r="AC84" s="309"/>
      <c r="AD84" s="309"/>
      <c r="AE84" s="309"/>
      <c r="AF84" s="309"/>
      <c r="AG84" s="309"/>
      <c r="AH84" s="309"/>
      <c r="AI84" s="309"/>
      <c r="AJ84" s="309"/>
      <c r="AK84" s="309"/>
      <c r="AL84" s="309"/>
      <c r="AM84" s="309"/>
      <c r="AN84" s="309"/>
      <c r="AO84" s="309"/>
      <c r="AP84" s="309"/>
      <c r="AQ84" s="309"/>
      <c r="AR84" s="309"/>
      <c r="AS84" s="309"/>
      <c r="AT84" s="309"/>
      <c r="AU84" s="309"/>
      <c r="AV84" s="309"/>
      <c r="AW84" s="309"/>
      <c r="AX84" s="309"/>
      <c r="AY84" s="309"/>
      <c r="AZ84" s="309"/>
      <c r="BA84" s="309"/>
      <c r="BB84" s="309"/>
      <c r="BC84" s="309"/>
    </row>
    <row r="85" spans="1:55" ht="13.5">
      <c r="A85" s="207">
        <v>77</v>
      </c>
      <c r="B85" s="341">
        <f t="shared" si="3"/>
        <v>3.0250000000000004</v>
      </c>
      <c r="C85" s="342">
        <f t="shared" si="4"/>
        <v>3.7675000000000001</v>
      </c>
      <c r="D85" s="343">
        <f t="shared" si="5"/>
        <v>2.6565000000000003</v>
      </c>
      <c r="I85" s="307"/>
      <c r="J85" s="321">
        <v>83</v>
      </c>
      <c r="K85" s="347">
        <v>5.509169</v>
      </c>
      <c r="L85" s="290">
        <v>5.56</v>
      </c>
      <c r="M85" s="291">
        <v>0.56000000000000005</v>
      </c>
      <c r="N85" s="292">
        <v>6.93</v>
      </c>
      <c r="O85" s="293">
        <v>0.62</v>
      </c>
      <c r="P85" s="294">
        <v>4.88</v>
      </c>
      <c r="Q85" s="295">
        <v>0.44</v>
      </c>
      <c r="R85" s="309"/>
      <c r="S85" s="309"/>
      <c r="T85" s="309"/>
      <c r="U85" s="309"/>
      <c r="V85" s="309"/>
      <c r="W85" s="309"/>
      <c r="X85" s="309"/>
      <c r="Y85" s="309"/>
      <c r="Z85" s="309"/>
      <c r="AA85" s="309"/>
      <c r="AB85" s="309"/>
      <c r="AC85" s="309"/>
      <c r="AD85" s="309"/>
      <c r="AE85" s="309"/>
      <c r="AF85" s="309"/>
      <c r="AG85" s="309"/>
      <c r="AH85" s="309"/>
      <c r="AI85" s="309"/>
      <c r="AJ85" s="309"/>
      <c r="AK85" s="309"/>
      <c r="AL85" s="309"/>
      <c r="AM85" s="309"/>
      <c r="AN85" s="309"/>
      <c r="AO85" s="309"/>
      <c r="AP85" s="309"/>
      <c r="AQ85" s="309"/>
      <c r="AR85" s="309"/>
      <c r="AS85" s="309"/>
      <c r="AT85" s="309"/>
      <c r="AU85" s="309"/>
      <c r="AV85" s="309"/>
      <c r="AW85" s="309"/>
      <c r="AX85" s="309"/>
      <c r="AY85" s="309"/>
      <c r="AZ85" s="309"/>
      <c r="BA85" s="309"/>
      <c r="BB85" s="309"/>
      <c r="BC85" s="309"/>
    </row>
    <row r="86" spans="1:55" ht="13.5">
      <c r="A86" s="337">
        <v>78</v>
      </c>
      <c r="B86" s="338">
        <f t="shared" si="3"/>
        <v>3.0305</v>
      </c>
      <c r="C86" s="339">
        <f t="shared" si="4"/>
        <v>3.7730000000000006</v>
      </c>
      <c r="D86" s="340">
        <f t="shared" si="5"/>
        <v>2.6565000000000003</v>
      </c>
      <c r="I86" s="307"/>
      <c r="J86" s="321">
        <v>84</v>
      </c>
      <c r="K86" s="347">
        <v>5.5193519999999996</v>
      </c>
      <c r="L86" s="290">
        <v>5.57</v>
      </c>
      <c r="M86" s="291">
        <v>0.56000000000000005</v>
      </c>
      <c r="N86" s="292">
        <v>6.94</v>
      </c>
      <c r="O86" s="293">
        <v>0.62</v>
      </c>
      <c r="P86" s="294">
        <v>4.8899999999999997</v>
      </c>
      <c r="Q86" s="295">
        <v>0.44</v>
      </c>
      <c r="R86" s="309"/>
      <c r="S86" s="309"/>
      <c r="T86" s="309"/>
      <c r="U86" s="309"/>
      <c r="V86" s="309"/>
      <c r="W86" s="309"/>
      <c r="X86" s="309"/>
      <c r="Y86" s="309"/>
      <c r="Z86" s="309"/>
      <c r="AA86" s="309"/>
      <c r="AB86" s="309"/>
      <c r="AC86" s="309"/>
      <c r="AD86" s="309"/>
      <c r="AE86" s="309"/>
      <c r="AF86" s="309"/>
      <c r="AG86" s="309"/>
      <c r="AH86" s="309"/>
      <c r="AI86" s="309"/>
      <c r="AJ86" s="309"/>
      <c r="AK86" s="309"/>
      <c r="AL86" s="309"/>
      <c r="AM86" s="309"/>
      <c r="AN86" s="309"/>
      <c r="AO86" s="309"/>
      <c r="AP86" s="309"/>
      <c r="AQ86" s="309"/>
      <c r="AR86" s="309"/>
      <c r="AS86" s="309"/>
      <c r="AT86" s="309"/>
      <c r="AU86" s="309"/>
      <c r="AV86" s="309"/>
      <c r="AW86" s="309"/>
      <c r="AX86" s="309"/>
      <c r="AY86" s="309"/>
      <c r="AZ86" s="309"/>
      <c r="BA86" s="309"/>
      <c r="BB86" s="309"/>
      <c r="BC86" s="309"/>
    </row>
    <row r="87" spans="1:55" ht="13.5">
      <c r="A87" s="207">
        <v>79</v>
      </c>
      <c r="B87" s="341">
        <f t="shared" si="3"/>
        <v>3.036</v>
      </c>
      <c r="C87" s="342">
        <f t="shared" si="4"/>
        <v>3.7840000000000003</v>
      </c>
      <c r="D87" s="343">
        <f t="shared" si="5"/>
        <v>2.6619999999999999</v>
      </c>
      <c r="I87" s="307"/>
      <c r="J87" s="321">
        <v>85</v>
      </c>
      <c r="K87" s="347">
        <v>5.5256800000000004</v>
      </c>
      <c r="L87" s="290">
        <v>5.57</v>
      </c>
      <c r="M87" s="291">
        <v>0.56000000000000005</v>
      </c>
      <c r="N87" s="292">
        <v>6.95</v>
      </c>
      <c r="O87" s="293">
        <v>0.62</v>
      </c>
      <c r="P87" s="294">
        <v>4.9000000000000004</v>
      </c>
      <c r="Q87" s="295">
        <v>0.44</v>
      </c>
      <c r="R87" s="309"/>
      <c r="S87" s="309"/>
      <c r="T87" s="309"/>
      <c r="U87" s="309"/>
      <c r="V87" s="309"/>
      <c r="W87" s="309"/>
      <c r="X87" s="309"/>
      <c r="Y87" s="309"/>
      <c r="Z87" s="309"/>
      <c r="AA87" s="309"/>
      <c r="AB87" s="309"/>
      <c r="AC87" s="309"/>
      <c r="AD87" s="309"/>
      <c r="AE87" s="309"/>
      <c r="AF87" s="309"/>
      <c r="AG87" s="309"/>
      <c r="AH87" s="309"/>
      <c r="AI87" s="309"/>
      <c r="AJ87" s="309"/>
      <c r="AK87" s="309"/>
      <c r="AL87" s="309"/>
      <c r="AM87" s="309"/>
      <c r="AN87" s="309"/>
      <c r="AO87" s="309"/>
      <c r="AP87" s="309"/>
      <c r="AQ87" s="309"/>
      <c r="AR87" s="309"/>
      <c r="AS87" s="309"/>
      <c r="AT87" s="309"/>
      <c r="AU87" s="309"/>
      <c r="AV87" s="309"/>
      <c r="AW87" s="309"/>
      <c r="AX87" s="309"/>
      <c r="AY87" s="309"/>
      <c r="AZ87" s="309"/>
      <c r="BA87" s="309"/>
      <c r="BB87" s="309"/>
      <c r="BC87" s="309"/>
    </row>
    <row r="88" spans="1:55" ht="13.5">
      <c r="A88" s="337">
        <v>80</v>
      </c>
      <c r="B88" s="338">
        <f t="shared" si="3"/>
        <v>3.0415000000000005</v>
      </c>
      <c r="C88" s="339">
        <f t="shared" si="4"/>
        <v>3.7895000000000003</v>
      </c>
      <c r="D88" s="340">
        <f t="shared" si="5"/>
        <v>2.6675</v>
      </c>
      <c r="I88" s="307"/>
      <c r="J88" s="321">
        <v>86</v>
      </c>
      <c r="K88" s="347">
        <v>5.5342390000000004</v>
      </c>
      <c r="L88" s="290">
        <v>5.58</v>
      </c>
      <c r="M88" s="291">
        <v>0.56000000000000005</v>
      </c>
      <c r="N88" s="292">
        <v>6.97</v>
      </c>
      <c r="O88" s="293">
        <v>0.62</v>
      </c>
      <c r="P88" s="294">
        <v>4.91</v>
      </c>
      <c r="Q88" s="295">
        <v>0.43</v>
      </c>
      <c r="R88" s="309"/>
      <c r="S88" s="309"/>
      <c r="T88" s="309"/>
      <c r="U88" s="309"/>
      <c r="V88" s="309"/>
      <c r="W88" s="309"/>
      <c r="X88" s="309"/>
      <c r="Y88" s="309"/>
      <c r="Z88" s="309"/>
      <c r="AA88" s="309"/>
      <c r="AB88" s="309"/>
      <c r="AC88" s="309"/>
      <c r="AD88" s="309"/>
      <c r="AE88" s="309"/>
      <c r="AF88" s="309"/>
      <c r="AG88" s="309"/>
      <c r="AH88" s="309"/>
      <c r="AI88" s="309"/>
      <c r="AJ88" s="309"/>
      <c r="AK88" s="309"/>
      <c r="AL88" s="309"/>
      <c r="AM88" s="309"/>
      <c r="AN88" s="309"/>
      <c r="AO88" s="309"/>
      <c r="AP88" s="309"/>
      <c r="AQ88" s="309"/>
      <c r="AR88" s="309"/>
      <c r="AS88" s="309"/>
      <c r="AT88" s="309"/>
      <c r="AU88" s="309"/>
      <c r="AV88" s="309"/>
      <c r="AW88" s="309"/>
      <c r="AX88" s="309"/>
      <c r="AY88" s="309"/>
      <c r="AZ88" s="309"/>
      <c r="BA88" s="309"/>
      <c r="BB88" s="309"/>
      <c r="BC88" s="309"/>
    </row>
    <row r="89" spans="1:55" ht="13.5">
      <c r="A89" s="207">
        <v>81</v>
      </c>
      <c r="B89" s="341">
        <f t="shared" si="3"/>
        <v>3.0470000000000002</v>
      </c>
      <c r="C89" s="342">
        <f t="shared" si="4"/>
        <v>3.7950000000000004</v>
      </c>
      <c r="D89" s="343">
        <f t="shared" si="5"/>
        <v>2.6730000000000005</v>
      </c>
      <c r="I89" s="307"/>
      <c r="J89" s="321">
        <v>87</v>
      </c>
      <c r="K89" s="347">
        <v>5.5449869999999999</v>
      </c>
      <c r="L89" s="290">
        <v>5.59</v>
      </c>
      <c r="M89" s="291">
        <v>0.56000000000000005</v>
      </c>
      <c r="N89" s="292">
        <v>6.98</v>
      </c>
      <c r="O89" s="293">
        <v>0.62</v>
      </c>
      <c r="P89" s="294">
        <v>4.91</v>
      </c>
      <c r="Q89" s="295">
        <v>0.43</v>
      </c>
      <c r="R89" s="309"/>
      <c r="S89" s="309"/>
      <c r="T89" s="309"/>
      <c r="U89" s="309"/>
      <c r="V89" s="309"/>
      <c r="W89" s="309"/>
      <c r="X89" s="309"/>
      <c r="Y89" s="309"/>
      <c r="Z89" s="309"/>
      <c r="AA89" s="309"/>
      <c r="AB89" s="309"/>
      <c r="AC89" s="309"/>
      <c r="AD89" s="309"/>
      <c r="AE89" s="309"/>
      <c r="AF89" s="309"/>
      <c r="AG89" s="309"/>
      <c r="AH89" s="309"/>
      <c r="AI89" s="309"/>
      <c r="AJ89" s="309"/>
      <c r="AK89" s="309"/>
      <c r="AL89" s="309"/>
      <c r="AM89" s="309"/>
      <c r="AN89" s="309"/>
      <c r="AO89" s="309"/>
      <c r="AP89" s="309"/>
      <c r="AQ89" s="309"/>
      <c r="AR89" s="309"/>
      <c r="AS89" s="309"/>
      <c r="AT89" s="309"/>
      <c r="AU89" s="309"/>
      <c r="AV89" s="309"/>
      <c r="AW89" s="309"/>
      <c r="AX89" s="309"/>
      <c r="AY89" s="309"/>
      <c r="AZ89" s="309"/>
      <c r="BA89" s="309"/>
      <c r="BB89" s="309"/>
      <c r="BC89" s="309"/>
    </row>
    <row r="90" spans="1:55" ht="13.5">
      <c r="A90" s="337">
        <v>82</v>
      </c>
      <c r="B90" s="338">
        <f t="shared" si="3"/>
        <v>3.0525000000000002</v>
      </c>
      <c r="C90" s="339">
        <f t="shared" si="4"/>
        <v>3.806</v>
      </c>
      <c r="D90" s="340">
        <f t="shared" si="5"/>
        <v>2.6785000000000001</v>
      </c>
      <c r="I90" s="307"/>
      <c r="J90" s="321">
        <v>88</v>
      </c>
      <c r="K90" s="347">
        <v>5.5513729999999999</v>
      </c>
      <c r="L90" s="290">
        <v>5.6</v>
      </c>
      <c r="M90" s="291">
        <v>0.56000000000000005</v>
      </c>
      <c r="N90" s="292">
        <v>6.99</v>
      </c>
      <c r="O90" s="293">
        <v>0.62</v>
      </c>
      <c r="P90" s="294">
        <v>4.92</v>
      </c>
      <c r="Q90" s="295">
        <v>0.43</v>
      </c>
      <c r="R90" s="309"/>
      <c r="S90" s="309"/>
      <c r="T90" s="309"/>
      <c r="U90" s="309"/>
      <c r="V90" s="309"/>
      <c r="W90" s="309"/>
      <c r="X90" s="309"/>
      <c r="Y90" s="309"/>
      <c r="Z90" s="309"/>
      <c r="AA90" s="309"/>
      <c r="AB90" s="309"/>
      <c r="AC90" s="309"/>
      <c r="AD90" s="309"/>
      <c r="AE90" s="309"/>
      <c r="AF90" s="309"/>
      <c r="AG90" s="309"/>
      <c r="AH90" s="309"/>
      <c r="AI90" s="309"/>
      <c r="AJ90" s="309"/>
      <c r="AK90" s="309"/>
      <c r="AL90" s="309"/>
      <c r="AM90" s="309"/>
      <c r="AN90" s="309"/>
      <c r="AO90" s="309"/>
      <c r="AP90" s="309"/>
      <c r="AQ90" s="309"/>
      <c r="AR90" s="309"/>
      <c r="AS90" s="309"/>
      <c r="AT90" s="309"/>
      <c r="AU90" s="309"/>
      <c r="AV90" s="309"/>
      <c r="AW90" s="309"/>
      <c r="AX90" s="309"/>
      <c r="AY90" s="309"/>
      <c r="AZ90" s="309"/>
      <c r="BA90" s="309"/>
      <c r="BB90" s="309"/>
      <c r="BC90" s="309"/>
    </row>
    <row r="91" spans="1:55" ht="13.5">
      <c r="A91" s="207">
        <v>83</v>
      </c>
      <c r="B91" s="341">
        <f t="shared" si="3"/>
        <v>3.0579999999999998</v>
      </c>
      <c r="C91" s="342">
        <f t="shared" si="4"/>
        <v>3.8115000000000001</v>
      </c>
      <c r="D91" s="343">
        <f t="shared" si="5"/>
        <v>2.6840000000000002</v>
      </c>
      <c r="I91" s="307"/>
      <c r="J91" s="321">
        <v>89</v>
      </c>
      <c r="K91" s="347">
        <v>5.560581</v>
      </c>
      <c r="L91" s="290">
        <v>5.61</v>
      </c>
      <c r="M91" s="291">
        <v>0.56000000000000005</v>
      </c>
      <c r="N91" s="292">
        <v>7</v>
      </c>
      <c r="O91" s="293">
        <v>0.62</v>
      </c>
      <c r="P91" s="294">
        <v>4.93</v>
      </c>
      <c r="Q91" s="295">
        <v>0.43</v>
      </c>
      <c r="R91" s="309"/>
      <c r="S91" s="309"/>
      <c r="T91" s="309"/>
      <c r="U91" s="309"/>
      <c r="V91" s="309"/>
      <c r="W91" s="309"/>
      <c r="X91" s="309"/>
      <c r="Y91" s="309"/>
      <c r="Z91" s="309"/>
      <c r="AA91" s="309"/>
      <c r="AB91" s="309"/>
      <c r="AC91" s="309"/>
      <c r="AD91" s="309"/>
      <c r="AE91" s="309"/>
      <c r="AF91" s="309"/>
      <c r="AG91" s="309"/>
      <c r="AH91" s="309"/>
      <c r="AI91" s="309"/>
      <c r="AJ91" s="309"/>
      <c r="AK91" s="309"/>
      <c r="AL91" s="309"/>
      <c r="AM91" s="309"/>
      <c r="AN91" s="309"/>
      <c r="AO91" s="309"/>
      <c r="AP91" s="309"/>
      <c r="AQ91" s="309"/>
      <c r="AR91" s="309"/>
      <c r="AS91" s="309"/>
      <c r="AT91" s="309"/>
      <c r="AU91" s="309"/>
      <c r="AV91" s="309"/>
      <c r="AW91" s="309"/>
      <c r="AX91" s="309"/>
      <c r="AY91" s="309"/>
      <c r="AZ91" s="309"/>
      <c r="BA91" s="309"/>
      <c r="BB91" s="309"/>
      <c r="BC91" s="309"/>
    </row>
    <row r="92" spans="1:55" ht="13.5">
      <c r="A92" s="337">
        <v>84</v>
      </c>
      <c r="B92" s="338">
        <f t="shared" si="3"/>
        <v>3.0635000000000003</v>
      </c>
      <c r="C92" s="339">
        <f t="shared" si="4"/>
        <v>3.8170000000000006</v>
      </c>
      <c r="D92" s="340">
        <f t="shared" si="5"/>
        <v>2.6895000000000002</v>
      </c>
      <c r="I92" s="307"/>
      <c r="J92" s="321">
        <v>90</v>
      </c>
      <c r="K92" s="347">
        <v>5.567005</v>
      </c>
      <c r="L92" s="290">
        <v>5.61</v>
      </c>
      <c r="M92" s="291">
        <v>0.56000000000000005</v>
      </c>
      <c r="N92" s="292">
        <v>7.01</v>
      </c>
      <c r="O92" s="293">
        <v>0.62</v>
      </c>
      <c r="P92" s="294">
        <v>4.9400000000000004</v>
      </c>
      <c r="Q92" s="295">
        <v>0.43</v>
      </c>
      <c r="R92" s="309"/>
      <c r="S92" s="309"/>
      <c r="T92" s="309"/>
      <c r="U92" s="309"/>
      <c r="V92" s="309"/>
      <c r="W92" s="309"/>
      <c r="X92" s="309"/>
      <c r="Y92" s="309"/>
      <c r="Z92" s="309"/>
      <c r="AA92" s="309"/>
      <c r="AB92" s="309"/>
      <c r="AC92" s="309"/>
      <c r="AD92" s="309"/>
      <c r="AE92" s="309"/>
      <c r="AF92" s="309"/>
      <c r="AG92" s="309"/>
      <c r="AH92" s="309"/>
      <c r="AI92" s="309"/>
      <c r="AJ92" s="309"/>
      <c r="AK92" s="309"/>
      <c r="AL92" s="309"/>
      <c r="AM92" s="309"/>
      <c r="AN92" s="309"/>
      <c r="AO92" s="309"/>
      <c r="AP92" s="309"/>
      <c r="AQ92" s="309"/>
      <c r="AR92" s="309"/>
      <c r="AS92" s="309"/>
      <c r="AT92" s="309"/>
      <c r="AU92" s="309"/>
      <c r="AV92" s="309"/>
      <c r="AW92" s="309"/>
      <c r="AX92" s="309"/>
      <c r="AY92" s="309"/>
      <c r="AZ92" s="309"/>
      <c r="BA92" s="309"/>
      <c r="BB92" s="309"/>
      <c r="BC92" s="309"/>
    </row>
    <row r="93" spans="1:55" ht="13.5">
      <c r="A93" s="207">
        <v>85</v>
      </c>
      <c r="B93" s="341">
        <f t="shared" si="3"/>
        <v>3.0635000000000003</v>
      </c>
      <c r="C93" s="342">
        <f t="shared" si="4"/>
        <v>3.8225000000000002</v>
      </c>
      <c r="D93" s="343">
        <f t="shared" si="5"/>
        <v>2.6950000000000003</v>
      </c>
      <c r="I93" s="307"/>
      <c r="J93" s="321">
        <v>91</v>
      </c>
      <c r="K93" s="347">
        <v>5.5745699999999996</v>
      </c>
      <c r="L93" s="290">
        <v>5.62</v>
      </c>
      <c r="M93" s="291">
        <v>0.56000000000000005</v>
      </c>
      <c r="N93" s="292">
        <v>7.02</v>
      </c>
      <c r="O93" s="293">
        <v>0.62</v>
      </c>
      <c r="P93" s="294">
        <v>4.95</v>
      </c>
      <c r="Q93" s="295">
        <v>0.43</v>
      </c>
      <c r="R93" s="309"/>
      <c r="S93" s="309"/>
      <c r="T93" s="309"/>
      <c r="U93" s="309"/>
      <c r="V93" s="309"/>
      <c r="W93" s="309"/>
      <c r="X93" s="309"/>
      <c r="Y93" s="309"/>
      <c r="Z93" s="309"/>
      <c r="AA93" s="309"/>
      <c r="AB93" s="309"/>
      <c r="AC93" s="309"/>
      <c r="AD93" s="309"/>
      <c r="AE93" s="309"/>
      <c r="AF93" s="309"/>
      <c r="AG93" s="309"/>
      <c r="AH93" s="309"/>
      <c r="AI93" s="309"/>
      <c r="AJ93" s="309"/>
      <c r="AK93" s="309"/>
      <c r="AL93" s="309"/>
      <c r="AM93" s="309"/>
      <c r="AN93" s="309"/>
      <c r="AO93" s="309"/>
      <c r="AP93" s="309"/>
      <c r="AQ93" s="309"/>
      <c r="AR93" s="309"/>
      <c r="AS93" s="309"/>
      <c r="AT93" s="309"/>
      <c r="AU93" s="309"/>
      <c r="AV93" s="309"/>
      <c r="AW93" s="309"/>
      <c r="AX93" s="309"/>
      <c r="AY93" s="309"/>
      <c r="AZ93" s="309"/>
      <c r="BA93" s="309"/>
      <c r="BB93" s="309"/>
      <c r="BC93" s="309"/>
    </row>
    <row r="94" spans="1:55" ht="13.5">
      <c r="A94" s="337">
        <v>86</v>
      </c>
      <c r="B94" s="338">
        <f t="shared" si="3"/>
        <v>3.0690000000000004</v>
      </c>
      <c r="C94" s="339">
        <f t="shared" si="4"/>
        <v>3.8335000000000004</v>
      </c>
      <c r="D94" s="340">
        <f t="shared" si="5"/>
        <v>2.7005000000000003</v>
      </c>
      <c r="I94" s="307"/>
      <c r="J94" s="321">
        <v>92</v>
      </c>
      <c r="K94" s="347">
        <v>5.5812970000000002</v>
      </c>
      <c r="L94" s="290">
        <v>5.63</v>
      </c>
      <c r="M94" s="291">
        <v>0.55000000000000004</v>
      </c>
      <c r="N94" s="292">
        <v>7.03</v>
      </c>
      <c r="O94" s="293">
        <v>0.62</v>
      </c>
      <c r="P94" s="294">
        <v>4.95</v>
      </c>
      <c r="Q94" s="295">
        <v>0.43</v>
      </c>
      <c r="R94" s="309"/>
      <c r="S94" s="309"/>
      <c r="T94" s="309"/>
      <c r="U94" s="309"/>
      <c r="V94" s="309"/>
      <c r="W94" s="309"/>
      <c r="X94" s="309"/>
      <c r="Y94" s="309"/>
      <c r="Z94" s="309"/>
      <c r="AA94" s="309"/>
      <c r="AB94" s="309"/>
      <c r="AC94" s="309"/>
      <c r="AD94" s="309"/>
      <c r="AE94" s="309"/>
      <c r="AF94" s="309"/>
      <c r="AG94" s="309"/>
      <c r="AH94" s="309"/>
      <c r="AI94" s="309"/>
      <c r="AJ94" s="309"/>
      <c r="AK94" s="309"/>
      <c r="AL94" s="309"/>
      <c r="AM94" s="309"/>
      <c r="AN94" s="309"/>
      <c r="AO94" s="309"/>
      <c r="AP94" s="309"/>
      <c r="AQ94" s="309"/>
      <c r="AR94" s="309"/>
      <c r="AS94" s="309"/>
      <c r="AT94" s="309"/>
      <c r="AU94" s="309"/>
      <c r="AV94" s="309"/>
      <c r="AW94" s="309"/>
      <c r="AX94" s="309"/>
      <c r="AY94" s="309"/>
      <c r="AZ94" s="309"/>
      <c r="BA94" s="309"/>
      <c r="BB94" s="309"/>
      <c r="BC94" s="309"/>
    </row>
    <row r="95" spans="1:55" ht="13.5">
      <c r="A95" s="207">
        <v>87</v>
      </c>
      <c r="B95" s="341">
        <f t="shared" si="3"/>
        <v>3.0745</v>
      </c>
      <c r="C95" s="342">
        <f t="shared" si="4"/>
        <v>3.8390000000000004</v>
      </c>
      <c r="D95" s="343">
        <f t="shared" si="5"/>
        <v>2.7005000000000003</v>
      </c>
      <c r="I95" s="307"/>
      <c r="J95" s="321">
        <v>93</v>
      </c>
      <c r="K95" s="347">
        <v>5.5916069999999998</v>
      </c>
      <c r="L95" s="290">
        <v>5.64</v>
      </c>
      <c r="M95" s="291">
        <v>0.55000000000000004</v>
      </c>
      <c r="N95" s="292">
        <v>7.04</v>
      </c>
      <c r="O95" s="293">
        <v>0.62</v>
      </c>
      <c r="P95" s="294">
        <v>4.96</v>
      </c>
      <c r="Q95" s="295">
        <v>0.43</v>
      </c>
      <c r="R95" s="309"/>
      <c r="S95" s="309"/>
      <c r="T95" s="309"/>
      <c r="U95" s="309"/>
      <c r="V95" s="309"/>
      <c r="W95" s="309"/>
      <c r="X95" s="309"/>
      <c r="Y95" s="309"/>
      <c r="Z95" s="309"/>
      <c r="AA95" s="309"/>
      <c r="AB95" s="309"/>
      <c r="AC95" s="309"/>
      <c r="AD95" s="309"/>
      <c r="AE95" s="309"/>
      <c r="AF95" s="309"/>
      <c r="AG95" s="309"/>
      <c r="AH95" s="309"/>
      <c r="AI95" s="309"/>
      <c r="AJ95" s="309"/>
      <c r="AK95" s="309"/>
      <c r="AL95" s="309"/>
      <c r="AM95" s="309"/>
      <c r="AN95" s="309"/>
      <c r="AO95" s="309"/>
      <c r="AP95" s="309"/>
      <c r="AQ95" s="309"/>
      <c r="AR95" s="309"/>
      <c r="AS95" s="309"/>
      <c r="AT95" s="309"/>
      <c r="AU95" s="309"/>
      <c r="AV95" s="309"/>
      <c r="AW95" s="309"/>
      <c r="AX95" s="309"/>
      <c r="AY95" s="309"/>
      <c r="AZ95" s="309"/>
      <c r="BA95" s="309"/>
      <c r="BB95" s="309"/>
      <c r="BC95" s="309"/>
    </row>
    <row r="96" spans="1:55" ht="13.5">
      <c r="A96" s="337">
        <v>88</v>
      </c>
      <c r="B96" s="338">
        <f t="shared" si="3"/>
        <v>3.08</v>
      </c>
      <c r="C96" s="339">
        <f t="shared" si="4"/>
        <v>3.8445000000000005</v>
      </c>
      <c r="D96" s="340">
        <f t="shared" si="5"/>
        <v>2.706</v>
      </c>
      <c r="I96" s="307"/>
      <c r="J96" s="321">
        <v>94</v>
      </c>
      <c r="K96" s="347">
        <v>5.5968070000000001</v>
      </c>
      <c r="L96" s="290">
        <v>5.64</v>
      </c>
      <c r="M96" s="291">
        <v>0.55000000000000004</v>
      </c>
      <c r="N96" s="292">
        <v>7.05</v>
      </c>
      <c r="O96" s="293">
        <v>0.62</v>
      </c>
      <c r="P96" s="294">
        <v>4.97</v>
      </c>
      <c r="Q96" s="295">
        <v>0.43</v>
      </c>
      <c r="R96" s="309"/>
      <c r="S96" s="309"/>
      <c r="T96" s="309"/>
      <c r="U96" s="309"/>
      <c r="V96" s="309"/>
      <c r="W96" s="309"/>
      <c r="X96" s="309"/>
      <c r="Y96" s="309"/>
      <c r="Z96" s="309"/>
      <c r="AA96" s="309"/>
      <c r="AB96" s="309"/>
      <c r="AC96" s="309"/>
      <c r="AD96" s="309"/>
      <c r="AE96" s="309"/>
      <c r="AF96" s="309"/>
      <c r="AG96" s="309"/>
      <c r="AH96" s="309"/>
      <c r="AI96" s="309"/>
      <c r="AJ96" s="309"/>
      <c r="AK96" s="309"/>
      <c r="AL96" s="309"/>
      <c r="AM96" s="309"/>
      <c r="AN96" s="309"/>
      <c r="AO96" s="309"/>
      <c r="AP96" s="309"/>
      <c r="AQ96" s="309"/>
      <c r="AR96" s="309"/>
      <c r="AS96" s="309"/>
      <c r="AT96" s="309"/>
      <c r="AU96" s="309"/>
      <c r="AV96" s="309"/>
      <c r="AW96" s="309"/>
      <c r="AX96" s="309"/>
      <c r="AY96" s="309"/>
      <c r="AZ96" s="309"/>
      <c r="BA96" s="309"/>
      <c r="BB96" s="309"/>
      <c r="BC96" s="309"/>
    </row>
    <row r="97" spans="1:55" ht="13.5">
      <c r="A97" s="207">
        <v>89</v>
      </c>
      <c r="B97" s="341">
        <f t="shared" si="3"/>
        <v>3.0855000000000006</v>
      </c>
      <c r="C97" s="342">
        <f t="shared" si="4"/>
        <v>3.8500000000000005</v>
      </c>
      <c r="D97" s="343">
        <f t="shared" si="5"/>
        <v>2.7115</v>
      </c>
      <c r="I97" s="307"/>
      <c r="J97" s="321">
        <v>95</v>
      </c>
      <c r="K97" s="347">
        <v>5.607005</v>
      </c>
      <c r="L97" s="290">
        <v>5.65</v>
      </c>
      <c r="M97" s="291">
        <v>0.55000000000000004</v>
      </c>
      <c r="N97" s="292">
        <v>7.07</v>
      </c>
      <c r="O97" s="293">
        <v>0.62</v>
      </c>
      <c r="P97" s="294">
        <v>4.9800000000000004</v>
      </c>
      <c r="Q97" s="295">
        <v>0.43</v>
      </c>
      <c r="R97" s="309"/>
      <c r="S97" s="309"/>
      <c r="T97" s="309"/>
      <c r="U97" s="309"/>
      <c r="V97" s="309"/>
      <c r="W97" s="309"/>
      <c r="X97" s="309"/>
      <c r="Y97" s="309"/>
      <c r="Z97" s="309"/>
      <c r="AA97" s="309"/>
      <c r="AB97" s="309"/>
      <c r="AC97" s="309"/>
      <c r="AD97" s="309"/>
      <c r="AE97" s="309"/>
      <c r="AF97" s="309"/>
      <c r="AG97" s="309"/>
      <c r="AH97" s="309"/>
      <c r="AI97" s="309"/>
      <c r="AJ97" s="309"/>
      <c r="AK97" s="309"/>
      <c r="AL97" s="309"/>
      <c r="AM97" s="309"/>
      <c r="AN97" s="309"/>
      <c r="AO97" s="309"/>
      <c r="AP97" s="309"/>
      <c r="AQ97" s="309"/>
      <c r="AR97" s="309"/>
      <c r="AS97" s="309"/>
      <c r="AT97" s="309"/>
      <c r="AU97" s="309"/>
      <c r="AV97" s="309"/>
      <c r="AW97" s="309"/>
      <c r="AX97" s="309"/>
      <c r="AY97" s="309"/>
      <c r="AZ97" s="309"/>
      <c r="BA97" s="309"/>
      <c r="BB97" s="309"/>
      <c r="BC97" s="309"/>
    </row>
    <row r="98" spans="1:55" ht="13.5">
      <c r="A98" s="337">
        <v>90</v>
      </c>
      <c r="B98" s="338">
        <f t="shared" si="3"/>
        <v>3.0855000000000006</v>
      </c>
      <c r="C98" s="339">
        <f t="shared" si="4"/>
        <v>3.8555000000000001</v>
      </c>
      <c r="D98" s="340">
        <f t="shared" si="5"/>
        <v>2.7170000000000005</v>
      </c>
      <c r="I98" s="307"/>
      <c r="J98" s="321">
        <v>96</v>
      </c>
      <c r="K98" s="347">
        <v>5.6113850000000003</v>
      </c>
      <c r="L98" s="290">
        <v>5.66</v>
      </c>
      <c r="M98" s="291">
        <v>0.55000000000000004</v>
      </c>
      <c r="N98" s="292">
        <v>7.08</v>
      </c>
      <c r="O98" s="293">
        <v>0.62</v>
      </c>
      <c r="P98" s="294">
        <v>4.99</v>
      </c>
      <c r="Q98" s="295">
        <v>0.43</v>
      </c>
      <c r="R98" s="309"/>
      <c r="S98" s="309"/>
      <c r="T98" s="309"/>
      <c r="U98" s="309"/>
      <c r="V98" s="309"/>
      <c r="W98" s="309"/>
      <c r="X98" s="309"/>
      <c r="Y98" s="309"/>
      <c r="Z98" s="309"/>
      <c r="AA98" s="309"/>
      <c r="AB98" s="309"/>
      <c r="AC98" s="309"/>
      <c r="AD98" s="309"/>
      <c r="AE98" s="309"/>
      <c r="AF98" s="309"/>
      <c r="AG98" s="309"/>
      <c r="AH98" s="309"/>
      <c r="AI98" s="309"/>
      <c r="AJ98" s="309"/>
      <c r="AK98" s="309"/>
      <c r="AL98" s="309"/>
      <c r="AM98" s="309"/>
      <c r="AN98" s="309"/>
      <c r="AO98" s="309"/>
      <c r="AP98" s="309"/>
      <c r="AQ98" s="309"/>
      <c r="AR98" s="309"/>
      <c r="AS98" s="309"/>
      <c r="AT98" s="309"/>
      <c r="AU98" s="309"/>
      <c r="AV98" s="309"/>
      <c r="AW98" s="309"/>
      <c r="AX98" s="309"/>
      <c r="AY98" s="309"/>
      <c r="AZ98" s="309"/>
      <c r="BA98" s="309"/>
      <c r="BB98" s="309"/>
      <c r="BC98" s="309"/>
    </row>
    <row r="99" spans="1:55" ht="13.5">
      <c r="A99" s="207">
        <v>91</v>
      </c>
      <c r="B99" s="341">
        <f t="shared" si="3"/>
        <v>3.0910000000000002</v>
      </c>
      <c r="C99" s="342">
        <f t="shared" si="4"/>
        <v>3.8610000000000002</v>
      </c>
      <c r="D99" s="343">
        <f t="shared" si="5"/>
        <v>2.7225000000000001</v>
      </c>
      <c r="I99" s="307"/>
      <c r="J99" s="321">
        <v>97</v>
      </c>
      <c r="K99" s="347">
        <v>5.6199700000000004</v>
      </c>
      <c r="L99" s="290">
        <v>5.67</v>
      </c>
      <c r="M99" s="291">
        <v>0.55000000000000004</v>
      </c>
      <c r="N99" s="292">
        <v>7.09</v>
      </c>
      <c r="O99" s="293">
        <v>0.61</v>
      </c>
      <c r="P99" s="294">
        <v>4.99</v>
      </c>
      <c r="Q99" s="295">
        <v>0.43</v>
      </c>
      <c r="R99" s="309"/>
      <c r="S99" s="309"/>
      <c r="T99" s="309"/>
      <c r="U99" s="309"/>
      <c r="V99" s="309"/>
      <c r="W99" s="309"/>
      <c r="X99" s="309"/>
      <c r="Y99" s="309"/>
      <c r="Z99" s="309"/>
      <c r="AA99" s="309"/>
      <c r="AB99" s="309"/>
      <c r="AC99" s="309"/>
      <c r="AD99" s="309"/>
      <c r="AE99" s="309"/>
      <c r="AF99" s="309"/>
      <c r="AG99" s="309"/>
      <c r="AH99" s="309"/>
      <c r="AI99" s="309"/>
      <c r="AJ99" s="309"/>
      <c r="AK99" s="309"/>
      <c r="AL99" s="309"/>
      <c r="AM99" s="309"/>
      <c r="AN99" s="309"/>
      <c r="AO99" s="309"/>
      <c r="AP99" s="309"/>
      <c r="AQ99" s="309"/>
      <c r="AR99" s="309"/>
      <c r="AS99" s="309"/>
      <c r="AT99" s="309"/>
      <c r="AU99" s="309"/>
      <c r="AV99" s="309"/>
      <c r="AW99" s="309"/>
      <c r="AX99" s="309"/>
      <c r="AY99" s="309"/>
      <c r="AZ99" s="309"/>
      <c r="BA99" s="309"/>
      <c r="BB99" s="309"/>
      <c r="BC99" s="309"/>
    </row>
    <row r="100" spans="1:55" ht="13.5">
      <c r="A100" s="337">
        <v>92</v>
      </c>
      <c r="B100" s="338">
        <f t="shared" si="3"/>
        <v>3.0965000000000003</v>
      </c>
      <c r="C100" s="339">
        <f t="shared" si="4"/>
        <v>3.8665000000000003</v>
      </c>
      <c r="D100" s="340">
        <f t="shared" si="5"/>
        <v>2.7225000000000001</v>
      </c>
      <c r="I100" s="307"/>
      <c r="J100" s="321">
        <v>98</v>
      </c>
      <c r="K100" s="347">
        <v>5.626557</v>
      </c>
      <c r="L100" s="290">
        <v>5.67</v>
      </c>
      <c r="M100" s="291">
        <v>0.55000000000000004</v>
      </c>
      <c r="N100" s="292">
        <v>7.1</v>
      </c>
      <c r="O100" s="293">
        <v>0.61</v>
      </c>
      <c r="P100" s="294">
        <v>5</v>
      </c>
      <c r="Q100" s="295">
        <v>0.43</v>
      </c>
      <c r="R100" s="309"/>
      <c r="S100" s="309"/>
      <c r="T100" s="309"/>
      <c r="U100" s="309"/>
      <c r="V100" s="309"/>
      <c r="W100" s="309"/>
      <c r="X100" s="309"/>
      <c r="Y100" s="309"/>
      <c r="Z100" s="309"/>
      <c r="AA100" s="309"/>
      <c r="AB100" s="309"/>
      <c r="AC100" s="309"/>
      <c r="AD100" s="309"/>
      <c r="AE100" s="309"/>
      <c r="AF100" s="309"/>
      <c r="AG100" s="309"/>
      <c r="AH100" s="309"/>
      <c r="AI100" s="309"/>
      <c r="AJ100" s="309"/>
      <c r="AK100" s="309"/>
      <c r="AL100" s="309"/>
      <c r="AM100" s="309"/>
      <c r="AN100" s="309"/>
      <c r="AO100" s="309"/>
      <c r="AP100" s="309"/>
      <c r="AQ100" s="309"/>
      <c r="AR100" s="309"/>
      <c r="AS100" s="309"/>
      <c r="AT100" s="309"/>
      <c r="AU100" s="309"/>
      <c r="AV100" s="309"/>
      <c r="AW100" s="309"/>
      <c r="AX100" s="309"/>
      <c r="AY100" s="309"/>
      <c r="AZ100" s="309"/>
      <c r="BA100" s="309"/>
      <c r="BB100" s="309"/>
      <c r="BC100" s="309"/>
    </row>
    <row r="101" spans="1:55" ht="13.5">
      <c r="A101" s="207">
        <v>93</v>
      </c>
      <c r="B101" s="341">
        <f t="shared" si="3"/>
        <v>3.1019999999999999</v>
      </c>
      <c r="C101" s="342">
        <f t="shared" si="4"/>
        <v>3.8720000000000003</v>
      </c>
      <c r="D101" s="343">
        <f t="shared" si="5"/>
        <v>2.7280000000000002</v>
      </c>
      <c r="I101" s="307"/>
      <c r="J101" s="321">
        <v>99</v>
      </c>
      <c r="K101" s="347">
        <v>5.6339290000000002</v>
      </c>
      <c r="L101" s="290">
        <v>5.68</v>
      </c>
      <c r="M101" s="291">
        <v>0.55000000000000004</v>
      </c>
      <c r="N101" s="292">
        <v>7.11</v>
      </c>
      <c r="O101" s="293">
        <v>0.61</v>
      </c>
      <c r="P101" s="294">
        <v>5.01</v>
      </c>
      <c r="Q101" s="295">
        <v>0.43</v>
      </c>
      <c r="R101" s="309"/>
      <c r="S101" s="309"/>
      <c r="T101" s="309"/>
      <c r="U101" s="309"/>
      <c r="V101" s="309"/>
      <c r="W101" s="309"/>
      <c r="X101" s="309"/>
      <c r="Y101" s="309"/>
      <c r="Z101" s="309"/>
      <c r="AA101" s="309"/>
      <c r="AB101" s="309"/>
      <c r="AC101" s="309"/>
      <c r="AD101" s="309"/>
      <c r="AE101" s="309"/>
      <c r="AF101" s="309"/>
      <c r="AG101" s="309"/>
      <c r="AH101" s="309"/>
      <c r="AI101" s="309"/>
      <c r="AJ101" s="309"/>
      <c r="AK101" s="309"/>
      <c r="AL101" s="309"/>
      <c r="AM101" s="309"/>
      <c r="AN101" s="309"/>
      <c r="AO101" s="309"/>
      <c r="AP101" s="309"/>
      <c r="AQ101" s="309"/>
      <c r="AR101" s="309"/>
      <c r="AS101" s="309"/>
      <c r="AT101" s="309"/>
      <c r="AU101" s="309"/>
      <c r="AV101" s="309"/>
      <c r="AW101" s="309"/>
      <c r="AX101" s="309"/>
      <c r="AY101" s="309"/>
      <c r="AZ101" s="309"/>
      <c r="BA101" s="309"/>
      <c r="BB101" s="309"/>
      <c r="BC101" s="309"/>
    </row>
    <row r="102" spans="1:55" ht="13.5">
      <c r="A102" s="337">
        <v>94</v>
      </c>
      <c r="B102" s="338">
        <f t="shared" si="3"/>
        <v>3.1019999999999999</v>
      </c>
      <c r="C102" s="339">
        <f t="shared" si="4"/>
        <v>3.8775000000000004</v>
      </c>
      <c r="D102" s="340">
        <f t="shared" si="5"/>
        <v>2.7335000000000003</v>
      </c>
      <c r="I102" s="307"/>
      <c r="J102" s="321">
        <v>100</v>
      </c>
      <c r="K102" s="347">
        <v>5.6403439999999998</v>
      </c>
      <c r="L102" s="290">
        <v>5.69</v>
      </c>
      <c r="M102" s="291">
        <v>0.55000000000000004</v>
      </c>
      <c r="N102" s="292">
        <v>7.12</v>
      </c>
      <c r="O102" s="293">
        <v>0.61</v>
      </c>
      <c r="P102" s="294">
        <v>5.0199999999999996</v>
      </c>
      <c r="Q102" s="295">
        <v>0.43</v>
      </c>
      <c r="R102" s="309"/>
      <c r="S102" s="309"/>
      <c r="T102" s="309"/>
      <c r="U102" s="309"/>
      <c r="V102" s="309"/>
      <c r="W102" s="309"/>
      <c r="X102" s="309"/>
      <c r="Y102" s="309"/>
      <c r="Z102" s="309"/>
      <c r="AA102" s="309"/>
      <c r="AB102" s="309"/>
      <c r="AC102" s="309"/>
      <c r="AD102" s="309"/>
      <c r="AE102" s="309"/>
      <c r="AF102" s="309"/>
      <c r="AG102" s="309"/>
      <c r="AH102" s="309"/>
      <c r="AI102" s="309"/>
      <c r="AJ102" s="309"/>
      <c r="AK102" s="309"/>
      <c r="AL102" s="309"/>
      <c r="AM102" s="309"/>
      <c r="AN102" s="309"/>
      <c r="AO102" s="309"/>
      <c r="AP102" s="309"/>
      <c r="AQ102" s="309"/>
      <c r="AR102" s="309"/>
      <c r="AS102" s="309"/>
      <c r="AT102" s="309"/>
      <c r="AU102" s="309"/>
      <c r="AV102" s="309"/>
      <c r="AW102" s="309"/>
      <c r="AX102" s="309"/>
      <c r="AY102" s="309"/>
      <c r="AZ102" s="309"/>
      <c r="BA102" s="309"/>
      <c r="BB102" s="309"/>
      <c r="BC102" s="309"/>
    </row>
    <row r="103" spans="1:55" ht="12.75">
      <c r="A103" s="207">
        <v>95</v>
      </c>
      <c r="B103" s="341">
        <f t="shared" si="3"/>
        <v>3.1075000000000004</v>
      </c>
      <c r="C103" s="342">
        <f t="shared" si="4"/>
        <v>3.8885000000000005</v>
      </c>
      <c r="D103" s="343">
        <f t="shared" si="5"/>
        <v>2.7390000000000003</v>
      </c>
      <c r="I103" s="307"/>
      <c r="J103" s="309"/>
      <c r="K103" s="309"/>
      <c r="L103" s="309"/>
      <c r="M103" s="309"/>
      <c r="N103" s="309"/>
      <c r="O103" s="309"/>
      <c r="P103" s="309"/>
      <c r="Q103" s="309"/>
      <c r="R103" s="309"/>
      <c r="S103" s="309"/>
      <c r="T103" s="309"/>
      <c r="U103" s="309"/>
      <c r="V103" s="309"/>
      <c r="W103" s="309"/>
      <c r="X103" s="309"/>
      <c r="Y103" s="309"/>
      <c r="Z103" s="309"/>
      <c r="AA103" s="309"/>
      <c r="AB103" s="309"/>
      <c r="AC103" s="309"/>
      <c r="AD103" s="309"/>
      <c r="AE103" s="309"/>
      <c r="AF103" s="309"/>
      <c r="AG103" s="309"/>
      <c r="AH103" s="309"/>
      <c r="AI103" s="309"/>
      <c r="AJ103" s="309"/>
      <c r="AK103" s="309"/>
      <c r="AL103" s="309"/>
      <c r="AM103" s="309"/>
      <c r="AN103" s="309"/>
      <c r="AO103" s="309"/>
      <c r="AP103" s="309"/>
      <c r="AQ103" s="309"/>
      <c r="AR103" s="309"/>
      <c r="AS103" s="309"/>
      <c r="AT103" s="309"/>
      <c r="AU103" s="309"/>
      <c r="AV103" s="309"/>
      <c r="AW103" s="309"/>
      <c r="AX103" s="309"/>
      <c r="AY103" s="309"/>
      <c r="AZ103" s="309"/>
      <c r="BA103" s="309"/>
      <c r="BB103" s="309"/>
      <c r="BC103" s="309"/>
    </row>
    <row r="104" spans="1:55" ht="12.75">
      <c r="A104" s="337">
        <v>96</v>
      </c>
      <c r="B104" s="338">
        <f t="shared" si="3"/>
        <v>3.1130000000000004</v>
      </c>
      <c r="C104" s="339">
        <f t="shared" si="4"/>
        <v>3.8940000000000006</v>
      </c>
      <c r="D104" s="340">
        <f t="shared" si="5"/>
        <v>2.7445000000000004</v>
      </c>
      <c r="I104" s="307"/>
      <c r="J104" s="309"/>
      <c r="K104" s="309"/>
      <c r="L104" s="309"/>
      <c r="M104" s="309"/>
      <c r="N104" s="309"/>
      <c r="O104" s="309"/>
      <c r="P104" s="309"/>
      <c r="Q104" s="309"/>
      <c r="R104" s="309"/>
      <c r="S104" s="309"/>
      <c r="T104" s="309"/>
      <c r="U104" s="309"/>
      <c r="V104" s="309"/>
      <c r="W104" s="309"/>
      <c r="X104" s="309"/>
      <c r="Y104" s="309"/>
      <c r="Z104" s="309"/>
      <c r="AA104" s="309"/>
      <c r="AB104" s="309"/>
      <c r="AC104" s="309"/>
      <c r="AD104" s="309"/>
      <c r="AE104" s="309"/>
      <c r="AF104" s="309"/>
      <c r="AG104" s="309"/>
      <c r="AH104" s="309"/>
      <c r="AI104" s="309"/>
      <c r="AJ104" s="309"/>
      <c r="AK104" s="309"/>
      <c r="AL104" s="309"/>
      <c r="AM104" s="309"/>
      <c r="AN104" s="309"/>
      <c r="AO104" s="309"/>
      <c r="AP104" s="309"/>
      <c r="AQ104" s="309"/>
      <c r="AR104" s="309"/>
      <c r="AS104" s="309"/>
      <c r="AT104" s="309"/>
      <c r="AU104" s="309"/>
      <c r="AV104" s="309"/>
      <c r="AW104" s="309"/>
      <c r="AX104" s="309"/>
      <c r="AY104" s="309"/>
      <c r="AZ104" s="309"/>
      <c r="BA104" s="309"/>
      <c r="BB104" s="309"/>
      <c r="BC104" s="309"/>
    </row>
    <row r="105" spans="1:55" ht="12.75">
      <c r="A105" s="207">
        <v>97</v>
      </c>
      <c r="B105" s="341">
        <f t="shared" si="3"/>
        <v>3.1185</v>
      </c>
      <c r="C105" s="342">
        <f t="shared" si="4"/>
        <v>3.8995000000000002</v>
      </c>
      <c r="D105" s="343">
        <f t="shared" si="5"/>
        <v>2.7445000000000004</v>
      </c>
      <c r="I105" s="307"/>
      <c r="J105" s="309"/>
      <c r="K105" s="309"/>
      <c r="L105" s="309"/>
      <c r="M105" s="309"/>
      <c r="N105" s="309"/>
      <c r="O105" s="309"/>
      <c r="P105" s="309"/>
      <c r="Q105" s="309"/>
      <c r="R105" s="309"/>
      <c r="S105" s="309"/>
      <c r="T105" s="309"/>
      <c r="U105" s="309"/>
      <c r="V105" s="309"/>
      <c r="W105" s="309"/>
      <c r="X105" s="309"/>
      <c r="Y105" s="309"/>
      <c r="Z105" s="309"/>
      <c r="AA105" s="309"/>
      <c r="AB105" s="309"/>
      <c r="AC105" s="309"/>
      <c r="AD105" s="309"/>
      <c r="AE105" s="309"/>
      <c r="AF105" s="309"/>
      <c r="AG105" s="309"/>
      <c r="AH105" s="309"/>
      <c r="AI105" s="309"/>
      <c r="AJ105" s="309"/>
      <c r="AK105" s="309"/>
      <c r="AL105" s="309"/>
      <c r="AM105" s="309"/>
      <c r="AN105" s="309"/>
      <c r="AO105" s="309"/>
      <c r="AP105" s="309"/>
      <c r="AQ105" s="309"/>
      <c r="AR105" s="309"/>
      <c r="AS105" s="309"/>
      <c r="AT105" s="309"/>
      <c r="AU105" s="309"/>
      <c r="AV105" s="309"/>
      <c r="AW105" s="309"/>
      <c r="AX105" s="309"/>
      <c r="AY105" s="309"/>
      <c r="AZ105" s="309"/>
      <c r="BA105" s="309"/>
      <c r="BB105" s="309"/>
      <c r="BC105" s="309"/>
    </row>
    <row r="106" spans="1:55" ht="12.75">
      <c r="A106" s="337">
        <v>98</v>
      </c>
      <c r="B106" s="338">
        <f t="shared" si="3"/>
        <v>3.1185</v>
      </c>
      <c r="C106" s="339">
        <f t="shared" si="4"/>
        <v>3.9050000000000002</v>
      </c>
      <c r="D106" s="340">
        <f t="shared" si="5"/>
        <v>2.75</v>
      </c>
      <c r="I106" s="307"/>
      <c r="J106" s="309"/>
      <c r="K106" s="309"/>
      <c r="L106" s="309"/>
      <c r="M106" s="309"/>
      <c r="N106" s="309"/>
      <c r="O106" s="309"/>
      <c r="P106" s="309"/>
      <c r="Q106" s="309"/>
      <c r="R106" s="309"/>
      <c r="S106" s="309"/>
      <c r="T106" s="309"/>
      <c r="U106" s="309"/>
      <c r="V106" s="309"/>
      <c r="W106" s="309"/>
      <c r="X106" s="309"/>
      <c r="Y106" s="309"/>
      <c r="Z106" s="309"/>
      <c r="AA106" s="309"/>
      <c r="AB106" s="309"/>
      <c r="AC106" s="309"/>
      <c r="AD106" s="309"/>
      <c r="AE106" s="309"/>
      <c r="AF106" s="309"/>
      <c r="AG106" s="309"/>
      <c r="AH106" s="309"/>
      <c r="AI106" s="309"/>
      <c r="AJ106" s="309"/>
      <c r="AK106" s="309"/>
      <c r="AL106" s="309"/>
      <c r="AM106" s="309"/>
      <c r="AN106" s="309"/>
      <c r="AO106" s="309"/>
      <c r="AP106" s="309"/>
      <c r="AQ106" s="309"/>
      <c r="AR106" s="309"/>
      <c r="AS106" s="309"/>
      <c r="AT106" s="309"/>
      <c r="AU106" s="309"/>
      <c r="AV106" s="309"/>
      <c r="AW106" s="309"/>
      <c r="AX106" s="309"/>
      <c r="AY106" s="309"/>
      <c r="AZ106" s="309"/>
      <c r="BA106" s="309"/>
      <c r="BB106" s="309"/>
      <c r="BC106" s="309"/>
    </row>
    <row r="107" spans="1:55" ht="12.75">
      <c r="A107" s="207">
        <v>99</v>
      </c>
      <c r="B107" s="341">
        <f t="shared" si="3"/>
        <v>3.1240000000000001</v>
      </c>
      <c r="C107" s="342">
        <f t="shared" si="4"/>
        <v>3.9105000000000003</v>
      </c>
      <c r="D107" s="343">
        <f t="shared" si="5"/>
        <v>2.7555000000000001</v>
      </c>
      <c r="I107" s="307"/>
      <c r="J107" s="309"/>
      <c r="K107" s="309"/>
      <c r="L107" s="309"/>
      <c r="M107" s="309"/>
      <c r="N107" s="309"/>
      <c r="O107" s="309"/>
      <c r="P107" s="309"/>
      <c r="Q107" s="309"/>
      <c r="R107" s="309"/>
      <c r="S107" s="309"/>
      <c r="T107" s="309"/>
      <c r="U107" s="309"/>
      <c r="V107" s="309"/>
      <c r="W107" s="309"/>
      <c r="X107" s="309"/>
      <c r="Y107" s="309"/>
      <c r="Z107" s="309"/>
      <c r="AA107" s="309"/>
      <c r="AB107" s="309"/>
      <c r="AC107" s="309"/>
      <c r="AD107" s="309"/>
      <c r="AE107" s="309"/>
      <c r="AF107" s="309"/>
      <c r="AG107" s="309"/>
      <c r="AH107" s="309"/>
      <c r="AI107" s="309"/>
      <c r="AJ107" s="309"/>
      <c r="AK107" s="309"/>
      <c r="AL107" s="309"/>
      <c r="AM107" s="309"/>
      <c r="AN107" s="309"/>
      <c r="AO107" s="309"/>
      <c r="AP107" s="309"/>
      <c r="AQ107" s="309"/>
      <c r="AR107" s="309"/>
      <c r="AS107" s="309"/>
      <c r="AT107" s="309"/>
      <c r="AU107" s="309"/>
      <c r="AV107" s="309"/>
      <c r="AW107" s="309"/>
      <c r="AX107" s="309"/>
      <c r="AY107" s="309"/>
      <c r="AZ107" s="309"/>
      <c r="BA107" s="309"/>
      <c r="BB107" s="309"/>
      <c r="BC107" s="309"/>
    </row>
    <row r="108" spans="1:55" ht="12.75">
      <c r="A108" s="337">
        <v>100</v>
      </c>
      <c r="B108" s="348">
        <f t="shared" si="3"/>
        <v>3.1295000000000006</v>
      </c>
      <c r="C108" s="349">
        <f t="shared" si="4"/>
        <v>3.9160000000000004</v>
      </c>
      <c r="D108" s="350">
        <f t="shared" si="5"/>
        <v>2.7610000000000001</v>
      </c>
      <c r="I108" s="307"/>
      <c r="J108" s="309"/>
      <c r="K108" s="309"/>
      <c r="L108" s="309"/>
      <c r="M108" s="309"/>
      <c r="N108" s="309"/>
      <c r="O108" s="309"/>
      <c r="P108" s="309"/>
      <c r="Q108" s="309"/>
      <c r="R108" s="309"/>
      <c r="S108" s="309"/>
      <c r="T108" s="309"/>
      <c r="U108" s="309"/>
      <c r="V108" s="309"/>
      <c r="W108" s="309"/>
      <c r="X108" s="309"/>
      <c r="Y108" s="309"/>
      <c r="Z108" s="309"/>
      <c r="AA108" s="309"/>
      <c r="AB108" s="309"/>
      <c r="AC108" s="309"/>
      <c r="AD108" s="309"/>
      <c r="AE108" s="309"/>
      <c r="AF108" s="309"/>
      <c r="AG108" s="309"/>
      <c r="AH108" s="309"/>
      <c r="AI108" s="309"/>
      <c r="AJ108" s="309"/>
      <c r="AK108" s="309"/>
      <c r="AL108" s="309"/>
      <c r="AM108" s="309"/>
      <c r="AN108" s="309"/>
      <c r="AO108" s="309"/>
      <c r="AP108" s="309"/>
      <c r="AQ108" s="309"/>
      <c r="AR108" s="309"/>
      <c r="AS108" s="309"/>
      <c r="AT108" s="309"/>
      <c r="AU108" s="309"/>
      <c r="AV108" s="309"/>
      <c r="AW108" s="309"/>
      <c r="AX108" s="309"/>
      <c r="AY108" s="309"/>
      <c r="AZ108" s="309"/>
      <c r="BA108" s="309"/>
      <c r="BB108" s="309"/>
      <c r="BC108" s="309"/>
    </row>
  </sheetData>
  <mergeCells count="15">
    <mergeCell ref="F2:H2"/>
    <mergeCell ref="K2:M2"/>
    <mergeCell ref="N2:O2"/>
    <mergeCell ref="S2:AB2"/>
    <mergeCell ref="G3:G4"/>
    <mergeCell ref="H3:H4"/>
    <mergeCell ref="T3:AB3"/>
    <mergeCell ref="S3:S4"/>
    <mergeCell ref="P2:Q2"/>
    <mergeCell ref="F3:F4"/>
    <mergeCell ref="A5:A6"/>
    <mergeCell ref="B5:B6"/>
    <mergeCell ref="C5:D6"/>
    <mergeCell ref="B8:D8"/>
    <mergeCell ref="A8:A9"/>
  </mergeCells>
  <dataValidations count="1">
    <dataValidation type="decimal" allowBlank="1" showDropDown="1" showInputMessage="1" showErrorMessage="1" prompt="Enter a number between 0 and 1" sqref="B4" xr:uid="{00000000-0002-0000-0900-000000000000}">
      <formula1>0</formula1>
      <formula2>1</formula2>
    </dataValidation>
  </dataValidations>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3"/>
  <sheetViews>
    <sheetView showGridLines="0" workbookViewId="0">
      <selection sqref="A1:H1"/>
    </sheetView>
  </sheetViews>
  <sheetFormatPr defaultColWidth="12.59765625" defaultRowHeight="15.75" customHeight="1"/>
  <cols>
    <col min="1" max="1" width="20.46484375" customWidth="1"/>
    <col min="4" max="4" width="15.1328125" customWidth="1"/>
    <col min="6" max="6" width="7" customWidth="1"/>
    <col min="7" max="7" width="35.73046875" customWidth="1"/>
    <col min="8" max="8" width="6.265625" customWidth="1"/>
  </cols>
  <sheetData>
    <row r="1" spans="1:8" ht="24.75" customHeight="1">
      <c r="A1" s="351" t="s">
        <v>26</v>
      </c>
      <c r="B1" s="352"/>
      <c r="C1" s="352"/>
      <c r="D1" s="352"/>
      <c r="E1" s="352"/>
      <c r="F1" s="352"/>
      <c r="G1" s="352"/>
      <c r="H1" s="352"/>
    </row>
    <row r="2" spans="1:8" ht="24.75" customHeight="1">
      <c r="A2" s="353" t="s">
        <v>27</v>
      </c>
      <c r="B2" s="352"/>
      <c r="C2" s="352"/>
      <c r="D2" s="352"/>
      <c r="E2" s="352"/>
      <c r="F2" s="352"/>
      <c r="G2" s="352"/>
      <c r="H2" s="352"/>
    </row>
    <row r="3" spans="1:8" ht="13.15">
      <c r="A3" s="12" t="s">
        <v>28</v>
      </c>
      <c r="B3" s="13" t="s">
        <v>29</v>
      </c>
      <c r="D3" s="354" t="s">
        <v>30</v>
      </c>
      <c r="E3" s="14"/>
      <c r="F3" s="15">
        <v>0.9</v>
      </c>
      <c r="G3" s="356" t="s">
        <v>31</v>
      </c>
      <c r="H3" s="357"/>
    </row>
    <row r="4" spans="1:8" ht="12.75">
      <c r="A4" s="16">
        <v>3009.3885985397401</v>
      </c>
      <c r="D4" s="355"/>
      <c r="E4" s="14"/>
      <c r="F4" s="17"/>
      <c r="G4" s="17"/>
      <c r="H4" s="17"/>
    </row>
    <row r="5" spans="1:8" ht="13.15">
      <c r="A5" s="16">
        <v>2984.33512015927</v>
      </c>
      <c r="C5" s="18" t="s">
        <v>32</v>
      </c>
      <c r="D5" s="19" t="s">
        <v>33</v>
      </c>
      <c r="E5" s="20" t="s">
        <v>34</v>
      </c>
      <c r="F5" s="17"/>
      <c r="G5" s="21" t="s">
        <v>35</v>
      </c>
      <c r="H5" s="22">
        <f>COUNT(A:A)</f>
        <v>10</v>
      </c>
    </row>
    <row r="6" spans="1:8" ht="13.15">
      <c r="A6" s="16">
        <v>2999.9960315974599</v>
      </c>
      <c r="C6" s="23">
        <f>D6-_xlfn.STDEV.S(A:A)/SQRT(H5)* _xlfn.T.INV(1-(1-F3)/2,H5-1)</f>
        <v>2992.6044254565059</v>
      </c>
      <c r="D6" s="24">
        <f>AVERAGE(A:A)</f>
        <v>3005.8789182377013</v>
      </c>
      <c r="E6" s="25">
        <f>D6+_xlfn.STDEV.S(A:A)/SQRT(H5)* _xlfn.T.INV(1-(1-F3)/2,H5-1)</f>
        <v>3019.1534110188968</v>
      </c>
      <c r="G6" s="26" t="s">
        <v>36</v>
      </c>
      <c r="H6" s="27">
        <f>EXP(GAMMALN((H5-1)/2) - LN(SQRT(2/(H5-1))) - GAMMALN(H5/2))</f>
        <v>1.0281092532666212</v>
      </c>
    </row>
    <row r="7" spans="1:8" ht="13.15">
      <c r="A7" s="16">
        <v>2989.9050770194799</v>
      </c>
      <c r="D7" s="28" t="str">
        <f>TEXT(D6,"0.0")&amp;" ± "&amp;TEXT(_xlfn.STDEV.S(A:A)/SQRT(H5)* _xlfn.T.INV(1-(1-F3)/2,H5-1),"0.0")</f>
        <v>3005.9 ± 13.3</v>
      </c>
      <c r="E7" s="14"/>
      <c r="F7" s="17"/>
      <c r="G7" s="17"/>
      <c r="H7" s="17"/>
    </row>
    <row r="8" spans="1:8" ht="12.75">
      <c r="A8" s="16">
        <v>3007.9568246172098</v>
      </c>
      <c r="C8" s="29"/>
      <c r="D8" s="30"/>
      <c r="E8" s="31"/>
      <c r="F8" s="17"/>
      <c r="G8" s="17"/>
      <c r="H8" s="17"/>
    </row>
    <row r="9" spans="1:8" ht="12.75">
      <c r="A9" s="16">
        <v>3045.1099272033598</v>
      </c>
      <c r="C9" s="32" t="s">
        <v>32</v>
      </c>
      <c r="D9" s="33" t="s">
        <v>37</v>
      </c>
      <c r="E9" s="34" t="s">
        <v>34</v>
      </c>
      <c r="F9" s="17"/>
      <c r="G9" s="17"/>
      <c r="H9" s="17"/>
    </row>
    <row r="10" spans="1:8" ht="13.15">
      <c r="A10" s="16">
        <v>2988.5183160001402</v>
      </c>
      <c r="C10" s="35">
        <f>SQRT(C13)</f>
        <v>16.701785863697562</v>
      </c>
      <c r="D10" s="36">
        <f>H6*SQRT(D13)</f>
        <v>23.54333499690059</v>
      </c>
      <c r="E10" s="37">
        <f>SQRT(E13)</f>
        <v>37.674437329479645</v>
      </c>
      <c r="F10" s="17"/>
      <c r="G10" s="17"/>
      <c r="H10" s="17"/>
    </row>
    <row r="11" spans="1:8" ht="12.75">
      <c r="A11" s="16">
        <v>3047.2975146072399</v>
      </c>
      <c r="C11" s="38"/>
      <c r="D11" s="39">
        <f>SQRT(D13)</f>
        <v>22.899643128486716</v>
      </c>
      <c r="E11" s="40" t="s">
        <v>38</v>
      </c>
      <c r="F11" s="41"/>
      <c r="G11" s="17"/>
      <c r="H11" s="17"/>
    </row>
    <row r="12" spans="1:8" ht="12.75">
      <c r="A12" s="16">
        <v>2998.9941990387401</v>
      </c>
      <c r="C12" s="42" t="s">
        <v>32</v>
      </c>
      <c r="D12" s="43" t="s">
        <v>39</v>
      </c>
      <c r="E12" s="44" t="s">
        <v>34</v>
      </c>
      <c r="F12" s="17"/>
      <c r="G12" s="17"/>
      <c r="H12" s="17"/>
    </row>
    <row r="13" spans="1:8" ht="12.75">
      <c r="A13" s="16">
        <v>2987.2875735943699</v>
      </c>
      <c r="C13" s="45">
        <f>(H5-1)*D13/CHIINV((1-F3)/2,H5-1)</f>
        <v>278.94965103680778</v>
      </c>
      <c r="D13" s="46">
        <f>_xlfn.VAR.S(A:A)</f>
        <v>524.39365541204893</v>
      </c>
      <c r="E13" s="47">
        <f>(H5-1)*D13/CHIINV(1-(1-F3)/2,H5-1)</f>
        <v>1419.3632280928891</v>
      </c>
      <c r="F13" s="17"/>
      <c r="G13" s="17"/>
      <c r="H13" s="17"/>
    </row>
    <row r="14" spans="1:8" ht="13.15" thickBot="1">
      <c r="A14" s="48"/>
      <c r="D14" s="49"/>
      <c r="E14" s="14"/>
      <c r="F14" s="17"/>
      <c r="G14" s="17"/>
      <c r="H14" s="17"/>
    </row>
    <row r="15" spans="1:8" ht="12.75" customHeight="1" thickTop="1">
      <c r="A15" s="48"/>
      <c r="C15" s="358" t="str">
        <f>"These are estimates of the true/population statistics.
The computed Confidence Interval [CI-, CI+] will contain the true value in "&amp;TEXT(F3,"0%")&amp;" of trials.
This also means that in "&amp;TEXT(1-F3,"0%")&amp;" of trials the true value will be outside of the computed Confidence Interval [CI-, CI+].
(Note that the computed CI will be different in each trial.)"</f>
        <v>These are estimates of the true/population statistics.
The computed Confidence Interval [CI-, CI+] will contain the true value in 90% of trials.
This also means that in 10% of trials the true value will be outside of the computed Confidence Interval [CI-, CI+].
(Note that the computed CI will be different in each trial.)</v>
      </c>
      <c r="D15" s="358"/>
      <c r="E15" s="358"/>
      <c r="F15" s="17"/>
      <c r="G15" s="17"/>
      <c r="H15" s="17"/>
    </row>
    <row r="16" spans="1:8" ht="12.75">
      <c r="A16" s="48"/>
      <c r="C16" s="412"/>
      <c r="D16" s="412"/>
      <c r="E16" s="412"/>
      <c r="F16" s="17"/>
      <c r="G16" s="17"/>
      <c r="H16" s="17"/>
    </row>
    <row r="17" spans="1:8" ht="12.75">
      <c r="A17" s="48"/>
      <c r="C17" s="412"/>
      <c r="D17" s="412"/>
      <c r="E17" s="412"/>
      <c r="F17" s="17"/>
      <c r="G17" s="17"/>
      <c r="H17" s="17"/>
    </row>
    <row r="18" spans="1:8" ht="12.75">
      <c r="A18" s="48"/>
      <c r="C18" s="412"/>
      <c r="D18" s="412"/>
      <c r="E18" s="412"/>
      <c r="F18" s="17"/>
      <c r="G18" s="17"/>
      <c r="H18" s="17"/>
    </row>
    <row r="19" spans="1:8" ht="12.75">
      <c r="A19" s="48"/>
      <c r="C19" s="412"/>
      <c r="D19" s="412"/>
      <c r="E19" s="412"/>
      <c r="F19" s="17"/>
      <c r="G19" s="17"/>
      <c r="H19" s="17"/>
    </row>
    <row r="20" spans="1:8" ht="12.75">
      <c r="A20" s="48"/>
      <c r="C20" s="412"/>
      <c r="D20" s="412"/>
      <c r="E20" s="412"/>
      <c r="F20" s="17"/>
      <c r="G20" s="17"/>
      <c r="H20" s="17"/>
    </row>
    <row r="21" spans="1:8" ht="12.75">
      <c r="A21" s="48"/>
      <c r="B21" s="17"/>
      <c r="C21" s="412"/>
      <c r="D21" s="412"/>
      <c r="E21" s="412"/>
      <c r="F21" s="17"/>
      <c r="G21" s="17"/>
      <c r="H21" s="17"/>
    </row>
    <row r="22" spans="1:8" ht="12.75">
      <c r="A22" s="48"/>
      <c r="B22" s="17"/>
      <c r="C22" s="412"/>
      <c r="D22" s="412"/>
      <c r="E22" s="412"/>
      <c r="F22" s="17"/>
      <c r="G22" s="17"/>
      <c r="H22" s="17"/>
    </row>
    <row r="23" spans="1:8" ht="12.75">
      <c r="A23" s="48"/>
      <c r="B23" s="17"/>
      <c r="C23" s="412"/>
      <c r="D23" s="412"/>
      <c r="E23" s="412"/>
      <c r="F23" s="17"/>
      <c r="G23" s="17"/>
      <c r="H23" s="17"/>
    </row>
    <row r="24" spans="1:8" ht="12.75">
      <c r="A24" s="48"/>
      <c r="B24" s="17"/>
      <c r="C24" s="412"/>
      <c r="D24" s="412"/>
      <c r="E24" s="412"/>
      <c r="F24" s="17"/>
      <c r="G24" s="17"/>
      <c r="H24" s="17"/>
    </row>
    <row r="25" spans="1:8" ht="12.75">
      <c r="A25" s="48"/>
      <c r="B25" s="17"/>
      <c r="C25" s="412"/>
      <c r="D25" s="412"/>
      <c r="E25" s="412"/>
      <c r="F25" s="17"/>
      <c r="G25" s="17"/>
      <c r="H25" s="17"/>
    </row>
    <row r="26" spans="1:8" ht="12.75">
      <c r="A26" s="48"/>
      <c r="B26" s="17"/>
      <c r="C26" s="412"/>
      <c r="D26" s="412"/>
      <c r="E26" s="412"/>
      <c r="F26" s="17"/>
      <c r="G26" s="17"/>
      <c r="H26" s="17"/>
    </row>
    <row r="27" spans="1:8" ht="12.75">
      <c r="A27" s="48"/>
      <c r="B27" s="17"/>
      <c r="C27" s="412"/>
      <c r="D27" s="412"/>
      <c r="E27" s="412"/>
      <c r="F27" s="17"/>
      <c r="G27" s="17"/>
      <c r="H27" s="17"/>
    </row>
    <row r="28" spans="1:8" ht="12.75">
      <c r="A28" s="48"/>
      <c r="B28" s="17"/>
      <c r="C28" s="412"/>
      <c r="D28" s="412"/>
      <c r="E28" s="412"/>
      <c r="F28" s="17"/>
      <c r="G28" s="17"/>
      <c r="H28" s="17"/>
    </row>
    <row r="29" spans="1:8" ht="12.75">
      <c r="A29" s="48"/>
      <c r="B29" s="17"/>
      <c r="C29" s="412"/>
      <c r="D29" s="412"/>
      <c r="E29" s="412"/>
      <c r="F29" s="17"/>
      <c r="G29" s="17"/>
      <c r="H29" s="17"/>
    </row>
    <row r="30" spans="1:8" ht="12.75">
      <c r="A30" s="48"/>
      <c r="B30" s="17"/>
      <c r="C30" s="17"/>
      <c r="D30" s="50"/>
      <c r="E30" s="51"/>
      <c r="F30" s="17"/>
      <c r="G30" s="17"/>
      <c r="H30" s="17"/>
    </row>
    <row r="31" spans="1:8" ht="12.75">
      <c r="A31" s="48"/>
      <c r="B31" s="17"/>
      <c r="C31" s="17"/>
      <c r="D31" s="50"/>
      <c r="E31" s="51"/>
      <c r="F31" s="17"/>
      <c r="G31" s="17"/>
      <c r="H31" s="17"/>
    </row>
    <row r="32" spans="1:8" ht="12.75">
      <c r="A32" s="48"/>
      <c r="B32" s="17"/>
      <c r="C32" s="17"/>
      <c r="D32" s="50"/>
      <c r="E32" s="51"/>
      <c r="F32" s="17"/>
      <c r="G32" s="17"/>
      <c r="H32" s="17"/>
    </row>
    <row r="33" spans="1:8" ht="12.75">
      <c r="A33" s="48"/>
      <c r="B33" s="17"/>
      <c r="C33" s="17"/>
      <c r="D33" s="50"/>
      <c r="E33" s="51"/>
      <c r="F33" s="17"/>
      <c r="G33" s="17"/>
      <c r="H33" s="17"/>
    </row>
    <row r="34" spans="1:8" ht="12.75">
      <c r="A34" s="48"/>
      <c r="B34" s="17"/>
      <c r="C34" s="17"/>
      <c r="D34" s="50"/>
      <c r="E34" s="51"/>
      <c r="F34" s="17"/>
      <c r="G34" s="17"/>
      <c r="H34" s="17"/>
    </row>
    <row r="35" spans="1:8" ht="12.75">
      <c r="A35" s="48"/>
      <c r="B35" s="17"/>
      <c r="C35" s="17"/>
      <c r="D35" s="50"/>
      <c r="E35" s="51"/>
      <c r="F35" s="17"/>
      <c r="G35" s="17"/>
      <c r="H35" s="17"/>
    </row>
    <row r="36" spans="1:8" ht="12.75">
      <c r="A36" s="48"/>
      <c r="B36" s="17"/>
      <c r="C36" s="17"/>
      <c r="D36" s="50"/>
      <c r="E36" s="51"/>
      <c r="F36" s="17"/>
      <c r="G36" s="17"/>
      <c r="H36" s="17"/>
    </row>
    <row r="37" spans="1:8" ht="12.75">
      <c r="A37" s="48"/>
      <c r="B37" s="17"/>
      <c r="C37" s="17"/>
      <c r="D37" s="50"/>
      <c r="E37" s="51"/>
      <c r="F37" s="17"/>
      <c r="G37" s="17"/>
      <c r="H37" s="17"/>
    </row>
    <row r="38" spans="1:8" ht="12.75">
      <c r="A38" s="48"/>
      <c r="B38" s="17"/>
      <c r="C38" s="17"/>
      <c r="D38" s="50"/>
      <c r="E38" s="51"/>
      <c r="F38" s="17"/>
      <c r="G38" s="17"/>
      <c r="H38" s="17"/>
    </row>
    <row r="39" spans="1:8" ht="12.75">
      <c r="A39" s="48"/>
      <c r="B39" s="17"/>
      <c r="C39" s="17"/>
      <c r="D39" s="50"/>
      <c r="E39" s="51"/>
      <c r="F39" s="17"/>
      <c r="G39" s="17"/>
      <c r="H39" s="17"/>
    </row>
    <row r="40" spans="1:8" ht="12.75">
      <c r="A40" s="48"/>
      <c r="B40" s="17"/>
      <c r="C40" s="17"/>
      <c r="D40" s="50"/>
      <c r="E40" s="51"/>
      <c r="F40" s="17"/>
      <c r="G40" s="17"/>
      <c r="H40" s="17"/>
    </row>
    <row r="41" spans="1:8" ht="12.75">
      <c r="A41" s="48"/>
      <c r="B41" s="17"/>
      <c r="C41" s="17"/>
      <c r="D41" s="50"/>
      <c r="E41" s="51"/>
      <c r="F41" s="17"/>
      <c r="G41" s="17"/>
      <c r="H41" s="17"/>
    </row>
    <row r="42" spans="1:8" ht="12.75">
      <c r="A42" s="48"/>
      <c r="B42" s="17"/>
      <c r="C42" s="17"/>
      <c r="D42" s="50"/>
      <c r="E42" s="51"/>
      <c r="F42" s="17"/>
      <c r="G42" s="17"/>
      <c r="H42" s="17"/>
    </row>
    <row r="43" spans="1:8" ht="12.75">
      <c r="A43" s="48"/>
      <c r="B43" s="17"/>
      <c r="C43" s="17"/>
      <c r="D43" s="50"/>
      <c r="E43" s="51"/>
      <c r="F43" s="17"/>
      <c r="G43" s="17"/>
      <c r="H43" s="17"/>
    </row>
    <row r="44" spans="1:8" ht="12.75">
      <c r="A44" s="48"/>
      <c r="B44" s="17"/>
      <c r="C44" s="17"/>
      <c r="D44" s="50"/>
      <c r="E44" s="51"/>
      <c r="F44" s="17"/>
      <c r="G44" s="17"/>
      <c r="H44" s="17"/>
    </row>
    <row r="45" spans="1:8" ht="12.75">
      <c r="A45" s="48"/>
      <c r="B45" s="17"/>
      <c r="C45" s="17"/>
      <c r="D45" s="50"/>
      <c r="E45" s="51"/>
      <c r="F45" s="17"/>
      <c r="G45" s="17"/>
      <c r="H45" s="17"/>
    </row>
    <row r="46" spans="1:8" ht="12.75">
      <c r="A46" s="48"/>
      <c r="B46" s="17"/>
      <c r="C46" s="17"/>
      <c r="D46" s="50"/>
      <c r="E46" s="51"/>
      <c r="F46" s="17"/>
      <c r="G46" s="17"/>
      <c r="H46" s="17"/>
    </row>
    <row r="47" spans="1:8" ht="12.75">
      <c r="A47" s="48"/>
      <c r="B47" s="17"/>
      <c r="C47" s="17"/>
      <c r="D47" s="50"/>
      <c r="E47" s="51"/>
      <c r="F47" s="17"/>
      <c r="G47" s="17"/>
      <c r="H47" s="17"/>
    </row>
    <row r="48" spans="1:8" ht="12.75">
      <c r="A48" s="48"/>
      <c r="B48" s="17"/>
      <c r="C48" s="17"/>
      <c r="D48" s="50"/>
      <c r="E48" s="51"/>
      <c r="F48" s="17"/>
      <c r="G48" s="17"/>
      <c r="H48" s="17"/>
    </row>
    <row r="49" spans="1:8" ht="12.75">
      <c r="A49" s="48"/>
      <c r="B49" s="17"/>
      <c r="C49" s="17"/>
      <c r="D49" s="50"/>
      <c r="E49" s="51"/>
      <c r="F49" s="17"/>
      <c r="G49" s="17"/>
      <c r="H49" s="17"/>
    </row>
    <row r="50" spans="1:8" ht="12.75">
      <c r="A50" s="48"/>
      <c r="B50" s="17"/>
      <c r="C50" s="17"/>
      <c r="D50" s="50"/>
      <c r="E50" s="51"/>
      <c r="F50" s="17"/>
      <c r="G50" s="17"/>
      <c r="H50" s="17"/>
    </row>
    <row r="51" spans="1:8" ht="12.75">
      <c r="A51" s="48"/>
      <c r="B51" s="17"/>
      <c r="C51" s="17"/>
      <c r="D51" s="50"/>
      <c r="E51" s="51"/>
      <c r="F51" s="17"/>
      <c r="G51" s="17"/>
      <c r="H51" s="17"/>
    </row>
    <row r="52" spans="1:8" ht="12.75">
      <c r="A52" s="48"/>
      <c r="B52" s="17"/>
      <c r="C52" s="17"/>
      <c r="D52" s="50"/>
      <c r="E52" s="51"/>
      <c r="F52" s="17"/>
      <c r="G52" s="17"/>
      <c r="H52" s="17"/>
    </row>
    <row r="53" spans="1:8" ht="12.75">
      <c r="A53" s="48"/>
      <c r="B53" s="17"/>
      <c r="C53" s="17"/>
      <c r="D53" s="50"/>
      <c r="E53" s="51"/>
      <c r="F53" s="17"/>
      <c r="G53" s="17"/>
      <c r="H53" s="17"/>
    </row>
    <row r="54" spans="1:8" ht="12.75">
      <c r="A54" s="48"/>
      <c r="B54" s="17"/>
      <c r="C54" s="17"/>
      <c r="D54" s="50"/>
      <c r="E54" s="51"/>
      <c r="F54" s="17"/>
      <c r="G54" s="17"/>
      <c r="H54" s="17"/>
    </row>
    <row r="55" spans="1:8" ht="12.75">
      <c r="A55" s="48"/>
      <c r="B55" s="17"/>
      <c r="C55" s="17"/>
      <c r="D55" s="50"/>
      <c r="E55" s="51"/>
      <c r="F55" s="17"/>
      <c r="G55" s="17"/>
      <c r="H55" s="17"/>
    </row>
    <row r="56" spans="1:8" ht="12.75">
      <c r="A56" s="48"/>
      <c r="B56" s="17"/>
      <c r="C56" s="17"/>
      <c r="D56" s="50"/>
      <c r="E56" s="51"/>
      <c r="F56" s="17"/>
      <c r="G56" s="17"/>
      <c r="H56" s="17"/>
    </row>
    <row r="57" spans="1:8" ht="12.75">
      <c r="A57" s="48"/>
      <c r="B57" s="17"/>
      <c r="C57" s="17"/>
      <c r="D57" s="50"/>
      <c r="E57" s="51"/>
      <c r="F57" s="17"/>
      <c r="G57" s="17"/>
      <c r="H57" s="17"/>
    </row>
    <row r="58" spans="1:8" ht="12.75">
      <c r="A58" s="48"/>
      <c r="B58" s="17"/>
      <c r="C58" s="17"/>
      <c r="D58" s="50"/>
      <c r="E58" s="51"/>
      <c r="F58" s="17"/>
      <c r="G58" s="17"/>
      <c r="H58" s="17"/>
    </row>
    <row r="59" spans="1:8" ht="12.75">
      <c r="A59" s="48"/>
      <c r="B59" s="17"/>
      <c r="C59" s="17"/>
      <c r="D59" s="50"/>
      <c r="E59" s="51"/>
      <c r="F59" s="17"/>
      <c r="G59" s="17"/>
      <c r="H59" s="17"/>
    </row>
    <row r="60" spans="1:8" ht="12.75">
      <c r="A60" s="48"/>
      <c r="B60" s="17"/>
      <c r="C60" s="17"/>
      <c r="D60" s="50"/>
      <c r="E60" s="51"/>
      <c r="F60" s="17"/>
      <c r="G60" s="17"/>
      <c r="H60" s="17"/>
    </row>
    <row r="61" spans="1:8" ht="12.75">
      <c r="A61" s="48"/>
      <c r="B61" s="17"/>
      <c r="C61" s="17"/>
      <c r="D61" s="50"/>
      <c r="E61" s="51"/>
      <c r="F61" s="17"/>
      <c r="G61" s="17"/>
      <c r="H61" s="17"/>
    </row>
    <row r="62" spans="1:8" ht="12.75">
      <c r="A62" s="48"/>
      <c r="B62" s="17"/>
      <c r="C62" s="17"/>
      <c r="D62" s="50"/>
      <c r="E62" s="51"/>
      <c r="F62" s="17"/>
      <c r="G62" s="17"/>
      <c r="H62" s="17"/>
    </row>
    <row r="63" spans="1:8" ht="12.75">
      <c r="A63" s="48"/>
      <c r="B63" s="17"/>
      <c r="C63" s="17"/>
      <c r="D63" s="50"/>
      <c r="E63" s="51"/>
      <c r="F63" s="17"/>
      <c r="G63" s="17"/>
      <c r="H63" s="17"/>
    </row>
    <row r="64" spans="1:8" ht="12.75">
      <c r="A64" s="48"/>
      <c r="B64" s="17"/>
      <c r="C64" s="17"/>
      <c r="D64" s="50"/>
      <c r="E64" s="51"/>
      <c r="F64" s="17"/>
      <c r="G64" s="17"/>
      <c r="H64" s="17"/>
    </row>
    <row r="65" spans="1:8" ht="12.75">
      <c r="A65" s="48"/>
      <c r="B65" s="17"/>
      <c r="C65" s="17"/>
      <c r="D65" s="50"/>
      <c r="E65" s="51"/>
      <c r="F65" s="17"/>
      <c r="G65" s="17"/>
      <c r="H65" s="17"/>
    </row>
    <row r="66" spans="1:8" ht="12.75">
      <c r="A66" s="48"/>
      <c r="B66" s="17"/>
      <c r="C66" s="17"/>
      <c r="D66" s="50"/>
      <c r="E66" s="51"/>
      <c r="F66" s="17"/>
      <c r="G66" s="17"/>
      <c r="H66" s="17"/>
    </row>
    <row r="67" spans="1:8" ht="12.75">
      <c r="A67" s="48"/>
      <c r="B67" s="17"/>
      <c r="C67" s="17"/>
      <c r="D67" s="50"/>
      <c r="E67" s="51"/>
      <c r="F67" s="17"/>
      <c r="G67" s="17"/>
      <c r="H67" s="17"/>
    </row>
    <row r="68" spans="1:8" ht="12.75">
      <c r="A68" s="48"/>
      <c r="B68" s="17"/>
      <c r="C68" s="17"/>
      <c r="D68" s="50"/>
      <c r="E68" s="51"/>
      <c r="F68" s="17"/>
      <c r="G68" s="17"/>
      <c r="H68" s="17"/>
    </row>
    <row r="69" spans="1:8" ht="12.75">
      <c r="A69" s="48"/>
      <c r="B69" s="17"/>
      <c r="C69" s="17"/>
      <c r="D69" s="50"/>
      <c r="E69" s="51"/>
      <c r="F69" s="17"/>
      <c r="G69" s="17"/>
      <c r="H69" s="17"/>
    </row>
    <row r="70" spans="1:8" ht="12.75">
      <c r="A70" s="48"/>
      <c r="B70" s="17"/>
      <c r="C70" s="17"/>
      <c r="D70" s="50"/>
      <c r="E70" s="51"/>
      <c r="F70" s="17"/>
      <c r="G70" s="17"/>
      <c r="H70" s="17"/>
    </row>
    <row r="71" spans="1:8" ht="12.75">
      <c r="A71" s="48"/>
      <c r="B71" s="17"/>
      <c r="C71" s="17"/>
      <c r="D71" s="50"/>
      <c r="E71" s="51"/>
      <c r="F71" s="17"/>
      <c r="G71" s="17"/>
      <c r="H71" s="17"/>
    </row>
    <row r="72" spans="1:8" ht="12.75">
      <c r="A72" s="48"/>
      <c r="B72" s="17"/>
      <c r="C72" s="17"/>
      <c r="D72" s="50"/>
      <c r="E72" s="51"/>
      <c r="F72" s="17"/>
      <c r="G72" s="17"/>
      <c r="H72" s="17"/>
    </row>
    <row r="73" spans="1:8" ht="12.75">
      <c r="A73" s="48"/>
      <c r="B73" s="17"/>
      <c r="C73" s="17"/>
      <c r="D73" s="50"/>
      <c r="E73" s="51"/>
      <c r="F73" s="17"/>
      <c r="G73" s="17"/>
      <c r="H73" s="17"/>
    </row>
    <row r="74" spans="1:8" ht="12.75">
      <c r="A74" s="48"/>
      <c r="B74" s="17"/>
      <c r="C74" s="17"/>
      <c r="D74" s="50"/>
      <c r="E74" s="51"/>
      <c r="F74" s="17"/>
      <c r="G74" s="17"/>
      <c r="H74" s="17"/>
    </row>
    <row r="75" spans="1:8" ht="12.75">
      <c r="A75" s="48"/>
      <c r="B75" s="17"/>
      <c r="C75" s="17"/>
      <c r="D75" s="50"/>
      <c r="E75" s="51"/>
      <c r="F75" s="17"/>
      <c r="G75" s="17"/>
      <c r="H75" s="17"/>
    </row>
    <row r="76" spans="1:8" ht="12.75">
      <c r="A76" s="48"/>
      <c r="B76" s="17"/>
      <c r="C76" s="17"/>
      <c r="D76" s="50"/>
      <c r="E76" s="51"/>
      <c r="F76" s="17"/>
      <c r="G76" s="17"/>
      <c r="H76" s="17"/>
    </row>
    <row r="77" spans="1:8" ht="12.75">
      <c r="A77" s="48"/>
      <c r="B77" s="17"/>
      <c r="C77" s="17"/>
      <c r="D77" s="50"/>
      <c r="E77" s="51"/>
      <c r="F77" s="17"/>
      <c r="G77" s="17"/>
      <c r="H77" s="17"/>
    </row>
    <row r="78" spans="1:8" ht="12.75">
      <c r="A78" s="48"/>
      <c r="B78" s="17"/>
      <c r="C78" s="17"/>
      <c r="D78" s="50"/>
      <c r="E78" s="51"/>
      <c r="F78" s="17"/>
      <c r="G78" s="17"/>
      <c r="H78" s="17"/>
    </row>
    <row r="79" spans="1:8" ht="12.75">
      <c r="A79" s="48"/>
      <c r="B79" s="17"/>
      <c r="C79" s="17"/>
      <c r="D79" s="50"/>
      <c r="E79" s="51"/>
      <c r="F79" s="17"/>
      <c r="G79" s="17"/>
      <c r="H79" s="17"/>
    </row>
    <row r="80" spans="1:8" ht="12.75">
      <c r="A80" s="48"/>
      <c r="B80" s="17"/>
      <c r="C80" s="17"/>
      <c r="D80" s="50"/>
      <c r="E80" s="51"/>
      <c r="F80" s="17"/>
      <c r="G80" s="17"/>
      <c r="H80" s="17"/>
    </row>
    <row r="81" spans="1:8" ht="12.75">
      <c r="A81" s="48"/>
      <c r="B81" s="17"/>
      <c r="C81" s="17"/>
      <c r="D81" s="50"/>
      <c r="E81" s="51"/>
      <c r="F81" s="17"/>
      <c r="G81" s="17"/>
      <c r="H81" s="17"/>
    </row>
    <row r="82" spans="1:8" ht="12.75">
      <c r="A82" s="48"/>
      <c r="B82" s="17"/>
      <c r="C82" s="17"/>
      <c r="D82" s="50"/>
      <c r="E82" s="51"/>
      <c r="F82" s="17"/>
      <c r="G82" s="17"/>
      <c r="H82" s="17"/>
    </row>
    <row r="83" spans="1:8" ht="12.75">
      <c r="A83" s="48"/>
      <c r="B83" s="17"/>
      <c r="C83" s="17"/>
      <c r="D83" s="50"/>
      <c r="E83" s="51"/>
      <c r="F83" s="17"/>
      <c r="G83" s="17"/>
      <c r="H83" s="17"/>
    </row>
    <row r="84" spans="1:8" ht="12.75">
      <c r="A84" s="48"/>
      <c r="B84" s="17"/>
      <c r="C84" s="17"/>
      <c r="D84" s="50"/>
      <c r="E84" s="51"/>
      <c r="F84" s="17"/>
      <c r="G84" s="17"/>
      <c r="H84" s="17"/>
    </row>
    <row r="85" spans="1:8" ht="12.75">
      <c r="A85" s="48"/>
      <c r="B85" s="17"/>
      <c r="C85" s="17"/>
      <c r="D85" s="50"/>
      <c r="E85" s="51"/>
      <c r="F85" s="17"/>
      <c r="G85" s="17"/>
      <c r="H85" s="17"/>
    </row>
    <row r="86" spans="1:8" ht="12.75">
      <c r="A86" s="48"/>
      <c r="B86" s="17"/>
      <c r="C86" s="17"/>
      <c r="D86" s="50"/>
      <c r="E86" s="51"/>
      <c r="F86" s="17"/>
      <c r="G86" s="17"/>
      <c r="H86" s="17"/>
    </row>
    <row r="87" spans="1:8" ht="12.75">
      <c r="A87" s="48"/>
      <c r="B87" s="17"/>
      <c r="C87" s="17"/>
      <c r="D87" s="50"/>
      <c r="E87" s="51"/>
      <c r="F87" s="17"/>
      <c r="G87" s="17"/>
      <c r="H87" s="17"/>
    </row>
    <row r="88" spans="1:8" ht="12.75">
      <c r="A88" s="48"/>
      <c r="B88" s="17"/>
      <c r="C88" s="17"/>
      <c r="D88" s="50"/>
      <c r="E88" s="51"/>
      <c r="F88" s="17"/>
      <c r="G88" s="17"/>
      <c r="H88" s="17"/>
    </row>
    <row r="89" spans="1:8" ht="12.75">
      <c r="A89" s="48"/>
      <c r="B89" s="17"/>
      <c r="C89" s="17"/>
      <c r="D89" s="50"/>
      <c r="E89" s="51"/>
      <c r="F89" s="17"/>
      <c r="G89" s="17"/>
      <c r="H89" s="17"/>
    </row>
    <row r="90" spans="1:8" ht="12.75">
      <c r="A90" s="48"/>
      <c r="B90" s="17"/>
      <c r="C90" s="17"/>
      <c r="D90" s="50"/>
      <c r="E90" s="51"/>
      <c r="F90" s="17"/>
      <c r="G90" s="17"/>
      <c r="H90" s="17"/>
    </row>
    <row r="91" spans="1:8" ht="12.75">
      <c r="A91" s="48"/>
      <c r="B91" s="17"/>
      <c r="C91" s="17"/>
      <c r="D91" s="50"/>
      <c r="E91" s="51"/>
      <c r="F91" s="17"/>
      <c r="G91" s="17"/>
      <c r="H91" s="17"/>
    </row>
    <row r="92" spans="1:8" ht="12.75">
      <c r="A92" s="48"/>
      <c r="B92" s="17"/>
      <c r="C92" s="17"/>
      <c r="D92" s="50"/>
      <c r="E92" s="51"/>
      <c r="F92" s="17"/>
      <c r="G92" s="17"/>
      <c r="H92" s="17"/>
    </row>
    <row r="93" spans="1:8" ht="12.75">
      <c r="A93" s="48"/>
      <c r="B93" s="17"/>
      <c r="C93" s="17"/>
      <c r="D93" s="50"/>
      <c r="E93" s="51"/>
      <c r="F93" s="17"/>
      <c r="G93" s="17"/>
      <c r="H93" s="17"/>
    </row>
    <row r="94" spans="1:8" ht="12.75">
      <c r="A94" s="48"/>
      <c r="B94" s="17"/>
      <c r="C94" s="17"/>
      <c r="D94" s="50"/>
      <c r="E94" s="51"/>
      <c r="F94" s="17"/>
      <c r="G94" s="17"/>
      <c r="H94" s="17"/>
    </row>
    <row r="95" spans="1:8" ht="12.75">
      <c r="A95" s="48"/>
      <c r="B95" s="17"/>
      <c r="C95" s="17"/>
      <c r="D95" s="50"/>
      <c r="E95" s="51"/>
      <c r="F95" s="17"/>
      <c r="G95" s="17"/>
      <c r="H95" s="17"/>
    </row>
    <row r="96" spans="1:8" ht="12.75">
      <c r="A96" s="48"/>
      <c r="B96" s="17"/>
      <c r="C96" s="17"/>
      <c r="D96" s="50"/>
      <c r="E96" s="51"/>
      <c r="F96" s="17"/>
      <c r="G96" s="17"/>
      <c r="H96" s="17"/>
    </row>
    <row r="97" spans="1:8" ht="12.75">
      <c r="A97" s="48"/>
      <c r="B97" s="17"/>
      <c r="C97" s="17"/>
      <c r="D97" s="50"/>
      <c r="E97" s="51"/>
      <c r="F97" s="17"/>
      <c r="G97" s="17"/>
      <c r="H97" s="17"/>
    </row>
    <row r="98" spans="1:8" ht="12.75">
      <c r="A98" s="48"/>
      <c r="B98" s="17"/>
      <c r="C98" s="17"/>
      <c r="D98" s="50"/>
      <c r="E98" s="51"/>
      <c r="F98" s="17"/>
      <c r="G98" s="17"/>
      <c r="H98" s="17"/>
    </row>
    <row r="99" spans="1:8" ht="12.75">
      <c r="A99" s="48"/>
      <c r="B99" s="17"/>
      <c r="C99" s="17"/>
      <c r="D99" s="50"/>
      <c r="E99" s="51"/>
      <c r="F99" s="17"/>
      <c r="G99" s="17"/>
      <c r="H99" s="17"/>
    </row>
    <row r="100" spans="1:8" ht="12.75">
      <c r="A100" s="48"/>
      <c r="B100" s="17"/>
      <c r="C100" s="17"/>
      <c r="D100" s="50"/>
      <c r="E100" s="51"/>
      <c r="F100" s="17"/>
      <c r="G100" s="17"/>
      <c r="H100" s="17"/>
    </row>
    <row r="101" spans="1:8" ht="12.75">
      <c r="A101" s="48"/>
      <c r="B101" s="17"/>
      <c r="C101" s="17"/>
      <c r="D101" s="50"/>
      <c r="E101" s="51"/>
      <c r="F101" s="17"/>
      <c r="G101" s="17"/>
      <c r="H101" s="17"/>
    </row>
    <row r="102" spans="1:8" ht="12.75">
      <c r="A102" s="48"/>
      <c r="B102" s="17"/>
      <c r="C102" s="17"/>
      <c r="D102" s="50"/>
      <c r="E102" s="51"/>
      <c r="F102" s="17"/>
      <c r="G102" s="17"/>
      <c r="H102" s="17"/>
    </row>
    <row r="103" spans="1:8" ht="12.75">
      <c r="A103" s="48"/>
      <c r="B103" s="17"/>
      <c r="C103" s="17"/>
      <c r="D103" s="50"/>
      <c r="E103" s="51"/>
      <c r="F103" s="17"/>
      <c r="G103" s="17"/>
      <c r="H103" s="17"/>
    </row>
    <row r="104" spans="1:8" ht="12.75">
      <c r="A104" s="48"/>
      <c r="B104" s="17"/>
      <c r="C104" s="17"/>
      <c r="D104" s="50"/>
      <c r="E104" s="51"/>
      <c r="F104" s="17"/>
      <c r="G104" s="17"/>
      <c r="H104" s="17"/>
    </row>
    <row r="105" spans="1:8" ht="12.75">
      <c r="A105" s="48"/>
      <c r="B105" s="17"/>
      <c r="C105" s="17"/>
      <c r="D105" s="50"/>
      <c r="E105" s="51"/>
      <c r="F105" s="17"/>
      <c r="G105" s="17"/>
      <c r="H105" s="17"/>
    </row>
    <row r="106" spans="1:8" ht="12.75">
      <c r="A106" s="48"/>
      <c r="B106" s="17"/>
      <c r="C106" s="17"/>
      <c r="D106" s="50"/>
      <c r="E106" s="51"/>
      <c r="F106" s="17"/>
      <c r="G106" s="17"/>
      <c r="H106" s="17"/>
    </row>
    <row r="107" spans="1:8" ht="12.75">
      <c r="A107" s="48"/>
      <c r="B107" s="17"/>
      <c r="C107" s="17"/>
      <c r="D107" s="50"/>
      <c r="E107" s="51"/>
      <c r="F107" s="17"/>
      <c r="G107" s="17"/>
      <c r="H107" s="17"/>
    </row>
    <row r="108" spans="1:8" ht="12.75">
      <c r="A108" s="48"/>
      <c r="B108" s="17"/>
      <c r="C108" s="17"/>
      <c r="D108" s="50"/>
      <c r="E108" s="51"/>
      <c r="F108" s="17"/>
      <c r="G108" s="17"/>
      <c r="H108" s="17"/>
    </row>
    <row r="109" spans="1:8" ht="12.75">
      <c r="A109" s="48"/>
      <c r="B109" s="17"/>
      <c r="C109" s="17"/>
      <c r="D109" s="50"/>
      <c r="E109" s="51"/>
      <c r="F109" s="17"/>
      <c r="G109" s="17"/>
      <c r="H109" s="17"/>
    </row>
    <row r="110" spans="1:8" ht="12.75">
      <c r="A110" s="48"/>
      <c r="B110" s="17"/>
      <c r="C110" s="17"/>
      <c r="D110" s="50"/>
      <c r="E110" s="51"/>
      <c r="F110" s="17"/>
      <c r="G110" s="17"/>
      <c r="H110" s="17"/>
    </row>
    <row r="111" spans="1:8" ht="12.75">
      <c r="A111" s="48"/>
      <c r="B111" s="17"/>
      <c r="C111" s="17"/>
      <c r="D111" s="50"/>
      <c r="E111" s="51"/>
      <c r="F111" s="17"/>
      <c r="G111" s="17"/>
      <c r="H111" s="17"/>
    </row>
    <row r="112" spans="1:8" ht="12.75">
      <c r="A112" s="48"/>
      <c r="B112" s="17"/>
      <c r="C112" s="17"/>
      <c r="D112" s="50"/>
      <c r="E112" s="51"/>
      <c r="F112" s="17"/>
      <c r="G112" s="17"/>
      <c r="H112" s="17"/>
    </row>
    <row r="113" spans="1:8" ht="12.75">
      <c r="A113" s="48"/>
      <c r="B113" s="17"/>
      <c r="C113" s="17"/>
      <c r="D113" s="50"/>
      <c r="E113" s="51"/>
      <c r="F113" s="17"/>
      <c r="G113" s="17"/>
      <c r="H113" s="17"/>
    </row>
    <row r="114" spans="1:8" ht="12.75">
      <c r="A114" s="48"/>
      <c r="B114" s="17"/>
      <c r="C114" s="17"/>
      <c r="D114" s="50"/>
      <c r="E114" s="51"/>
      <c r="F114" s="17"/>
      <c r="G114" s="17"/>
      <c r="H114" s="17"/>
    </row>
    <row r="115" spans="1:8" ht="12.75">
      <c r="A115" s="48"/>
      <c r="B115" s="17"/>
      <c r="C115" s="17"/>
      <c r="D115" s="50"/>
      <c r="E115" s="51"/>
      <c r="F115" s="17"/>
      <c r="G115" s="17"/>
      <c r="H115" s="17"/>
    </row>
    <row r="116" spans="1:8" ht="12.75">
      <c r="A116" s="48"/>
      <c r="B116" s="17"/>
      <c r="C116" s="17"/>
      <c r="D116" s="50"/>
      <c r="E116" s="51"/>
      <c r="F116" s="17"/>
      <c r="G116" s="17"/>
      <c r="H116" s="17"/>
    </row>
    <row r="117" spans="1:8" ht="12.75">
      <c r="A117" s="48"/>
      <c r="B117" s="17"/>
      <c r="C117" s="17"/>
      <c r="D117" s="50"/>
      <c r="E117" s="51"/>
      <c r="F117" s="17"/>
      <c r="G117" s="17"/>
      <c r="H117" s="17"/>
    </row>
    <row r="118" spans="1:8" ht="12.75">
      <c r="A118" s="48"/>
      <c r="B118" s="17"/>
      <c r="C118" s="17"/>
      <c r="D118" s="50"/>
      <c r="E118" s="51"/>
      <c r="F118" s="17"/>
      <c r="G118" s="17"/>
      <c r="H118" s="17"/>
    </row>
    <row r="119" spans="1:8" ht="12.75">
      <c r="A119" s="48"/>
      <c r="B119" s="17"/>
      <c r="C119" s="17"/>
      <c r="D119" s="50"/>
      <c r="E119" s="51"/>
      <c r="F119" s="17"/>
      <c r="G119" s="17"/>
      <c r="H119" s="17"/>
    </row>
    <row r="120" spans="1:8" ht="12.75">
      <c r="A120" s="48"/>
      <c r="B120" s="17"/>
      <c r="C120" s="17"/>
      <c r="D120" s="50"/>
      <c r="E120" s="51"/>
      <c r="F120" s="17"/>
      <c r="G120" s="17"/>
      <c r="H120" s="17"/>
    </row>
    <row r="121" spans="1:8" ht="12.75">
      <c r="A121" s="48"/>
      <c r="B121" s="17"/>
      <c r="C121" s="17"/>
      <c r="D121" s="50"/>
      <c r="E121" s="51"/>
      <c r="F121" s="17"/>
      <c r="G121" s="17"/>
      <c r="H121" s="17"/>
    </row>
    <row r="122" spans="1:8" ht="12.75">
      <c r="A122" s="48"/>
      <c r="B122" s="17"/>
      <c r="C122" s="17"/>
      <c r="D122" s="50"/>
      <c r="E122" s="51"/>
      <c r="F122" s="17"/>
      <c r="G122" s="17"/>
      <c r="H122" s="17"/>
    </row>
    <row r="123" spans="1:8" ht="12.75">
      <c r="A123" s="48"/>
      <c r="B123" s="17"/>
      <c r="C123" s="17"/>
      <c r="D123" s="50"/>
      <c r="E123" s="51"/>
      <c r="F123" s="17"/>
      <c r="G123" s="17"/>
      <c r="H123" s="17"/>
    </row>
    <row r="124" spans="1:8" ht="12.75">
      <c r="A124" s="48"/>
      <c r="B124" s="17"/>
      <c r="C124" s="17"/>
      <c r="D124" s="50"/>
      <c r="E124" s="51"/>
      <c r="F124" s="17"/>
      <c r="G124" s="17"/>
      <c r="H124" s="17"/>
    </row>
    <row r="125" spans="1:8" ht="12.75">
      <c r="A125" s="48"/>
      <c r="B125" s="17"/>
      <c r="C125" s="17"/>
      <c r="D125" s="50"/>
      <c r="E125" s="51"/>
      <c r="F125" s="17"/>
      <c r="G125" s="17"/>
      <c r="H125" s="17"/>
    </row>
    <row r="126" spans="1:8" ht="12.75">
      <c r="A126" s="48"/>
      <c r="B126" s="17"/>
      <c r="C126" s="17"/>
      <c r="D126" s="50"/>
      <c r="E126" s="51"/>
      <c r="F126" s="17"/>
      <c r="G126" s="17"/>
      <c r="H126" s="17"/>
    </row>
    <row r="127" spans="1:8" ht="12.75">
      <c r="A127" s="48"/>
      <c r="B127" s="17"/>
      <c r="C127" s="17"/>
      <c r="D127" s="50"/>
      <c r="E127" s="51"/>
      <c r="F127" s="17"/>
      <c r="G127" s="17"/>
      <c r="H127" s="17"/>
    </row>
    <row r="128" spans="1:8" ht="12.75">
      <c r="A128" s="48"/>
      <c r="B128" s="17"/>
      <c r="C128" s="17"/>
      <c r="D128" s="50"/>
      <c r="E128" s="51"/>
      <c r="F128" s="17"/>
      <c r="G128" s="17"/>
      <c r="H128" s="17"/>
    </row>
    <row r="129" spans="1:8" ht="12.75">
      <c r="A129" s="48"/>
      <c r="B129" s="17"/>
      <c r="C129" s="17"/>
      <c r="D129" s="50"/>
      <c r="E129" s="51"/>
      <c r="F129" s="17"/>
      <c r="G129" s="17"/>
      <c r="H129" s="17"/>
    </row>
    <row r="130" spans="1:8" ht="12.75">
      <c r="A130" s="48"/>
      <c r="B130" s="17"/>
      <c r="C130" s="17"/>
      <c r="D130" s="50"/>
      <c r="E130" s="51"/>
      <c r="F130" s="17"/>
      <c r="G130" s="17"/>
      <c r="H130" s="17"/>
    </row>
    <row r="131" spans="1:8" ht="12.75">
      <c r="A131" s="48"/>
      <c r="B131" s="17"/>
      <c r="C131" s="17"/>
      <c r="D131" s="50"/>
      <c r="E131" s="51"/>
      <c r="F131" s="17"/>
      <c r="G131" s="17"/>
      <c r="H131" s="17"/>
    </row>
    <row r="132" spans="1:8" ht="12.75">
      <c r="A132" s="48"/>
      <c r="B132" s="17"/>
      <c r="C132" s="17"/>
      <c r="D132" s="50"/>
      <c r="E132" s="51"/>
      <c r="F132" s="17"/>
      <c r="G132" s="17"/>
      <c r="H132" s="17"/>
    </row>
    <row r="133" spans="1:8" ht="12.75">
      <c r="A133" s="48"/>
      <c r="B133" s="17"/>
      <c r="C133" s="17"/>
      <c r="D133" s="50"/>
      <c r="E133" s="51"/>
      <c r="F133" s="17"/>
      <c r="G133" s="17"/>
      <c r="H133" s="17"/>
    </row>
    <row r="134" spans="1:8" ht="12.75">
      <c r="A134" s="48"/>
      <c r="B134" s="17"/>
      <c r="C134" s="17"/>
      <c r="D134" s="50"/>
      <c r="E134" s="51"/>
      <c r="F134" s="17"/>
      <c r="G134" s="17"/>
      <c r="H134" s="17"/>
    </row>
    <row r="135" spans="1:8" ht="12.75">
      <c r="A135" s="48"/>
      <c r="B135" s="17"/>
      <c r="C135" s="17"/>
      <c r="D135" s="50"/>
      <c r="E135" s="51"/>
      <c r="F135" s="17"/>
      <c r="G135" s="17"/>
      <c r="H135" s="17"/>
    </row>
    <row r="136" spans="1:8" ht="12.75">
      <c r="A136" s="48"/>
      <c r="B136" s="17"/>
      <c r="C136" s="17"/>
      <c r="D136" s="50"/>
      <c r="E136" s="51"/>
      <c r="F136" s="17"/>
      <c r="G136" s="17"/>
      <c r="H136" s="17"/>
    </row>
    <row r="137" spans="1:8" ht="12.75">
      <c r="A137" s="48"/>
      <c r="B137" s="17"/>
      <c r="C137" s="17"/>
      <c r="D137" s="50"/>
      <c r="E137" s="51"/>
      <c r="F137" s="17"/>
      <c r="G137" s="17"/>
      <c r="H137" s="17"/>
    </row>
    <row r="138" spans="1:8" ht="12.75">
      <c r="A138" s="48"/>
      <c r="B138" s="17"/>
      <c r="C138" s="17"/>
      <c r="D138" s="50"/>
      <c r="E138" s="51"/>
      <c r="F138" s="17"/>
      <c r="G138" s="17"/>
      <c r="H138" s="17"/>
    </row>
    <row r="139" spans="1:8" ht="12.75">
      <c r="A139" s="48"/>
      <c r="B139" s="17"/>
      <c r="C139" s="17"/>
      <c r="D139" s="50"/>
      <c r="E139" s="51"/>
      <c r="F139" s="17"/>
      <c r="G139" s="17"/>
      <c r="H139" s="17"/>
    </row>
    <row r="140" spans="1:8" ht="12.75">
      <c r="A140" s="48"/>
      <c r="B140" s="17"/>
      <c r="C140" s="17"/>
      <c r="D140" s="50"/>
      <c r="E140" s="51"/>
      <c r="F140" s="17"/>
      <c r="G140" s="17"/>
      <c r="H140" s="17"/>
    </row>
    <row r="141" spans="1:8" ht="12.75">
      <c r="A141" s="48"/>
      <c r="B141" s="17"/>
      <c r="C141" s="17"/>
      <c r="D141" s="50"/>
      <c r="E141" s="51"/>
      <c r="F141" s="17"/>
      <c r="G141" s="17"/>
      <c r="H141" s="17"/>
    </row>
    <row r="142" spans="1:8" ht="12.75">
      <c r="A142" s="48"/>
      <c r="B142" s="17"/>
      <c r="C142" s="17"/>
      <c r="D142" s="50"/>
      <c r="E142" s="51"/>
      <c r="F142" s="17"/>
      <c r="G142" s="17"/>
      <c r="H142" s="17"/>
    </row>
    <row r="143" spans="1:8" ht="12.75">
      <c r="A143" s="48"/>
      <c r="B143" s="17"/>
      <c r="C143" s="17"/>
      <c r="D143" s="50"/>
      <c r="E143" s="51"/>
      <c r="F143" s="17"/>
      <c r="G143" s="17"/>
      <c r="H143" s="17"/>
    </row>
    <row r="144" spans="1:8" ht="12.75">
      <c r="A144" s="48"/>
      <c r="B144" s="17"/>
      <c r="C144" s="17"/>
      <c r="D144" s="50"/>
      <c r="E144" s="51"/>
      <c r="F144" s="17"/>
      <c r="G144" s="17"/>
      <c r="H144" s="17"/>
    </row>
    <row r="145" spans="1:8" ht="12.75">
      <c r="A145" s="48"/>
      <c r="B145" s="17"/>
      <c r="C145" s="17"/>
      <c r="D145" s="50"/>
      <c r="E145" s="51"/>
      <c r="F145" s="17"/>
      <c r="G145" s="17"/>
      <c r="H145" s="17"/>
    </row>
    <row r="146" spans="1:8" ht="12.75">
      <c r="A146" s="48"/>
      <c r="B146" s="17"/>
      <c r="C146" s="17"/>
      <c r="D146" s="50"/>
      <c r="E146" s="51"/>
      <c r="F146" s="17"/>
      <c r="G146" s="17"/>
      <c r="H146" s="17"/>
    </row>
    <row r="147" spans="1:8" ht="12.75">
      <c r="A147" s="48"/>
      <c r="B147" s="17"/>
      <c r="C147" s="17"/>
      <c r="D147" s="50"/>
      <c r="E147" s="51"/>
      <c r="F147" s="17"/>
      <c r="G147" s="17"/>
      <c r="H147" s="17"/>
    </row>
    <row r="148" spans="1:8" ht="12.75">
      <c r="A148" s="48"/>
      <c r="B148" s="17"/>
      <c r="C148" s="17"/>
      <c r="D148" s="50"/>
      <c r="E148" s="51"/>
      <c r="F148" s="17"/>
      <c r="G148" s="17"/>
      <c r="H148" s="17"/>
    </row>
    <row r="149" spans="1:8" ht="12.75">
      <c r="A149" s="48"/>
      <c r="B149" s="17"/>
      <c r="C149" s="17"/>
      <c r="D149" s="50"/>
      <c r="E149" s="51"/>
      <c r="F149" s="17"/>
      <c r="G149" s="17"/>
      <c r="H149" s="17"/>
    </row>
    <row r="150" spans="1:8" ht="12.75">
      <c r="A150" s="48"/>
      <c r="B150" s="17"/>
      <c r="C150" s="17"/>
      <c r="D150" s="50"/>
      <c r="E150" s="51"/>
      <c r="F150" s="17"/>
      <c r="G150" s="17"/>
      <c r="H150" s="17"/>
    </row>
    <row r="151" spans="1:8" ht="12.75">
      <c r="A151" s="48"/>
      <c r="B151" s="17"/>
      <c r="C151" s="17"/>
      <c r="D151" s="50"/>
      <c r="E151" s="51"/>
      <c r="F151" s="17"/>
      <c r="G151" s="17"/>
      <c r="H151" s="17"/>
    </row>
    <row r="152" spans="1:8" ht="12.75">
      <c r="A152" s="48"/>
      <c r="B152" s="17"/>
      <c r="C152" s="17"/>
      <c r="D152" s="50"/>
      <c r="E152" s="51"/>
      <c r="F152" s="17"/>
      <c r="G152" s="17"/>
      <c r="H152" s="17"/>
    </row>
    <row r="153" spans="1:8" ht="12.75">
      <c r="A153" s="48"/>
      <c r="B153" s="17"/>
      <c r="C153" s="17"/>
      <c r="D153" s="50"/>
      <c r="E153" s="51"/>
      <c r="F153" s="17"/>
      <c r="G153" s="17"/>
      <c r="H153" s="17"/>
    </row>
    <row r="154" spans="1:8" ht="12.75">
      <c r="A154" s="48"/>
      <c r="B154" s="17"/>
      <c r="C154" s="17"/>
      <c r="D154" s="50"/>
      <c r="E154" s="51"/>
      <c r="F154" s="17"/>
      <c r="G154" s="17"/>
      <c r="H154" s="17"/>
    </row>
    <row r="155" spans="1:8" ht="12.75">
      <c r="A155" s="48"/>
      <c r="B155" s="17"/>
      <c r="C155" s="17"/>
      <c r="D155" s="50"/>
      <c r="E155" s="51"/>
      <c r="F155" s="17"/>
      <c r="G155" s="17"/>
      <c r="H155" s="17"/>
    </row>
    <row r="156" spans="1:8" ht="12.75">
      <c r="A156" s="48"/>
      <c r="B156" s="17"/>
      <c r="C156" s="17"/>
      <c r="D156" s="50"/>
      <c r="E156" s="51"/>
      <c r="F156" s="17"/>
      <c r="G156" s="17"/>
      <c r="H156" s="17"/>
    </row>
    <row r="157" spans="1:8" ht="12.75">
      <c r="A157" s="48"/>
      <c r="B157" s="17"/>
      <c r="C157" s="17"/>
      <c r="D157" s="50"/>
      <c r="E157" s="51"/>
      <c r="F157" s="17"/>
      <c r="G157" s="17"/>
      <c r="H157" s="17"/>
    </row>
    <row r="158" spans="1:8" ht="12.75">
      <c r="A158" s="48"/>
      <c r="B158" s="17"/>
      <c r="C158" s="17"/>
      <c r="D158" s="50"/>
      <c r="E158" s="51"/>
      <c r="F158" s="17"/>
      <c r="G158" s="17"/>
      <c r="H158" s="17"/>
    </row>
    <row r="159" spans="1:8" ht="12.75">
      <c r="A159" s="48"/>
      <c r="B159" s="17"/>
      <c r="C159" s="17"/>
      <c r="D159" s="50"/>
      <c r="E159" s="51"/>
      <c r="F159" s="17"/>
      <c r="G159" s="17"/>
      <c r="H159" s="17"/>
    </row>
    <row r="160" spans="1:8" ht="12.75">
      <c r="A160" s="48"/>
      <c r="B160" s="17"/>
      <c r="C160" s="17"/>
      <c r="D160" s="50"/>
      <c r="E160" s="51"/>
      <c r="F160" s="17"/>
      <c r="G160" s="17"/>
      <c r="H160" s="17"/>
    </row>
    <row r="161" spans="1:8" ht="12.75">
      <c r="A161" s="48"/>
      <c r="B161" s="17"/>
      <c r="C161" s="17"/>
      <c r="D161" s="50"/>
      <c r="E161" s="51"/>
      <c r="F161" s="17"/>
      <c r="G161" s="17"/>
      <c r="H161" s="17"/>
    </row>
    <row r="162" spans="1:8" ht="12.75">
      <c r="A162" s="48"/>
      <c r="B162" s="17"/>
      <c r="C162" s="17"/>
      <c r="D162" s="50"/>
      <c r="E162" s="51"/>
      <c r="F162" s="17"/>
      <c r="G162" s="17"/>
      <c r="H162" s="17"/>
    </row>
    <row r="163" spans="1:8" ht="12.75">
      <c r="A163" s="48"/>
      <c r="B163" s="17"/>
      <c r="C163" s="17"/>
      <c r="D163" s="50"/>
      <c r="E163" s="51"/>
      <c r="F163" s="17"/>
      <c r="G163" s="17"/>
      <c r="H163" s="17"/>
    </row>
    <row r="164" spans="1:8" ht="12.75">
      <c r="A164" s="48"/>
      <c r="B164" s="17"/>
      <c r="C164" s="17"/>
      <c r="D164" s="50"/>
      <c r="E164" s="51"/>
      <c r="F164" s="17"/>
      <c r="G164" s="17"/>
      <c r="H164" s="17"/>
    </row>
    <row r="165" spans="1:8" ht="12.75">
      <c r="A165" s="48"/>
      <c r="B165" s="17"/>
      <c r="C165" s="17"/>
      <c r="D165" s="50"/>
      <c r="E165" s="51"/>
      <c r="F165" s="17"/>
      <c r="G165" s="17"/>
      <c r="H165" s="17"/>
    </row>
    <row r="166" spans="1:8" ht="12.75">
      <c r="A166" s="48"/>
      <c r="B166" s="17"/>
      <c r="C166" s="17"/>
      <c r="D166" s="50"/>
      <c r="E166" s="51"/>
      <c r="F166" s="17"/>
      <c r="G166" s="17"/>
      <c r="H166" s="17"/>
    </row>
    <row r="167" spans="1:8" ht="12.75">
      <c r="A167" s="48"/>
      <c r="B167" s="17"/>
      <c r="C167" s="17"/>
      <c r="D167" s="50"/>
      <c r="E167" s="51"/>
      <c r="F167" s="17"/>
      <c r="G167" s="17"/>
      <c r="H167" s="17"/>
    </row>
    <row r="168" spans="1:8" ht="12.75">
      <c r="A168" s="48"/>
      <c r="B168" s="17"/>
      <c r="C168" s="17"/>
      <c r="D168" s="50"/>
      <c r="E168" s="51"/>
      <c r="F168" s="17"/>
      <c r="G168" s="17"/>
      <c r="H168" s="17"/>
    </row>
    <row r="169" spans="1:8" ht="12.75">
      <c r="A169" s="48"/>
      <c r="B169" s="17"/>
      <c r="C169" s="17"/>
      <c r="D169" s="50"/>
      <c r="E169" s="51"/>
      <c r="F169" s="17"/>
      <c r="G169" s="17"/>
      <c r="H169" s="17"/>
    </row>
    <row r="170" spans="1:8" ht="12.75">
      <c r="A170" s="48"/>
      <c r="B170" s="17"/>
      <c r="C170" s="17"/>
      <c r="D170" s="50"/>
      <c r="E170" s="51"/>
      <c r="F170" s="17"/>
      <c r="G170" s="17"/>
      <c r="H170" s="17"/>
    </row>
    <row r="171" spans="1:8" ht="12.75">
      <c r="A171" s="48"/>
      <c r="B171" s="17"/>
      <c r="C171" s="17"/>
      <c r="D171" s="50"/>
      <c r="E171" s="51"/>
      <c r="F171" s="17"/>
      <c r="G171" s="17"/>
      <c r="H171" s="17"/>
    </row>
    <row r="172" spans="1:8" ht="12.75">
      <c r="A172" s="48"/>
      <c r="B172" s="17"/>
      <c r="C172" s="17"/>
      <c r="D172" s="50"/>
      <c r="E172" s="51"/>
      <c r="F172" s="17"/>
      <c r="G172" s="17"/>
      <c r="H172" s="17"/>
    </row>
    <row r="173" spans="1:8" ht="12.75">
      <c r="A173" s="48"/>
      <c r="B173" s="17"/>
      <c r="C173" s="17"/>
      <c r="D173" s="50"/>
      <c r="E173" s="51"/>
      <c r="F173" s="17"/>
      <c r="G173" s="17"/>
      <c r="H173" s="17"/>
    </row>
    <row r="174" spans="1:8" ht="12.75">
      <c r="A174" s="48"/>
      <c r="B174" s="17"/>
      <c r="C174" s="17"/>
      <c r="D174" s="50"/>
      <c r="E174" s="51"/>
      <c r="F174" s="17"/>
      <c r="G174" s="17"/>
      <c r="H174" s="17"/>
    </row>
    <row r="175" spans="1:8" ht="12.75">
      <c r="A175" s="48"/>
      <c r="B175" s="17"/>
      <c r="C175" s="17"/>
      <c r="D175" s="50"/>
      <c r="E175" s="51"/>
      <c r="F175" s="17"/>
      <c r="G175" s="17"/>
      <c r="H175" s="17"/>
    </row>
    <row r="176" spans="1:8" ht="12.75">
      <c r="A176" s="48"/>
      <c r="B176" s="17"/>
      <c r="C176" s="17"/>
      <c r="D176" s="50"/>
      <c r="E176" s="51"/>
      <c r="F176" s="17"/>
      <c r="G176" s="17"/>
      <c r="H176" s="17"/>
    </row>
    <row r="177" spans="1:8" ht="12.75">
      <c r="A177" s="48"/>
      <c r="B177" s="17"/>
      <c r="C177" s="17"/>
      <c r="D177" s="50"/>
      <c r="E177" s="51"/>
      <c r="F177" s="17"/>
      <c r="G177" s="17"/>
      <c r="H177" s="17"/>
    </row>
    <row r="178" spans="1:8" ht="12.75">
      <c r="A178" s="48"/>
      <c r="B178" s="17"/>
      <c r="C178" s="17"/>
      <c r="D178" s="50"/>
      <c r="E178" s="51"/>
      <c r="F178" s="17"/>
      <c r="G178" s="17"/>
      <c r="H178" s="17"/>
    </row>
    <row r="179" spans="1:8" ht="12.75">
      <c r="A179" s="48"/>
      <c r="B179" s="17"/>
      <c r="C179" s="17"/>
      <c r="D179" s="50"/>
      <c r="E179" s="51"/>
      <c r="F179" s="17"/>
      <c r="G179" s="17"/>
      <c r="H179" s="17"/>
    </row>
    <row r="180" spans="1:8" ht="12.75">
      <c r="A180" s="48"/>
      <c r="B180" s="17"/>
      <c r="C180" s="17"/>
      <c r="D180" s="50"/>
      <c r="E180" s="51"/>
      <c r="F180" s="17"/>
      <c r="G180" s="17"/>
      <c r="H180" s="17"/>
    </row>
    <row r="181" spans="1:8" ht="12.75">
      <c r="A181" s="48"/>
      <c r="B181" s="17"/>
      <c r="C181" s="17"/>
      <c r="D181" s="50"/>
      <c r="E181" s="51"/>
      <c r="F181" s="17"/>
      <c r="G181" s="17"/>
      <c r="H181" s="17"/>
    </row>
    <row r="182" spans="1:8" ht="12.75">
      <c r="A182" s="48"/>
      <c r="B182" s="17"/>
      <c r="C182" s="17"/>
      <c r="D182" s="50"/>
      <c r="E182" s="51"/>
      <c r="F182" s="17"/>
      <c r="G182" s="17"/>
      <c r="H182" s="17"/>
    </row>
    <row r="183" spans="1:8" ht="12.75">
      <c r="A183" s="48"/>
      <c r="B183" s="17"/>
      <c r="C183" s="17"/>
      <c r="D183" s="50"/>
      <c r="E183" s="51"/>
      <c r="F183" s="17"/>
      <c r="G183" s="17"/>
      <c r="H183" s="17"/>
    </row>
    <row r="184" spans="1:8" ht="12.75">
      <c r="A184" s="48"/>
      <c r="B184" s="17"/>
      <c r="C184" s="17"/>
      <c r="D184" s="50"/>
      <c r="E184" s="51"/>
      <c r="F184" s="17"/>
      <c r="G184" s="17"/>
      <c r="H184" s="17"/>
    </row>
    <row r="185" spans="1:8" ht="12.75">
      <c r="A185" s="48"/>
      <c r="B185" s="17"/>
      <c r="C185" s="17"/>
      <c r="D185" s="50"/>
      <c r="E185" s="51"/>
      <c r="F185" s="17"/>
      <c r="G185" s="17"/>
      <c r="H185" s="17"/>
    </row>
    <row r="186" spans="1:8" ht="12.75">
      <c r="A186" s="48"/>
      <c r="B186" s="17"/>
      <c r="C186" s="17"/>
      <c r="D186" s="50"/>
      <c r="E186" s="51"/>
      <c r="F186" s="17"/>
      <c r="G186" s="17"/>
      <c r="H186" s="17"/>
    </row>
    <row r="187" spans="1:8" ht="12.75">
      <c r="A187" s="48"/>
      <c r="B187" s="17"/>
      <c r="C187" s="17"/>
      <c r="D187" s="50"/>
      <c r="E187" s="51"/>
      <c r="F187" s="17"/>
      <c r="G187" s="17"/>
      <c r="H187" s="17"/>
    </row>
    <row r="188" spans="1:8" ht="12.75">
      <c r="A188" s="48"/>
      <c r="B188" s="17"/>
      <c r="C188" s="17"/>
      <c r="D188" s="50"/>
      <c r="E188" s="51"/>
      <c r="F188" s="17"/>
      <c r="G188" s="17"/>
      <c r="H188" s="17"/>
    </row>
    <row r="189" spans="1:8" ht="12.75">
      <c r="A189" s="48"/>
      <c r="B189" s="17"/>
      <c r="C189" s="17"/>
      <c r="D189" s="50"/>
      <c r="E189" s="51"/>
      <c r="F189" s="17"/>
      <c r="G189" s="17"/>
      <c r="H189" s="17"/>
    </row>
    <row r="190" spans="1:8" ht="12.75">
      <c r="A190" s="48"/>
      <c r="B190" s="17"/>
      <c r="C190" s="17"/>
      <c r="D190" s="50"/>
      <c r="E190" s="51"/>
      <c r="F190" s="17"/>
      <c r="G190" s="17"/>
      <c r="H190" s="17"/>
    </row>
    <row r="191" spans="1:8" ht="12.75">
      <c r="A191" s="48"/>
      <c r="B191" s="17"/>
      <c r="C191" s="17"/>
      <c r="D191" s="50"/>
      <c r="E191" s="51"/>
      <c r="F191" s="17"/>
      <c r="G191" s="17"/>
      <c r="H191" s="17"/>
    </row>
    <row r="192" spans="1:8" ht="12.75">
      <c r="A192" s="48"/>
      <c r="B192" s="17"/>
      <c r="C192" s="17"/>
      <c r="D192" s="50"/>
      <c r="E192" s="51"/>
      <c r="F192" s="17"/>
      <c r="G192" s="17"/>
      <c r="H192" s="17"/>
    </row>
    <row r="193" spans="1:8" ht="12.75">
      <c r="A193" s="48"/>
      <c r="B193" s="17"/>
      <c r="C193" s="17"/>
      <c r="D193" s="50"/>
      <c r="E193" s="51"/>
      <c r="F193" s="17"/>
      <c r="G193" s="17"/>
      <c r="H193" s="17"/>
    </row>
    <row r="194" spans="1:8" ht="12.75">
      <c r="A194" s="48"/>
      <c r="B194" s="17"/>
      <c r="C194" s="17"/>
      <c r="D194" s="50"/>
      <c r="E194" s="51"/>
      <c r="F194" s="17"/>
      <c r="G194" s="17"/>
      <c r="H194" s="17"/>
    </row>
    <row r="195" spans="1:8" ht="12.75">
      <c r="A195" s="48"/>
      <c r="B195" s="17"/>
      <c r="C195" s="17"/>
      <c r="D195" s="50"/>
      <c r="E195" s="51"/>
      <c r="F195" s="17"/>
      <c r="G195" s="17"/>
      <c r="H195" s="17"/>
    </row>
    <row r="196" spans="1:8" ht="12.75">
      <c r="A196" s="48"/>
      <c r="B196" s="17"/>
      <c r="C196" s="17"/>
      <c r="D196" s="50"/>
      <c r="E196" s="51"/>
      <c r="F196" s="17"/>
      <c r="G196" s="17"/>
      <c r="H196" s="17"/>
    </row>
    <row r="197" spans="1:8" ht="12.75">
      <c r="A197" s="48"/>
      <c r="B197" s="17"/>
      <c r="C197" s="17"/>
      <c r="D197" s="50"/>
      <c r="E197" s="51"/>
      <c r="F197" s="17"/>
      <c r="G197" s="17"/>
      <c r="H197" s="17"/>
    </row>
    <row r="198" spans="1:8" ht="12.75">
      <c r="A198" s="48"/>
      <c r="B198" s="17"/>
      <c r="C198" s="17"/>
      <c r="D198" s="50"/>
      <c r="E198" s="51"/>
      <c r="F198" s="17"/>
      <c r="G198" s="17"/>
      <c r="H198" s="17"/>
    </row>
    <row r="199" spans="1:8" ht="12.75">
      <c r="A199" s="48"/>
      <c r="B199" s="17"/>
      <c r="C199" s="17"/>
      <c r="D199" s="50"/>
      <c r="E199" s="51"/>
      <c r="F199" s="17"/>
      <c r="G199" s="17"/>
      <c r="H199" s="17"/>
    </row>
    <row r="200" spans="1:8" ht="12.75">
      <c r="A200" s="48"/>
      <c r="B200" s="17"/>
      <c r="C200" s="17"/>
      <c r="D200" s="50"/>
      <c r="E200" s="51"/>
      <c r="F200" s="17"/>
      <c r="G200" s="17"/>
      <c r="H200" s="17"/>
    </row>
    <row r="201" spans="1:8" ht="12.75">
      <c r="A201" s="48"/>
      <c r="B201" s="17"/>
      <c r="C201" s="17"/>
      <c r="D201" s="50"/>
      <c r="E201" s="51"/>
      <c r="F201" s="17"/>
      <c r="G201" s="17"/>
      <c r="H201" s="17"/>
    </row>
    <row r="202" spans="1:8" ht="12.75">
      <c r="A202" s="48"/>
      <c r="B202" s="17"/>
      <c r="C202" s="17"/>
      <c r="D202" s="50"/>
      <c r="E202" s="51"/>
      <c r="F202" s="17"/>
      <c r="G202" s="17"/>
      <c r="H202" s="17"/>
    </row>
    <row r="203" spans="1:8" ht="12.75">
      <c r="A203" s="48"/>
      <c r="B203" s="17"/>
      <c r="C203" s="17"/>
      <c r="D203" s="50"/>
      <c r="E203" s="51"/>
      <c r="F203" s="17"/>
      <c r="G203" s="17"/>
      <c r="H203" s="17"/>
    </row>
    <row r="204" spans="1:8" ht="12.75">
      <c r="A204" s="48"/>
      <c r="B204" s="17"/>
      <c r="C204" s="17"/>
      <c r="D204" s="50"/>
      <c r="E204" s="51"/>
      <c r="F204" s="17"/>
      <c r="G204" s="17"/>
      <c r="H204" s="17"/>
    </row>
    <row r="205" spans="1:8" ht="12.75">
      <c r="A205" s="48"/>
      <c r="B205" s="17"/>
      <c r="C205" s="17"/>
      <c r="D205" s="50"/>
      <c r="E205" s="51"/>
      <c r="F205" s="17"/>
      <c r="G205" s="17"/>
      <c r="H205" s="17"/>
    </row>
    <row r="206" spans="1:8" ht="12.75">
      <c r="A206" s="48"/>
      <c r="B206" s="17"/>
      <c r="C206" s="17"/>
      <c r="D206" s="50"/>
      <c r="E206" s="51"/>
      <c r="F206" s="17"/>
      <c r="G206" s="17"/>
      <c r="H206" s="17"/>
    </row>
    <row r="207" spans="1:8" ht="12.75">
      <c r="A207" s="48"/>
      <c r="B207" s="17"/>
      <c r="C207" s="17"/>
      <c r="D207" s="50"/>
      <c r="E207" s="51"/>
      <c r="F207" s="17"/>
      <c r="G207" s="17"/>
      <c r="H207" s="17"/>
    </row>
    <row r="208" spans="1:8" ht="12.75">
      <c r="A208" s="48"/>
      <c r="B208" s="17"/>
      <c r="C208" s="17"/>
      <c r="D208" s="50"/>
      <c r="E208" s="51"/>
      <c r="F208" s="17"/>
      <c r="G208" s="17"/>
      <c r="H208" s="17"/>
    </row>
    <row r="209" spans="1:8" ht="12.75">
      <c r="A209" s="48"/>
      <c r="B209" s="17"/>
      <c r="C209" s="17"/>
      <c r="D209" s="50"/>
      <c r="E209" s="51"/>
      <c r="F209" s="17"/>
      <c r="G209" s="17"/>
      <c r="H209" s="17"/>
    </row>
    <row r="210" spans="1:8" ht="12.75">
      <c r="A210" s="48"/>
      <c r="B210" s="17"/>
      <c r="C210" s="17"/>
      <c r="D210" s="50"/>
      <c r="E210" s="51"/>
      <c r="F210" s="17"/>
      <c r="G210" s="17"/>
      <c r="H210" s="17"/>
    </row>
    <row r="211" spans="1:8" ht="12.75">
      <c r="A211" s="48"/>
      <c r="B211" s="17"/>
      <c r="C211" s="17"/>
      <c r="D211" s="50"/>
      <c r="E211" s="51"/>
      <c r="F211" s="17"/>
      <c r="G211" s="17"/>
      <c r="H211" s="17"/>
    </row>
    <row r="212" spans="1:8" ht="12.75">
      <c r="A212" s="48"/>
      <c r="B212" s="17"/>
      <c r="C212" s="17"/>
      <c r="D212" s="50"/>
      <c r="E212" s="51"/>
      <c r="F212" s="17"/>
      <c r="G212" s="17"/>
      <c r="H212" s="17"/>
    </row>
    <row r="213" spans="1:8" ht="12.75">
      <c r="A213" s="48"/>
      <c r="B213" s="17"/>
      <c r="C213" s="17"/>
      <c r="D213" s="50"/>
      <c r="E213" s="51"/>
      <c r="F213" s="17"/>
      <c r="G213" s="17"/>
      <c r="H213" s="17"/>
    </row>
    <row r="214" spans="1:8" ht="12.75">
      <c r="A214" s="48"/>
      <c r="B214" s="17"/>
      <c r="C214" s="17"/>
      <c r="D214" s="50"/>
      <c r="E214" s="51"/>
      <c r="F214" s="17"/>
      <c r="G214" s="17"/>
      <c r="H214" s="17"/>
    </row>
    <row r="215" spans="1:8" ht="12.75">
      <c r="A215" s="48"/>
      <c r="B215" s="17"/>
      <c r="C215" s="17"/>
      <c r="D215" s="50"/>
      <c r="E215" s="51"/>
      <c r="F215" s="17"/>
      <c r="G215" s="17"/>
      <c r="H215" s="17"/>
    </row>
    <row r="216" spans="1:8" ht="12.75">
      <c r="A216" s="48"/>
      <c r="B216" s="17"/>
      <c r="C216" s="17"/>
      <c r="D216" s="50"/>
      <c r="E216" s="51"/>
      <c r="F216" s="17"/>
      <c r="G216" s="17"/>
      <c r="H216" s="17"/>
    </row>
    <row r="217" spans="1:8" ht="12.75">
      <c r="A217" s="48"/>
      <c r="B217" s="17"/>
      <c r="C217" s="17"/>
      <c r="D217" s="50"/>
      <c r="E217" s="51"/>
      <c r="F217" s="17"/>
      <c r="G217" s="17"/>
      <c r="H217" s="17"/>
    </row>
    <row r="218" spans="1:8" ht="12.75">
      <c r="A218" s="48"/>
      <c r="B218" s="17"/>
      <c r="C218" s="17"/>
      <c r="D218" s="50"/>
      <c r="E218" s="51"/>
      <c r="F218" s="17"/>
      <c r="G218" s="17"/>
      <c r="H218" s="17"/>
    </row>
    <row r="219" spans="1:8" ht="12.75">
      <c r="A219" s="48"/>
      <c r="B219" s="17"/>
      <c r="C219" s="17"/>
      <c r="D219" s="50"/>
      <c r="E219" s="51"/>
      <c r="F219" s="17"/>
      <c r="G219" s="17"/>
      <c r="H219" s="17"/>
    </row>
    <row r="220" spans="1:8" ht="12.75">
      <c r="A220" s="48"/>
      <c r="B220" s="17"/>
      <c r="C220" s="17"/>
      <c r="D220" s="50"/>
      <c r="E220" s="51"/>
      <c r="F220" s="17"/>
      <c r="G220" s="17"/>
      <c r="H220" s="17"/>
    </row>
    <row r="221" spans="1:8" ht="12.75">
      <c r="A221" s="48"/>
      <c r="B221" s="17"/>
      <c r="C221" s="17"/>
      <c r="D221" s="50"/>
      <c r="E221" s="51"/>
      <c r="F221" s="17"/>
      <c r="G221" s="17"/>
      <c r="H221" s="17"/>
    </row>
    <row r="222" spans="1:8" ht="12.75">
      <c r="A222" s="48"/>
      <c r="B222" s="17"/>
      <c r="C222" s="17"/>
      <c r="D222" s="50"/>
      <c r="E222" s="51"/>
      <c r="F222" s="17"/>
      <c r="G222" s="17"/>
      <c r="H222" s="17"/>
    </row>
    <row r="223" spans="1:8" ht="12.75">
      <c r="A223" s="48"/>
      <c r="B223" s="17"/>
      <c r="C223" s="17"/>
      <c r="D223" s="50"/>
      <c r="E223" s="51"/>
      <c r="F223" s="17"/>
      <c r="G223" s="17"/>
      <c r="H223" s="17"/>
    </row>
    <row r="224" spans="1:8" ht="12.75">
      <c r="A224" s="48"/>
      <c r="B224" s="17"/>
      <c r="C224" s="17"/>
      <c r="D224" s="50"/>
      <c r="E224" s="51"/>
      <c r="F224" s="17"/>
      <c r="G224" s="17"/>
      <c r="H224" s="17"/>
    </row>
    <row r="225" spans="1:8" ht="12.75">
      <c r="A225" s="48"/>
      <c r="B225" s="17"/>
      <c r="C225" s="17"/>
      <c r="D225" s="50"/>
      <c r="E225" s="51"/>
      <c r="F225" s="17"/>
      <c r="G225" s="17"/>
      <c r="H225" s="17"/>
    </row>
    <row r="226" spans="1:8" ht="12.75">
      <c r="A226" s="48"/>
      <c r="B226" s="17"/>
      <c r="C226" s="17"/>
      <c r="D226" s="50"/>
      <c r="E226" s="51"/>
      <c r="F226" s="17"/>
      <c r="G226" s="17"/>
      <c r="H226" s="17"/>
    </row>
    <row r="227" spans="1:8" ht="12.75">
      <c r="A227" s="48"/>
      <c r="B227" s="17"/>
      <c r="C227" s="17"/>
      <c r="D227" s="50"/>
      <c r="E227" s="51"/>
      <c r="F227" s="17"/>
      <c r="G227" s="17"/>
      <c r="H227" s="17"/>
    </row>
    <row r="228" spans="1:8" ht="12.75">
      <c r="A228" s="48"/>
      <c r="B228" s="17"/>
      <c r="C228" s="17"/>
      <c r="D228" s="50"/>
      <c r="E228" s="51"/>
      <c r="F228" s="17"/>
      <c r="G228" s="17"/>
      <c r="H228" s="17"/>
    </row>
    <row r="229" spans="1:8" ht="12.75">
      <c r="A229" s="48"/>
      <c r="B229" s="17"/>
      <c r="C229" s="17"/>
      <c r="D229" s="50"/>
      <c r="E229" s="51"/>
      <c r="F229" s="17"/>
      <c r="G229" s="17"/>
      <c r="H229" s="17"/>
    </row>
    <row r="230" spans="1:8" ht="12.75">
      <c r="A230" s="48"/>
      <c r="B230" s="17"/>
      <c r="C230" s="17"/>
      <c r="D230" s="50"/>
      <c r="E230" s="51"/>
      <c r="F230" s="17"/>
      <c r="G230" s="17"/>
      <c r="H230" s="17"/>
    </row>
    <row r="231" spans="1:8" ht="12.75">
      <c r="A231" s="48"/>
      <c r="B231" s="17"/>
      <c r="C231" s="17"/>
      <c r="D231" s="50"/>
      <c r="E231" s="51"/>
      <c r="F231" s="17"/>
      <c r="G231" s="17"/>
      <c r="H231" s="17"/>
    </row>
    <row r="232" spans="1:8" ht="12.75">
      <c r="A232" s="48"/>
      <c r="B232" s="17"/>
      <c r="C232" s="17"/>
      <c r="D232" s="50"/>
      <c r="E232" s="51"/>
      <c r="F232" s="17"/>
      <c r="G232" s="17"/>
      <c r="H232" s="17"/>
    </row>
    <row r="233" spans="1:8" ht="12.75">
      <c r="A233" s="48"/>
      <c r="B233" s="17"/>
      <c r="C233" s="17"/>
      <c r="D233" s="50"/>
      <c r="E233" s="51"/>
      <c r="F233" s="17"/>
      <c r="G233" s="17"/>
      <c r="H233" s="17"/>
    </row>
    <row r="234" spans="1:8" ht="12.75">
      <c r="A234" s="48"/>
      <c r="B234" s="17"/>
      <c r="C234" s="17"/>
      <c r="D234" s="50"/>
      <c r="E234" s="51"/>
      <c r="F234" s="17"/>
      <c r="G234" s="17"/>
      <c r="H234" s="17"/>
    </row>
    <row r="235" spans="1:8" ht="12.75">
      <c r="A235" s="48"/>
      <c r="B235" s="17"/>
      <c r="C235" s="17"/>
      <c r="D235" s="50"/>
      <c r="E235" s="51"/>
      <c r="F235" s="17"/>
      <c r="G235" s="17"/>
      <c r="H235" s="17"/>
    </row>
    <row r="236" spans="1:8" ht="12.75">
      <c r="A236" s="48"/>
      <c r="B236" s="17"/>
      <c r="C236" s="17"/>
      <c r="D236" s="50"/>
      <c r="E236" s="51"/>
      <c r="F236" s="17"/>
      <c r="G236" s="17"/>
      <c r="H236" s="17"/>
    </row>
    <row r="237" spans="1:8" ht="12.75">
      <c r="A237" s="48"/>
      <c r="B237" s="17"/>
      <c r="C237" s="17"/>
      <c r="D237" s="50"/>
      <c r="E237" s="51"/>
      <c r="F237" s="17"/>
      <c r="G237" s="17"/>
      <c r="H237" s="17"/>
    </row>
    <row r="238" spans="1:8" ht="12.75">
      <c r="A238" s="48"/>
      <c r="B238" s="17"/>
      <c r="C238" s="17"/>
      <c r="D238" s="50"/>
      <c r="E238" s="51"/>
      <c r="F238" s="17"/>
      <c r="G238" s="17"/>
      <c r="H238" s="17"/>
    </row>
    <row r="239" spans="1:8" ht="12.75">
      <c r="A239" s="48"/>
      <c r="B239" s="17"/>
      <c r="C239" s="17"/>
      <c r="D239" s="50"/>
      <c r="E239" s="51"/>
      <c r="F239" s="17"/>
      <c r="G239" s="17"/>
      <c r="H239" s="17"/>
    </row>
    <row r="240" spans="1:8" ht="12.75">
      <c r="A240" s="48"/>
      <c r="B240" s="17"/>
      <c r="C240" s="17"/>
      <c r="D240" s="50"/>
      <c r="E240" s="51"/>
      <c r="F240" s="17"/>
      <c r="G240" s="17"/>
      <c r="H240" s="17"/>
    </row>
    <row r="241" spans="1:8" ht="12.75">
      <c r="A241" s="48"/>
      <c r="B241" s="17"/>
      <c r="C241" s="17"/>
      <c r="D241" s="50"/>
      <c r="E241" s="51"/>
      <c r="F241" s="17"/>
      <c r="G241" s="17"/>
      <c r="H241" s="17"/>
    </row>
    <row r="242" spans="1:8" ht="12.75">
      <c r="A242" s="48"/>
      <c r="B242" s="17"/>
      <c r="C242" s="17"/>
      <c r="D242" s="50"/>
      <c r="E242" s="51"/>
      <c r="F242" s="17"/>
      <c r="G242" s="17"/>
      <c r="H242" s="17"/>
    </row>
    <row r="243" spans="1:8" ht="12.75">
      <c r="A243" s="48"/>
      <c r="B243" s="17"/>
      <c r="C243" s="17"/>
      <c r="D243" s="50"/>
      <c r="E243" s="51"/>
      <c r="F243" s="17"/>
      <c r="G243" s="17"/>
      <c r="H243" s="17"/>
    </row>
    <row r="244" spans="1:8" ht="12.75">
      <c r="A244" s="48"/>
      <c r="B244" s="17"/>
      <c r="C244" s="17"/>
      <c r="D244" s="50"/>
      <c r="E244" s="51"/>
      <c r="F244" s="17"/>
      <c r="G244" s="17"/>
      <c r="H244" s="17"/>
    </row>
    <row r="245" spans="1:8" ht="12.75">
      <c r="A245" s="48"/>
      <c r="B245" s="17"/>
      <c r="C245" s="17"/>
      <c r="D245" s="50"/>
      <c r="E245" s="51"/>
      <c r="F245" s="17"/>
      <c r="G245" s="17"/>
      <c r="H245" s="17"/>
    </row>
    <row r="246" spans="1:8" ht="12.75">
      <c r="A246" s="48"/>
      <c r="B246" s="17"/>
      <c r="C246" s="17"/>
      <c r="D246" s="50"/>
      <c r="E246" s="51"/>
      <c r="F246" s="17"/>
      <c r="G246" s="17"/>
      <c r="H246" s="17"/>
    </row>
    <row r="247" spans="1:8" ht="12.75">
      <c r="A247" s="48"/>
      <c r="B247" s="17"/>
      <c r="C247" s="17"/>
      <c r="D247" s="50"/>
      <c r="E247" s="51"/>
      <c r="F247" s="17"/>
      <c r="G247" s="17"/>
      <c r="H247" s="17"/>
    </row>
    <row r="248" spans="1:8" ht="12.75">
      <c r="A248" s="48"/>
      <c r="B248" s="17"/>
      <c r="C248" s="17"/>
      <c r="D248" s="50"/>
      <c r="E248" s="51"/>
      <c r="F248" s="17"/>
      <c r="G248" s="17"/>
      <c r="H248" s="17"/>
    </row>
    <row r="249" spans="1:8" ht="12.75">
      <c r="A249" s="48"/>
      <c r="B249" s="17"/>
      <c r="C249" s="17"/>
      <c r="D249" s="50"/>
      <c r="E249" s="51"/>
      <c r="F249" s="17"/>
      <c r="G249" s="17"/>
      <c r="H249" s="17"/>
    </row>
    <row r="250" spans="1:8" ht="12.75">
      <c r="A250" s="48"/>
      <c r="B250" s="17"/>
      <c r="C250" s="17"/>
      <c r="D250" s="50"/>
      <c r="E250" s="51"/>
      <c r="F250" s="17"/>
      <c r="G250" s="17"/>
      <c r="H250" s="17"/>
    </row>
    <row r="251" spans="1:8" ht="12.75">
      <c r="A251" s="48"/>
      <c r="B251" s="17"/>
      <c r="C251" s="17"/>
      <c r="D251" s="50"/>
      <c r="E251" s="51"/>
      <c r="F251" s="17"/>
      <c r="G251" s="17"/>
      <c r="H251" s="17"/>
    </row>
    <row r="252" spans="1:8" ht="12.75">
      <c r="A252" s="48"/>
      <c r="B252" s="17"/>
      <c r="C252" s="17"/>
      <c r="D252" s="50"/>
      <c r="E252" s="51"/>
      <c r="F252" s="17"/>
      <c r="G252" s="17"/>
      <c r="H252" s="17"/>
    </row>
    <row r="253" spans="1:8" ht="12.75">
      <c r="A253" s="48"/>
      <c r="B253" s="17"/>
      <c r="C253" s="17"/>
      <c r="D253" s="50"/>
      <c r="E253" s="51"/>
      <c r="F253" s="17"/>
      <c r="G253" s="17"/>
      <c r="H253" s="17"/>
    </row>
    <row r="254" spans="1:8" ht="12.75">
      <c r="A254" s="48"/>
      <c r="B254" s="17"/>
      <c r="C254" s="17"/>
      <c r="D254" s="50"/>
      <c r="E254" s="51"/>
      <c r="F254" s="17"/>
      <c r="G254" s="17"/>
      <c r="H254" s="17"/>
    </row>
    <row r="255" spans="1:8" ht="12.75">
      <c r="A255" s="48"/>
      <c r="B255" s="17"/>
      <c r="C255" s="17"/>
      <c r="D255" s="50"/>
      <c r="E255" s="51"/>
      <c r="F255" s="17"/>
      <c r="G255" s="17"/>
      <c r="H255" s="17"/>
    </row>
    <row r="256" spans="1:8" ht="12.75">
      <c r="A256" s="48"/>
      <c r="B256" s="17"/>
      <c r="C256" s="17"/>
      <c r="D256" s="50"/>
      <c r="E256" s="51"/>
      <c r="F256" s="17"/>
      <c r="G256" s="17"/>
      <c r="H256" s="17"/>
    </row>
    <row r="257" spans="1:8" ht="12.75">
      <c r="A257" s="48"/>
      <c r="B257" s="17"/>
      <c r="C257" s="17"/>
      <c r="D257" s="50"/>
      <c r="E257" s="51"/>
      <c r="F257" s="17"/>
      <c r="G257" s="17"/>
      <c r="H257" s="17"/>
    </row>
    <row r="258" spans="1:8" ht="12.75">
      <c r="A258" s="48"/>
      <c r="B258" s="17"/>
      <c r="C258" s="17"/>
      <c r="D258" s="50"/>
      <c r="E258" s="51"/>
      <c r="F258" s="17"/>
      <c r="G258" s="17"/>
      <c r="H258" s="17"/>
    </row>
    <row r="259" spans="1:8" ht="12.75">
      <c r="A259" s="48"/>
      <c r="B259" s="17"/>
      <c r="C259" s="17"/>
      <c r="D259" s="50"/>
      <c r="E259" s="51"/>
      <c r="F259" s="17"/>
      <c r="G259" s="17"/>
      <c r="H259" s="17"/>
    </row>
    <row r="260" spans="1:8" ht="12.75">
      <c r="A260" s="48"/>
      <c r="B260" s="17"/>
      <c r="C260" s="17"/>
      <c r="D260" s="50"/>
      <c r="E260" s="51"/>
      <c r="F260" s="17"/>
      <c r="G260" s="17"/>
      <c r="H260" s="17"/>
    </row>
    <row r="261" spans="1:8" ht="12.75">
      <c r="A261" s="48"/>
      <c r="B261" s="17"/>
      <c r="C261" s="17"/>
      <c r="D261" s="50"/>
      <c r="E261" s="51"/>
      <c r="F261" s="17"/>
      <c r="G261" s="17"/>
      <c r="H261" s="17"/>
    </row>
    <row r="262" spans="1:8" ht="12.75">
      <c r="A262" s="48"/>
      <c r="B262" s="17"/>
      <c r="C262" s="17"/>
      <c r="D262" s="50"/>
      <c r="E262" s="51"/>
      <c r="F262" s="17"/>
      <c r="G262" s="17"/>
      <c r="H262" s="17"/>
    </row>
    <row r="263" spans="1:8" ht="12.75">
      <c r="A263" s="48"/>
      <c r="B263" s="17"/>
      <c r="C263" s="17"/>
      <c r="D263" s="50"/>
      <c r="E263" s="51"/>
      <c r="F263" s="17"/>
      <c r="G263" s="17"/>
      <c r="H263" s="17"/>
    </row>
    <row r="264" spans="1:8" ht="12.75">
      <c r="A264" s="48"/>
      <c r="B264" s="17"/>
      <c r="C264" s="17"/>
      <c r="D264" s="50"/>
      <c r="E264" s="51"/>
      <c r="F264" s="17"/>
      <c r="G264" s="17"/>
      <c r="H264" s="17"/>
    </row>
    <row r="265" spans="1:8" ht="12.75">
      <c r="A265" s="48"/>
      <c r="B265" s="17"/>
      <c r="C265" s="17"/>
      <c r="D265" s="50"/>
      <c r="E265" s="51"/>
      <c r="F265" s="17"/>
      <c r="G265" s="17"/>
      <c r="H265" s="17"/>
    </row>
    <row r="266" spans="1:8" ht="12.75">
      <c r="A266" s="48"/>
      <c r="B266" s="17"/>
      <c r="C266" s="17"/>
      <c r="D266" s="50"/>
      <c r="E266" s="51"/>
      <c r="F266" s="17"/>
      <c r="G266" s="17"/>
      <c r="H266" s="17"/>
    </row>
    <row r="267" spans="1:8" ht="12.75">
      <c r="A267" s="48"/>
      <c r="B267" s="17"/>
      <c r="C267" s="17"/>
      <c r="D267" s="50"/>
      <c r="E267" s="51"/>
      <c r="F267" s="17"/>
      <c r="G267" s="17"/>
      <c r="H267" s="17"/>
    </row>
    <row r="268" spans="1:8" ht="12.75">
      <c r="A268" s="48"/>
      <c r="B268" s="17"/>
      <c r="C268" s="17"/>
      <c r="D268" s="50"/>
      <c r="E268" s="51"/>
      <c r="F268" s="17"/>
      <c r="G268" s="17"/>
      <c r="H268" s="17"/>
    </row>
    <row r="269" spans="1:8" ht="12.75">
      <c r="A269" s="48"/>
      <c r="B269" s="17"/>
      <c r="C269" s="17"/>
      <c r="D269" s="50"/>
      <c r="E269" s="51"/>
      <c r="F269" s="17"/>
      <c r="G269" s="17"/>
      <c r="H269" s="17"/>
    </row>
    <row r="270" spans="1:8" ht="12.75">
      <c r="A270" s="48"/>
      <c r="B270" s="17"/>
      <c r="C270" s="17"/>
      <c r="D270" s="50"/>
      <c r="E270" s="51"/>
      <c r="F270" s="17"/>
      <c r="G270" s="17"/>
      <c r="H270" s="17"/>
    </row>
    <row r="271" spans="1:8" ht="12.75">
      <c r="A271" s="48"/>
      <c r="B271" s="17"/>
      <c r="C271" s="17"/>
      <c r="D271" s="50"/>
      <c r="E271" s="51"/>
      <c r="F271" s="17"/>
      <c r="G271" s="17"/>
      <c r="H271" s="17"/>
    </row>
    <row r="272" spans="1:8" ht="12.75">
      <c r="A272" s="48"/>
      <c r="B272" s="17"/>
      <c r="C272" s="17"/>
      <c r="D272" s="50"/>
      <c r="E272" s="51"/>
      <c r="F272" s="17"/>
      <c r="G272" s="17"/>
      <c r="H272" s="17"/>
    </row>
    <row r="273" spans="1:8" ht="12.75">
      <c r="A273" s="48"/>
      <c r="B273" s="17"/>
      <c r="C273" s="17"/>
      <c r="D273" s="50"/>
      <c r="E273" s="51"/>
      <c r="F273" s="17"/>
      <c r="G273" s="17"/>
      <c r="H273" s="17"/>
    </row>
    <row r="274" spans="1:8" ht="12.75">
      <c r="A274" s="48"/>
      <c r="B274" s="17"/>
      <c r="C274" s="17"/>
      <c r="D274" s="50"/>
      <c r="E274" s="51"/>
      <c r="F274" s="17"/>
      <c r="G274" s="17"/>
      <c r="H274" s="17"/>
    </row>
    <row r="275" spans="1:8" ht="12.75">
      <c r="A275" s="48"/>
      <c r="B275" s="17"/>
      <c r="C275" s="17"/>
      <c r="D275" s="50"/>
      <c r="E275" s="51"/>
      <c r="F275" s="17"/>
      <c r="G275" s="17"/>
      <c r="H275" s="17"/>
    </row>
    <row r="276" spans="1:8" ht="12.75">
      <c r="A276" s="48"/>
      <c r="B276" s="17"/>
      <c r="C276" s="17"/>
      <c r="D276" s="50"/>
      <c r="E276" s="51"/>
      <c r="F276" s="17"/>
      <c r="G276" s="17"/>
      <c r="H276" s="17"/>
    </row>
    <row r="277" spans="1:8" ht="12.75">
      <c r="A277" s="48"/>
      <c r="B277" s="17"/>
      <c r="C277" s="17"/>
      <c r="D277" s="50"/>
      <c r="E277" s="51"/>
      <c r="F277" s="17"/>
      <c r="G277" s="17"/>
      <c r="H277" s="17"/>
    </row>
    <row r="278" spans="1:8" ht="12.75">
      <c r="A278" s="48"/>
      <c r="B278" s="17"/>
      <c r="C278" s="17"/>
      <c r="D278" s="50"/>
      <c r="E278" s="51"/>
      <c r="F278" s="17"/>
      <c r="G278" s="17"/>
      <c r="H278" s="17"/>
    </row>
    <row r="279" spans="1:8" ht="12.75">
      <c r="A279" s="48"/>
      <c r="B279" s="17"/>
      <c r="C279" s="17"/>
      <c r="D279" s="50"/>
      <c r="E279" s="51"/>
      <c r="F279" s="17"/>
      <c r="G279" s="17"/>
      <c r="H279" s="17"/>
    </row>
    <row r="280" spans="1:8" ht="12.75">
      <c r="A280" s="48"/>
      <c r="B280" s="17"/>
      <c r="C280" s="17"/>
      <c r="D280" s="50"/>
      <c r="E280" s="51"/>
      <c r="F280" s="17"/>
      <c r="G280" s="17"/>
      <c r="H280" s="17"/>
    </row>
    <row r="281" spans="1:8" ht="12.75">
      <c r="A281" s="48"/>
      <c r="B281" s="17"/>
      <c r="C281" s="17"/>
      <c r="D281" s="50"/>
      <c r="E281" s="51"/>
      <c r="F281" s="17"/>
      <c r="G281" s="17"/>
      <c r="H281" s="17"/>
    </row>
    <row r="282" spans="1:8" ht="12.75">
      <c r="A282" s="48"/>
      <c r="B282" s="17"/>
      <c r="C282" s="17"/>
      <c r="D282" s="50"/>
      <c r="E282" s="51"/>
      <c r="F282" s="17"/>
      <c r="G282" s="17"/>
      <c r="H282" s="17"/>
    </row>
    <row r="283" spans="1:8" ht="12.75">
      <c r="A283" s="48"/>
      <c r="B283" s="17"/>
      <c r="C283" s="17"/>
      <c r="D283" s="50"/>
      <c r="E283" s="51"/>
      <c r="F283" s="17"/>
      <c r="G283" s="17"/>
      <c r="H283" s="17"/>
    </row>
    <row r="284" spans="1:8" ht="12.75">
      <c r="A284" s="48"/>
      <c r="B284" s="17"/>
      <c r="C284" s="17"/>
      <c r="D284" s="50"/>
      <c r="E284" s="51"/>
      <c r="F284" s="17"/>
      <c r="G284" s="17"/>
      <c r="H284" s="17"/>
    </row>
    <row r="285" spans="1:8" ht="12.75">
      <c r="A285" s="48"/>
      <c r="B285" s="17"/>
      <c r="C285" s="17"/>
      <c r="D285" s="50"/>
      <c r="E285" s="51"/>
      <c r="F285" s="17"/>
      <c r="G285" s="17"/>
      <c r="H285" s="17"/>
    </row>
    <row r="286" spans="1:8" ht="12.75">
      <c r="A286" s="48"/>
      <c r="B286" s="17"/>
      <c r="C286" s="17"/>
      <c r="D286" s="50"/>
      <c r="E286" s="51"/>
      <c r="F286" s="17"/>
      <c r="G286" s="17"/>
      <c r="H286" s="17"/>
    </row>
    <row r="287" spans="1:8" ht="12.75">
      <c r="A287" s="48"/>
      <c r="B287" s="17"/>
      <c r="C287" s="17"/>
      <c r="D287" s="50"/>
      <c r="E287" s="51"/>
      <c r="F287" s="17"/>
      <c r="G287" s="17"/>
      <c r="H287" s="17"/>
    </row>
    <row r="288" spans="1:8" ht="12.75">
      <c r="A288" s="48"/>
      <c r="B288" s="17"/>
      <c r="C288" s="17"/>
      <c r="D288" s="50"/>
      <c r="E288" s="51"/>
      <c r="F288" s="17"/>
      <c r="G288" s="17"/>
      <c r="H288" s="17"/>
    </row>
    <row r="289" spans="1:8" ht="12.75">
      <c r="A289" s="48"/>
      <c r="B289" s="17"/>
      <c r="C289" s="17"/>
      <c r="D289" s="50"/>
      <c r="E289" s="51"/>
      <c r="F289" s="17"/>
      <c r="G289" s="17"/>
      <c r="H289" s="17"/>
    </row>
    <row r="290" spans="1:8" ht="12.75">
      <c r="A290" s="48"/>
      <c r="B290" s="17"/>
      <c r="C290" s="17"/>
      <c r="D290" s="50"/>
      <c r="E290" s="51"/>
      <c r="F290" s="17"/>
      <c r="G290" s="17"/>
      <c r="H290" s="17"/>
    </row>
    <row r="291" spans="1:8" ht="12.75">
      <c r="A291" s="48"/>
      <c r="B291" s="17"/>
      <c r="C291" s="17"/>
      <c r="D291" s="50"/>
      <c r="E291" s="51"/>
      <c r="F291" s="17"/>
      <c r="G291" s="17"/>
      <c r="H291" s="17"/>
    </row>
    <row r="292" spans="1:8" ht="12.75">
      <c r="A292" s="48"/>
      <c r="B292" s="17"/>
      <c r="C292" s="17"/>
      <c r="D292" s="50"/>
      <c r="E292" s="51"/>
      <c r="F292" s="17"/>
      <c r="G292" s="17"/>
      <c r="H292" s="17"/>
    </row>
    <row r="293" spans="1:8" ht="12.75">
      <c r="A293" s="48"/>
      <c r="B293" s="17"/>
      <c r="C293" s="17"/>
      <c r="D293" s="50"/>
      <c r="E293" s="51"/>
      <c r="F293" s="17"/>
      <c r="G293" s="17"/>
      <c r="H293" s="17"/>
    </row>
    <row r="294" spans="1:8" ht="12.75">
      <c r="A294" s="48"/>
      <c r="B294" s="17"/>
      <c r="C294" s="17"/>
      <c r="D294" s="50"/>
      <c r="E294" s="51"/>
      <c r="F294" s="17"/>
      <c r="G294" s="17"/>
      <c r="H294" s="17"/>
    </row>
    <row r="295" spans="1:8" ht="12.75">
      <c r="A295" s="48"/>
      <c r="B295" s="17"/>
      <c r="C295" s="17"/>
      <c r="D295" s="50"/>
      <c r="E295" s="51"/>
      <c r="F295" s="17"/>
      <c r="G295" s="17"/>
      <c r="H295" s="17"/>
    </row>
    <row r="296" spans="1:8" ht="12.75">
      <c r="A296" s="48"/>
      <c r="B296" s="17"/>
      <c r="C296" s="17"/>
      <c r="D296" s="50"/>
      <c r="E296" s="51"/>
      <c r="F296" s="17"/>
      <c r="G296" s="17"/>
      <c r="H296" s="17"/>
    </row>
    <row r="297" spans="1:8" ht="12.75">
      <c r="A297" s="48"/>
      <c r="B297" s="17"/>
      <c r="C297" s="17"/>
      <c r="D297" s="50"/>
      <c r="E297" s="51"/>
      <c r="F297" s="17"/>
      <c r="G297" s="17"/>
      <c r="H297" s="17"/>
    </row>
    <row r="298" spans="1:8" ht="12.75">
      <c r="A298" s="48"/>
      <c r="B298" s="17"/>
      <c r="C298" s="17"/>
      <c r="D298" s="50"/>
      <c r="E298" s="51"/>
      <c r="F298" s="17"/>
      <c r="G298" s="17"/>
      <c r="H298" s="17"/>
    </row>
    <row r="299" spans="1:8" ht="12.75">
      <c r="A299" s="48"/>
      <c r="B299" s="17"/>
      <c r="C299" s="17"/>
      <c r="D299" s="50"/>
      <c r="E299" s="51"/>
      <c r="F299" s="17"/>
      <c r="G299" s="17"/>
      <c r="H299" s="17"/>
    </row>
    <row r="300" spans="1:8" ht="12.75">
      <c r="A300" s="48"/>
      <c r="B300" s="17"/>
      <c r="C300" s="17"/>
      <c r="D300" s="50"/>
      <c r="E300" s="51"/>
      <c r="F300" s="17"/>
      <c r="G300" s="17"/>
      <c r="H300" s="17"/>
    </row>
    <row r="301" spans="1:8" ht="12.75">
      <c r="A301" s="48"/>
      <c r="B301" s="17"/>
      <c r="C301" s="17"/>
      <c r="D301" s="50"/>
      <c r="E301" s="51"/>
      <c r="F301" s="17"/>
      <c r="G301" s="17"/>
      <c r="H301" s="17"/>
    </row>
    <row r="302" spans="1:8" ht="12.75">
      <c r="A302" s="48"/>
      <c r="B302" s="17"/>
      <c r="C302" s="17"/>
      <c r="D302" s="50"/>
      <c r="E302" s="51"/>
      <c r="F302" s="17"/>
      <c r="G302" s="17"/>
      <c r="H302" s="17"/>
    </row>
    <row r="303" spans="1:8" ht="12.75">
      <c r="A303" s="48"/>
      <c r="B303" s="17"/>
      <c r="C303" s="17"/>
      <c r="D303" s="50"/>
      <c r="E303" s="51"/>
      <c r="F303" s="17"/>
      <c r="G303" s="17"/>
      <c r="H303" s="17"/>
    </row>
    <row r="304" spans="1:8" ht="12.75">
      <c r="A304" s="48"/>
      <c r="B304" s="17"/>
      <c r="C304" s="17"/>
      <c r="D304" s="50"/>
      <c r="E304" s="51"/>
      <c r="F304" s="17"/>
      <c r="G304" s="17"/>
      <c r="H304" s="17"/>
    </row>
    <row r="305" spans="1:8" ht="12.75">
      <c r="A305" s="48"/>
      <c r="B305" s="17"/>
      <c r="C305" s="17"/>
      <c r="D305" s="50"/>
      <c r="E305" s="51"/>
      <c r="F305" s="17"/>
      <c r="G305" s="17"/>
      <c r="H305" s="17"/>
    </row>
    <row r="306" spans="1:8" ht="12.75">
      <c r="A306" s="48"/>
      <c r="B306" s="17"/>
      <c r="C306" s="17"/>
      <c r="D306" s="50"/>
      <c r="E306" s="51"/>
      <c r="F306" s="17"/>
      <c r="G306" s="17"/>
      <c r="H306" s="17"/>
    </row>
    <row r="307" spans="1:8" ht="12.75">
      <c r="A307" s="48"/>
      <c r="B307" s="17"/>
      <c r="C307" s="17"/>
      <c r="D307" s="50"/>
      <c r="E307" s="51"/>
      <c r="F307" s="17"/>
      <c r="G307" s="17"/>
      <c r="H307" s="17"/>
    </row>
    <row r="308" spans="1:8" ht="12.75">
      <c r="A308" s="48"/>
      <c r="B308" s="17"/>
      <c r="C308" s="17"/>
      <c r="D308" s="50"/>
      <c r="E308" s="51"/>
      <c r="F308" s="17"/>
      <c r="G308" s="17"/>
      <c r="H308" s="17"/>
    </row>
    <row r="309" spans="1:8" ht="12.75">
      <c r="A309" s="48"/>
      <c r="B309" s="17"/>
      <c r="C309" s="17"/>
      <c r="D309" s="50"/>
      <c r="E309" s="51"/>
      <c r="F309" s="17"/>
      <c r="G309" s="17"/>
      <c r="H309" s="17"/>
    </row>
    <row r="310" spans="1:8" ht="12.75">
      <c r="A310" s="48"/>
      <c r="B310" s="17"/>
      <c r="C310" s="17"/>
      <c r="D310" s="50"/>
      <c r="E310" s="51"/>
      <c r="F310" s="17"/>
      <c r="G310" s="17"/>
      <c r="H310" s="17"/>
    </row>
    <row r="311" spans="1:8" ht="12.75">
      <c r="A311" s="48"/>
      <c r="B311" s="17"/>
      <c r="C311" s="17"/>
      <c r="D311" s="50"/>
      <c r="E311" s="51"/>
      <c r="F311" s="17"/>
      <c r="G311" s="17"/>
      <c r="H311" s="17"/>
    </row>
    <row r="312" spans="1:8" ht="12.75">
      <c r="A312" s="48"/>
      <c r="B312" s="17"/>
      <c r="C312" s="17"/>
      <c r="D312" s="50"/>
      <c r="E312" s="51"/>
      <c r="F312" s="17"/>
      <c r="G312" s="17"/>
      <c r="H312" s="17"/>
    </row>
    <row r="313" spans="1:8" ht="12.75">
      <c r="A313" s="48"/>
      <c r="B313" s="17"/>
      <c r="C313" s="17"/>
      <c r="D313" s="50"/>
      <c r="E313" s="51"/>
      <c r="F313" s="17"/>
      <c r="G313" s="17"/>
      <c r="H313" s="17"/>
    </row>
    <row r="314" spans="1:8" ht="12.75">
      <c r="A314" s="48"/>
      <c r="B314" s="17"/>
      <c r="C314" s="17"/>
      <c r="D314" s="50"/>
      <c r="E314" s="51"/>
      <c r="F314" s="17"/>
      <c r="G314" s="17"/>
      <c r="H314" s="17"/>
    </row>
    <row r="315" spans="1:8" ht="12.75">
      <c r="A315" s="48"/>
      <c r="B315" s="17"/>
      <c r="C315" s="17"/>
      <c r="D315" s="50"/>
      <c r="E315" s="51"/>
      <c r="F315" s="17"/>
      <c r="G315" s="17"/>
      <c r="H315" s="17"/>
    </row>
    <row r="316" spans="1:8" ht="12.75">
      <c r="A316" s="48"/>
      <c r="B316" s="17"/>
      <c r="C316" s="17"/>
      <c r="D316" s="50"/>
      <c r="E316" s="51"/>
      <c r="F316" s="17"/>
      <c r="G316" s="17"/>
      <c r="H316" s="17"/>
    </row>
    <row r="317" spans="1:8" ht="12.75">
      <c r="A317" s="48"/>
      <c r="B317" s="17"/>
      <c r="C317" s="17"/>
      <c r="D317" s="50"/>
      <c r="E317" s="51"/>
      <c r="F317" s="17"/>
      <c r="G317" s="17"/>
      <c r="H317" s="17"/>
    </row>
    <row r="318" spans="1:8" ht="12.75">
      <c r="A318" s="48"/>
      <c r="B318" s="17"/>
      <c r="C318" s="17"/>
      <c r="D318" s="50"/>
      <c r="E318" s="51"/>
      <c r="F318" s="17"/>
      <c r="G318" s="17"/>
      <c r="H318" s="17"/>
    </row>
    <row r="319" spans="1:8" ht="12.75">
      <c r="A319" s="48"/>
      <c r="B319" s="17"/>
      <c r="C319" s="17"/>
      <c r="D319" s="50"/>
      <c r="E319" s="51"/>
      <c r="F319" s="17"/>
      <c r="G319" s="17"/>
      <c r="H319" s="17"/>
    </row>
    <row r="320" spans="1:8" ht="12.75">
      <c r="A320" s="48"/>
      <c r="B320" s="17"/>
      <c r="C320" s="17"/>
      <c r="D320" s="50"/>
      <c r="E320" s="51"/>
      <c r="F320" s="17"/>
      <c r="G320" s="17"/>
      <c r="H320" s="17"/>
    </row>
    <row r="321" spans="1:8" ht="12.75">
      <c r="A321" s="48"/>
      <c r="B321" s="17"/>
      <c r="C321" s="17"/>
      <c r="D321" s="50"/>
      <c r="E321" s="51"/>
      <c r="F321" s="17"/>
      <c r="G321" s="17"/>
      <c r="H321" s="17"/>
    </row>
    <row r="322" spans="1:8" ht="12.75">
      <c r="A322" s="48"/>
      <c r="B322" s="17"/>
      <c r="C322" s="17"/>
      <c r="D322" s="50"/>
      <c r="E322" s="51"/>
      <c r="F322" s="17"/>
      <c r="G322" s="17"/>
      <c r="H322" s="17"/>
    </row>
    <row r="323" spans="1:8" ht="12.75">
      <c r="A323" s="48"/>
      <c r="B323" s="17"/>
      <c r="C323" s="17"/>
      <c r="D323" s="50"/>
      <c r="E323" s="51"/>
      <c r="F323" s="17"/>
      <c r="G323" s="17"/>
      <c r="H323" s="17"/>
    </row>
    <row r="324" spans="1:8" ht="12.75">
      <c r="A324" s="48"/>
      <c r="B324" s="17"/>
      <c r="C324" s="17"/>
      <c r="D324" s="50"/>
      <c r="E324" s="51"/>
      <c r="F324" s="17"/>
      <c r="G324" s="17"/>
      <c r="H324" s="17"/>
    </row>
    <row r="325" spans="1:8" ht="12.75">
      <c r="A325" s="48"/>
      <c r="B325" s="17"/>
      <c r="C325" s="17"/>
      <c r="D325" s="50"/>
      <c r="E325" s="51"/>
      <c r="F325" s="17"/>
      <c r="G325" s="17"/>
      <c r="H325" s="17"/>
    </row>
    <row r="326" spans="1:8" ht="12.75">
      <c r="A326" s="48"/>
      <c r="B326" s="17"/>
      <c r="C326" s="17"/>
      <c r="D326" s="50"/>
      <c r="E326" s="51"/>
      <c r="F326" s="17"/>
      <c r="G326" s="17"/>
      <c r="H326" s="17"/>
    </row>
    <row r="327" spans="1:8" ht="12.75">
      <c r="A327" s="48"/>
      <c r="B327" s="17"/>
      <c r="C327" s="17"/>
      <c r="D327" s="50"/>
      <c r="E327" s="51"/>
      <c r="F327" s="17"/>
      <c r="G327" s="17"/>
      <c r="H327" s="17"/>
    </row>
    <row r="328" spans="1:8" ht="12.75">
      <c r="A328" s="48"/>
      <c r="B328" s="17"/>
      <c r="C328" s="17"/>
      <c r="D328" s="50"/>
      <c r="E328" s="51"/>
      <c r="F328" s="17"/>
      <c r="G328" s="17"/>
      <c r="H328" s="17"/>
    </row>
    <row r="329" spans="1:8" ht="12.75">
      <c r="A329" s="48"/>
      <c r="B329" s="17"/>
      <c r="C329" s="17"/>
      <c r="D329" s="50"/>
      <c r="E329" s="51"/>
      <c r="F329" s="17"/>
      <c r="G329" s="17"/>
      <c r="H329" s="17"/>
    </row>
    <row r="330" spans="1:8" ht="12.75">
      <c r="A330" s="48"/>
      <c r="B330" s="17"/>
      <c r="C330" s="17"/>
      <c r="D330" s="50"/>
      <c r="E330" s="51"/>
      <c r="F330" s="17"/>
      <c r="G330" s="17"/>
      <c r="H330" s="17"/>
    </row>
    <row r="331" spans="1:8" ht="12.75">
      <c r="A331" s="48"/>
      <c r="B331" s="17"/>
      <c r="C331" s="17"/>
      <c r="D331" s="50"/>
      <c r="E331" s="51"/>
      <c r="F331" s="17"/>
      <c r="G331" s="17"/>
      <c r="H331" s="17"/>
    </row>
    <row r="332" spans="1:8" ht="12.75">
      <c r="A332" s="48"/>
      <c r="B332" s="17"/>
      <c r="C332" s="17"/>
      <c r="D332" s="50"/>
      <c r="E332" s="51"/>
      <c r="F332" s="17"/>
      <c r="G332" s="17"/>
      <c r="H332" s="17"/>
    </row>
    <row r="333" spans="1:8" ht="12.75">
      <c r="A333" s="48"/>
      <c r="B333" s="17"/>
      <c r="C333" s="17"/>
      <c r="D333" s="50"/>
      <c r="E333" s="51"/>
      <c r="F333" s="17"/>
      <c r="G333" s="17"/>
      <c r="H333" s="17"/>
    </row>
    <row r="334" spans="1:8" ht="12.75">
      <c r="A334" s="48"/>
      <c r="B334" s="17"/>
      <c r="C334" s="17"/>
      <c r="D334" s="50"/>
      <c r="E334" s="51"/>
      <c r="F334" s="17"/>
      <c r="G334" s="17"/>
      <c r="H334" s="17"/>
    </row>
    <row r="335" spans="1:8" ht="12.75">
      <c r="A335" s="48"/>
      <c r="B335" s="17"/>
      <c r="C335" s="17"/>
      <c r="D335" s="50"/>
      <c r="E335" s="51"/>
      <c r="F335" s="17"/>
      <c r="G335" s="17"/>
      <c r="H335" s="17"/>
    </row>
    <row r="336" spans="1:8" ht="12.75">
      <c r="A336" s="48"/>
      <c r="B336" s="17"/>
      <c r="C336" s="17"/>
      <c r="D336" s="50"/>
      <c r="E336" s="51"/>
      <c r="F336" s="17"/>
      <c r="G336" s="17"/>
      <c r="H336" s="17"/>
    </row>
    <row r="337" spans="1:8" ht="12.75">
      <c r="A337" s="48"/>
      <c r="B337" s="17"/>
      <c r="C337" s="17"/>
      <c r="D337" s="50"/>
      <c r="E337" s="51"/>
      <c r="F337" s="17"/>
      <c r="G337" s="17"/>
      <c r="H337" s="17"/>
    </row>
    <row r="338" spans="1:8" ht="12.75">
      <c r="A338" s="48"/>
      <c r="B338" s="17"/>
      <c r="C338" s="17"/>
      <c r="D338" s="50"/>
      <c r="E338" s="51"/>
      <c r="F338" s="17"/>
      <c r="G338" s="17"/>
      <c r="H338" s="17"/>
    </row>
    <row r="339" spans="1:8" ht="12.75">
      <c r="A339" s="48"/>
      <c r="B339" s="17"/>
      <c r="C339" s="17"/>
      <c r="D339" s="50"/>
      <c r="E339" s="51"/>
      <c r="F339" s="17"/>
      <c r="G339" s="17"/>
      <c r="H339" s="17"/>
    </row>
    <row r="340" spans="1:8" ht="12.75">
      <c r="A340" s="48"/>
      <c r="B340" s="17"/>
      <c r="C340" s="17"/>
      <c r="D340" s="50"/>
      <c r="E340" s="51"/>
      <c r="F340" s="17"/>
      <c r="G340" s="17"/>
      <c r="H340" s="17"/>
    </row>
    <row r="341" spans="1:8" ht="12.75">
      <c r="A341" s="48"/>
      <c r="B341" s="17"/>
      <c r="C341" s="17"/>
      <c r="D341" s="50"/>
      <c r="E341" s="51"/>
      <c r="F341" s="17"/>
      <c r="G341" s="17"/>
      <c r="H341" s="17"/>
    </row>
    <row r="342" spans="1:8" ht="12.75">
      <c r="A342" s="48"/>
      <c r="B342" s="17"/>
      <c r="C342" s="17"/>
      <c r="D342" s="50"/>
      <c r="E342" s="51"/>
      <c r="F342" s="17"/>
      <c r="G342" s="17"/>
      <c r="H342" s="17"/>
    </row>
    <row r="343" spans="1:8" ht="12.75">
      <c r="A343" s="48"/>
      <c r="B343" s="17"/>
      <c r="C343" s="17"/>
      <c r="D343" s="50"/>
      <c r="E343" s="51"/>
      <c r="F343" s="17"/>
      <c r="G343" s="17"/>
      <c r="H343" s="17"/>
    </row>
    <row r="344" spans="1:8" ht="12.75">
      <c r="A344" s="48"/>
      <c r="B344" s="17"/>
      <c r="C344" s="17"/>
      <c r="D344" s="50"/>
      <c r="E344" s="51"/>
      <c r="F344" s="17"/>
      <c r="G344" s="17"/>
      <c r="H344" s="17"/>
    </row>
    <row r="345" spans="1:8" ht="12.75">
      <c r="A345" s="48"/>
      <c r="B345" s="17"/>
      <c r="C345" s="17"/>
      <c r="D345" s="50"/>
      <c r="E345" s="51"/>
      <c r="F345" s="17"/>
      <c r="G345" s="17"/>
      <c r="H345" s="17"/>
    </row>
    <row r="346" spans="1:8" ht="12.75">
      <c r="A346" s="48"/>
      <c r="B346" s="17"/>
      <c r="C346" s="17"/>
      <c r="D346" s="50"/>
      <c r="E346" s="51"/>
      <c r="F346" s="17"/>
      <c r="G346" s="17"/>
      <c r="H346" s="17"/>
    </row>
    <row r="347" spans="1:8" ht="12.75">
      <c r="A347" s="48"/>
      <c r="B347" s="17"/>
      <c r="C347" s="17"/>
      <c r="D347" s="50"/>
      <c r="E347" s="51"/>
      <c r="F347" s="17"/>
      <c r="G347" s="17"/>
      <c r="H347" s="17"/>
    </row>
    <row r="348" spans="1:8" ht="12.75">
      <c r="A348" s="48"/>
      <c r="B348" s="17"/>
      <c r="C348" s="17"/>
      <c r="D348" s="50"/>
      <c r="E348" s="51"/>
      <c r="F348" s="17"/>
      <c r="G348" s="17"/>
      <c r="H348" s="17"/>
    </row>
    <row r="349" spans="1:8" ht="12.75">
      <c r="A349" s="48"/>
      <c r="B349" s="17"/>
      <c r="C349" s="17"/>
      <c r="D349" s="50"/>
      <c r="E349" s="51"/>
      <c r="F349" s="17"/>
      <c r="G349" s="17"/>
      <c r="H349" s="17"/>
    </row>
    <row r="350" spans="1:8" ht="12.75">
      <c r="A350" s="48"/>
      <c r="B350" s="17"/>
      <c r="C350" s="17"/>
      <c r="D350" s="50"/>
      <c r="E350" s="51"/>
      <c r="F350" s="17"/>
      <c r="G350" s="17"/>
      <c r="H350" s="17"/>
    </row>
    <row r="351" spans="1:8" ht="12.75">
      <c r="A351" s="48"/>
      <c r="B351" s="17"/>
      <c r="C351" s="17"/>
      <c r="D351" s="50"/>
      <c r="E351" s="51"/>
      <c r="F351" s="17"/>
      <c r="G351" s="17"/>
      <c r="H351" s="17"/>
    </row>
    <row r="352" spans="1:8" ht="12.75">
      <c r="A352" s="48"/>
      <c r="B352" s="17"/>
      <c r="C352" s="17"/>
      <c r="D352" s="50"/>
      <c r="E352" s="51"/>
      <c r="F352" s="17"/>
      <c r="G352" s="17"/>
      <c r="H352" s="17"/>
    </row>
    <row r="353" spans="1:8" ht="12.75">
      <c r="A353" s="48"/>
      <c r="B353" s="17"/>
      <c r="C353" s="17"/>
      <c r="D353" s="50"/>
      <c r="E353" s="51"/>
      <c r="F353" s="17"/>
      <c r="G353" s="17"/>
      <c r="H353" s="17"/>
    </row>
    <row r="354" spans="1:8" ht="12.75">
      <c r="A354" s="48"/>
      <c r="B354" s="17"/>
      <c r="C354" s="17"/>
      <c r="D354" s="50"/>
      <c r="E354" s="51"/>
      <c r="F354" s="17"/>
      <c r="G354" s="17"/>
      <c r="H354" s="17"/>
    </row>
    <row r="355" spans="1:8" ht="12.75">
      <c r="A355" s="48"/>
      <c r="B355" s="17"/>
      <c r="C355" s="17"/>
      <c r="D355" s="50"/>
      <c r="E355" s="51"/>
      <c r="F355" s="17"/>
      <c r="G355" s="17"/>
      <c r="H355" s="17"/>
    </row>
    <row r="356" spans="1:8" ht="12.75">
      <c r="A356" s="48"/>
      <c r="B356" s="17"/>
      <c r="C356" s="17"/>
      <c r="D356" s="50"/>
      <c r="E356" s="51"/>
      <c r="F356" s="17"/>
      <c r="G356" s="17"/>
      <c r="H356" s="17"/>
    </row>
    <row r="357" spans="1:8" ht="12.75">
      <c r="A357" s="48"/>
      <c r="B357" s="17"/>
      <c r="C357" s="17"/>
      <c r="D357" s="50"/>
      <c r="E357" s="51"/>
      <c r="F357" s="17"/>
      <c r="G357" s="17"/>
      <c r="H357" s="17"/>
    </row>
    <row r="358" spans="1:8" ht="12.75">
      <c r="A358" s="48"/>
      <c r="B358" s="17"/>
      <c r="C358" s="17"/>
      <c r="D358" s="50"/>
      <c r="E358" s="51"/>
      <c r="F358" s="17"/>
      <c r="G358" s="17"/>
      <c r="H358" s="17"/>
    </row>
    <row r="359" spans="1:8" ht="12.75">
      <c r="A359" s="48"/>
      <c r="B359" s="17"/>
      <c r="C359" s="17"/>
      <c r="D359" s="50"/>
      <c r="E359" s="51"/>
      <c r="F359" s="17"/>
      <c r="G359" s="17"/>
      <c r="H359" s="17"/>
    </row>
    <row r="360" spans="1:8" ht="12.75">
      <c r="A360" s="48"/>
      <c r="B360" s="17"/>
      <c r="C360" s="17"/>
      <c r="D360" s="50"/>
      <c r="E360" s="51"/>
      <c r="F360" s="17"/>
      <c r="G360" s="17"/>
      <c r="H360" s="17"/>
    </row>
    <row r="361" spans="1:8" ht="12.75">
      <c r="A361" s="48"/>
      <c r="B361" s="17"/>
      <c r="C361" s="17"/>
      <c r="D361" s="50"/>
      <c r="E361" s="51"/>
      <c r="F361" s="17"/>
      <c r="G361" s="17"/>
      <c r="H361" s="17"/>
    </row>
    <row r="362" spans="1:8" ht="12.75">
      <c r="A362" s="48"/>
      <c r="B362" s="17"/>
      <c r="C362" s="17"/>
      <c r="D362" s="50"/>
      <c r="E362" s="51"/>
      <c r="F362" s="17"/>
      <c r="G362" s="17"/>
      <c r="H362" s="17"/>
    </row>
    <row r="363" spans="1:8" ht="12.75">
      <c r="A363" s="48"/>
      <c r="B363" s="17"/>
      <c r="C363" s="17"/>
      <c r="D363" s="50"/>
      <c r="E363" s="51"/>
      <c r="F363" s="17"/>
      <c r="G363" s="17"/>
      <c r="H363" s="17"/>
    </row>
    <row r="364" spans="1:8" ht="12.75">
      <c r="A364" s="48"/>
      <c r="B364" s="17"/>
      <c r="C364" s="17"/>
      <c r="D364" s="50"/>
      <c r="E364" s="51"/>
      <c r="F364" s="17"/>
      <c r="G364" s="17"/>
      <c r="H364" s="17"/>
    </row>
    <row r="365" spans="1:8" ht="12.75">
      <c r="A365" s="48"/>
      <c r="B365" s="17"/>
      <c r="C365" s="17"/>
      <c r="D365" s="50"/>
      <c r="E365" s="51"/>
      <c r="F365" s="17"/>
      <c r="G365" s="17"/>
      <c r="H365" s="17"/>
    </row>
    <row r="366" spans="1:8" ht="12.75">
      <c r="A366" s="48"/>
      <c r="B366" s="17"/>
      <c r="C366" s="17"/>
      <c r="D366" s="50"/>
      <c r="E366" s="51"/>
      <c r="F366" s="17"/>
      <c r="G366" s="17"/>
      <c r="H366" s="17"/>
    </row>
    <row r="367" spans="1:8" ht="12.75">
      <c r="A367" s="48"/>
      <c r="B367" s="17"/>
      <c r="C367" s="17"/>
      <c r="D367" s="50"/>
      <c r="E367" s="51"/>
      <c r="F367" s="17"/>
      <c r="G367" s="17"/>
      <c r="H367" s="17"/>
    </row>
    <row r="368" spans="1:8" ht="12.75">
      <c r="A368" s="48"/>
      <c r="B368" s="17"/>
      <c r="C368" s="17"/>
      <c r="D368" s="50"/>
      <c r="E368" s="51"/>
      <c r="F368" s="17"/>
      <c r="G368" s="17"/>
      <c r="H368" s="17"/>
    </row>
    <row r="369" spans="1:8" ht="12.75">
      <c r="A369" s="48"/>
      <c r="B369" s="17"/>
      <c r="C369" s="17"/>
      <c r="D369" s="50"/>
      <c r="E369" s="51"/>
      <c r="F369" s="17"/>
      <c r="G369" s="17"/>
      <c r="H369" s="17"/>
    </row>
    <row r="370" spans="1:8" ht="12.75">
      <c r="A370" s="48"/>
      <c r="B370" s="17"/>
      <c r="C370" s="17"/>
      <c r="D370" s="50"/>
      <c r="E370" s="51"/>
      <c r="F370" s="17"/>
      <c r="G370" s="17"/>
      <c r="H370" s="17"/>
    </row>
    <row r="371" spans="1:8" ht="12.75">
      <c r="A371" s="48"/>
      <c r="B371" s="17"/>
      <c r="C371" s="17"/>
      <c r="D371" s="50"/>
      <c r="E371" s="51"/>
      <c r="F371" s="17"/>
      <c r="G371" s="17"/>
      <c r="H371" s="17"/>
    </row>
    <row r="372" spans="1:8" ht="12.75">
      <c r="A372" s="48"/>
      <c r="B372" s="17"/>
      <c r="C372" s="17"/>
      <c r="D372" s="50"/>
      <c r="E372" s="51"/>
      <c r="F372" s="17"/>
      <c r="G372" s="17"/>
      <c r="H372" s="17"/>
    </row>
    <row r="373" spans="1:8" ht="12.75">
      <c r="A373" s="48"/>
      <c r="B373" s="17"/>
      <c r="C373" s="17"/>
      <c r="D373" s="50"/>
      <c r="E373" s="51"/>
      <c r="F373" s="17"/>
      <c r="G373" s="17"/>
      <c r="H373" s="17"/>
    </row>
    <row r="374" spans="1:8" ht="12.75">
      <c r="A374" s="48"/>
      <c r="B374" s="17"/>
      <c r="C374" s="17"/>
      <c r="D374" s="50"/>
      <c r="E374" s="51"/>
      <c r="F374" s="17"/>
      <c r="G374" s="17"/>
      <c r="H374" s="17"/>
    </row>
    <row r="375" spans="1:8" ht="12.75">
      <c r="A375" s="48"/>
      <c r="B375" s="17"/>
      <c r="C375" s="17"/>
      <c r="D375" s="50"/>
      <c r="E375" s="51"/>
      <c r="F375" s="17"/>
      <c r="G375" s="17"/>
      <c r="H375" s="17"/>
    </row>
    <row r="376" spans="1:8" ht="12.75">
      <c r="A376" s="48"/>
      <c r="B376" s="17"/>
      <c r="C376" s="17"/>
      <c r="D376" s="50"/>
      <c r="E376" s="51"/>
      <c r="F376" s="17"/>
      <c r="G376" s="17"/>
      <c r="H376" s="17"/>
    </row>
    <row r="377" spans="1:8" ht="12.75">
      <c r="A377" s="48"/>
      <c r="B377" s="17"/>
      <c r="C377" s="17"/>
      <c r="D377" s="50"/>
      <c r="E377" s="51"/>
      <c r="F377" s="17"/>
      <c r="G377" s="17"/>
      <c r="H377" s="17"/>
    </row>
    <row r="378" spans="1:8" ht="12.75">
      <c r="A378" s="48"/>
      <c r="B378" s="17"/>
      <c r="C378" s="17"/>
      <c r="D378" s="50"/>
      <c r="E378" s="51"/>
      <c r="F378" s="17"/>
      <c r="G378" s="17"/>
      <c r="H378" s="17"/>
    </row>
    <row r="379" spans="1:8" ht="12.75">
      <c r="A379" s="48"/>
      <c r="B379" s="17"/>
      <c r="C379" s="17"/>
      <c r="D379" s="50"/>
      <c r="E379" s="51"/>
      <c r="F379" s="17"/>
      <c r="G379" s="17"/>
      <c r="H379" s="17"/>
    </row>
    <row r="380" spans="1:8" ht="12.75">
      <c r="A380" s="48"/>
      <c r="B380" s="17"/>
      <c r="C380" s="17"/>
      <c r="D380" s="50"/>
      <c r="E380" s="51"/>
      <c r="F380" s="17"/>
      <c r="G380" s="17"/>
      <c r="H380" s="17"/>
    </row>
    <row r="381" spans="1:8" ht="12.75">
      <c r="A381" s="48"/>
      <c r="B381" s="17"/>
      <c r="C381" s="17"/>
      <c r="D381" s="50"/>
      <c r="E381" s="51"/>
      <c r="F381" s="17"/>
      <c r="G381" s="17"/>
      <c r="H381" s="17"/>
    </row>
    <row r="382" spans="1:8" ht="12.75">
      <c r="A382" s="48"/>
      <c r="B382" s="17"/>
      <c r="C382" s="17"/>
      <c r="D382" s="50"/>
      <c r="E382" s="51"/>
      <c r="F382" s="17"/>
      <c r="G382" s="17"/>
      <c r="H382" s="17"/>
    </row>
    <row r="383" spans="1:8" ht="12.75">
      <c r="A383" s="48"/>
      <c r="B383" s="17"/>
      <c r="C383" s="17"/>
      <c r="D383" s="50"/>
      <c r="E383" s="51"/>
      <c r="F383" s="17"/>
      <c r="G383" s="17"/>
      <c r="H383" s="17"/>
    </row>
    <row r="384" spans="1:8" ht="12.75">
      <c r="A384" s="48"/>
      <c r="B384" s="17"/>
      <c r="C384" s="17"/>
      <c r="D384" s="50"/>
      <c r="E384" s="51"/>
      <c r="F384" s="17"/>
      <c r="G384" s="17"/>
      <c r="H384" s="17"/>
    </row>
    <row r="385" spans="1:8" ht="12.75">
      <c r="A385" s="48"/>
      <c r="B385" s="17"/>
      <c r="C385" s="17"/>
      <c r="D385" s="50"/>
      <c r="E385" s="51"/>
      <c r="F385" s="17"/>
      <c r="G385" s="17"/>
      <c r="H385" s="17"/>
    </row>
    <row r="386" spans="1:8" ht="12.75">
      <c r="A386" s="48"/>
      <c r="B386" s="17"/>
      <c r="C386" s="17"/>
      <c r="D386" s="50"/>
      <c r="E386" s="51"/>
      <c r="F386" s="17"/>
      <c r="G386" s="17"/>
      <c r="H386" s="17"/>
    </row>
    <row r="387" spans="1:8" ht="12.75">
      <c r="A387" s="48"/>
      <c r="B387" s="17"/>
      <c r="C387" s="17"/>
      <c r="D387" s="50"/>
      <c r="E387" s="51"/>
      <c r="F387" s="17"/>
      <c r="G387" s="17"/>
      <c r="H387" s="17"/>
    </row>
    <row r="388" spans="1:8" ht="12.75">
      <c r="A388" s="48"/>
      <c r="B388" s="17"/>
      <c r="C388" s="17"/>
      <c r="D388" s="50"/>
      <c r="E388" s="51"/>
      <c r="F388" s="17"/>
      <c r="G388" s="17"/>
      <c r="H388" s="17"/>
    </row>
    <row r="389" spans="1:8" ht="12.75">
      <c r="A389" s="48"/>
      <c r="B389" s="17"/>
      <c r="C389" s="17"/>
      <c r="D389" s="50"/>
      <c r="E389" s="51"/>
      <c r="F389" s="17"/>
      <c r="G389" s="17"/>
      <c r="H389" s="17"/>
    </row>
    <row r="390" spans="1:8" ht="12.75">
      <c r="A390" s="48"/>
      <c r="B390" s="17"/>
      <c r="C390" s="17"/>
      <c r="D390" s="50"/>
      <c r="E390" s="51"/>
      <c r="F390" s="17"/>
      <c r="G390" s="17"/>
      <c r="H390" s="17"/>
    </row>
    <row r="391" spans="1:8" ht="12.75">
      <c r="A391" s="48"/>
      <c r="B391" s="17"/>
      <c r="C391" s="17"/>
      <c r="D391" s="50"/>
      <c r="E391" s="51"/>
      <c r="F391" s="17"/>
      <c r="G391" s="17"/>
      <c r="H391" s="17"/>
    </row>
    <row r="392" spans="1:8" ht="12.75">
      <c r="A392" s="48"/>
      <c r="B392" s="17"/>
      <c r="C392" s="17"/>
      <c r="D392" s="50"/>
      <c r="E392" s="51"/>
      <c r="F392" s="17"/>
      <c r="G392" s="17"/>
      <c r="H392" s="17"/>
    </row>
    <row r="393" spans="1:8" ht="12.75">
      <c r="A393" s="48"/>
      <c r="B393" s="17"/>
      <c r="C393" s="17"/>
      <c r="D393" s="50"/>
      <c r="E393" s="51"/>
      <c r="F393" s="17"/>
      <c r="G393" s="17"/>
      <c r="H393" s="17"/>
    </row>
    <row r="394" spans="1:8" ht="12.75">
      <c r="A394" s="48"/>
      <c r="B394" s="17"/>
      <c r="C394" s="17"/>
      <c r="D394" s="50"/>
      <c r="E394" s="51"/>
      <c r="F394" s="17"/>
      <c r="G394" s="17"/>
      <c r="H394" s="17"/>
    </row>
    <row r="395" spans="1:8" ht="12.75">
      <c r="A395" s="48"/>
      <c r="B395" s="17"/>
      <c r="C395" s="17"/>
      <c r="D395" s="50"/>
      <c r="E395" s="51"/>
      <c r="F395" s="17"/>
      <c r="G395" s="17"/>
      <c r="H395" s="17"/>
    </row>
    <row r="396" spans="1:8" ht="12.75">
      <c r="A396" s="48"/>
      <c r="B396" s="17"/>
      <c r="C396" s="17"/>
      <c r="D396" s="50"/>
      <c r="E396" s="51"/>
      <c r="F396" s="17"/>
      <c r="G396" s="17"/>
      <c r="H396" s="17"/>
    </row>
    <row r="397" spans="1:8" ht="12.75">
      <c r="A397" s="48"/>
      <c r="B397" s="17"/>
      <c r="C397" s="17"/>
      <c r="D397" s="50"/>
      <c r="E397" s="51"/>
      <c r="F397" s="17"/>
      <c r="G397" s="17"/>
      <c r="H397" s="17"/>
    </row>
    <row r="398" spans="1:8" ht="12.75">
      <c r="A398" s="48"/>
      <c r="B398" s="17"/>
      <c r="C398" s="17"/>
      <c r="D398" s="50"/>
      <c r="E398" s="51"/>
      <c r="F398" s="17"/>
      <c r="G398" s="17"/>
      <c r="H398" s="17"/>
    </row>
    <row r="399" spans="1:8" ht="12.75">
      <c r="A399" s="48"/>
      <c r="B399" s="17"/>
      <c r="C399" s="17"/>
      <c r="D399" s="50"/>
      <c r="E399" s="51"/>
      <c r="F399" s="17"/>
      <c r="G399" s="17"/>
      <c r="H399" s="17"/>
    </row>
    <row r="400" spans="1:8" ht="12.75">
      <c r="A400" s="48"/>
      <c r="B400" s="17"/>
      <c r="C400" s="17"/>
      <c r="D400" s="50"/>
      <c r="E400" s="51"/>
      <c r="F400" s="17"/>
      <c r="G400" s="17"/>
      <c r="H400" s="17"/>
    </row>
    <row r="401" spans="1:8" ht="12.75">
      <c r="A401" s="48"/>
      <c r="B401" s="17"/>
      <c r="C401" s="17"/>
      <c r="D401" s="50"/>
      <c r="E401" s="51"/>
      <c r="F401" s="17"/>
      <c r="G401" s="17"/>
      <c r="H401" s="17"/>
    </row>
    <row r="402" spans="1:8" ht="12.75">
      <c r="A402" s="48"/>
      <c r="B402" s="17"/>
      <c r="C402" s="17"/>
      <c r="D402" s="50"/>
      <c r="E402" s="51"/>
      <c r="F402" s="17"/>
      <c r="G402" s="17"/>
      <c r="H402" s="17"/>
    </row>
    <row r="403" spans="1:8" ht="12.75">
      <c r="A403" s="48"/>
      <c r="B403" s="17"/>
      <c r="C403" s="17"/>
      <c r="D403" s="50"/>
      <c r="E403" s="51"/>
      <c r="F403" s="17"/>
      <c r="G403" s="17"/>
      <c r="H403" s="17"/>
    </row>
    <row r="404" spans="1:8" ht="12.75">
      <c r="A404" s="48"/>
      <c r="B404" s="17"/>
      <c r="C404" s="17"/>
      <c r="D404" s="50"/>
      <c r="E404" s="51"/>
      <c r="F404" s="17"/>
      <c r="G404" s="17"/>
      <c r="H404" s="17"/>
    </row>
    <row r="405" spans="1:8" ht="12.75">
      <c r="A405" s="48"/>
      <c r="B405" s="17"/>
      <c r="C405" s="17"/>
      <c r="D405" s="50"/>
      <c r="E405" s="51"/>
      <c r="F405" s="17"/>
      <c r="G405" s="17"/>
      <c r="H405" s="17"/>
    </row>
    <row r="406" spans="1:8" ht="12.75">
      <c r="A406" s="48"/>
      <c r="B406" s="17"/>
      <c r="C406" s="17"/>
      <c r="D406" s="50"/>
      <c r="E406" s="51"/>
      <c r="F406" s="17"/>
      <c r="G406" s="17"/>
      <c r="H406" s="17"/>
    </row>
    <row r="407" spans="1:8" ht="12.75">
      <c r="A407" s="48"/>
      <c r="B407" s="17"/>
      <c r="C407" s="17"/>
      <c r="D407" s="50"/>
      <c r="E407" s="51"/>
      <c r="F407" s="17"/>
      <c r="G407" s="17"/>
      <c r="H407" s="17"/>
    </row>
    <row r="408" spans="1:8" ht="12.75">
      <c r="A408" s="48"/>
      <c r="B408" s="17"/>
      <c r="C408" s="17"/>
      <c r="D408" s="50"/>
      <c r="E408" s="51"/>
      <c r="F408" s="17"/>
      <c r="G408" s="17"/>
      <c r="H408" s="17"/>
    </row>
    <row r="409" spans="1:8" ht="12.75">
      <c r="A409" s="48"/>
      <c r="B409" s="17"/>
      <c r="C409" s="17"/>
      <c r="D409" s="50"/>
      <c r="E409" s="51"/>
      <c r="F409" s="17"/>
      <c r="G409" s="17"/>
      <c r="H409" s="17"/>
    </row>
    <row r="410" spans="1:8" ht="12.75">
      <c r="A410" s="48"/>
      <c r="B410" s="17"/>
      <c r="C410" s="17"/>
      <c r="D410" s="50"/>
      <c r="E410" s="51"/>
      <c r="F410" s="17"/>
      <c r="G410" s="17"/>
      <c r="H410" s="17"/>
    </row>
    <row r="411" spans="1:8" ht="12.75">
      <c r="A411" s="48"/>
      <c r="B411" s="17"/>
      <c r="C411" s="17"/>
      <c r="D411" s="50"/>
      <c r="E411" s="51"/>
      <c r="F411" s="17"/>
      <c r="G411" s="17"/>
      <c r="H411" s="17"/>
    </row>
    <row r="412" spans="1:8" ht="12.75">
      <c r="A412" s="48"/>
      <c r="B412" s="17"/>
      <c r="C412" s="17"/>
      <c r="D412" s="50"/>
      <c r="E412" s="51"/>
      <c r="F412" s="17"/>
      <c r="G412" s="17"/>
      <c r="H412" s="17"/>
    </row>
    <row r="413" spans="1:8" ht="12.75">
      <c r="A413" s="48"/>
      <c r="B413" s="17"/>
      <c r="C413" s="17"/>
      <c r="D413" s="50"/>
      <c r="E413" s="51"/>
      <c r="F413" s="17"/>
      <c r="G413" s="17"/>
      <c r="H413" s="17"/>
    </row>
    <row r="414" spans="1:8" ht="12.75">
      <c r="A414" s="48"/>
      <c r="B414" s="17"/>
      <c r="C414" s="17"/>
      <c r="D414" s="50"/>
      <c r="E414" s="51"/>
      <c r="F414" s="17"/>
      <c r="G414" s="17"/>
      <c r="H414" s="17"/>
    </row>
    <row r="415" spans="1:8" ht="12.75">
      <c r="A415" s="48"/>
      <c r="B415" s="17"/>
      <c r="C415" s="17"/>
      <c r="D415" s="50"/>
      <c r="E415" s="51"/>
      <c r="F415" s="17"/>
      <c r="G415" s="17"/>
      <c r="H415" s="17"/>
    </row>
    <row r="416" spans="1:8" ht="12.75">
      <c r="A416" s="48"/>
      <c r="B416" s="17"/>
      <c r="C416" s="17"/>
      <c r="D416" s="50"/>
      <c r="E416" s="51"/>
      <c r="F416" s="17"/>
      <c r="G416" s="17"/>
      <c r="H416" s="17"/>
    </row>
    <row r="417" spans="1:8" ht="12.75">
      <c r="A417" s="48"/>
      <c r="B417" s="17"/>
      <c r="C417" s="17"/>
      <c r="D417" s="50"/>
      <c r="E417" s="51"/>
      <c r="F417" s="17"/>
      <c r="G417" s="17"/>
      <c r="H417" s="17"/>
    </row>
    <row r="418" spans="1:8" ht="12.75">
      <c r="A418" s="48"/>
      <c r="B418" s="17"/>
      <c r="C418" s="17"/>
      <c r="D418" s="50"/>
      <c r="E418" s="51"/>
      <c r="F418" s="17"/>
      <c r="G418" s="17"/>
      <c r="H418" s="17"/>
    </row>
    <row r="419" spans="1:8" ht="12.75">
      <c r="A419" s="48"/>
      <c r="B419" s="17"/>
      <c r="C419" s="17"/>
      <c r="D419" s="50"/>
      <c r="E419" s="51"/>
      <c r="F419" s="17"/>
      <c r="G419" s="17"/>
      <c r="H419" s="17"/>
    </row>
    <row r="420" spans="1:8" ht="12.75">
      <c r="A420" s="48"/>
      <c r="B420" s="17"/>
      <c r="C420" s="17"/>
      <c r="D420" s="50"/>
      <c r="E420" s="51"/>
      <c r="F420" s="17"/>
      <c r="G420" s="17"/>
      <c r="H420" s="17"/>
    </row>
    <row r="421" spans="1:8" ht="12.75">
      <c r="A421" s="48"/>
      <c r="B421" s="17"/>
      <c r="C421" s="17"/>
      <c r="D421" s="50"/>
      <c r="E421" s="51"/>
      <c r="F421" s="17"/>
      <c r="G421" s="17"/>
      <c r="H421" s="17"/>
    </row>
    <row r="422" spans="1:8" ht="12.75">
      <c r="A422" s="48"/>
      <c r="B422" s="17"/>
      <c r="C422" s="17"/>
      <c r="D422" s="50"/>
      <c r="E422" s="51"/>
      <c r="F422" s="17"/>
      <c r="G422" s="17"/>
      <c r="H422" s="17"/>
    </row>
    <row r="423" spans="1:8" ht="12.75">
      <c r="A423" s="48"/>
      <c r="B423" s="17"/>
      <c r="C423" s="17"/>
      <c r="D423" s="50"/>
      <c r="E423" s="51"/>
      <c r="F423" s="17"/>
      <c r="G423" s="17"/>
      <c r="H423" s="17"/>
    </row>
    <row r="424" spans="1:8" ht="12.75">
      <c r="A424" s="48"/>
      <c r="B424" s="17"/>
      <c r="C424" s="17"/>
      <c r="D424" s="50"/>
      <c r="E424" s="51"/>
      <c r="F424" s="17"/>
      <c r="G424" s="17"/>
      <c r="H424" s="17"/>
    </row>
    <row r="425" spans="1:8" ht="12.75">
      <c r="A425" s="48"/>
      <c r="B425" s="17"/>
      <c r="C425" s="17"/>
      <c r="D425" s="50"/>
      <c r="E425" s="51"/>
      <c r="F425" s="17"/>
      <c r="G425" s="17"/>
      <c r="H425" s="17"/>
    </row>
    <row r="426" spans="1:8" ht="12.75">
      <c r="A426" s="48"/>
      <c r="B426" s="17"/>
      <c r="C426" s="17"/>
      <c r="D426" s="50"/>
      <c r="E426" s="51"/>
      <c r="F426" s="17"/>
      <c r="G426" s="17"/>
      <c r="H426" s="17"/>
    </row>
    <row r="427" spans="1:8" ht="12.75">
      <c r="A427" s="48"/>
      <c r="B427" s="17"/>
      <c r="C427" s="17"/>
      <c r="D427" s="50"/>
      <c r="E427" s="51"/>
      <c r="F427" s="17"/>
      <c r="G427" s="17"/>
      <c r="H427" s="17"/>
    </row>
    <row r="428" spans="1:8" ht="12.75">
      <c r="A428" s="48"/>
      <c r="B428" s="17"/>
      <c r="C428" s="17"/>
      <c r="D428" s="50"/>
      <c r="E428" s="51"/>
      <c r="F428" s="17"/>
      <c r="G428" s="17"/>
      <c r="H428" s="17"/>
    </row>
    <row r="429" spans="1:8" ht="12.75">
      <c r="A429" s="48"/>
      <c r="B429" s="17"/>
      <c r="C429" s="17"/>
      <c r="D429" s="50"/>
      <c r="E429" s="51"/>
      <c r="F429" s="17"/>
      <c r="G429" s="17"/>
      <c r="H429" s="17"/>
    </row>
    <row r="430" spans="1:8" ht="12.75">
      <c r="A430" s="48"/>
      <c r="B430" s="17"/>
      <c r="C430" s="17"/>
      <c r="D430" s="50"/>
      <c r="E430" s="51"/>
      <c r="F430" s="17"/>
      <c r="G430" s="17"/>
      <c r="H430" s="17"/>
    </row>
    <row r="431" spans="1:8" ht="12.75">
      <c r="A431" s="48"/>
      <c r="B431" s="17"/>
      <c r="C431" s="17"/>
      <c r="D431" s="50"/>
      <c r="E431" s="51"/>
      <c r="F431" s="17"/>
      <c r="G431" s="17"/>
      <c r="H431" s="17"/>
    </row>
    <row r="432" spans="1:8" ht="12.75">
      <c r="A432" s="48"/>
      <c r="B432" s="17"/>
      <c r="C432" s="17"/>
      <c r="D432" s="50"/>
      <c r="E432" s="51"/>
      <c r="F432" s="17"/>
      <c r="G432" s="17"/>
      <c r="H432" s="17"/>
    </row>
    <row r="433" spans="1:8" ht="12.75">
      <c r="A433" s="48"/>
      <c r="B433" s="17"/>
      <c r="C433" s="17"/>
      <c r="D433" s="50"/>
      <c r="E433" s="51"/>
      <c r="F433" s="17"/>
      <c r="G433" s="17"/>
      <c r="H433" s="17"/>
    </row>
    <row r="434" spans="1:8" ht="12.75">
      <c r="A434" s="48"/>
      <c r="B434" s="17"/>
      <c r="C434" s="17"/>
      <c r="D434" s="50"/>
      <c r="E434" s="51"/>
      <c r="F434" s="17"/>
      <c r="G434" s="17"/>
      <c r="H434" s="17"/>
    </row>
    <row r="435" spans="1:8" ht="12.75">
      <c r="A435" s="48"/>
      <c r="B435" s="17"/>
      <c r="C435" s="17"/>
      <c r="D435" s="50"/>
      <c r="E435" s="51"/>
      <c r="F435" s="17"/>
      <c r="G435" s="17"/>
      <c r="H435" s="17"/>
    </row>
    <row r="436" spans="1:8" ht="12.75">
      <c r="A436" s="48"/>
      <c r="B436" s="17"/>
      <c r="C436" s="17"/>
      <c r="D436" s="50"/>
      <c r="E436" s="51"/>
      <c r="F436" s="17"/>
      <c r="G436" s="17"/>
      <c r="H436" s="17"/>
    </row>
    <row r="437" spans="1:8" ht="12.75">
      <c r="A437" s="48"/>
      <c r="B437" s="17"/>
      <c r="C437" s="17"/>
      <c r="D437" s="50"/>
      <c r="E437" s="51"/>
      <c r="F437" s="17"/>
      <c r="G437" s="17"/>
      <c r="H437" s="17"/>
    </row>
    <row r="438" spans="1:8" ht="12.75">
      <c r="A438" s="48"/>
      <c r="B438" s="17"/>
      <c r="C438" s="17"/>
      <c r="D438" s="50"/>
      <c r="E438" s="51"/>
      <c r="F438" s="17"/>
      <c r="G438" s="17"/>
      <c r="H438" s="17"/>
    </row>
    <row r="439" spans="1:8" ht="12.75">
      <c r="A439" s="48"/>
      <c r="B439" s="17"/>
      <c r="C439" s="17"/>
      <c r="D439" s="50"/>
      <c r="E439" s="51"/>
      <c r="F439" s="17"/>
      <c r="G439" s="17"/>
      <c r="H439" s="17"/>
    </row>
    <row r="440" spans="1:8" ht="12.75">
      <c r="A440" s="48"/>
      <c r="B440" s="17"/>
      <c r="C440" s="17"/>
      <c r="D440" s="50"/>
      <c r="E440" s="51"/>
      <c r="F440" s="17"/>
      <c r="G440" s="17"/>
      <c r="H440" s="17"/>
    </row>
    <row r="441" spans="1:8" ht="12.75">
      <c r="A441" s="48"/>
      <c r="B441" s="17"/>
      <c r="C441" s="17"/>
      <c r="D441" s="50"/>
      <c r="E441" s="51"/>
      <c r="F441" s="17"/>
      <c r="G441" s="17"/>
      <c r="H441" s="17"/>
    </row>
    <row r="442" spans="1:8" ht="12.75">
      <c r="A442" s="48"/>
      <c r="B442" s="17"/>
      <c r="C442" s="17"/>
      <c r="D442" s="50"/>
      <c r="E442" s="51"/>
      <c r="F442" s="17"/>
      <c r="G442" s="17"/>
      <c r="H442" s="17"/>
    </row>
    <row r="443" spans="1:8" ht="12.75">
      <c r="A443" s="48"/>
      <c r="B443" s="17"/>
      <c r="C443" s="17"/>
      <c r="D443" s="50"/>
      <c r="E443" s="51"/>
      <c r="F443" s="17"/>
      <c r="G443" s="17"/>
      <c r="H443" s="17"/>
    </row>
    <row r="444" spans="1:8" ht="12.75">
      <c r="A444" s="48"/>
      <c r="B444" s="17"/>
      <c r="C444" s="17"/>
      <c r="D444" s="50"/>
      <c r="E444" s="51"/>
      <c r="F444" s="17"/>
      <c r="G444" s="17"/>
      <c r="H444" s="17"/>
    </row>
    <row r="445" spans="1:8" ht="12.75">
      <c r="A445" s="48"/>
      <c r="B445" s="17"/>
      <c r="C445" s="17"/>
      <c r="D445" s="50"/>
      <c r="E445" s="51"/>
      <c r="F445" s="17"/>
      <c r="G445" s="17"/>
      <c r="H445" s="17"/>
    </row>
    <row r="446" spans="1:8" ht="12.75">
      <c r="A446" s="48"/>
      <c r="B446" s="17"/>
      <c r="C446" s="17"/>
      <c r="D446" s="50"/>
      <c r="E446" s="51"/>
      <c r="F446" s="17"/>
      <c r="G446" s="17"/>
      <c r="H446" s="17"/>
    </row>
    <row r="447" spans="1:8" ht="12.75">
      <c r="A447" s="48"/>
      <c r="B447" s="17"/>
      <c r="C447" s="17"/>
      <c r="D447" s="50"/>
      <c r="E447" s="51"/>
      <c r="F447" s="17"/>
      <c r="G447" s="17"/>
      <c r="H447" s="17"/>
    </row>
    <row r="448" spans="1:8" ht="12.75">
      <c r="A448" s="48"/>
      <c r="B448" s="17"/>
      <c r="C448" s="17"/>
      <c r="D448" s="50"/>
      <c r="E448" s="51"/>
      <c r="F448" s="17"/>
      <c r="G448" s="17"/>
      <c r="H448" s="17"/>
    </row>
    <row r="449" spans="1:8" ht="12.75">
      <c r="A449" s="48"/>
      <c r="B449" s="17"/>
      <c r="C449" s="17"/>
      <c r="D449" s="50"/>
      <c r="E449" s="51"/>
      <c r="F449" s="17"/>
      <c r="G449" s="17"/>
      <c r="H449" s="17"/>
    </row>
    <row r="450" spans="1:8" ht="12.75">
      <c r="A450" s="48"/>
      <c r="B450" s="17"/>
      <c r="C450" s="17"/>
      <c r="D450" s="50"/>
      <c r="E450" s="51"/>
      <c r="F450" s="17"/>
      <c r="G450" s="17"/>
      <c r="H450" s="17"/>
    </row>
    <row r="451" spans="1:8" ht="12.75">
      <c r="A451" s="48"/>
      <c r="B451" s="17"/>
      <c r="C451" s="17"/>
      <c r="D451" s="50"/>
      <c r="E451" s="51"/>
      <c r="F451" s="17"/>
      <c r="G451" s="17"/>
      <c r="H451" s="17"/>
    </row>
    <row r="452" spans="1:8" ht="12.75">
      <c r="A452" s="48"/>
      <c r="B452" s="17"/>
      <c r="C452" s="17"/>
      <c r="D452" s="50"/>
      <c r="E452" s="51"/>
      <c r="F452" s="17"/>
      <c r="G452" s="17"/>
      <c r="H452" s="17"/>
    </row>
    <row r="453" spans="1:8" ht="12.75">
      <c r="A453" s="48"/>
      <c r="B453" s="17"/>
      <c r="C453" s="17"/>
      <c r="D453" s="50"/>
      <c r="E453" s="51"/>
      <c r="F453" s="17"/>
      <c r="G453" s="17"/>
      <c r="H453" s="17"/>
    </row>
    <row r="454" spans="1:8" ht="12.75">
      <c r="A454" s="48"/>
      <c r="B454" s="17"/>
      <c r="C454" s="17"/>
      <c r="D454" s="50"/>
      <c r="E454" s="51"/>
      <c r="F454" s="17"/>
      <c r="G454" s="17"/>
      <c r="H454" s="17"/>
    </row>
    <row r="455" spans="1:8" ht="12.75">
      <c r="A455" s="48"/>
      <c r="B455" s="17"/>
      <c r="C455" s="17"/>
      <c r="D455" s="50"/>
      <c r="E455" s="51"/>
      <c r="F455" s="17"/>
      <c r="G455" s="17"/>
      <c r="H455" s="17"/>
    </row>
    <row r="456" spans="1:8" ht="12.75">
      <c r="A456" s="48"/>
      <c r="B456" s="17"/>
      <c r="C456" s="17"/>
      <c r="D456" s="50"/>
      <c r="E456" s="51"/>
      <c r="F456" s="17"/>
      <c r="G456" s="17"/>
      <c r="H456" s="17"/>
    </row>
    <row r="457" spans="1:8" ht="12.75">
      <c r="A457" s="48"/>
      <c r="B457" s="17"/>
      <c r="C457" s="17"/>
      <c r="D457" s="50"/>
      <c r="E457" s="51"/>
      <c r="F457" s="17"/>
      <c r="G457" s="17"/>
      <c r="H457" s="17"/>
    </row>
    <row r="458" spans="1:8" ht="12.75">
      <c r="A458" s="48"/>
      <c r="B458" s="17"/>
      <c r="C458" s="17"/>
      <c r="D458" s="50"/>
      <c r="E458" s="51"/>
      <c r="F458" s="17"/>
      <c r="G458" s="17"/>
      <c r="H458" s="17"/>
    </row>
    <row r="459" spans="1:8" ht="12.75">
      <c r="A459" s="48"/>
      <c r="B459" s="17"/>
      <c r="C459" s="17"/>
      <c r="D459" s="50"/>
      <c r="E459" s="51"/>
      <c r="F459" s="17"/>
      <c r="G459" s="17"/>
      <c r="H459" s="17"/>
    </row>
    <row r="460" spans="1:8" ht="12.75">
      <c r="A460" s="48"/>
      <c r="B460" s="17"/>
      <c r="C460" s="17"/>
      <c r="D460" s="50"/>
      <c r="E460" s="51"/>
      <c r="F460" s="17"/>
      <c r="G460" s="17"/>
      <c r="H460" s="17"/>
    </row>
    <row r="461" spans="1:8" ht="12.75">
      <c r="A461" s="48"/>
      <c r="B461" s="17"/>
      <c r="C461" s="17"/>
      <c r="D461" s="50"/>
      <c r="E461" s="51"/>
      <c r="F461" s="17"/>
      <c r="G461" s="17"/>
      <c r="H461" s="17"/>
    </row>
    <row r="462" spans="1:8" ht="12.75">
      <c r="A462" s="48"/>
      <c r="B462" s="17"/>
      <c r="C462" s="17"/>
      <c r="D462" s="50"/>
      <c r="E462" s="51"/>
      <c r="F462" s="17"/>
      <c r="G462" s="17"/>
      <c r="H462" s="17"/>
    </row>
    <row r="463" spans="1:8" ht="12.75">
      <c r="A463" s="48"/>
      <c r="B463" s="17"/>
      <c r="C463" s="17"/>
      <c r="D463" s="50"/>
      <c r="E463" s="51"/>
      <c r="F463" s="17"/>
      <c r="G463" s="17"/>
      <c r="H463" s="17"/>
    </row>
    <row r="464" spans="1:8" ht="12.75">
      <c r="A464" s="48"/>
      <c r="B464" s="17"/>
      <c r="C464" s="17"/>
      <c r="D464" s="50"/>
      <c r="E464" s="51"/>
      <c r="F464" s="17"/>
      <c r="G464" s="17"/>
      <c r="H464" s="17"/>
    </row>
    <row r="465" spans="1:8" ht="12.75">
      <c r="A465" s="48"/>
      <c r="B465" s="17"/>
      <c r="C465" s="17"/>
      <c r="D465" s="50"/>
      <c r="E465" s="51"/>
      <c r="F465" s="17"/>
      <c r="G465" s="17"/>
      <c r="H465" s="17"/>
    </row>
    <row r="466" spans="1:8" ht="12.75">
      <c r="A466" s="48"/>
      <c r="B466" s="17"/>
      <c r="C466" s="17"/>
      <c r="D466" s="50"/>
      <c r="E466" s="51"/>
      <c r="F466" s="17"/>
      <c r="G466" s="17"/>
      <c r="H466" s="17"/>
    </row>
    <row r="467" spans="1:8" ht="12.75">
      <c r="A467" s="48"/>
      <c r="B467" s="17"/>
      <c r="C467" s="17"/>
      <c r="D467" s="50"/>
      <c r="E467" s="51"/>
      <c r="F467" s="17"/>
      <c r="G467" s="17"/>
      <c r="H467" s="17"/>
    </row>
    <row r="468" spans="1:8" ht="12.75">
      <c r="A468" s="48"/>
      <c r="B468" s="17"/>
      <c r="C468" s="17"/>
      <c r="D468" s="50"/>
      <c r="E468" s="51"/>
      <c r="F468" s="17"/>
      <c r="G468" s="17"/>
      <c r="H468" s="17"/>
    </row>
    <row r="469" spans="1:8" ht="12.75">
      <c r="A469" s="48"/>
      <c r="B469" s="17"/>
      <c r="C469" s="17"/>
      <c r="D469" s="50"/>
      <c r="E469" s="51"/>
      <c r="F469" s="17"/>
      <c r="G469" s="17"/>
      <c r="H469" s="17"/>
    </row>
    <row r="470" spans="1:8" ht="12.75">
      <c r="A470" s="48"/>
      <c r="B470" s="17"/>
      <c r="C470" s="17"/>
      <c r="D470" s="50"/>
      <c r="E470" s="51"/>
      <c r="F470" s="17"/>
      <c r="G470" s="17"/>
      <c r="H470" s="17"/>
    </row>
    <row r="471" spans="1:8" ht="12.75">
      <c r="A471" s="48"/>
      <c r="B471" s="17"/>
      <c r="C471" s="17"/>
      <c r="D471" s="50"/>
      <c r="E471" s="51"/>
      <c r="F471" s="17"/>
      <c r="G471" s="17"/>
      <c r="H471" s="17"/>
    </row>
    <row r="472" spans="1:8" ht="12.75">
      <c r="A472" s="48"/>
      <c r="B472" s="17"/>
      <c r="C472" s="17"/>
      <c r="D472" s="50"/>
      <c r="E472" s="51"/>
      <c r="F472" s="17"/>
      <c r="G472" s="17"/>
      <c r="H472" s="17"/>
    </row>
    <row r="473" spans="1:8" ht="12.75">
      <c r="A473" s="48"/>
      <c r="B473" s="17"/>
      <c r="C473" s="17"/>
      <c r="D473" s="50"/>
      <c r="E473" s="51"/>
      <c r="F473" s="17"/>
      <c r="G473" s="17"/>
      <c r="H473" s="17"/>
    </row>
    <row r="474" spans="1:8" ht="12.75">
      <c r="A474" s="48"/>
      <c r="B474" s="17"/>
      <c r="C474" s="17"/>
      <c r="D474" s="50"/>
      <c r="E474" s="51"/>
      <c r="F474" s="17"/>
      <c r="G474" s="17"/>
      <c r="H474" s="17"/>
    </row>
    <row r="475" spans="1:8" ht="12.75">
      <c r="A475" s="48"/>
      <c r="B475" s="17"/>
      <c r="C475" s="17"/>
      <c r="D475" s="50"/>
      <c r="E475" s="51"/>
      <c r="F475" s="17"/>
      <c r="G475" s="17"/>
      <c r="H475" s="17"/>
    </row>
    <row r="476" spans="1:8" ht="12.75">
      <c r="A476" s="48"/>
      <c r="B476" s="17"/>
      <c r="C476" s="17"/>
      <c r="D476" s="50"/>
      <c r="E476" s="51"/>
      <c r="F476" s="17"/>
      <c r="G476" s="17"/>
      <c r="H476" s="17"/>
    </row>
    <row r="477" spans="1:8" ht="12.75">
      <c r="A477" s="48"/>
      <c r="B477" s="17"/>
      <c r="C477" s="17"/>
      <c r="D477" s="50"/>
      <c r="E477" s="51"/>
      <c r="F477" s="17"/>
      <c r="G477" s="17"/>
      <c r="H477" s="17"/>
    </row>
    <row r="478" spans="1:8" ht="12.75">
      <c r="A478" s="48"/>
      <c r="B478" s="17"/>
      <c r="C478" s="17"/>
      <c r="D478" s="50"/>
      <c r="E478" s="51"/>
      <c r="F478" s="17"/>
      <c r="G478" s="17"/>
      <c r="H478" s="17"/>
    </row>
    <row r="479" spans="1:8" ht="12.75">
      <c r="A479" s="48"/>
      <c r="B479" s="17"/>
      <c r="C479" s="17"/>
      <c r="D479" s="50"/>
      <c r="E479" s="51"/>
      <c r="F479" s="17"/>
      <c r="G479" s="17"/>
      <c r="H479" s="17"/>
    </row>
    <row r="480" spans="1:8" ht="12.75">
      <c r="A480" s="48"/>
      <c r="B480" s="17"/>
      <c r="C480" s="17"/>
      <c r="D480" s="50"/>
      <c r="E480" s="51"/>
      <c r="F480" s="17"/>
      <c r="G480" s="17"/>
      <c r="H480" s="17"/>
    </row>
    <row r="481" spans="1:8" ht="12.75">
      <c r="A481" s="48"/>
      <c r="B481" s="17"/>
      <c r="C481" s="17"/>
      <c r="D481" s="50"/>
      <c r="E481" s="51"/>
      <c r="F481" s="17"/>
      <c r="G481" s="17"/>
      <c r="H481" s="17"/>
    </row>
    <row r="482" spans="1:8" ht="12.75">
      <c r="A482" s="48"/>
      <c r="B482" s="17"/>
      <c r="C482" s="17"/>
      <c r="D482" s="50"/>
      <c r="E482" s="51"/>
      <c r="F482" s="17"/>
      <c r="G482" s="17"/>
      <c r="H482" s="17"/>
    </row>
    <row r="483" spans="1:8" ht="12.75">
      <c r="A483" s="48"/>
      <c r="B483" s="17"/>
      <c r="C483" s="17"/>
      <c r="D483" s="50"/>
      <c r="E483" s="51"/>
      <c r="F483" s="17"/>
      <c r="G483" s="17"/>
      <c r="H483" s="17"/>
    </row>
    <row r="484" spans="1:8" ht="12.75">
      <c r="A484" s="48"/>
      <c r="B484" s="17"/>
      <c r="C484" s="17"/>
      <c r="D484" s="50"/>
      <c r="E484" s="51"/>
      <c r="F484" s="17"/>
      <c r="G484" s="17"/>
      <c r="H484" s="17"/>
    </row>
    <row r="485" spans="1:8" ht="12.75">
      <c r="A485" s="48"/>
      <c r="B485" s="17"/>
      <c r="C485" s="17"/>
      <c r="D485" s="50"/>
      <c r="E485" s="51"/>
      <c r="F485" s="17"/>
      <c r="G485" s="17"/>
      <c r="H485" s="17"/>
    </row>
    <row r="486" spans="1:8" ht="12.75">
      <c r="A486" s="48"/>
      <c r="B486" s="17"/>
      <c r="C486" s="17"/>
      <c r="D486" s="50"/>
      <c r="E486" s="51"/>
      <c r="F486" s="17"/>
      <c r="G486" s="17"/>
      <c r="H486" s="17"/>
    </row>
    <row r="487" spans="1:8" ht="12.75">
      <c r="A487" s="48"/>
      <c r="B487" s="17"/>
      <c r="C487" s="17"/>
      <c r="D487" s="50"/>
      <c r="E487" s="51"/>
      <c r="F487" s="17"/>
      <c r="G487" s="17"/>
      <c r="H487" s="17"/>
    </row>
    <row r="488" spans="1:8" ht="12.75">
      <c r="A488" s="48"/>
      <c r="B488" s="17"/>
      <c r="C488" s="17"/>
      <c r="D488" s="50"/>
      <c r="E488" s="51"/>
      <c r="F488" s="17"/>
      <c r="G488" s="17"/>
      <c r="H488" s="17"/>
    </row>
    <row r="489" spans="1:8" ht="12.75">
      <c r="A489" s="48"/>
      <c r="B489" s="17"/>
      <c r="C489" s="17"/>
      <c r="D489" s="50"/>
      <c r="E489" s="51"/>
      <c r="F489" s="17"/>
      <c r="G489" s="17"/>
      <c r="H489" s="17"/>
    </row>
    <row r="490" spans="1:8" ht="12.75">
      <c r="A490" s="48"/>
      <c r="B490" s="17"/>
      <c r="C490" s="17"/>
      <c r="D490" s="50"/>
      <c r="E490" s="51"/>
      <c r="F490" s="17"/>
      <c r="G490" s="17"/>
      <c r="H490" s="17"/>
    </row>
    <row r="491" spans="1:8" ht="12.75">
      <c r="A491" s="48"/>
      <c r="B491" s="17"/>
      <c r="C491" s="17"/>
      <c r="D491" s="50"/>
      <c r="E491" s="51"/>
      <c r="F491" s="17"/>
      <c r="G491" s="17"/>
      <c r="H491" s="17"/>
    </row>
    <row r="492" spans="1:8" ht="12.75">
      <c r="A492" s="48"/>
      <c r="B492" s="17"/>
      <c r="C492" s="17"/>
      <c r="D492" s="50"/>
      <c r="E492" s="51"/>
      <c r="F492" s="17"/>
      <c r="G492" s="17"/>
      <c r="H492" s="17"/>
    </row>
    <row r="493" spans="1:8" ht="12.75">
      <c r="A493" s="48"/>
      <c r="B493" s="17"/>
      <c r="C493" s="17"/>
      <c r="D493" s="50"/>
      <c r="E493" s="51"/>
      <c r="F493" s="17"/>
      <c r="G493" s="17"/>
      <c r="H493" s="17"/>
    </row>
    <row r="494" spans="1:8" ht="12.75">
      <c r="A494" s="48"/>
      <c r="B494" s="17"/>
      <c r="C494" s="17"/>
      <c r="D494" s="50"/>
      <c r="E494" s="51"/>
      <c r="F494" s="17"/>
      <c r="G494" s="17"/>
      <c r="H494" s="17"/>
    </row>
    <row r="495" spans="1:8" ht="12.75">
      <c r="A495" s="48"/>
      <c r="B495" s="17"/>
      <c r="C495" s="17"/>
      <c r="D495" s="50"/>
      <c r="E495" s="51"/>
      <c r="F495" s="17"/>
      <c r="G495" s="17"/>
      <c r="H495" s="17"/>
    </row>
    <row r="496" spans="1:8" ht="12.75">
      <c r="A496" s="48"/>
      <c r="B496" s="17"/>
      <c r="C496" s="17"/>
      <c r="D496" s="50"/>
      <c r="E496" s="51"/>
      <c r="F496" s="17"/>
      <c r="G496" s="17"/>
      <c r="H496" s="17"/>
    </row>
    <row r="497" spans="1:8" ht="12.75">
      <c r="A497" s="48"/>
      <c r="B497" s="17"/>
      <c r="C497" s="17"/>
      <c r="D497" s="50"/>
      <c r="E497" s="51"/>
      <c r="F497" s="17"/>
      <c r="G497" s="17"/>
      <c r="H497" s="17"/>
    </row>
    <row r="498" spans="1:8" ht="12.75">
      <c r="A498" s="48"/>
      <c r="B498" s="17"/>
      <c r="C498" s="17"/>
      <c r="D498" s="50"/>
      <c r="E498" s="51"/>
      <c r="F498" s="17"/>
      <c r="G498" s="17"/>
      <c r="H498" s="17"/>
    </row>
    <row r="499" spans="1:8" ht="12.75">
      <c r="A499" s="48"/>
      <c r="B499" s="17"/>
      <c r="C499" s="17"/>
      <c r="D499" s="50"/>
      <c r="E499" s="51"/>
      <c r="F499" s="17"/>
      <c r="G499" s="17"/>
      <c r="H499" s="17"/>
    </row>
    <row r="500" spans="1:8" ht="12.75">
      <c r="A500" s="48"/>
      <c r="B500" s="17"/>
      <c r="C500" s="17"/>
      <c r="D500" s="50"/>
      <c r="E500" s="51"/>
      <c r="F500" s="17"/>
      <c r="G500" s="17"/>
      <c r="H500" s="17"/>
    </row>
    <row r="501" spans="1:8" ht="12.75">
      <c r="A501" s="48"/>
      <c r="B501" s="17"/>
      <c r="C501" s="17"/>
      <c r="D501" s="50"/>
      <c r="E501" s="51"/>
      <c r="F501" s="17"/>
      <c r="G501" s="17"/>
      <c r="H501" s="17"/>
    </row>
    <row r="502" spans="1:8" ht="12.75">
      <c r="A502" s="48"/>
      <c r="B502" s="17"/>
      <c r="C502" s="17"/>
      <c r="D502" s="50"/>
      <c r="E502" s="51"/>
      <c r="F502" s="17"/>
      <c r="G502" s="17"/>
      <c r="H502" s="17"/>
    </row>
    <row r="503" spans="1:8" ht="12.75">
      <c r="A503" s="48"/>
      <c r="B503" s="17"/>
      <c r="C503" s="17"/>
      <c r="D503" s="50"/>
      <c r="E503" s="51"/>
      <c r="F503" s="17"/>
      <c r="G503" s="17"/>
      <c r="H503" s="17"/>
    </row>
    <row r="504" spans="1:8" ht="12.75">
      <c r="A504" s="48"/>
      <c r="B504" s="17"/>
      <c r="C504" s="17"/>
      <c r="D504" s="50"/>
      <c r="E504" s="51"/>
      <c r="F504" s="17"/>
      <c r="G504" s="17"/>
      <c r="H504" s="17"/>
    </row>
    <row r="505" spans="1:8" ht="12.75">
      <c r="A505" s="48"/>
      <c r="B505" s="17"/>
      <c r="C505" s="17"/>
      <c r="D505" s="50"/>
      <c r="E505" s="51"/>
      <c r="F505" s="17"/>
      <c r="G505" s="17"/>
      <c r="H505" s="17"/>
    </row>
    <row r="506" spans="1:8" ht="12.75">
      <c r="A506" s="48"/>
      <c r="B506" s="17"/>
      <c r="C506" s="17"/>
      <c r="D506" s="50"/>
      <c r="E506" s="51"/>
      <c r="F506" s="17"/>
      <c r="G506" s="17"/>
      <c r="H506" s="17"/>
    </row>
    <row r="507" spans="1:8" ht="12.75">
      <c r="A507" s="48"/>
      <c r="B507" s="17"/>
      <c r="C507" s="17"/>
      <c r="D507" s="50"/>
      <c r="E507" s="51"/>
      <c r="F507" s="17"/>
      <c r="G507" s="17"/>
      <c r="H507" s="17"/>
    </row>
    <row r="508" spans="1:8" ht="12.75">
      <c r="A508" s="48"/>
      <c r="B508" s="17"/>
      <c r="C508" s="17"/>
      <c r="D508" s="50"/>
      <c r="E508" s="51"/>
      <c r="F508" s="17"/>
      <c r="G508" s="17"/>
      <c r="H508" s="17"/>
    </row>
    <row r="509" spans="1:8" ht="12.75">
      <c r="A509" s="48"/>
      <c r="B509" s="17"/>
      <c r="C509" s="17"/>
      <c r="D509" s="50"/>
      <c r="E509" s="51"/>
      <c r="F509" s="17"/>
      <c r="G509" s="17"/>
      <c r="H509" s="17"/>
    </row>
    <row r="510" spans="1:8" ht="12.75">
      <c r="A510" s="48"/>
      <c r="B510" s="17"/>
      <c r="C510" s="17"/>
      <c r="D510" s="50"/>
      <c r="E510" s="51"/>
      <c r="F510" s="17"/>
      <c r="G510" s="17"/>
      <c r="H510" s="17"/>
    </row>
    <row r="511" spans="1:8" ht="12.75">
      <c r="A511" s="48"/>
      <c r="B511" s="17"/>
      <c r="C511" s="17"/>
      <c r="D511" s="50"/>
      <c r="E511" s="51"/>
      <c r="F511" s="17"/>
      <c r="G511" s="17"/>
      <c r="H511" s="17"/>
    </row>
    <row r="512" spans="1:8" ht="12.75">
      <c r="A512" s="48"/>
      <c r="B512" s="17"/>
      <c r="C512" s="17"/>
      <c r="D512" s="50"/>
      <c r="E512" s="51"/>
      <c r="F512" s="17"/>
      <c r="G512" s="17"/>
      <c r="H512" s="17"/>
    </row>
    <row r="513" spans="1:8" ht="12.75">
      <c r="A513" s="48"/>
      <c r="B513" s="17"/>
      <c r="C513" s="17"/>
      <c r="D513" s="50"/>
      <c r="E513" s="51"/>
      <c r="F513" s="17"/>
      <c r="G513" s="17"/>
      <c r="H513" s="17"/>
    </row>
    <row r="514" spans="1:8" ht="12.75">
      <c r="A514" s="48"/>
      <c r="B514" s="17"/>
      <c r="C514" s="17"/>
      <c r="D514" s="50"/>
      <c r="E514" s="51"/>
      <c r="F514" s="17"/>
      <c r="G514" s="17"/>
      <c r="H514" s="17"/>
    </row>
    <row r="515" spans="1:8" ht="12.75">
      <c r="A515" s="48"/>
      <c r="B515" s="17"/>
      <c r="C515" s="17"/>
      <c r="D515" s="50"/>
      <c r="E515" s="51"/>
      <c r="F515" s="17"/>
      <c r="G515" s="17"/>
      <c r="H515" s="17"/>
    </row>
    <row r="516" spans="1:8" ht="12.75">
      <c r="A516" s="48"/>
      <c r="B516" s="17"/>
      <c r="C516" s="17"/>
      <c r="D516" s="50"/>
      <c r="E516" s="51"/>
      <c r="F516" s="17"/>
      <c r="G516" s="17"/>
      <c r="H516" s="17"/>
    </row>
    <row r="517" spans="1:8" ht="12.75">
      <c r="A517" s="48"/>
      <c r="B517" s="17"/>
      <c r="C517" s="17"/>
      <c r="D517" s="50"/>
      <c r="E517" s="51"/>
      <c r="F517" s="17"/>
      <c r="G517" s="17"/>
      <c r="H517" s="17"/>
    </row>
    <row r="518" spans="1:8" ht="12.75">
      <c r="A518" s="48"/>
      <c r="B518" s="17"/>
      <c r="C518" s="17"/>
      <c r="D518" s="50"/>
      <c r="E518" s="51"/>
      <c r="F518" s="17"/>
      <c r="G518" s="17"/>
      <c r="H518" s="17"/>
    </row>
    <row r="519" spans="1:8" ht="12.75">
      <c r="A519" s="48"/>
      <c r="B519" s="17"/>
      <c r="C519" s="17"/>
      <c r="D519" s="50"/>
      <c r="E519" s="51"/>
      <c r="F519" s="17"/>
      <c r="G519" s="17"/>
      <c r="H519" s="17"/>
    </row>
    <row r="520" spans="1:8" ht="12.75">
      <c r="A520" s="48"/>
      <c r="B520" s="17"/>
      <c r="C520" s="17"/>
      <c r="D520" s="50"/>
      <c r="E520" s="51"/>
      <c r="F520" s="17"/>
      <c r="G520" s="17"/>
      <c r="H520" s="17"/>
    </row>
    <row r="521" spans="1:8" ht="12.75">
      <c r="A521" s="48"/>
      <c r="B521" s="17"/>
      <c r="C521" s="17"/>
      <c r="D521" s="50"/>
      <c r="E521" s="51"/>
      <c r="F521" s="17"/>
      <c r="G521" s="17"/>
      <c r="H521" s="17"/>
    </row>
    <row r="522" spans="1:8" ht="12.75">
      <c r="A522" s="48"/>
      <c r="B522" s="17"/>
      <c r="C522" s="17"/>
      <c r="D522" s="50"/>
      <c r="E522" s="51"/>
      <c r="F522" s="17"/>
      <c r="G522" s="17"/>
      <c r="H522" s="17"/>
    </row>
    <row r="523" spans="1:8" ht="12.75">
      <c r="A523" s="48"/>
      <c r="B523" s="17"/>
      <c r="C523" s="17"/>
      <c r="D523" s="50"/>
      <c r="E523" s="51"/>
      <c r="F523" s="17"/>
      <c r="G523" s="17"/>
      <c r="H523" s="17"/>
    </row>
    <row r="524" spans="1:8" ht="12.75">
      <c r="A524" s="48"/>
      <c r="B524" s="17"/>
      <c r="C524" s="17"/>
      <c r="D524" s="50"/>
      <c r="E524" s="51"/>
      <c r="F524" s="17"/>
      <c r="G524" s="17"/>
      <c r="H524" s="17"/>
    </row>
    <row r="525" spans="1:8" ht="12.75">
      <c r="A525" s="48"/>
      <c r="B525" s="17"/>
      <c r="C525" s="17"/>
      <c r="D525" s="50"/>
      <c r="E525" s="51"/>
      <c r="F525" s="17"/>
      <c r="G525" s="17"/>
      <c r="H525" s="17"/>
    </row>
    <row r="526" spans="1:8" ht="12.75">
      <c r="A526" s="48"/>
      <c r="B526" s="17"/>
      <c r="C526" s="17"/>
      <c r="D526" s="50"/>
      <c r="E526" s="51"/>
      <c r="F526" s="17"/>
      <c r="G526" s="17"/>
      <c r="H526" s="17"/>
    </row>
    <row r="527" spans="1:8" ht="12.75">
      <c r="A527" s="48"/>
      <c r="B527" s="17"/>
      <c r="C527" s="17"/>
      <c r="D527" s="50"/>
      <c r="E527" s="51"/>
      <c r="F527" s="17"/>
      <c r="G527" s="17"/>
      <c r="H527" s="17"/>
    </row>
    <row r="528" spans="1:8" ht="12.75">
      <c r="A528" s="48"/>
      <c r="B528" s="17"/>
      <c r="C528" s="17"/>
      <c r="D528" s="50"/>
      <c r="E528" s="51"/>
      <c r="F528" s="17"/>
      <c r="G528" s="17"/>
      <c r="H528" s="17"/>
    </row>
    <row r="529" spans="1:8" ht="12.75">
      <c r="A529" s="48"/>
      <c r="B529" s="17"/>
      <c r="C529" s="17"/>
      <c r="D529" s="50"/>
      <c r="E529" s="51"/>
      <c r="F529" s="17"/>
      <c r="G529" s="17"/>
      <c r="H529" s="17"/>
    </row>
    <row r="530" spans="1:8" ht="12.75">
      <c r="A530" s="48"/>
      <c r="B530" s="17"/>
      <c r="C530" s="17"/>
      <c r="D530" s="50"/>
      <c r="E530" s="51"/>
      <c r="F530" s="17"/>
      <c r="G530" s="17"/>
      <c r="H530" s="17"/>
    </row>
    <row r="531" spans="1:8" ht="12.75">
      <c r="A531" s="48"/>
      <c r="B531" s="17"/>
      <c r="C531" s="17"/>
      <c r="D531" s="50"/>
      <c r="E531" s="51"/>
      <c r="F531" s="17"/>
      <c r="G531" s="17"/>
      <c r="H531" s="17"/>
    </row>
    <row r="532" spans="1:8" ht="12.75">
      <c r="A532" s="48"/>
      <c r="B532" s="17"/>
      <c r="C532" s="17"/>
      <c r="D532" s="50"/>
      <c r="E532" s="51"/>
      <c r="F532" s="17"/>
      <c r="G532" s="17"/>
      <c r="H532" s="17"/>
    </row>
    <row r="533" spans="1:8" ht="12.75">
      <c r="A533" s="48"/>
      <c r="B533" s="17"/>
      <c r="C533" s="17"/>
      <c r="D533" s="50"/>
      <c r="E533" s="51"/>
      <c r="F533" s="17"/>
      <c r="G533" s="17"/>
      <c r="H533" s="17"/>
    </row>
    <row r="534" spans="1:8" ht="12.75">
      <c r="A534" s="48"/>
      <c r="B534" s="17"/>
      <c r="C534" s="17"/>
      <c r="D534" s="50"/>
      <c r="E534" s="51"/>
      <c r="F534" s="17"/>
      <c r="G534" s="17"/>
      <c r="H534" s="17"/>
    </row>
    <row r="535" spans="1:8" ht="12.75">
      <c r="A535" s="48"/>
      <c r="B535" s="17"/>
      <c r="C535" s="17"/>
      <c r="D535" s="50"/>
      <c r="E535" s="51"/>
      <c r="F535" s="17"/>
      <c r="G535" s="17"/>
      <c r="H535" s="17"/>
    </row>
    <row r="536" spans="1:8" ht="12.75">
      <c r="A536" s="48"/>
      <c r="B536" s="17"/>
      <c r="C536" s="17"/>
      <c r="D536" s="50"/>
      <c r="E536" s="51"/>
      <c r="F536" s="17"/>
      <c r="G536" s="17"/>
      <c r="H536" s="17"/>
    </row>
    <row r="537" spans="1:8" ht="12.75">
      <c r="A537" s="48"/>
      <c r="B537" s="17"/>
      <c r="C537" s="17"/>
      <c r="D537" s="50"/>
      <c r="E537" s="51"/>
      <c r="F537" s="17"/>
      <c r="G537" s="17"/>
      <c r="H537" s="17"/>
    </row>
    <row r="538" spans="1:8" ht="12.75">
      <c r="A538" s="48"/>
      <c r="B538" s="17"/>
      <c r="C538" s="17"/>
      <c r="D538" s="50"/>
      <c r="E538" s="51"/>
      <c r="F538" s="17"/>
      <c r="G538" s="17"/>
      <c r="H538" s="17"/>
    </row>
    <row r="539" spans="1:8" ht="12.75">
      <c r="A539" s="48"/>
      <c r="B539" s="17"/>
      <c r="C539" s="17"/>
      <c r="D539" s="50"/>
      <c r="E539" s="51"/>
      <c r="F539" s="17"/>
      <c r="G539" s="17"/>
      <c r="H539" s="17"/>
    </row>
    <row r="540" spans="1:8" ht="12.75">
      <c r="A540" s="48"/>
      <c r="B540" s="17"/>
      <c r="C540" s="17"/>
      <c r="D540" s="50"/>
      <c r="E540" s="51"/>
      <c r="F540" s="17"/>
      <c r="G540" s="17"/>
      <c r="H540" s="17"/>
    </row>
    <row r="541" spans="1:8" ht="12.75">
      <c r="A541" s="48"/>
      <c r="B541" s="17"/>
      <c r="C541" s="17"/>
      <c r="D541" s="50"/>
      <c r="E541" s="51"/>
      <c r="F541" s="17"/>
      <c r="G541" s="17"/>
      <c r="H541" s="17"/>
    </row>
    <row r="542" spans="1:8" ht="12.75">
      <c r="A542" s="48"/>
      <c r="B542" s="17"/>
      <c r="C542" s="17"/>
      <c r="D542" s="50"/>
      <c r="E542" s="51"/>
      <c r="F542" s="17"/>
      <c r="G542" s="17"/>
      <c r="H542" s="17"/>
    </row>
    <row r="543" spans="1:8" ht="12.75">
      <c r="A543" s="48"/>
      <c r="B543" s="17"/>
      <c r="C543" s="17"/>
      <c r="D543" s="50"/>
      <c r="E543" s="51"/>
      <c r="F543" s="17"/>
      <c r="G543" s="17"/>
      <c r="H543" s="17"/>
    </row>
    <row r="544" spans="1:8" ht="12.75">
      <c r="A544" s="48"/>
      <c r="B544" s="17"/>
      <c r="C544" s="17"/>
      <c r="D544" s="50"/>
      <c r="E544" s="51"/>
      <c r="F544" s="17"/>
      <c r="G544" s="17"/>
      <c r="H544" s="17"/>
    </row>
    <row r="545" spans="1:8" ht="12.75">
      <c r="A545" s="48"/>
      <c r="B545" s="17"/>
      <c r="C545" s="17"/>
      <c r="D545" s="50"/>
      <c r="E545" s="51"/>
      <c r="F545" s="17"/>
      <c r="G545" s="17"/>
      <c r="H545" s="17"/>
    </row>
    <row r="546" spans="1:8" ht="12.75">
      <c r="A546" s="48"/>
      <c r="B546" s="17"/>
      <c r="C546" s="17"/>
      <c r="D546" s="50"/>
      <c r="E546" s="51"/>
      <c r="F546" s="17"/>
      <c r="G546" s="17"/>
      <c r="H546" s="17"/>
    </row>
    <row r="547" spans="1:8" ht="12.75">
      <c r="A547" s="48"/>
      <c r="B547" s="17"/>
      <c r="C547" s="17"/>
      <c r="D547" s="50"/>
      <c r="E547" s="51"/>
      <c r="F547" s="17"/>
      <c r="G547" s="17"/>
      <c r="H547" s="17"/>
    </row>
    <row r="548" spans="1:8" ht="12.75">
      <c r="A548" s="48"/>
      <c r="B548" s="17"/>
      <c r="C548" s="17"/>
      <c r="D548" s="50"/>
      <c r="E548" s="51"/>
      <c r="F548" s="17"/>
      <c r="G548" s="17"/>
      <c r="H548" s="17"/>
    </row>
    <row r="549" spans="1:8" ht="12.75">
      <c r="A549" s="48"/>
      <c r="B549" s="17"/>
      <c r="C549" s="17"/>
      <c r="D549" s="50"/>
      <c r="E549" s="51"/>
      <c r="F549" s="17"/>
      <c r="G549" s="17"/>
      <c r="H549" s="17"/>
    </row>
    <row r="550" spans="1:8" ht="12.75">
      <c r="A550" s="48"/>
      <c r="B550" s="17"/>
      <c r="C550" s="17"/>
      <c r="D550" s="50"/>
      <c r="E550" s="51"/>
      <c r="F550" s="17"/>
      <c r="G550" s="17"/>
      <c r="H550" s="17"/>
    </row>
    <row r="551" spans="1:8" ht="12.75">
      <c r="A551" s="48"/>
      <c r="B551" s="17"/>
      <c r="C551" s="17"/>
      <c r="D551" s="50"/>
      <c r="E551" s="51"/>
      <c r="F551" s="17"/>
      <c r="G551" s="17"/>
      <c r="H551" s="17"/>
    </row>
    <row r="552" spans="1:8" ht="12.75">
      <c r="A552" s="48"/>
      <c r="B552" s="17"/>
      <c r="C552" s="17"/>
      <c r="D552" s="50"/>
      <c r="E552" s="51"/>
      <c r="F552" s="17"/>
      <c r="G552" s="17"/>
      <c r="H552" s="17"/>
    </row>
    <row r="553" spans="1:8" ht="12.75">
      <c r="A553" s="48"/>
      <c r="B553" s="17"/>
      <c r="C553" s="17"/>
      <c r="D553" s="50"/>
      <c r="E553" s="51"/>
      <c r="F553" s="17"/>
      <c r="G553" s="17"/>
      <c r="H553" s="17"/>
    </row>
    <row r="554" spans="1:8" ht="12.75">
      <c r="A554" s="48"/>
      <c r="B554" s="17"/>
      <c r="C554" s="17"/>
      <c r="D554" s="50"/>
      <c r="E554" s="51"/>
      <c r="F554" s="17"/>
      <c r="G554" s="17"/>
      <c r="H554" s="17"/>
    </row>
    <row r="555" spans="1:8" ht="12.75">
      <c r="A555" s="48"/>
      <c r="B555" s="17"/>
      <c r="C555" s="17"/>
      <c r="D555" s="50"/>
      <c r="E555" s="51"/>
      <c r="F555" s="17"/>
      <c r="G555" s="17"/>
      <c r="H555" s="17"/>
    </row>
    <row r="556" spans="1:8" ht="12.75">
      <c r="A556" s="48"/>
      <c r="B556" s="17"/>
      <c r="C556" s="17"/>
      <c r="D556" s="50"/>
      <c r="E556" s="51"/>
      <c r="F556" s="17"/>
      <c r="G556" s="17"/>
      <c r="H556" s="17"/>
    </row>
    <row r="557" spans="1:8" ht="12.75">
      <c r="A557" s="48"/>
      <c r="B557" s="17"/>
      <c r="C557" s="17"/>
      <c r="D557" s="50"/>
      <c r="E557" s="51"/>
      <c r="F557" s="17"/>
      <c r="G557" s="17"/>
      <c r="H557" s="17"/>
    </row>
    <row r="558" spans="1:8" ht="12.75">
      <c r="A558" s="48"/>
      <c r="B558" s="17"/>
      <c r="C558" s="17"/>
      <c r="D558" s="50"/>
      <c r="E558" s="51"/>
      <c r="F558" s="17"/>
      <c r="G558" s="17"/>
      <c r="H558" s="17"/>
    </row>
    <row r="559" spans="1:8" ht="12.75">
      <c r="A559" s="48"/>
      <c r="B559" s="17"/>
      <c r="C559" s="17"/>
      <c r="D559" s="50"/>
      <c r="E559" s="51"/>
      <c r="F559" s="17"/>
      <c r="G559" s="17"/>
      <c r="H559" s="17"/>
    </row>
    <row r="560" spans="1:8" ht="12.75">
      <c r="A560" s="48"/>
      <c r="B560" s="17"/>
      <c r="C560" s="17"/>
      <c r="D560" s="50"/>
      <c r="E560" s="51"/>
      <c r="F560" s="17"/>
      <c r="G560" s="17"/>
      <c r="H560" s="17"/>
    </row>
    <row r="561" spans="1:8" ht="12.75">
      <c r="A561" s="48"/>
      <c r="B561" s="17"/>
      <c r="C561" s="17"/>
      <c r="D561" s="50"/>
      <c r="E561" s="51"/>
      <c r="F561" s="17"/>
      <c r="G561" s="17"/>
      <c r="H561" s="17"/>
    </row>
    <row r="562" spans="1:8" ht="12.75">
      <c r="A562" s="48"/>
      <c r="B562" s="17"/>
      <c r="C562" s="17"/>
      <c r="D562" s="50"/>
      <c r="E562" s="51"/>
      <c r="F562" s="17"/>
      <c r="G562" s="17"/>
      <c r="H562" s="17"/>
    </row>
    <row r="563" spans="1:8" ht="12.75">
      <c r="A563" s="48"/>
      <c r="B563" s="17"/>
      <c r="C563" s="17"/>
      <c r="D563" s="50"/>
      <c r="E563" s="51"/>
      <c r="F563" s="17"/>
      <c r="G563" s="17"/>
      <c r="H563" s="17"/>
    </row>
    <row r="564" spans="1:8" ht="12.75">
      <c r="A564" s="48"/>
      <c r="B564" s="17"/>
      <c r="C564" s="17"/>
      <c r="D564" s="50"/>
      <c r="E564" s="51"/>
      <c r="F564" s="17"/>
      <c r="G564" s="17"/>
      <c r="H564" s="17"/>
    </row>
    <row r="565" spans="1:8" ht="12.75">
      <c r="A565" s="48"/>
      <c r="B565" s="17"/>
      <c r="C565" s="17"/>
      <c r="D565" s="50"/>
      <c r="E565" s="51"/>
      <c r="F565" s="17"/>
      <c r="G565" s="17"/>
      <c r="H565" s="17"/>
    </row>
    <row r="566" spans="1:8" ht="12.75">
      <c r="A566" s="48"/>
      <c r="B566" s="17"/>
      <c r="C566" s="17"/>
      <c r="D566" s="50"/>
      <c r="E566" s="51"/>
      <c r="F566" s="17"/>
      <c r="G566" s="17"/>
      <c r="H566" s="17"/>
    </row>
    <row r="567" spans="1:8" ht="12.75">
      <c r="A567" s="48"/>
      <c r="B567" s="17"/>
      <c r="C567" s="17"/>
      <c r="D567" s="50"/>
      <c r="E567" s="51"/>
      <c r="F567" s="17"/>
      <c r="G567" s="17"/>
      <c r="H567" s="17"/>
    </row>
    <row r="568" spans="1:8" ht="12.75">
      <c r="A568" s="48"/>
      <c r="B568" s="17"/>
      <c r="C568" s="17"/>
      <c r="D568" s="50"/>
      <c r="E568" s="51"/>
      <c r="F568" s="17"/>
      <c r="G568" s="17"/>
      <c r="H568" s="17"/>
    </row>
    <row r="569" spans="1:8" ht="12.75">
      <c r="A569" s="48"/>
      <c r="B569" s="17"/>
      <c r="C569" s="17"/>
      <c r="D569" s="50"/>
      <c r="E569" s="51"/>
      <c r="F569" s="17"/>
      <c r="G569" s="17"/>
      <c r="H569" s="17"/>
    </row>
    <row r="570" spans="1:8" ht="12.75">
      <c r="A570" s="48"/>
      <c r="B570" s="17"/>
      <c r="C570" s="17"/>
      <c r="D570" s="50"/>
      <c r="E570" s="51"/>
      <c r="F570" s="17"/>
      <c r="G570" s="17"/>
      <c r="H570" s="17"/>
    </row>
    <row r="571" spans="1:8" ht="12.75">
      <c r="A571" s="48"/>
      <c r="B571" s="17"/>
      <c r="C571" s="17"/>
      <c r="D571" s="50"/>
      <c r="E571" s="51"/>
      <c r="F571" s="17"/>
      <c r="G571" s="17"/>
      <c r="H571" s="17"/>
    </row>
    <row r="572" spans="1:8" ht="12.75">
      <c r="A572" s="48"/>
      <c r="B572" s="17"/>
      <c r="C572" s="17"/>
      <c r="D572" s="50"/>
      <c r="E572" s="51"/>
      <c r="F572" s="17"/>
      <c r="G572" s="17"/>
      <c r="H572" s="17"/>
    </row>
    <row r="573" spans="1:8" ht="12.75">
      <c r="A573" s="48"/>
      <c r="B573" s="17"/>
      <c r="C573" s="17"/>
      <c r="D573" s="50"/>
      <c r="E573" s="51"/>
      <c r="F573" s="17"/>
      <c r="G573" s="17"/>
      <c r="H573" s="17"/>
    </row>
    <row r="574" spans="1:8" ht="12.75">
      <c r="A574" s="48"/>
      <c r="B574" s="17"/>
      <c r="C574" s="17"/>
      <c r="D574" s="50"/>
      <c r="E574" s="51"/>
      <c r="F574" s="17"/>
      <c r="G574" s="17"/>
      <c r="H574" s="17"/>
    </row>
    <row r="575" spans="1:8" ht="12.75">
      <c r="A575" s="48"/>
      <c r="B575" s="17"/>
      <c r="C575" s="17"/>
      <c r="D575" s="50"/>
      <c r="E575" s="51"/>
      <c r="F575" s="17"/>
      <c r="G575" s="17"/>
      <c r="H575" s="17"/>
    </row>
    <row r="576" spans="1:8" ht="12.75">
      <c r="A576" s="48"/>
      <c r="B576" s="17"/>
      <c r="C576" s="17"/>
      <c r="D576" s="50"/>
      <c r="E576" s="51"/>
      <c r="F576" s="17"/>
      <c r="G576" s="17"/>
      <c r="H576" s="17"/>
    </row>
    <row r="577" spans="1:8" ht="12.75">
      <c r="A577" s="48"/>
      <c r="B577" s="17"/>
      <c r="C577" s="17"/>
      <c r="D577" s="50"/>
      <c r="E577" s="51"/>
      <c r="F577" s="17"/>
      <c r="G577" s="17"/>
      <c r="H577" s="17"/>
    </row>
    <row r="578" spans="1:8" ht="12.75">
      <c r="A578" s="48"/>
      <c r="B578" s="17"/>
      <c r="C578" s="17"/>
      <c r="D578" s="50"/>
      <c r="E578" s="51"/>
      <c r="F578" s="17"/>
      <c r="G578" s="17"/>
      <c r="H578" s="17"/>
    </row>
    <row r="579" spans="1:8" ht="12.75">
      <c r="A579" s="48"/>
      <c r="B579" s="17"/>
      <c r="C579" s="17"/>
      <c r="D579" s="50"/>
      <c r="E579" s="51"/>
      <c r="F579" s="17"/>
      <c r="G579" s="17"/>
      <c r="H579" s="17"/>
    </row>
    <row r="580" spans="1:8" ht="12.75">
      <c r="A580" s="48"/>
      <c r="B580" s="17"/>
      <c r="C580" s="17"/>
      <c r="D580" s="50"/>
      <c r="E580" s="51"/>
      <c r="F580" s="17"/>
      <c r="G580" s="17"/>
      <c r="H580" s="17"/>
    </row>
    <row r="581" spans="1:8" ht="12.75">
      <c r="A581" s="48"/>
      <c r="B581" s="17"/>
      <c r="C581" s="17"/>
      <c r="D581" s="50"/>
      <c r="E581" s="51"/>
      <c r="F581" s="17"/>
      <c r="G581" s="17"/>
      <c r="H581" s="17"/>
    </row>
    <row r="582" spans="1:8" ht="12.75">
      <c r="A582" s="48"/>
      <c r="B582" s="17"/>
      <c r="C582" s="17"/>
      <c r="D582" s="50"/>
      <c r="E582" s="51"/>
      <c r="F582" s="17"/>
      <c r="G582" s="17"/>
      <c r="H582" s="17"/>
    </row>
    <row r="583" spans="1:8" ht="12.75">
      <c r="A583" s="48"/>
      <c r="B583" s="17"/>
      <c r="C583" s="17"/>
      <c r="D583" s="50"/>
      <c r="E583" s="51"/>
      <c r="F583" s="17"/>
      <c r="G583" s="17"/>
      <c r="H583" s="17"/>
    </row>
    <row r="584" spans="1:8" ht="12.75">
      <c r="A584" s="48"/>
      <c r="B584" s="17"/>
      <c r="C584" s="17"/>
      <c r="D584" s="50"/>
      <c r="E584" s="51"/>
      <c r="F584" s="17"/>
      <c r="G584" s="17"/>
      <c r="H584" s="17"/>
    </row>
    <row r="585" spans="1:8" ht="12.75">
      <c r="A585" s="48"/>
      <c r="B585" s="17"/>
      <c r="C585" s="17"/>
      <c r="D585" s="50"/>
      <c r="E585" s="51"/>
      <c r="F585" s="17"/>
      <c r="G585" s="17"/>
      <c r="H585" s="17"/>
    </row>
    <row r="586" spans="1:8" ht="12.75">
      <c r="A586" s="48"/>
      <c r="B586" s="17"/>
      <c r="C586" s="17"/>
      <c r="D586" s="50"/>
      <c r="E586" s="51"/>
      <c r="F586" s="17"/>
      <c r="G586" s="17"/>
      <c r="H586" s="17"/>
    </row>
    <row r="587" spans="1:8" ht="12.75">
      <c r="A587" s="48"/>
      <c r="B587" s="17"/>
      <c r="C587" s="17"/>
      <c r="D587" s="50"/>
      <c r="E587" s="51"/>
      <c r="F587" s="17"/>
      <c r="G587" s="17"/>
      <c r="H587" s="17"/>
    </row>
    <row r="588" spans="1:8" ht="12.75">
      <c r="A588" s="48"/>
      <c r="B588" s="17"/>
      <c r="C588" s="17"/>
      <c r="D588" s="50"/>
      <c r="E588" s="51"/>
      <c r="F588" s="17"/>
      <c r="G588" s="17"/>
      <c r="H588" s="17"/>
    </row>
    <row r="589" spans="1:8" ht="12.75">
      <c r="A589" s="48"/>
      <c r="B589" s="17"/>
      <c r="C589" s="17"/>
      <c r="D589" s="50"/>
      <c r="E589" s="51"/>
      <c r="F589" s="17"/>
      <c r="G589" s="17"/>
      <c r="H589" s="17"/>
    </row>
    <row r="590" spans="1:8" ht="12.75">
      <c r="A590" s="48"/>
      <c r="B590" s="17"/>
      <c r="C590" s="17"/>
      <c r="D590" s="50"/>
      <c r="E590" s="51"/>
      <c r="F590" s="17"/>
      <c r="G590" s="17"/>
      <c r="H590" s="17"/>
    </row>
    <row r="591" spans="1:8" ht="12.75">
      <c r="A591" s="48"/>
      <c r="B591" s="17"/>
      <c r="C591" s="17"/>
      <c r="D591" s="50"/>
      <c r="E591" s="51"/>
      <c r="F591" s="17"/>
      <c r="G591" s="17"/>
      <c r="H591" s="17"/>
    </row>
    <row r="592" spans="1:8" ht="12.75">
      <c r="A592" s="48"/>
      <c r="B592" s="17"/>
      <c r="C592" s="17"/>
      <c r="D592" s="50"/>
      <c r="E592" s="51"/>
      <c r="F592" s="17"/>
      <c r="G592" s="17"/>
      <c r="H592" s="17"/>
    </row>
    <row r="593" spans="1:8" ht="12.75">
      <c r="A593" s="48"/>
      <c r="B593" s="17"/>
      <c r="C593" s="17"/>
      <c r="D593" s="50"/>
      <c r="E593" s="51"/>
      <c r="F593" s="17"/>
      <c r="G593" s="17"/>
      <c r="H593" s="17"/>
    </row>
    <row r="594" spans="1:8" ht="12.75">
      <c r="A594" s="48"/>
      <c r="B594" s="17"/>
      <c r="C594" s="17"/>
      <c r="D594" s="50"/>
      <c r="E594" s="51"/>
      <c r="F594" s="17"/>
      <c r="G594" s="17"/>
      <c r="H594" s="17"/>
    </row>
    <row r="595" spans="1:8" ht="12.75">
      <c r="A595" s="48"/>
      <c r="B595" s="17"/>
      <c r="C595" s="17"/>
      <c r="D595" s="50"/>
      <c r="E595" s="51"/>
      <c r="F595" s="17"/>
      <c r="G595" s="17"/>
      <c r="H595" s="17"/>
    </row>
    <row r="596" spans="1:8" ht="12.75">
      <c r="A596" s="48"/>
      <c r="B596" s="17"/>
      <c r="C596" s="17"/>
      <c r="D596" s="50"/>
      <c r="E596" s="51"/>
      <c r="F596" s="17"/>
      <c r="G596" s="17"/>
      <c r="H596" s="17"/>
    </row>
    <row r="597" spans="1:8" ht="12.75">
      <c r="A597" s="48"/>
      <c r="B597" s="17"/>
      <c r="C597" s="17"/>
      <c r="D597" s="50"/>
      <c r="E597" s="51"/>
      <c r="F597" s="17"/>
      <c r="G597" s="17"/>
      <c r="H597" s="17"/>
    </row>
    <row r="598" spans="1:8" ht="12.75">
      <c r="A598" s="48"/>
      <c r="B598" s="17"/>
      <c r="C598" s="17"/>
      <c r="D598" s="50"/>
      <c r="E598" s="51"/>
      <c r="F598" s="17"/>
      <c r="G598" s="17"/>
      <c r="H598" s="17"/>
    </row>
    <row r="599" spans="1:8" ht="12.75">
      <c r="A599" s="48"/>
      <c r="B599" s="17"/>
      <c r="C599" s="17"/>
      <c r="D599" s="50"/>
      <c r="E599" s="51"/>
      <c r="F599" s="17"/>
      <c r="G599" s="17"/>
      <c r="H599" s="17"/>
    </row>
    <row r="600" spans="1:8" ht="12.75">
      <c r="A600" s="48"/>
      <c r="B600" s="17"/>
      <c r="C600" s="17"/>
      <c r="D600" s="50"/>
      <c r="E600" s="51"/>
      <c r="F600" s="17"/>
      <c r="G600" s="17"/>
      <c r="H600" s="17"/>
    </row>
    <row r="601" spans="1:8" ht="12.75">
      <c r="A601" s="48"/>
      <c r="B601" s="17"/>
      <c r="C601" s="17"/>
      <c r="D601" s="50"/>
      <c r="E601" s="51"/>
      <c r="F601" s="17"/>
      <c r="G601" s="17"/>
      <c r="H601" s="17"/>
    </row>
    <row r="602" spans="1:8" ht="12.75">
      <c r="A602" s="48"/>
      <c r="B602" s="17"/>
      <c r="C602" s="17"/>
      <c r="D602" s="50"/>
      <c r="E602" s="51"/>
      <c r="F602" s="17"/>
      <c r="G602" s="17"/>
      <c r="H602" s="17"/>
    </row>
    <row r="603" spans="1:8" ht="12.75">
      <c r="A603" s="48"/>
      <c r="B603" s="17"/>
      <c r="C603" s="17"/>
      <c r="D603" s="50"/>
      <c r="E603" s="51"/>
      <c r="F603" s="17"/>
      <c r="G603" s="17"/>
      <c r="H603" s="17"/>
    </row>
    <row r="604" spans="1:8" ht="12.75">
      <c r="A604" s="48"/>
      <c r="B604" s="17"/>
      <c r="C604" s="17"/>
      <c r="D604" s="50"/>
      <c r="E604" s="51"/>
      <c r="F604" s="17"/>
      <c r="G604" s="17"/>
      <c r="H604" s="17"/>
    </row>
    <row r="605" spans="1:8" ht="12.75">
      <c r="A605" s="48"/>
      <c r="B605" s="17"/>
      <c r="C605" s="17"/>
      <c r="D605" s="50"/>
      <c r="E605" s="51"/>
      <c r="F605" s="17"/>
      <c r="G605" s="17"/>
      <c r="H605" s="17"/>
    </row>
    <row r="606" spans="1:8" ht="12.75">
      <c r="A606" s="48"/>
      <c r="B606" s="17"/>
      <c r="C606" s="17"/>
      <c r="D606" s="50"/>
      <c r="E606" s="51"/>
      <c r="F606" s="17"/>
      <c r="G606" s="17"/>
      <c r="H606" s="17"/>
    </row>
    <row r="607" spans="1:8" ht="12.75">
      <c r="A607" s="48"/>
      <c r="B607" s="17"/>
      <c r="C607" s="17"/>
      <c r="D607" s="50"/>
      <c r="E607" s="51"/>
      <c r="F607" s="17"/>
      <c r="G607" s="17"/>
      <c r="H607" s="17"/>
    </row>
    <row r="608" spans="1:8" ht="12.75">
      <c r="A608" s="48"/>
      <c r="B608" s="17"/>
      <c r="C608" s="17"/>
      <c r="D608" s="50"/>
      <c r="E608" s="51"/>
      <c r="F608" s="17"/>
      <c r="G608" s="17"/>
      <c r="H608" s="17"/>
    </row>
    <row r="609" spans="1:8" ht="12.75">
      <c r="A609" s="48"/>
      <c r="B609" s="17"/>
      <c r="C609" s="17"/>
      <c r="D609" s="50"/>
      <c r="E609" s="51"/>
      <c r="F609" s="17"/>
      <c r="G609" s="17"/>
      <c r="H609" s="17"/>
    </row>
    <row r="610" spans="1:8" ht="12.75">
      <c r="A610" s="48"/>
      <c r="B610" s="17"/>
      <c r="C610" s="17"/>
      <c r="D610" s="50"/>
      <c r="E610" s="51"/>
      <c r="F610" s="17"/>
      <c r="G610" s="17"/>
      <c r="H610" s="17"/>
    </row>
    <row r="611" spans="1:8" ht="12.75">
      <c r="A611" s="48"/>
      <c r="B611" s="17"/>
      <c r="C611" s="17"/>
      <c r="D611" s="50"/>
      <c r="E611" s="51"/>
      <c r="F611" s="17"/>
      <c r="G611" s="17"/>
      <c r="H611" s="17"/>
    </row>
    <row r="612" spans="1:8" ht="12.75">
      <c r="A612" s="48"/>
      <c r="B612" s="17"/>
      <c r="C612" s="17"/>
      <c r="D612" s="50"/>
      <c r="E612" s="51"/>
      <c r="F612" s="17"/>
      <c r="G612" s="17"/>
      <c r="H612" s="17"/>
    </row>
    <row r="613" spans="1:8" ht="12.75">
      <c r="A613" s="48"/>
      <c r="B613" s="17"/>
      <c r="C613" s="17"/>
      <c r="D613" s="50"/>
      <c r="E613" s="51"/>
      <c r="F613" s="17"/>
      <c r="G613" s="17"/>
      <c r="H613" s="17"/>
    </row>
    <row r="614" spans="1:8" ht="12.75">
      <c r="A614" s="48"/>
      <c r="B614" s="17"/>
      <c r="C614" s="17"/>
      <c r="D614" s="50"/>
      <c r="E614" s="51"/>
      <c r="F614" s="17"/>
      <c r="G614" s="17"/>
      <c r="H614" s="17"/>
    </row>
    <row r="615" spans="1:8" ht="12.75">
      <c r="A615" s="48"/>
      <c r="B615" s="17"/>
      <c r="C615" s="17"/>
      <c r="D615" s="50"/>
      <c r="E615" s="51"/>
      <c r="F615" s="17"/>
      <c r="G615" s="17"/>
      <c r="H615" s="17"/>
    </row>
    <row r="616" spans="1:8" ht="12.75">
      <c r="A616" s="48"/>
      <c r="B616" s="17"/>
      <c r="C616" s="17"/>
      <c r="D616" s="50"/>
      <c r="E616" s="51"/>
      <c r="F616" s="17"/>
      <c r="G616" s="17"/>
      <c r="H616" s="17"/>
    </row>
    <row r="617" spans="1:8" ht="12.75">
      <c r="A617" s="48"/>
      <c r="B617" s="17"/>
      <c r="C617" s="17"/>
      <c r="D617" s="50"/>
      <c r="E617" s="51"/>
      <c r="F617" s="17"/>
      <c r="G617" s="17"/>
      <c r="H617" s="17"/>
    </row>
    <row r="618" spans="1:8" ht="12.75">
      <c r="A618" s="48"/>
      <c r="B618" s="17"/>
      <c r="C618" s="17"/>
      <c r="D618" s="50"/>
      <c r="E618" s="51"/>
      <c r="F618" s="17"/>
      <c r="G618" s="17"/>
      <c r="H618" s="17"/>
    </row>
    <row r="619" spans="1:8" ht="12.75">
      <c r="A619" s="48"/>
      <c r="B619" s="17"/>
      <c r="C619" s="17"/>
      <c r="D619" s="50"/>
      <c r="E619" s="51"/>
      <c r="F619" s="17"/>
      <c r="G619" s="17"/>
      <c r="H619" s="17"/>
    </row>
    <row r="620" spans="1:8" ht="12.75">
      <c r="A620" s="48"/>
      <c r="B620" s="17"/>
      <c r="C620" s="17"/>
      <c r="D620" s="50"/>
      <c r="E620" s="51"/>
      <c r="F620" s="17"/>
      <c r="G620" s="17"/>
      <c r="H620" s="17"/>
    </row>
    <row r="621" spans="1:8" ht="12.75">
      <c r="A621" s="48"/>
      <c r="B621" s="17"/>
      <c r="C621" s="17"/>
      <c r="D621" s="50"/>
      <c r="E621" s="51"/>
      <c r="F621" s="17"/>
      <c r="G621" s="17"/>
      <c r="H621" s="17"/>
    </row>
    <row r="622" spans="1:8" ht="12.75">
      <c r="A622" s="48"/>
      <c r="B622" s="17"/>
      <c r="C622" s="17"/>
      <c r="D622" s="50"/>
      <c r="E622" s="51"/>
      <c r="F622" s="17"/>
      <c r="G622" s="17"/>
      <c r="H622" s="17"/>
    </row>
    <row r="623" spans="1:8" ht="12.75">
      <c r="A623" s="48"/>
      <c r="B623" s="17"/>
      <c r="C623" s="17"/>
      <c r="D623" s="50"/>
      <c r="E623" s="51"/>
      <c r="F623" s="17"/>
      <c r="G623" s="17"/>
      <c r="H623" s="17"/>
    </row>
    <row r="624" spans="1:8" ht="12.75">
      <c r="A624" s="48"/>
      <c r="B624" s="17"/>
      <c r="C624" s="17"/>
      <c r="D624" s="50"/>
      <c r="E624" s="51"/>
      <c r="F624" s="17"/>
      <c r="G624" s="17"/>
      <c r="H624" s="17"/>
    </row>
    <row r="625" spans="1:8" ht="12.75">
      <c r="A625" s="48"/>
      <c r="B625" s="17"/>
      <c r="C625" s="17"/>
      <c r="D625" s="50"/>
      <c r="E625" s="51"/>
      <c r="F625" s="17"/>
      <c r="G625" s="17"/>
      <c r="H625" s="17"/>
    </row>
    <row r="626" spans="1:8" ht="12.75">
      <c r="A626" s="48"/>
      <c r="B626" s="17"/>
      <c r="C626" s="17"/>
      <c r="D626" s="50"/>
      <c r="E626" s="51"/>
      <c r="F626" s="17"/>
      <c r="G626" s="17"/>
      <c r="H626" s="17"/>
    </row>
    <row r="627" spans="1:8" ht="12.75">
      <c r="A627" s="48"/>
      <c r="B627" s="17"/>
      <c r="C627" s="17"/>
      <c r="D627" s="50"/>
      <c r="E627" s="51"/>
      <c r="F627" s="17"/>
      <c r="G627" s="17"/>
      <c r="H627" s="17"/>
    </row>
    <row r="628" spans="1:8" ht="12.75">
      <c r="A628" s="48"/>
      <c r="B628" s="17"/>
      <c r="C628" s="17"/>
      <c r="D628" s="50"/>
      <c r="E628" s="51"/>
      <c r="F628" s="17"/>
      <c r="G628" s="17"/>
      <c r="H628" s="17"/>
    </row>
    <row r="629" spans="1:8" ht="12.75">
      <c r="A629" s="48"/>
      <c r="B629" s="17"/>
      <c r="C629" s="17"/>
      <c r="D629" s="50"/>
      <c r="E629" s="51"/>
      <c r="F629" s="17"/>
      <c r="G629" s="17"/>
      <c r="H629" s="17"/>
    </row>
    <row r="630" spans="1:8" ht="12.75">
      <c r="A630" s="48"/>
      <c r="B630" s="17"/>
      <c r="C630" s="17"/>
      <c r="D630" s="50"/>
      <c r="E630" s="51"/>
      <c r="F630" s="17"/>
      <c r="G630" s="17"/>
      <c r="H630" s="17"/>
    </row>
    <row r="631" spans="1:8" ht="12.75">
      <c r="A631" s="48"/>
      <c r="B631" s="17"/>
      <c r="C631" s="17"/>
      <c r="D631" s="50"/>
      <c r="E631" s="51"/>
      <c r="F631" s="17"/>
      <c r="G631" s="17"/>
      <c r="H631" s="17"/>
    </row>
    <row r="632" spans="1:8" ht="12.75">
      <c r="A632" s="48"/>
      <c r="B632" s="17"/>
      <c r="C632" s="17"/>
      <c r="D632" s="50"/>
      <c r="E632" s="51"/>
      <c r="F632" s="17"/>
      <c r="G632" s="17"/>
      <c r="H632" s="17"/>
    </row>
    <row r="633" spans="1:8" ht="12.75">
      <c r="A633" s="48"/>
      <c r="B633" s="17"/>
      <c r="C633" s="17"/>
      <c r="D633" s="50"/>
      <c r="E633" s="51"/>
      <c r="F633" s="17"/>
      <c r="G633" s="17"/>
      <c r="H633" s="17"/>
    </row>
    <row r="634" spans="1:8" ht="12.75">
      <c r="A634" s="48"/>
      <c r="B634" s="17"/>
      <c r="C634" s="17"/>
      <c r="D634" s="50"/>
      <c r="E634" s="51"/>
      <c r="F634" s="17"/>
      <c r="G634" s="17"/>
      <c r="H634" s="17"/>
    </row>
    <row r="635" spans="1:8" ht="12.75">
      <c r="A635" s="48"/>
      <c r="B635" s="17"/>
      <c r="C635" s="17"/>
      <c r="D635" s="50"/>
      <c r="E635" s="51"/>
      <c r="F635" s="17"/>
      <c r="G635" s="17"/>
      <c r="H635" s="17"/>
    </row>
    <row r="636" spans="1:8" ht="12.75">
      <c r="A636" s="48"/>
      <c r="B636" s="17"/>
      <c r="C636" s="17"/>
      <c r="D636" s="50"/>
      <c r="E636" s="51"/>
      <c r="F636" s="17"/>
      <c r="G636" s="17"/>
      <c r="H636" s="17"/>
    </row>
    <row r="637" spans="1:8" ht="12.75">
      <c r="A637" s="48"/>
      <c r="B637" s="17"/>
      <c r="C637" s="17"/>
      <c r="D637" s="50"/>
      <c r="E637" s="51"/>
      <c r="F637" s="17"/>
      <c r="G637" s="17"/>
      <c r="H637" s="17"/>
    </row>
    <row r="638" spans="1:8" ht="12.75">
      <c r="A638" s="48"/>
      <c r="B638" s="17"/>
      <c r="C638" s="17"/>
      <c r="D638" s="50"/>
      <c r="E638" s="51"/>
      <c r="F638" s="17"/>
      <c r="G638" s="17"/>
      <c r="H638" s="17"/>
    </row>
    <row r="639" spans="1:8" ht="12.75">
      <c r="A639" s="48"/>
      <c r="B639" s="17"/>
      <c r="C639" s="17"/>
      <c r="D639" s="50"/>
      <c r="E639" s="51"/>
      <c r="F639" s="17"/>
      <c r="G639" s="17"/>
      <c r="H639" s="17"/>
    </row>
    <row r="640" spans="1:8" ht="12.75">
      <c r="A640" s="48"/>
      <c r="B640" s="17"/>
      <c r="C640" s="17"/>
      <c r="D640" s="50"/>
      <c r="E640" s="51"/>
      <c r="F640" s="17"/>
      <c r="G640" s="17"/>
      <c r="H640" s="17"/>
    </row>
    <row r="641" spans="1:8" ht="12.75">
      <c r="A641" s="48"/>
      <c r="B641" s="17"/>
      <c r="C641" s="17"/>
      <c r="D641" s="50"/>
      <c r="E641" s="51"/>
      <c r="F641" s="17"/>
      <c r="G641" s="17"/>
      <c r="H641" s="17"/>
    </row>
    <row r="642" spans="1:8" ht="12.75">
      <c r="A642" s="48"/>
      <c r="B642" s="17"/>
      <c r="C642" s="17"/>
      <c r="D642" s="50"/>
      <c r="E642" s="51"/>
      <c r="F642" s="17"/>
      <c r="G642" s="17"/>
      <c r="H642" s="17"/>
    </row>
    <row r="643" spans="1:8" ht="12.75">
      <c r="A643" s="48"/>
      <c r="B643" s="17"/>
      <c r="C643" s="17"/>
      <c r="D643" s="50"/>
      <c r="E643" s="51"/>
      <c r="F643" s="17"/>
      <c r="G643" s="17"/>
      <c r="H643" s="17"/>
    </row>
    <row r="644" spans="1:8" ht="12.75">
      <c r="A644" s="48"/>
      <c r="B644" s="17"/>
      <c r="C644" s="17"/>
      <c r="D644" s="50"/>
      <c r="E644" s="51"/>
      <c r="F644" s="17"/>
      <c r="G644" s="17"/>
      <c r="H644" s="17"/>
    </row>
    <row r="645" spans="1:8" ht="12.75">
      <c r="A645" s="48"/>
      <c r="B645" s="17"/>
      <c r="C645" s="17"/>
      <c r="D645" s="50"/>
      <c r="E645" s="51"/>
      <c r="F645" s="17"/>
      <c r="G645" s="17"/>
      <c r="H645" s="17"/>
    </row>
    <row r="646" spans="1:8" ht="12.75">
      <c r="A646" s="48"/>
      <c r="B646" s="17"/>
      <c r="C646" s="17"/>
      <c r="D646" s="50"/>
      <c r="E646" s="51"/>
      <c r="F646" s="17"/>
      <c r="G646" s="17"/>
      <c r="H646" s="17"/>
    </row>
    <row r="647" spans="1:8" ht="12.75">
      <c r="A647" s="48"/>
      <c r="B647" s="17"/>
      <c r="C647" s="17"/>
      <c r="D647" s="50"/>
      <c r="E647" s="51"/>
      <c r="F647" s="17"/>
      <c r="G647" s="17"/>
      <c r="H647" s="17"/>
    </row>
    <row r="648" spans="1:8" ht="12.75">
      <c r="A648" s="48"/>
      <c r="B648" s="17"/>
      <c r="C648" s="17"/>
      <c r="D648" s="50"/>
      <c r="E648" s="51"/>
      <c r="F648" s="17"/>
      <c r="G648" s="17"/>
      <c r="H648" s="17"/>
    </row>
    <row r="649" spans="1:8" ht="12.75">
      <c r="A649" s="48"/>
      <c r="B649" s="17"/>
      <c r="C649" s="17"/>
      <c r="D649" s="50"/>
      <c r="E649" s="51"/>
      <c r="F649" s="17"/>
      <c r="G649" s="17"/>
      <c r="H649" s="17"/>
    </row>
    <row r="650" spans="1:8" ht="12.75">
      <c r="A650" s="48"/>
      <c r="B650" s="17"/>
      <c r="C650" s="17"/>
      <c r="D650" s="50"/>
      <c r="E650" s="51"/>
      <c r="F650" s="17"/>
      <c r="G650" s="17"/>
      <c r="H650" s="17"/>
    </row>
    <row r="651" spans="1:8" ht="12.75">
      <c r="A651" s="48"/>
      <c r="B651" s="17"/>
      <c r="C651" s="17"/>
      <c r="D651" s="50"/>
      <c r="E651" s="51"/>
      <c r="F651" s="17"/>
      <c r="G651" s="17"/>
      <c r="H651" s="17"/>
    </row>
    <row r="652" spans="1:8" ht="12.75">
      <c r="A652" s="48"/>
      <c r="B652" s="17"/>
      <c r="C652" s="17"/>
      <c r="D652" s="50"/>
      <c r="E652" s="51"/>
      <c r="F652" s="17"/>
      <c r="G652" s="17"/>
      <c r="H652" s="17"/>
    </row>
    <row r="653" spans="1:8" ht="12.75">
      <c r="A653" s="48"/>
      <c r="B653" s="17"/>
      <c r="C653" s="17"/>
      <c r="D653" s="50"/>
      <c r="E653" s="51"/>
      <c r="F653" s="17"/>
      <c r="G653" s="17"/>
      <c r="H653" s="17"/>
    </row>
    <row r="654" spans="1:8" ht="12.75">
      <c r="A654" s="48"/>
      <c r="B654" s="17"/>
      <c r="C654" s="17"/>
      <c r="D654" s="50"/>
      <c r="E654" s="51"/>
      <c r="F654" s="17"/>
      <c r="G654" s="17"/>
      <c r="H654" s="17"/>
    </row>
    <row r="655" spans="1:8" ht="12.75">
      <c r="A655" s="48"/>
      <c r="B655" s="17"/>
      <c r="C655" s="17"/>
      <c r="D655" s="50"/>
      <c r="E655" s="51"/>
      <c r="F655" s="17"/>
      <c r="G655" s="17"/>
      <c r="H655" s="17"/>
    </row>
    <row r="656" spans="1:8" ht="12.75">
      <c r="A656" s="48"/>
      <c r="B656" s="17"/>
      <c r="C656" s="17"/>
      <c r="D656" s="50"/>
      <c r="E656" s="51"/>
      <c r="F656" s="17"/>
      <c r="G656" s="17"/>
      <c r="H656" s="17"/>
    </row>
    <row r="657" spans="1:8" ht="12.75">
      <c r="A657" s="48"/>
      <c r="B657" s="17"/>
      <c r="C657" s="17"/>
      <c r="D657" s="50"/>
      <c r="E657" s="51"/>
      <c r="F657" s="17"/>
      <c r="G657" s="17"/>
      <c r="H657" s="17"/>
    </row>
    <row r="658" spans="1:8" ht="12.75">
      <c r="A658" s="48"/>
      <c r="B658" s="17"/>
      <c r="C658" s="17"/>
      <c r="D658" s="50"/>
      <c r="E658" s="51"/>
      <c r="F658" s="17"/>
      <c r="G658" s="17"/>
      <c r="H658" s="17"/>
    </row>
    <row r="659" spans="1:8" ht="12.75">
      <c r="A659" s="48"/>
      <c r="B659" s="17"/>
      <c r="C659" s="17"/>
      <c r="D659" s="50"/>
      <c r="E659" s="51"/>
      <c r="F659" s="17"/>
      <c r="G659" s="17"/>
      <c r="H659" s="17"/>
    </row>
    <row r="660" spans="1:8" ht="12.75">
      <c r="A660" s="48"/>
      <c r="B660" s="17"/>
      <c r="C660" s="17"/>
      <c r="D660" s="50"/>
      <c r="E660" s="51"/>
      <c r="F660" s="17"/>
      <c r="G660" s="17"/>
      <c r="H660" s="17"/>
    </row>
    <row r="661" spans="1:8" ht="12.75">
      <c r="A661" s="48"/>
      <c r="B661" s="17"/>
      <c r="C661" s="17"/>
      <c r="D661" s="50"/>
      <c r="E661" s="51"/>
      <c r="F661" s="17"/>
      <c r="G661" s="17"/>
      <c r="H661" s="17"/>
    </row>
    <row r="662" spans="1:8" ht="12.75">
      <c r="A662" s="48"/>
      <c r="B662" s="17"/>
      <c r="C662" s="17"/>
      <c r="D662" s="50"/>
      <c r="E662" s="51"/>
      <c r="F662" s="17"/>
      <c r="G662" s="17"/>
      <c r="H662" s="17"/>
    </row>
    <row r="663" spans="1:8" ht="12.75">
      <c r="A663" s="48"/>
      <c r="B663" s="17"/>
      <c r="C663" s="17"/>
      <c r="D663" s="50"/>
      <c r="E663" s="51"/>
      <c r="F663" s="17"/>
      <c r="G663" s="17"/>
      <c r="H663" s="17"/>
    </row>
    <row r="664" spans="1:8" ht="12.75">
      <c r="A664" s="48"/>
      <c r="B664" s="17"/>
      <c r="C664" s="17"/>
      <c r="D664" s="50"/>
      <c r="E664" s="51"/>
      <c r="F664" s="17"/>
      <c r="G664" s="17"/>
      <c r="H664" s="17"/>
    </row>
    <row r="665" spans="1:8" ht="12.75">
      <c r="A665" s="48"/>
      <c r="B665" s="17"/>
      <c r="C665" s="17"/>
      <c r="D665" s="50"/>
      <c r="E665" s="51"/>
      <c r="F665" s="17"/>
      <c r="G665" s="17"/>
      <c r="H665" s="17"/>
    </row>
    <row r="666" spans="1:8" ht="12.75">
      <c r="A666" s="48"/>
      <c r="B666" s="17"/>
      <c r="C666" s="17"/>
      <c r="D666" s="50"/>
      <c r="E666" s="51"/>
      <c r="F666" s="17"/>
      <c r="G666" s="17"/>
      <c r="H666" s="17"/>
    </row>
    <row r="667" spans="1:8" ht="12.75">
      <c r="A667" s="48"/>
      <c r="B667" s="17"/>
      <c r="C667" s="17"/>
      <c r="D667" s="50"/>
      <c r="E667" s="51"/>
      <c r="F667" s="17"/>
      <c r="G667" s="17"/>
      <c r="H667" s="17"/>
    </row>
    <row r="668" spans="1:8" ht="12.75">
      <c r="A668" s="48"/>
      <c r="B668" s="17"/>
      <c r="C668" s="17"/>
      <c r="D668" s="50"/>
      <c r="E668" s="51"/>
      <c r="F668" s="17"/>
      <c r="G668" s="17"/>
      <c r="H668" s="17"/>
    </row>
    <row r="669" spans="1:8" ht="12.75">
      <c r="A669" s="48"/>
      <c r="B669" s="17"/>
      <c r="C669" s="17"/>
      <c r="D669" s="50"/>
      <c r="E669" s="51"/>
      <c r="F669" s="17"/>
      <c r="G669" s="17"/>
      <c r="H669" s="17"/>
    </row>
    <row r="670" spans="1:8" ht="12.75">
      <c r="A670" s="48"/>
      <c r="B670" s="17"/>
      <c r="C670" s="17"/>
      <c r="D670" s="50"/>
      <c r="E670" s="51"/>
      <c r="F670" s="17"/>
      <c r="G670" s="17"/>
      <c r="H670" s="17"/>
    </row>
    <row r="671" spans="1:8" ht="12.75">
      <c r="A671" s="48"/>
      <c r="B671" s="17"/>
      <c r="C671" s="17"/>
      <c r="D671" s="50"/>
      <c r="E671" s="51"/>
      <c r="F671" s="17"/>
      <c r="G671" s="17"/>
      <c r="H671" s="17"/>
    </row>
    <row r="672" spans="1:8" ht="12.75">
      <c r="A672" s="48"/>
      <c r="B672" s="17"/>
      <c r="C672" s="17"/>
      <c r="D672" s="50"/>
      <c r="E672" s="51"/>
      <c r="F672" s="17"/>
      <c r="G672" s="17"/>
      <c r="H672" s="17"/>
    </row>
    <row r="673" spans="1:8" ht="12.75">
      <c r="A673" s="48"/>
      <c r="B673" s="17"/>
      <c r="C673" s="17"/>
      <c r="D673" s="50"/>
      <c r="E673" s="51"/>
      <c r="F673" s="17"/>
      <c r="G673" s="17"/>
      <c r="H673" s="17"/>
    </row>
    <row r="674" spans="1:8" ht="12.75">
      <c r="A674" s="48"/>
      <c r="B674" s="17"/>
      <c r="C674" s="17"/>
      <c r="D674" s="50"/>
      <c r="E674" s="51"/>
      <c r="F674" s="17"/>
      <c r="G674" s="17"/>
      <c r="H674" s="17"/>
    </row>
    <row r="675" spans="1:8" ht="12.75">
      <c r="A675" s="48"/>
      <c r="B675" s="17"/>
      <c r="C675" s="17"/>
      <c r="D675" s="50"/>
      <c r="E675" s="51"/>
      <c r="F675" s="17"/>
      <c r="G675" s="17"/>
      <c r="H675" s="17"/>
    </row>
    <row r="676" spans="1:8" ht="12.75">
      <c r="A676" s="48"/>
      <c r="B676" s="17"/>
      <c r="C676" s="17"/>
      <c r="D676" s="50"/>
      <c r="E676" s="51"/>
      <c r="F676" s="17"/>
      <c r="G676" s="17"/>
      <c r="H676" s="17"/>
    </row>
    <row r="677" spans="1:8" ht="12.75">
      <c r="A677" s="48"/>
      <c r="B677" s="17"/>
      <c r="C677" s="17"/>
      <c r="D677" s="50"/>
      <c r="E677" s="51"/>
      <c r="F677" s="17"/>
      <c r="G677" s="17"/>
      <c r="H677" s="17"/>
    </row>
    <row r="678" spans="1:8" ht="12.75">
      <c r="A678" s="48"/>
      <c r="B678" s="17"/>
      <c r="C678" s="17"/>
      <c r="D678" s="50"/>
      <c r="E678" s="51"/>
      <c r="F678" s="17"/>
      <c r="G678" s="17"/>
      <c r="H678" s="17"/>
    </row>
    <row r="679" spans="1:8" ht="12.75">
      <c r="A679" s="48"/>
      <c r="B679" s="17"/>
      <c r="C679" s="17"/>
      <c r="D679" s="50"/>
      <c r="E679" s="51"/>
      <c r="F679" s="17"/>
      <c r="G679" s="17"/>
      <c r="H679" s="17"/>
    </row>
    <row r="680" spans="1:8" ht="12.75">
      <c r="A680" s="48"/>
      <c r="B680" s="17"/>
      <c r="C680" s="17"/>
      <c r="D680" s="50"/>
      <c r="E680" s="51"/>
      <c r="F680" s="17"/>
      <c r="G680" s="17"/>
      <c r="H680" s="17"/>
    </row>
    <row r="681" spans="1:8" ht="12.75">
      <c r="A681" s="48"/>
      <c r="B681" s="17"/>
      <c r="C681" s="17"/>
      <c r="D681" s="50"/>
      <c r="E681" s="51"/>
      <c r="F681" s="17"/>
      <c r="G681" s="17"/>
      <c r="H681" s="17"/>
    </row>
    <row r="682" spans="1:8" ht="12.75">
      <c r="A682" s="48"/>
      <c r="B682" s="17"/>
      <c r="C682" s="17"/>
      <c r="D682" s="50"/>
      <c r="E682" s="51"/>
      <c r="F682" s="17"/>
      <c r="G682" s="17"/>
      <c r="H682" s="17"/>
    </row>
    <row r="683" spans="1:8" ht="12.75">
      <c r="A683" s="48"/>
      <c r="B683" s="17"/>
      <c r="C683" s="17"/>
      <c r="D683" s="50"/>
      <c r="E683" s="51"/>
      <c r="F683" s="17"/>
      <c r="G683" s="17"/>
      <c r="H683" s="17"/>
    </row>
    <row r="684" spans="1:8" ht="12.75">
      <c r="A684" s="48"/>
      <c r="B684" s="17"/>
      <c r="C684" s="17"/>
      <c r="D684" s="50"/>
      <c r="E684" s="51"/>
      <c r="F684" s="17"/>
      <c r="G684" s="17"/>
      <c r="H684" s="17"/>
    </row>
    <row r="685" spans="1:8" ht="12.75">
      <c r="A685" s="48"/>
      <c r="B685" s="17"/>
      <c r="C685" s="17"/>
      <c r="D685" s="50"/>
      <c r="E685" s="51"/>
      <c r="F685" s="17"/>
      <c r="G685" s="17"/>
      <c r="H685" s="17"/>
    </row>
    <row r="686" spans="1:8" ht="12.75">
      <c r="A686" s="48"/>
      <c r="B686" s="17"/>
      <c r="C686" s="17"/>
      <c r="D686" s="50"/>
      <c r="E686" s="51"/>
      <c r="F686" s="17"/>
      <c r="G686" s="17"/>
      <c r="H686" s="17"/>
    </row>
    <row r="687" spans="1:8" ht="12.75">
      <c r="A687" s="48"/>
      <c r="B687" s="17"/>
      <c r="C687" s="17"/>
      <c r="D687" s="50"/>
      <c r="E687" s="51"/>
      <c r="F687" s="17"/>
      <c r="G687" s="17"/>
      <c r="H687" s="17"/>
    </row>
    <row r="688" spans="1:8" ht="12.75">
      <c r="A688" s="48"/>
      <c r="B688" s="17"/>
      <c r="C688" s="17"/>
      <c r="D688" s="50"/>
      <c r="E688" s="51"/>
      <c r="F688" s="17"/>
      <c r="G688" s="17"/>
      <c r="H688" s="17"/>
    </row>
    <row r="689" spans="1:8" ht="12.75">
      <c r="A689" s="48"/>
      <c r="B689" s="17"/>
      <c r="C689" s="17"/>
      <c r="D689" s="50"/>
      <c r="E689" s="51"/>
      <c r="F689" s="17"/>
      <c r="G689" s="17"/>
      <c r="H689" s="17"/>
    </row>
    <row r="690" spans="1:8" ht="12.75">
      <c r="A690" s="48"/>
      <c r="B690" s="17"/>
      <c r="C690" s="17"/>
      <c r="D690" s="50"/>
      <c r="E690" s="51"/>
      <c r="F690" s="17"/>
      <c r="G690" s="17"/>
      <c r="H690" s="17"/>
    </row>
    <row r="691" spans="1:8" ht="12.75">
      <c r="A691" s="48"/>
      <c r="B691" s="17"/>
      <c r="C691" s="17"/>
      <c r="D691" s="50"/>
      <c r="E691" s="51"/>
      <c r="F691" s="17"/>
      <c r="G691" s="17"/>
      <c r="H691" s="17"/>
    </row>
    <row r="692" spans="1:8" ht="12.75">
      <c r="A692" s="48"/>
      <c r="B692" s="17"/>
      <c r="C692" s="17"/>
      <c r="D692" s="50"/>
      <c r="E692" s="51"/>
      <c r="F692" s="17"/>
      <c r="G692" s="17"/>
      <c r="H692" s="17"/>
    </row>
    <row r="693" spans="1:8" ht="12.75">
      <c r="A693" s="48"/>
      <c r="B693" s="17"/>
      <c r="C693" s="17"/>
      <c r="D693" s="50"/>
      <c r="E693" s="51"/>
      <c r="F693" s="17"/>
      <c r="G693" s="17"/>
      <c r="H693" s="17"/>
    </row>
    <row r="694" spans="1:8" ht="12.75">
      <c r="A694" s="48"/>
      <c r="B694" s="17"/>
      <c r="C694" s="17"/>
      <c r="D694" s="50"/>
      <c r="E694" s="51"/>
      <c r="F694" s="17"/>
      <c r="G694" s="17"/>
      <c r="H694" s="17"/>
    </row>
    <row r="695" spans="1:8" ht="12.75">
      <c r="A695" s="48"/>
      <c r="B695" s="17"/>
      <c r="C695" s="17"/>
      <c r="D695" s="50"/>
      <c r="E695" s="51"/>
      <c r="F695" s="17"/>
      <c r="G695" s="17"/>
      <c r="H695" s="17"/>
    </row>
    <row r="696" spans="1:8" ht="12.75">
      <c r="A696" s="48"/>
      <c r="B696" s="17"/>
      <c r="C696" s="17"/>
      <c r="D696" s="50"/>
      <c r="E696" s="51"/>
      <c r="F696" s="17"/>
      <c r="G696" s="17"/>
      <c r="H696" s="17"/>
    </row>
    <row r="697" spans="1:8" ht="12.75">
      <c r="A697" s="48"/>
      <c r="B697" s="17"/>
      <c r="C697" s="17"/>
      <c r="D697" s="50"/>
      <c r="E697" s="51"/>
      <c r="F697" s="17"/>
      <c r="G697" s="17"/>
      <c r="H697" s="17"/>
    </row>
    <row r="698" spans="1:8" ht="12.75">
      <c r="A698" s="48"/>
      <c r="B698" s="17"/>
      <c r="C698" s="17"/>
      <c r="D698" s="50"/>
      <c r="E698" s="51"/>
      <c r="F698" s="17"/>
      <c r="G698" s="17"/>
      <c r="H698" s="17"/>
    </row>
    <row r="699" spans="1:8" ht="12.75">
      <c r="A699" s="48"/>
      <c r="B699" s="17"/>
      <c r="C699" s="17"/>
      <c r="D699" s="50"/>
      <c r="E699" s="51"/>
      <c r="F699" s="17"/>
      <c r="G699" s="17"/>
      <c r="H699" s="17"/>
    </row>
    <row r="700" spans="1:8" ht="12.75">
      <c r="A700" s="48"/>
      <c r="B700" s="17"/>
      <c r="C700" s="17"/>
      <c r="D700" s="50"/>
      <c r="E700" s="51"/>
      <c r="F700" s="17"/>
      <c r="G700" s="17"/>
      <c r="H700" s="17"/>
    </row>
    <row r="701" spans="1:8" ht="12.75">
      <c r="A701" s="48"/>
      <c r="B701" s="17"/>
      <c r="C701" s="17"/>
      <c r="D701" s="50"/>
      <c r="E701" s="51"/>
      <c r="F701" s="17"/>
      <c r="G701" s="17"/>
      <c r="H701" s="17"/>
    </row>
    <row r="702" spans="1:8" ht="12.75">
      <c r="A702" s="48"/>
      <c r="B702" s="17"/>
      <c r="C702" s="17"/>
      <c r="D702" s="50"/>
      <c r="E702" s="51"/>
      <c r="F702" s="17"/>
      <c r="G702" s="17"/>
      <c r="H702" s="17"/>
    </row>
    <row r="703" spans="1:8" ht="12.75">
      <c r="A703" s="48"/>
      <c r="B703" s="17"/>
      <c r="C703" s="17"/>
      <c r="D703" s="50"/>
      <c r="E703" s="51"/>
      <c r="F703" s="17"/>
      <c r="G703" s="17"/>
      <c r="H703" s="17"/>
    </row>
    <row r="704" spans="1:8" ht="12.75">
      <c r="A704" s="48"/>
      <c r="B704" s="17"/>
      <c r="C704" s="17"/>
      <c r="D704" s="50"/>
      <c r="E704" s="51"/>
      <c r="F704" s="17"/>
      <c r="G704" s="17"/>
      <c r="H704" s="17"/>
    </row>
    <row r="705" spans="1:8" ht="12.75">
      <c r="A705" s="48"/>
      <c r="B705" s="17"/>
      <c r="C705" s="17"/>
      <c r="D705" s="50"/>
      <c r="E705" s="51"/>
      <c r="F705" s="17"/>
      <c r="G705" s="17"/>
      <c r="H705" s="17"/>
    </row>
    <row r="706" spans="1:8" ht="12.75">
      <c r="A706" s="48"/>
      <c r="B706" s="17"/>
      <c r="C706" s="17"/>
      <c r="D706" s="50"/>
      <c r="E706" s="51"/>
      <c r="F706" s="17"/>
      <c r="G706" s="17"/>
      <c r="H706" s="17"/>
    </row>
    <row r="707" spans="1:8" ht="12.75">
      <c r="A707" s="48"/>
      <c r="B707" s="17"/>
      <c r="C707" s="17"/>
      <c r="D707" s="50"/>
      <c r="E707" s="51"/>
      <c r="F707" s="17"/>
      <c r="G707" s="17"/>
      <c r="H707" s="17"/>
    </row>
    <row r="708" spans="1:8" ht="12.75">
      <c r="A708" s="48"/>
      <c r="B708" s="17"/>
      <c r="C708" s="17"/>
      <c r="D708" s="50"/>
      <c r="E708" s="51"/>
      <c r="F708" s="17"/>
      <c r="G708" s="17"/>
      <c r="H708" s="17"/>
    </row>
    <row r="709" spans="1:8" ht="12.75">
      <c r="A709" s="48"/>
      <c r="B709" s="17"/>
      <c r="C709" s="17"/>
      <c r="D709" s="50"/>
      <c r="E709" s="51"/>
      <c r="F709" s="17"/>
      <c r="G709" s="17"/>
      <c r="H709" s="17"/>
    </row>
    <row r="710" spans="1:8" ht="12.75">
      <c r="A710" s="48"/>
      <c r="B710" s="17"/>
      <c r="C710" s="17"/>
      <c r="D710" s="50"/>
      <c r="E710" s="51"/>
      <c r="F710" s="17"/>
      <c r="G710" s="17"/>
      <c r="H710" s="17"/>
    </row>
    <row r="711" spans="1:8" ht="12.75">
      <c r="A711" s="48"/>
      <c r="B711" s="17"/>
      <c r="C711" s="17"/>
      <c r="D711" s="50"/>
      <c r="E711" s="51"/>
      <c r="F711" s="17"/>
      <c r="G711" s="17"/>
      <c r="H711" s="17"/>
    </row>
    <row r="712" spans="1:8" ht="12.75">
      <c r="A712" s="48"/>
      <c r="B712" s="17"/>
      <c r="C712" s="17"/>
      <c r="D712" s="50"/>
      <c r="E712" s="51"/>
      <c r="F712" s="17"/>
      <c r="G712" s="17"/>
      <c r="H712" s="17"/>
    </row>
    <row r="713" spans="1:8" ht="12.75">
      <c r="A713" s="48"/>
      <c r="B713" s="17"/>
      <c r="C713" s="17"/>
      <c r="D713" s="50"/>
      <c r="E713" s="51"/>
      <c r="F713" s="17"/>
      <c r="G713" s="17"/>
      <c r="H713" s="17"/>
    </row>
    <row r="714" spans="1:8" ht="12.75">
      <c r="A714" s="48"/>
      <c r="B714" s="17"/>
      <c r="C714" s="17"/>
      <c r="D714" s="50"/>
      <c r="E714" s="51"/>
      <c r="F714" s="17"/>
      <c r="G714" s="17"/>
      <c r="H714" s="17"/>
    </row>
    <row r="715" spans="1:8" ht="12.75">
      <c r="A715" s="48"/>
      <c r="B715" s="17"/>
      <c r="C715" s="17"/>
      <c r="D715" s="50"/>
      <c r="E715" s="51"/>
      <c r="F715" s="17"/>
      <c r="G715" s="17"/>
      <c r="H715" s="17"/>
    </row>
    <row r="716" spans="1:8" ht="12.75">
      <c r="A716" s="48"/>
      <c r="B716" s="17"/>
      <c r="C716" s="17"/>
      <c r="D716" s="50"/>
      <c r="E716" s="51"/>
      <c r="F716" s="17"/>
      <c r="G716" s="17"/>
      <c r="H716" s="17"/>
    </row>
    <row r="717" spans="1:8" ht="12.75">
      <c r="A717" s="48"/>
      <c r="B717" s="17"/>
      <c r="C717" s="17"/>
      <c r="D717" s="50"/>
      <c r="E717" s="51"/>
      <c r="F717" s="17"/>
      <c r="G717" s="17"/>
      <c r="H717" s="17"/>
    </row>
    <row r="718" spans="1:8" ht="12.75">
      <c r="A718" s="48"/>
      <c r="B718" s="17"/>
      <c r="C718" s="17"/>
      <c r="D718" s="50"/>
      <c r="E718" s="51"/>
      <c r="F718" s="17"/>
      <c r="G718" s="17"/>
      <c r="H718" s="17"/>
    </row>
    <row r="719" spans="1:8" ht="12.75">
      <c r="A719" s="48"/>
      <c r="B719" s="17"/>
      <c r="C719" s="17"/>
      <c r="D719" s="50"/>
      <c r="E719" s="51"/>
      <c r="F719" s="17"/>
      <c r="G719" s="17"/>
      <c r="H719" s="17"/>
    </row>
    <row r="720" spans="1:8" ht="12.75">
      <c r="A720" s="48"/>
      <c r="B720" s="17"/>
      <c r="C720" s="17"/>
      <c r="D720" s="50"/>
      <c r="E720" s="51"/>
      <c r="F720" s="17"/>
      <c r="G720" s="17"/>
      <c r="H720" s="17"/>
    </row>
    <row r="721" spans="1:8" ht="12.75">
      <c r="A721" s="48"/>
      <c r="B721" s="17"/>
      <c r="C721" s="17"/>
      <c r="D721" s="50"/>
      <c r="E721" s="51"/>
      <c r="F721" s="17"/>
      <c r="G721" s="17"/>
      <c r="H721" s="17"/>
    </row>
    <row r="722" spans="1:8" ht="12.75">
      <c r="A722" s="48"/>
      <c r="B722" s="17"/>
      <c r="C722" s="17"/>
      <c r="D722" s="50"/>
      <c r="E722" s="51"/>
      <c r="F722" s="17"/>
      <c r="G722" s="17"/>
      <c r="H722" s="17"/>
    </row>
    <row r="723" spans="1:8" ht="12.75">
      <c r="A723" s="48"/>
      <c r="B723" s="17"/>
      <c r="C723" s="17"/>
      <c r="D723" s="50"/>
      <c r="E723" s="51"/>
      <c r="F723" s="17"/>
      <c r="G723" s="17"/>
      <c r="H723" s="17"/>
    </row>
    <row r="724" spans="1:8" ht="12.75">
      <c r="A724" s="48"/>
      <c r="B724" s="17"/>
      <c r="C724" s="17"/>
      <c r="D724" s="50"/>
      <c r="E724" s="51"/>
      <c r="F724" s="17"/>
      <c r="G724" s="17"/>
      <c r="H724" s="17"/>
    </row>
    <row r="725" spans="1:8" ht="12.75">
      <c r="A725" s="48"/>
      <c r="B725" s="17"/>
      <c r="C725" s="17"/>
      <c r="D725" s="50"/>
      <c r="E725" s="51"/>
      <c r="F725" s="17"/>
      <c r="G725" s="17"/>
      <c r="H725" s="17"/>
    </row>
    <row r="726" spans="1:8" ht="12.75">
      <c r="A726" s="48"/>
      <c r="B726" s="17"/>
      <c r="C726" s="17"/>
      <c r="D726" s="50"/>
      <c r="E726" s="51"/>
      <c r="F726" s="17"/>
      <c r="G726" s="17"/>
      <c r="H726" s="17"/>
    </row>
    <row r="727" spans="1:8" ht="12.75">
      <c r="A727" s="48"/>
      <c r="B727" s="17"/>
      <c r="C727" s="17"/>
      <c r="D727" s="50"/>
      <c r="E727" s="51"/>
      <c r="F727" s="17"/>
      <c r="G727" s="17"/>
      <c r="H727" s="17"/>
    </row>
    <row r="728" spans="1:8" ht="12.75">
      <c r="A728" s="48"/>
      <c r="B728" s="17"/>
      <c r="C728" s="17"/>
      <c r="D728" s="50"/>
      <c r="E728" s="51"/>
      <c r="F728" s="17"/>
      <c r="G728" s="17"/>
      <c r="H728" s="17"/>
    </row>
    <row r="729" spans="1:8" ht="12.75">
      <c r="A729" s="48"/>
      <c r="B729" s="17"/>
      <c r="C729" s="17"/>
      <c r="D729" s="50"/>
      <c r="E729" s="51"/>
      <c r="F729" s="17"/>
      <c r="G729" s="17"/>
      <c r="H729" s="17"/>
    </row>
    <row r="730" spans="1:8" ht="12.75">
      <c r="A730" s="48"/>
      <c r="B730" s="17"/>
      <c r="C730" s="17"/>
      <c r="D730" s="50"/>
      <c r="E730" s="51"/>
      <c r="F730" s="17"/>
      <c r="G730" s="17"/>
      <c r="H730" s="17"/>
    </row>
    <row r="731" spans="1:8" ht="12.75">
      <c r="A731" s="48"/>
      <c r="B731" s="17"/>
      <c r="C731" s="17"/>
      <c r="D731" s="50"/>
      <c r="E731" s="51"/>
      <c r="F731" s="17"/>
      <c r="G731" s="17"/>
      <c r="H731" s="17"/>
    </row>
    <row r="732" spans="1:8" ht="12.75">
      <c r="A732" s="48"/>
      <c r="B732" s="17"/>
      <c r="C732" s="17"/>
      <c r="D732" s="50"/>
      <c r="E732" s="51"/>
      <c r="F732" s="17"/>
      <c r="G732" s="17"/>
      <c r="H732" s="17"/>
    </row>
    <row r="733" spans="1:8" ht="12.75">
      <c r="A733" s="48"/>
      <c r="B733" s="17"/>
      <c r="C733" s="17"/>
      <c r="D733" s="50"/>
      <c r="E733" s="51"/>
      <c r="F733" s="17"/>
      <c r="G733" s="17"/>
      <c r="H733" s="17"/>
    </row>
    <row r="734" spans="1:8" ht="12.75">
      <c r="A734" s="48"/>
      <c r="B734" s="17"/>
      <c r="C734" s="17"/>
      <c r="D734" s="50"/>
      <c r="E734" s="51"/>
      <c r="F734" s="17"/>
      <c r="G734" s="17"/>
      <c r="H734" s="17"/>
    </row>
    <row r="735" spans="1:8" ht="12.75">
      <c r="A735" s="48"/>
      <c r="B735" s="17"/>
      <c r="C735" s="17"/>
      <c r="D735" s="50"/>
      <c r="E735" s="51"/>
      <c r="F735" s="17"/>
      <c r="G735" s="17"/>
      <c r="H735" s="17"/>
    </row>
    <row r="736" spans="1:8" ht="12.75">
      <c r="A736" s="48"/>
      <c r="B736" s="17"/>
      <c r="C736" s="17"/>
      <c r="D736" s="50"/>
      <c r="E736" s="51"/>
      <c r="F736" s="17"/>
      <c r="G736" s="17"/>
      <c r="H736" s="17"/>
    </row>
    <row r="737" spans="1:8" ht="12.75">
      <c r="A737" s="48"/>
      <c r="B737" s="17"/>
      <c r="C737" s="17"/>
      <c r="D737" s="50"/>
      <c r="E737" s="51"/>
      <c r="F737" s="17"/>
      <c r="G737" s="17"/>
      <c r="H737" s="17"/>
    </row>
    <row r="738" spans="1:8" ht="12.75">
      <c r="A738" s="48"/>
      <c r="B738" s="17"/>
      <c r="C738" s="17"/>
      <c r="D738" s="50"/>
      <c r="E738" s="51"/>
      <c r="F738" s="17"/>
      <c r="G738" s="17"/>
      <c r="H738" s="17"/>
    </row>
    <row r="739" spans="1:8" ht="12.75">
      <c r="A739" s="48"/>
      <c r="B739" s="17"/>
      <c r="C739" s="17"/>
      <c r="D739" s="50"/>
      <c r="E739" s="51"/>
      <c r="F739" s="17"/>
      <c r="G739" s="17"/>
      <c r="H739" s="17"/>
    </row>
    <row r="740" spans="1:8" ht="12.75">
      <c r="A740" s="48"/>
      <c r="B740" s="17"/>
      <c r="C740" s="17"/>
      <c r="D740" s="50"/>
      <c r="E740" s="51"/>
      <c r="F740" s="17"/>
      <c r="G740" s="17"/>
      <c r="H740" s="17"/>
    </row>
    <row r="741" spans="1:8" ht="12.75">
      <c r="A741" s="48"/>
      <c r="B741" s="17"/>
      <c r="C741" s="17"/>
      <c r="D741" s="50"/>
      <c r="E741" s="51"/>
      <c r="F741" s="17"/>
      <c r="G741" s="17"/>
      <c r="H741" s="17"/>
    </row>
    <row r="742" spans="1:8" ht="12.75">
      <c r="A742" s="48"/>
      <c r="B742" s="17"/>
      <c r="C742" s="17"/>
      <c r="D742" s="50"/>
      <c r="E742" s="51"/>
      <c r="F742" s="17"/>
      <c r="G742" s="17"/>
      <c r="H742" s="17"/>
    </row>
    <row r="743" spans="1:8" ht="12.75">
      <c r="A743" s="48"/>
      <c r="B743" s="17"/>
      <c r="C743" s="17"/>
      <c r="D743" s="50"/>
      <c r="E743" s="51"/>
      <c r="F743" s="17"/>
      <c r="G743" s="17"/>
      <c r="H743" s="17"/>
    </row>
    <row r="744" spans="1:8" ht="12.75">
      <c r="A744" s="48"/>
      <c r="B744" s="17"/>
      <c r="C744" s="17"/>
      <c r="D744" s="50"/>
      <c r="E744" s="51"/>
      <c r="F744" s="17"/>
      <c r="G744" s="17"/>
      <c r="H744" s="17"/>
    </row>
    <row r="745" spans="1:8" ht="12.75">
      <c r="A745" s="48"/>
      <c r="B745" s="17"/>
      <c r="C745" s="17"/>
      <c r="D745" s="50"/>
      <c r="E745" s="51"/>
      <c r="F745" s="17"/>
      <c r="G745" s="17"/>
      <c r="H745" s="17"/>
    </row>
    <row r="746" spans="1:8" ht="12.75">
      <c r="A746" s="48"/>
      <c r="B746" s="17"/>
      <c r="C746" s="17"/>
      <c r="D746" s="50"/>
      <c r="E746" s="51"/>
      <c r="F746" s="17"/>
      <c r="G746" s="17"/>
      <c r="H746" s="17"/>
    </row>
    <row r="747" spans="1:8" ht="12.75">
      <c r="A747" s="48"/>
      <c r="B747" s="17"/>
      <c r="C747" s="17"/>
      <c r="D747" s="50"/>
      <c r="E747" s="51"/>
      <c r="F747" s="17"/>
      <c r="G747" s="17"/>
      <c r="H747" s="17"/>
    </row>
    <row r="748" spans="1:8" ht="12.75">
      <c r="A748" s="48"/>
      <c r="B748" s="17"/>
      <c r="C748" s="17"/>
      <c r="D748" s="50"/>
      <c r="E748" s="51"/>
      <c r="F748" s="17"/>
      <c r="G748" s="17"/>
      <c r="H748" s="17"/>
    </row>
    <row r="749" spans="1:8" ht="12.75">
      <c r="A749" s="48"/>
      <c r="B749" s="17"/>
      <c r="C749" s="17"/>
      <c r="D749" s="50"/>
      <c r="E749" s="51"/>
      <c r="F749" s="17"/>
      <c r="G749" s="17"/>
      <c r="H749" s="17"/>
    </row>
    <row r="750" spans="1:8" ht="12.75">
      <c r="A750" s="48"/>
      <c r="B750" s="17"/>
      <c r="C750" s="17"/>
      <c r="D750" s="50"/>
      <c r="E750" s="51"/>
      <c r="F750" s="17"/>
      <c r="G750" s="17"/>
      <c r="H750" s="17"/>
    </row>
    <row r="751" spans="1:8" ht="12.75">
      <c r="A751" s="48"/>
      <c r="B751" s="17"/>
      <c r="C751" s="17"/>
      <c r="D751" s="50"/>
      <c r="E751" s="51"/>
      <c r="F751" s="17"/>
      <c r="G751" s="17"/>
      <c r="H751" s="17"/>
    </row>
    <row r="752" spans="1:8" ht="12.75">
      <c r="A752" s="48"/>
      <c r="B752" s="17"/>
      <c r="C752" s="17"/>
      <c r="D752" s="50"/>
      <c r="E752" s="51"/>
      <c r="F752" s="17"/>
      <c r="G752" s="17"/>
      <c r="H752" s="17"/>
    </row>
    <row r="753" spans="1:8" ht="12.75">
      <c r="A753" s="48"/>
      <c r="B753" s="17"/>
      <c r="C753" s="17"/>
      <c r="D753" s="50"/>
      <c r="E753" s="51"/>
      <c r="F753" s="17"/>
      <c r="G753" s="17"/>
      <c r="H753" s="17"/>
    </row>
    <row r="754" spans="1:8" ht="12.75">
      <c r="A754" s="48"/>
      <c r="B754" s="17"/>
      <c r="C754" s="17"/>
      <c r="D754" s="50"/>
      <c r="E754" s="51"/>
      <c r="F754" s="17"/>
      <c r="G754" s="17"/>
      <c r="H754" s="17"/>
    </row>
    <row r="755" spans="1:8" ht="12.75">
      <c r="A755" s="48"/>
      <c r="B755" s="17"/>
      <c r="C755" s="17"/>
      <c r="D755" s="50"/>
      <c r="E755" s="51"/>
      <c r="F755" s="17"/>
      <c r="G755" s="17"/>
      <c r="H755" s="17"/>
    </row>
    <row r="756" spans="1:8" ht="12.75">
      <c r="A756" s="48"/>
      <c r="B756" s="17"/>
      <c r="C756" s="17"/>
      <c r="D756" s="50"/>
      <c r="E756" s="51"/>
      <c r="F756" s="17"/>
      <c r="G756" s="17"/>
      <c r="H756" s="17"/>
    </row>
    <row r="757" spans="1:8" ht="12.75">
      <c r="A757" s="48"/>
      <c r="B757" s="17"/>
      <c r="C757" s="17"/>
      <c r="D757" s="50"/>
      <c r="E757" s="51"/>
      <c r="F757" s="17"/>
      <c r="G757" s="17"/>
      <c r="H757" s="17"/>
    </row>
    <row r="758" spans="1:8" ht="12.75">
      <c r="A758" s="48"/>
      <c r="B758" s="17"/>
      <c r="C758" s="17"/>
      <c r="D758" s="50"/>
      <c r="E758" s="51"/>
      <c r="F758" s="17"/>
      <c r="G758" s="17"/>
      <c r="H758" s="17"/>
    </row>
    <row r="759" spans="1:8" ht="12.75">
      <c r="A759" s="48"/>
      <c r="B759" s="17"/>
      <c r="C759" s="17"/>
      <c r="D759" s="50"/>
      <c r="E759" s="51"/>
      <c r="F759" s="17"/>
      <c r="G759" s="17"/>
      <c r="H759" s="17"/>
    </row>
    <row r="760" spans="1:8" ht="12.75">
      <c r="A760" s="48"/>
      <c r="B760" s="17"/>
      <c r="C760" s="17"/>
      <c r="D760" s="50"/>
      <c r="E760" s="51"/>
      <c r="F760" s="17"/>
      <c r="G760" s="17"/>
      <c r="H760" s="17"/>
    </row>
    <row r="761" spans="1:8" ht="12.75">
      <c r="A761" s="48"/>
      <c r="B761" s="17"/>
      <c r="C761" s="17"/>
      <c r="D761" s="50"/>
      <c r="E761" s="51"/>
      <c r="F761" s="17"/>
      <c r="G761" s="17"/>
      <c r="H761" s="17"/>
    </row>
    <row r="762" spans="1:8" ht="12.75">
      <c r="A762" s="48"/>
      <c r="B762" s="17"/>
      <c r="C762" s="17"/>
      <c r="D762" s="50"/>
      <c r="E762" s="51"/>
      <c r="F762" s="17"/>
      <c r="G762" s="17"/>
      <c r="H762" s="17"/>
    </row>
    <row r="763" spans="1:8" ht="12.75">
      <c r="A763" s="48"/>
      <c r="B763" s="17"/>
      <c r="C763" s="17"/>
      <c r="D763" s="50"/>
      <c r="E763" s="51"/>
      <c r="F763" s="17"/>
      <c r="G763" s="17"/>
      <c r="H763" s="17"/>
    </row>
    <row r="764" spans="1:8" ht="12.75">
      <c r="A764" s="48"/>
      <c r="B764" s="17"/>
      <c r="C764" s="17"/>
      <c r="D764" s="50"/>
      <c r="E764" s="51"/>
      <c r="F764" s="17"/>
      <c r="G764" s="17"/>
      <c r="H764" s="17"/>
    </row>
    <row r="765" spans="1:8" ht="12.75">
      <c r="A765" s="48"/>
      <c r="B765" s="17"/>
      <c r="C765" s="17"/>
      <c r="D765" s="50"/>
      <c r="E765" s="51"/>
      <c r="F765" s="17"/>
      <c r="G765" s="17"/>
      <c r="H765" s="17"/>
    </row>
    <row r="766" spans="1:8" ht="12.75">
      <c r="A766" s="48"/>
      <c r="B766" s="17"/>
      <c r="C766" s="17"/>
      <c r="D766" s="50"/>
      <c r="E766" s="51"/>
      <c r="F766" s="17"/>
      <c r="G766" s="17"/>
      <c r="H766" s="17"/>
    </row>
    <row r="767" spans="1:8" ht="12.75">
      <c r="A767" s="48"/>
      <c r="B767" s="17"/>
      <c r="C767" s="17"/>
      <c r="D767" s="50"/>
      <c r="E767" s="51"/>
      <c r="F767" s="17"/>
      <c r="G767" s="17"/>
      <c r="H767" s="17"/>
    </row>
    <row r="768" spans="1:8" ht="12.75">
      <c r="A768" s="48"/>
      <c r="B768" s="17"/>
      <c r="C768" s="17"/>
      <c r="D768" s="50"/>
      <c r="E768" s="51"/>
      <c r="F768" s="17"/>
      <c r="G768" s="17"/>
      <c r="H768" s="17"/>
    </row>
    <row r="769" spans="1:8" ht="12.75">
      <c r="A769" s="48"/>
      <c r="B769" s="17"/>
      <c r="C769" s="17"/>
      <c r="D769" s="50"/>
      <c r="E769" s="51"/>
      <c r="F769" s="17"/>
      <c r="G769" s="17"/>
      <c r="H769" s="17"/>
    </row>
    <row r="770" spans="1:8" ht="12.75">
      <c r="A770" s="48"/>
      <c r="B770" s="17"/>
      <c r="C770" s="17"/>
      <c r="D770" s="50"/>
      <c r="E770" s="51"/>
      <c r="F770" s="17"/>
      <c r="G770" s="17"/>
      <c r="H770" s="17"/>
    </row>
    <row r="771" spans="1:8" ht="12.75">
      <c r="A771" s="48"/>
      <c r="B771" s="17"/>
      <c r="C771" s="17"/>
      <c r="D771" s="50"/>
      <c r="E771" s="51"/>
      <c r="F771" s="17"/>
      <c r="G771" s="17"/>
      <c r="H771" s="17"/>
    </row>
    <row r="772" spans="1:8" ht="12.75">
      <c r="A772" s="48"/>
      <c r="B772" s="17"/>
      <c r="C772" s="17"/>
      <c r="D772" s="50"/>
      <c r="E772" s="51"/>
      <c r="F772" s="17"/>
      <c r="G772" s="17"/>
      <c r="H772" s="17"/>
    </row>
    <row r="773" spans="1:8" ht="12.75">
      <c r="A773" s="48"/>
      <c r="B773" s="17"/>
      <c r="C773" s="17"/>
      <c r="D773" s="50"/>
      <c r="E773" s="51"/>
      <c r="F773" s="17"/>
      <c r="G773" s="17"/>
      <c r="H773" s="17"/>
    </row>
    <row r="774" spans="1:8" ht="12.75">
      <c r="A774" s="48"/>
      <c r="B774" s="17"/>
      <c r="C774" s="17"/>
      <c r="D774" s="50"/>
      <c r="E774" s="51"/>
      <c r="F774" s="17"/>
      <c r="G774" s="17"/>
      <c r="H774" s="17"/>
    </row>
    <row r="775" spans="1:8" ht="12.75">
      <c r="A775" s="48"/>
      <c r="B775" s="17"/>
      <c r="C775" s="17"/>
      <c r="D775" s="50"/>
      <c r="E775" s="51"/>
      <c r="F775" s="17"/>
      <c r="G775" s="17"/>
      <c r="H775" s="17"/>
    </row>
    <row r="776" spans="1:8" ht="12.75">
      <c r="A776" s="48"/>
      <c r="B776" s="17"/>
      <c r="C776" s="17"/>
      <c r="D776" s="50"/>
      <c r="E776" s="51"/>
      <c r="F776" s="17"/>
      <c r="G776" s="17"/>
      <c r="H776" s="17"/>
    </row>
    <row r="777" spans="1:8" ht="12.75">
      <c r="A777" s="48"/>
      <c r="B777" s="17"/>
      <c r="C777" s="17"/>
      <c r="D777" s="50"/>
      <c r="E777" s="51"/>
      <c r="F777" s="17"/>
      <c r="G777" s="17"/>
      <c r="H777" s="17"/>
    </row>
    <row r="778" spans="1:8" ht="12.75">
      <c r="A778" s="48"/>
      <c r="B778" s="17"/>
      <c r="C778" s="17"/>
      <c r="D778" s="50"/>
      <c r="E778" s="51"/>
      <c r="F778" s="17"/>
      <c r="G778" s="17"/>
      <c r="H778" s="17"/>
    </row>
    <row r="779" spans="1:8" ht="12.75">
      <c r="A779" s="48"/>
      <c r="B779" s="17"/>
      <c r="C779" s="17"/>
      <c r="D779" s="50"/>
      <c r="E779" s="51"/>
      <c r="F779" s="17"/>
      <c r="G779" s="17"/>
      <c r="H779" s="17"/>
    </row>
    <row r="780" spans="1:8" ht="12.75">
      <c r="A780" s="48"/>
      <c r="B780" s="17"/>
      <c r="C780" s="17"/>
      <c r="D780" s="50"/>
      <c r="E780" s="51"/>
      <c r="F780" s="17"/>
      <c r="G780" s="17"/>
      <c r="H780" s="17"/>
    </row>
    <row r="781" spans="1:8" ht="12.75">
      <c r="A781" s="48"/>
      <c r="B781" s="17"/>
      <c r="C781" s="17"/>
      <c r="D781" s="50"/>
      <c r="E781" s="51"/>
      <c r="F781" s="17"/>
      <c r="G781" s="17"/>
      <c r="H781" s="17"/>
    </row>
    <row r="782" spans="1:8" ht="12.75">
      <c r="A782" s="48"/>
      <c r="B782" s="17"/>
      <c r="C782" s="17"/>
      <c r="D782" s="50"/>
      <c r="E782" s="51"/>
      <c r="F782" s="17"/>
      <c r="G782" s="17"/>
      <c r="H782" s="17"/>
    </row>
    <row r="783" spans="1:8" ht="12.75">
      <c r="A783" s="48"/>
      <c r="B783" s="17"/>
      <c r="C783" s="17"/>
      <c r="D783" s="50"/>
      <c r="E783" s="51"/>
      <c r="F783" s="17"/>
      <c r="G783" s="17"/>
      <c r="H783" s="17"/>
    </row>
    <row r="784" spans="1:8" ht="12.75">
      <c r="A784" s="48"/>
      <c r="B784" s="17"/>
      <c r="C784" s="17"/>
      <c r="D784" s="50"/>
      <c r="E784" s="51"/>
      <c r="F784" s="17"/>
      <c r="G784" s="17"/>
      <c r="H784" s="17"/>
    </row>
    <row r="785" spans="1:8" ht="12.75">
      <c r="A785" s="48"/>
      <c r="B785" s="17"/>
      <c r="C785" s="17"/>
      <c r="D785" s="50"/>
      <c r="E785" s="51"/>
      <c r="F785" s="17"/>
      <c r="G785" s="17"/>
      <c r="H785" s="17"/>
    </row>
    <row r="786" spans="1:8" ht="12.75">
      <c r="A786" s="48"/>
      <c r="B786" s="17"/>
      <c r="C786" s="17"/>
      <c r="D786" s="50"/>
      <c r="E786" s="51"/>
      <c r="F786" s="17"/>
      <c r="G786" s="17"/>
      <c r="H786" s="17"/>
    </row>
    <row r="787" spans="1:8" ht="12.75">
      <c r="A787" s="48"/>
      <c r="B787" s="17"/>
      <c r="C787" s="17"/>
      <c r="D787" s="50"/>
      <c r="E787" s="51"/>
      <c r="F787" s="17"/>
      <c r="G787" s="17"/>
      <c r="H787" s="17"/>
    </row>
    <row r="788" spans="1:8" ht="12.75">
      <c r="A788" s="48"/>
      <c r="B788" s="17"/>
      <c r="C788" s="17"/>
      <c r="D788" s="50"/>
      <c r="E788" s="51"/>
      <c r="F788" s="17"/>
      <c r="G788" s="17"/>
      <c r="H788" s="17"/>
    </row>
    <row r="789" spans="1:8" ht="12.75">
      <c r="A789" s="48"/>
      <c r="B789" s="17"/>
      <c r="C789" s="17"/>
      <c r="D789" s="50"/>
      <c r="E789" s="51"/>
      <c r="F789" s="17"/>
      <c r="G789" s="17"/>
      <c r="H789" s="17"/>
    </row>
    <row r="790" spans="1:8" ht="12.75">
      <c r="A790" s="48"/>
      <c r="B790" s="17"/>
      <c r="C790" s="17"/>
      <c r="D790" s="50"/>
      <c r="E790" s="51"/>
      <c r="F790" s="17"/>
      <c r="G790" s="17"/>
      <c r="H790" s="17"/>
    </row>
    <row r="791" spans="1:8" ht="12.75">
      <c r="A791" s="48"/>
      <c r="B791" s="17"/>
      <c r="C791" s="17"/>
      <c r="D791" s="50"/>
      <c r="E791" s="51"/>
      <c r="F791" s="17"/>
      <c r="G791" s="17"/>
      <c r="H791" s="17"/>
    </row>
    <row r="792" spans="1:8" ht="12.75">
      <c r="A792" s="48"/>
      <c r="B792" s="17"/>
      <c r="C792" s="17"/>
      <c r="D792" s="50"/>
      <c r="E792" s="51"/>
      <c r="F792" s="17"/>
      <c r="G792" s="17"/>
      <c r="H792" s="17"/>
    </row>
    <row r="793" spans="1:8" ht="12.75">
      <c r="A793" s="48"/>
      <c r="B793" s="17"/>
      <c r="C793" s="17"/>
      <c r="D793" s="50"/>
      <c r="E793" s="51"/>
      <c r="F793" s="17"/>
      <c r="G793" s="17"/>
      <c r="H793" s="17"/>
    </row>
    <row r="794" spans="1:8" ht="12.75">
      <c r="A794" s="48"/>
      <c r="B794" s="17"/>
      <c r="C794" s="17"/>
      <c r="D794" s="50"/>
      <c r="E794" s="51"/>
      <c r="F794" s="17"/>
      <c r="G794" s="17"/>
      <c r="H794" s="17"/>
    </row>
    <row r="795" spans="1:8" ht="12.75">
      <c r="A795" s="48"/>
      <c r="B795" s="17"/>
      <c r="C795" s="17"/>
      <c r="D795" s="50"/>
      <c r="E795" s="51"/>
      <c r="F795" s="17"/>
      <c r="G795" s="17"/>
      <c r="H795" s="17"/>
    </row>
    <row r="796" spans="1:8" ht="12.75">
      <c r="A796" s="48"/>
      <c r="B796" s="17"/>
      <c r="C796" s="17"/>
      <c r="D796" s="50"/>
      <c r="E796" s="51"/>
      <c r="F796" s="17"/>
      <c r="G796" s="17"/>
      <c r="H796" s="17"/>
    </row>
    <row r="797" spans="1:8" ht="12.75">
      <c r="A797" s="48"/>
      <c r="B797" s="17"/>
      <c r="C797" s="17"/>
      <c r="D797" s="50"/>
      <c r="E797" s="51"/>
      <c r="F797" s="17"/>
      <c r="G797" s="17"/>
      <c r="H797" s="17"/>
    </row>
    <row r="798" spans="1:8" ht="12.75">
      <c r="A798" s="48"/>
      <c r="B798" s="17"/>
      <c r="C798" s="17"/>
      <c r="D798" s="50"/>
      <c r="E798" s="51"/>
      <c r="F798" s="17"/>
      <c r="G798" s="17"/>
      <c r="H798" s="17"/>
    </row>
    <row r="799" spans="1:8" ht="12.75">
      <c r="A799" s="48"/>
      <c r="B799" s="17"/>
      <c r="C799" s="17"/>
      <c r="D799" s="50"/>
      <c r="E799" s="51"/>
      <c r="F799" s="17"/>
      <c r="G799" s="17"/>
      <c r="H799" s="17"/>
    </row>
    <row r="800" spans="1:8" ht="12.75">
      <c r="A800" s="48"/>
      <c r="B800" s="17"/>
      <c r="C800" s="17"/>
      <c r="D800" s="50"/>
      <c r="E800" s="51"/>
      <c r="F800" s="17"/>
      <c r="G800" s="17"/>
      <c r="H800" s="17"/>
    </row>
    <row r="801" spans="1:8" ht="12.75">
      <c r="A801" s="48"/>
      <c r="B801" s="17"/>
      <c r="C801" s="17"/>
      <c r="D801" s="50"/>
      <c r="E801" s="51"/>
      <c r="F801" s="17"/>
      <c r="G801" s="17"/>
      <c r="H801" s="17"/>
    </row>
    <row r="802" spans="1:8" ht="12.75">
      <c r="A802" s="48"/>
      <c r="B802" s="17"/>
      <c r="C802" s="17"/>
      <c r="D802" s="50"/>
      <c r="E802" s="51"/>
      <c r="F802" s="17"/>
      <c r="G802" s="17"/>
      <c r="H802" s="17"/>
    </row>
    <row r="803" spans="1:8" ht="12.75">
      <c r="A803" s="48"/>
      <c r="B803" s="17"/>
      <c r="C803" s="17"/>
      <c r="D803" s="50"/>
      <c r="E803" s="51"/>
      <c r="F803" s="17"/>
      <c r="G803" s="17"/>
      <c r="H803" s="17"/>
    </row>
    <row r="804" spans="1:8" ht="12.75">
      <c r="A804" s="48"/>
      <c r="B804" s="17"/>
      <c r="C804" s="17"/>
      <c r="D804" s="50"/>
      <c r="E804" s="51"/>
      <c r="F804" s="17"/>
      <c r="G804" s="17"/>
      <c r="H804" s="17"/>
    </row>
    <row r="805" spans="1:8" ht="12.75">
      <c r="A805" s="48"/>
      <c r="B805" s="17"/>
      <c r="C805" s="17"/>
      <c r="D805" s="50"/>
      <c r="E805" s="51"/>
      <c r="F805" s="17"/>
      <c r="G805" s="17"/>
      <c r="H805" s="17"/>
    </row>
    <row r="806" spans="1:8" ht="12.75">
      <c r="A806" s="48"/>
      <c r="B806" s="17"/>
      <c r="C806" s="17"/>
      <c r="D806" s="50"/>
      <c r="E806" s="51"/>
      <c r="F806" s="17"/>
      <c r="G806" s="17"/>
      <c r="H806" s="17"/>
    </row>
    <row r="807" spans="1:8" ht="12.75">
      <c r="A807" s="48"/>
      <c r="B807" s="17"/>
      <c r="C807" s="17"/>
      <c r="D807" s="50"/>
      <c r="E807" s="51"/>
      <c r="F807" s="17"/>
      <c r="G807" s="17"/>
      <c r="H807" s="17"/>
    </row>
    <row r="808" spans="1:8" ht="12.75">
      <c r="A808" s="48"/>
      <c r="B808" s="17"/>
      <c r="C808" s="17"/>
      <c r="D808" s="50"/>
      <c r="E808" s="51"/>
      <c r="F808" s="17"/>
      <c r="G808" s="17"/>
      <c r="H808" s="17"/>
    </row>
    <row r="809" spans="1:8" ht="12.75">
      <c r="A809" s="48"/>
      <c r="B809" s="17"/>
      <c r="C809" s="17"/>
      <c r="D809" s="50"/>
      <c r="E809" s="51"/>
      <c r="F809" s="17"/>
      <c r="G809" s="17"/>
      <c r="H809" s="17"/>
    </row>
    <row r="810" spans="1:8" ht="12.75">
      <c r="A810" s="48"/>
      <c r="B810" s="17"/>
      <c r="C810" s="17"/>
      <c r="D810" s="50"/>
      <c r="E810" s="51"/>
      <c r="F810" s="17"/>
      <c r="G810" s="17"/>
      <c r="H810" s="17"/>
    </row>
    <row r="811" spans="1:8" ht="12.75">
      <c r="A811" s="48"/>
      <c r="B811" s="17"/>
      <c r="C811" s="17"/>
      <c r="D811" s="50"/>
      <c r="E811" s="51"/>
      <c r="F811" s="17"/>
      <c r="G811" s="17"/>
      <c r="H811" s="17"/>
    </row>
    <row r="812" spans="1:8" ht="12.75">
      <c r="A812" s="48"/>
      <c r="B812" s="17"/>
      <c r="C812" s="17"/>
      <c r="D812" s="50"/>
      <c r="E812" s="51"/>
      <c r="F812" s="17"/>
      <c r="G812" s="17"/>
      <c r="H812" s="17"/>
    </row>
    <row r="813" spans="1:8" ht="12.75">
      <c r="A813" s="48"/>
      <c r="B813" s="17"/>
      <c r="C813" s="17"/>
      <c r="D813" s="50"/>
      <c r="E813" s="51"/>
      <c r="F813" s="17"/>
      <c r="G813" s="17"/>
      <c r="H813" s="17"/>
    </row>
    <row r="814" spans="1:8" ht="12.75">
      <c r="A814" s="48"/>
      <c r="B814" s="17"/>
      <c r="C814" s="17"/>
      <c r="D814" s="50"/>
      <c r="E814" s="51"/>
      <c r="F814" s="17"/>
      <c r="G814" s="17"/>
      <c r="H814" s="17"/>
    </row>
    <row r="815" spans="1:8" ht="12.75">
      <c r="A815" s="48"/>
      <c r="B815" s="17"/>
      <c r="C815" s="17"/>
      <c r="D815" s="50"/>
      <c r="E815" s="51"/>
      <c r="F815" s="17"/>
      <c r="G815" s="17"/>
      <c r="H815" s="17"/>
    </row>
    <row r="816" spans="1:8" ht="12.75">
      <c r="A816" s="48"/>
      <c r="B816" s="17"/>
      <c r="C816" s="17"/>
      <c r="D816" s="50"/>
      <c r="E816" s="51"/>
      <c r="F816" s="17"/>
      <c r="G816" s="17"/>
      <c r="H816" s="17"/>
    </row>
    <row r="817" spans="1:8" ht="12.75">
      <c r="A817" s="48"/>
      <c r="B817" s="17"/>
      <c r="C817" s="17"/>
      <c r="D817" s="50"/>
      <c r="E817" s="51"/>
      <c r="F817" s="17"/>
      <c r="G817" s="17"/>
      <c r="H817" s="17"/>
    </row>
    <row r="818" spans="1:8" ht="12.75">
      <c r="A818" s="48"/>
      <c r="B818" s="17"/>
      <c r="C818" s="17"/>
      <c r="D818" s="50"/>
      <c r="E818" s="51"/>
      <c r="F818" s="17"/>
      <c r="G818" s="17"/>
      <c r="H818" s="17"/>
    </row>
    <row r="819" spans="1:8" ht="12.75">
      <c r="A819" s="48"/>
      <c r="B819" s="17"/>
      <c r="C819" s="17"/>
      <c r="D819" s="50"/>
      <c r="E819" s="51"/>
      <c r="F819" s="17"/>
      <c r="G819" s="17"/>
      <c r="H819" s="17"/>
    </row>
    <row r="820" spans="1:8" ht="12.75">
      <c r="A820" s="48"/>
      <c r="B820" s="17"/>
      <c r="C820" s="17"/>
      <c r="D820" s="50"/>
      <c r="E820" s="51"/>
      <c r="F820" s="17"/>
      <c r="G820" s="17"/>
      <c r="H820" s="17"/>
    </row>
    <row r="821" spans="1:8" ht="12.75">
      <c r="A821" s="48"/>
      <c r="B821" s="17"/>
      <c r="C821" s="17"/>
      <c r="D821" s="50"/>
      <c r="E821" s="51"/>
      <c r="F821" s="17"/>
      <c r="G821" s="17"/>
      <c r="H821" s="17"/>
    </row>
    <row r="822" spans="1:8" ht="12.75">
      <c r="A822" s="48"/>
      <c r="B822" s="17"/>
      <c r="C822" s="17"/>
      <c r="D822" s="50"/>
      <c r="E822" s="51"/>
      <c r="F822" s="17"/>
      <c r="G822" s="17"/>
      <c r="H822" s="17"/>
    </row>
    <row r="823" spans="1:8" ht="12.75">
      <c r="A823" s="48"/>
      <c r="B823" s="17"/>
      <c r="C823" s="17"/>
      <c r="D823" s="50"/>
      <c r="E823" s="51"/>
      <c r="F823" s="17"/>
      <c r="G823" s="17"/>
      <c r="H823" s="17"/>
    </row>
    <row r="824" spans="1:8" ht="12.75">
      <c r="A824" s="48"/>
      <c r="B824" s="17"/>
      <c r="C824" s="17"/>
      <c r="D824" s="50"/>
      <c r="E824" s="51"/>
      <c r="F824" s="17"/>
      <c r="G824" s="17"/>
      <c r="H824" s="17"/>
    </row>
    <row r="825" spans="1:8" ht="12.75">
      <c r="A825" s="48"/>
      <c r="B825" s="17"/>
      <c r="C825" s="17"/>
      <c r="D825" s="50"/>
      <c r="E825" s="51"/>
      <c r="F825" s="17"/>
      <c r="G825" s="17"/>
      <c r="H825" s="17"/>
    </row>
    <row r="826" spans="1:8" ht="12.75">
      <c r="A826" s="48"/>
      <c r="B826" s="17"/>
      <c r="C826" s="17"/>
      <c r="D826" s="50"/>
      <c r="E826" s="51"/>
      <c r="F826" s="17"/>
      <c r="G826" s="17"/>
      <c r="H826" s="17"/>
    </row>
    <row r="827" spans="1:8" ht="12.75">
      <c r="A827" s="48"/>
      <c r="B827" s="17"/>
      <c r="C827" s="17"/>
      <c r="D827" s="50"/>
      <c r="E827" s="51"/>
      <c r="F827" s="17"/>
      <c r="G827" s="17"/>
      <c r="H827" s="17"/>
    </row>
    <row r="828" spans="1:8" ht="12.75">
      <c r="A828" s="48"/>
      <c r="B828" s="17"/>
      <c r="C828" s="17"/>
      <c r="D828" s="50"/>
      <c r="E828" s="51"/>
      <c r="F828" s="17"/>
      <c r="G828" s="17"/>
      <c r="H828" s="17"/>
    </row>
    <row r="829" spans="1:8" ht="12.75">
      <c r="A829" s="48"/>
      <c r="B829" s="17"/>
      <c r="C829" s="17"/>
      <c r="D829" s="50"/>
      <c r="E829" s="51"/>
      <c r="F829" s="17"/>
      <c r="G829" s="17"/>
      <c r="H829" s="17"/>
    </row>
    <row r="830" spans="1:8" ht="12.75">
      <c r="A830" s="48"/>
      <c r="B830" s="17"/>
      <c r="C830" s="17"/>
      <c r="D830" s="50"/>
      <c r="E830" s="51"/>
      <c r="F830" s="17"/>
      <c r="G830" s="17"/>
      <c r="H830" s="17"/>
    </row>
    <row r="831" spans="1:8" ht="12.75">
      <c r="A831" s="48"/>
      <c r="B831" s="17"/>
      <c r="C831" s="17"/>
      <c r="D831" s="50"/>
      <c r="E831" s="51"/>
      <c r="F831" s="17"/>
      <c r="G831" s="17"/>
      <c r="H831" s="17"/>
    </row>
    <row r="832" spans="1:8" ht="12.75">
      <c r="A832" s="48"/>
      <c r="B832" s="17"/>
      <c r="C832" s="17"/>
      <c r="D832" s="50"/>
      <c r="E832" s="51"/>
      <c r="F832" s="17"/>
      <c r="G832" s="17"/>
      <c r="H832" s="17"/>
    </row>
    <row r="833" spans="1:8" ht="12.75">
      <c r="A833" s="48"/>
      <c r="B833" s="17"/>
      <c r="C833" s="17"/>
      <c r="D833" s="50"/>
      <c r="E833" s="51"/>
      <c r="F833" s="17"/>
      <c r="G833" s="17"/>
      <c r="H833" s="17"/>
    </row>
    <row r="834" spans="1:8" ht="12.75">
      <c r="A834" s="48"/>
      <c r="B834" s="17"/>
      <c r="C834" s="17"/>
      <c r="D834" s="50"/>
      <c r="E834" s="51"/>
      <c r="F834" s="17"/>
      <c r="G834" s="17"/>
      <c r="H834" s="17"/>
    </row>
    <row r="835" spans="1:8" ht="12.75">
      <c r="A835" s="48"/>
      <c r="B835" s="17"/>
      <c r="C835" s="17"/>
      <c r="D835" s="50"/>
      <c r="E835" s="51"/>
      <c r="F835" s="17"/>
      <c r="G835" s="17"/>
      <c r="H835" s="17"/>
    </row>
    <row r="836" spans="1:8" ht="12.75">
      <c r="A836" s="48"/>
      <c r="B836" s="17"/>
      <c r="C836" s="17"/>
      <c r="D836" s="50"/>
      <c r="E836" s="51"/>
      <c r="F836" s="17"/>
      <c r="G836" s="17"/>
      <c r="H836" s="17"/>
    </row>
    <row r="837" spans="1:8" ht="12.75">
      <c r="A837" s="48"/>
      <c r="B837" s="17"/>
      <c r="C837" s="17"/>
      <c r="D837" s="50"/>
      <c r="E837" s="51"/>
      <c r="F837" s="17"/>
      <c r="G837" s="17"/>
      <c r="H837" s="17"/>
    </row>
    <row r="838" spans="1:8" ht="12.75">
      <c r="A838" s="48"/>
      <c r="B838" s="17"/>
      <c r="C838" s="17"/>
      <c r="D838" s="50"/>
      <c r="E838" s="51"/>
      <c r="F838" s="17"/>
      <c r="G838" s="17"/>
      <c r="H838" s="17"/>
    </row>
    <row r="839" spans="1:8" ht="12.75">
      <c r="A839" s="48"/>
      <c r="B839" s="17"/>
      <c r="C839" s="17"/>
      <c r="D839" s="50"/>
      <c r="E839" s="51"/>
      <c r="F839" s="17"/>
      <c r="G839" s="17"/>
      <c r="H839" s="17"/>
    </row>
    <row r="840" spans="1:8" ht="12.75">
      <c r="A840" s="48"/>
      <c r="B840" s="17"/>
      <c r="C840" s="17"/>
      <c r="D840" s="50"/>
      <c r="E840" s="51"/>
      <c r="F840" s="17"/>
      <c r="G840" s="17"/>
      <c r="H840" s="17"/>
    </row>
    <row r="841" spans="1:8" ht="12.75">
      <c r="A841" s="48"/>
      <c r="B841" s="17"/>
      <c r="C841" s="17"/>
      <c r="D841" s="50"/>
      <c r="E841" s="51"/>
      <c r="F841" s="17"/>
      <c r="G841" s="17"/>
      <c r="H841" s="17"/>
    </row>
    <row r="842" spans="1:8" ht="12.75">
      <c r="A842" s="48"/>
      <c r="B842" s="17"/>
      <c r="C842" s="17"/>
      <c r="D842" s="50"/>
      <c r="E842" s="51"/>
      <c r="F842" s="17"/>
      <c r="G842" s="17"/>
      <c r="H842" s="17"/>
    </row>
    <row r="843" spans="1:8" ht="12.75">
      <c r="A843" s="48"/>
      <c r="B843" s="17"/>
      <c r="C843" s="17"/>
      <c r="D843" s="50"/>
      <c r="E843" s="51"/>
      <c r="F843" s="17"/>
      <c r="G843" s="17"/>
      <c r="H843" s="17"/>
    </row>
    <row r="844" spans="1:8" ht="12.75">
      <c r="A844" s="48"/>
      <c r="B844" s="17"/>
      <c r="C844" s="17"/>
      <c r="D844" s="50"/>
      <c r="E844" s="51"/>
      <c r="F844" s="17"/>
      <c r="G844" s="17"/>
      <c r="H844" s="17"/>
    </row>
    <row r="845" spans="1:8" ht="12.75">
      <c r="A845" s="48"/>
      <c r="B845" s="17"/>
      <c r="C845" s="17"/>
      <c r="D845" s="50"/>
      <c r="E845" s="51"/>
      <c r="F845" s="17"/>
      <c r="G845" s="17"/>
      <c r="H845" s="17"/>
    </row>
    <row r="846" spans="1:8" ht="12.75">
      <c r="A846" s="48"/>
      <c r="B846" s="17"/>
      <c r="C846" s="17"/>
      <c r="D846" s="50"/>
      <c r="E846" s="51"/>
      <c r="F846" s="17"/>
      <c r="G846" s="17"/>
      <c r="H846" s="17"/>
    </row>
    <row r="847" spans="1:8" ht="12.75">
      <c r="A847" s="48"/>
      <c r="B847" s="17"/>
      <c r="C847" s="17"/>
      <c r="D847" s="50"/>
      <c r="E847" s="51"/>
      <c r="F847" s="17"/>
      <c r="G847" s="17"/>
      <c r="H847" s="17"/>
    </row>
    <row r="848" spans="1:8" ht="12.75">
      <c r="A848" s="48"/>
      <c r="B848" s="17"/>
      <c r="C848" s="17"/>
      <c r="D848" s="50"/>
      <c r="E848" s="51"/>
      <c r="F848" s="17"/>
      <c r="G848" s="17"/>
      <c r="H848" s="17"/>
    </row>
    <row r="849" spans="1:8" ht="12.75">
      <c r="A849" s="48"/>
      <c r="B849" s="17"/>
      <c r="C849" s="17"/>
      <c r="D849" s="50"/>
      <c r="E849" s="51"/>
      <c r="F849" s="17"/>
      <c r="G849" s="17"/>
      <c r="H849" s="17"/>
    </row>
    <row r="850" spans="1:8" ht="12.75">
      <c r="A850" s="48"/>
      <c r="B850" s="17"/>
      <c r="C850" s="17"/>
      <c r="D850" s="50"/>
      <c r="E850" s="51"/>
      <c r="F850" s="17"/>
      <c r="G850" s="17"/>
      <c r="H850" s="17"/>
    </row>
    <row r="851" spans="1:8" ht="12.75">
      <c r="A851" s="48"/>
      <c r="B851" s="17"/>
      <c r="C851" s="17"/>
      <c r="D851" s="50"/>
      <c r="E851" s="51"/>
      <c r="F851" s="17"/>
      <c r="G851" s="17"/>
      <c r="H851" s="17"/>
    </row>
    <row r="852" spans="1:8" ht="12.75">
      <c r="A852" s="48"/>
      <c r="B852" s="17"/>
      <c r="C852" s="17"/>
      <c r="D852" s="50"/>
      <c r="E852" s="51"/>
      <c r="F852" s="17"/>
      <c r="G852" s="17"/>
      <c r="H852" s="17"/>
    </row>
    <row r="853" spans="1:8" ht="12.75">
      <c r="A853" s="48"/>
      <c r="B853" s="17"/>
      <c r="C853" s="17"/>
      <c r="D853" s="50"/>
      <c r="E853" s="51"/>
      <c r="F853" s="17"/>
      <c r="G853" s="17"/>
      <c r="H853" s="17"/>
    </row>
    <row r="854" spans="1:8" ht="12.75">
      <c r="A854" s="48"/>
      <c r="B854" s="17"/>
      <c r="C854" s="17"/>
      <c r="D854" s="50"/>
      <c r="E854" s="51"/>
      <c r="F854" s="17"/>
      <c r="G854" s="17"/>
      <c r="H854" s="17"/>
    </row>
    <row r="855" spans="1:8" ht="12.75">
      <c r="A855" s="48"/>
      <c r="B855" s="17"/>
      <c r="C855" s="17"/>
      <c r="D855" s="50"/>
      <c r="E855" s="51"/>
      <c r="F855" s="17"/>
      <c r="G855" s="17"/>
      <c r="H855" s="17"/>
    </row>
    <row r="856" spans="1:8" ht="12.75">
      <c r="A856" s="48"/>
      <c r="B856" s="17"/>
      <c r="C856" s="17"/>
      <c r="D856" s="50"/>
      <c r="E856" s="51"/>
      <c r="F856" s="17"/>
      <c r="G856" s="17"/>
      <c r="H856" s="17"/>
    </row>
    <row r="857" spans="1:8" ht="12.75">
      <c r="A857" s="48"/>
      <c r="B857" s="17"/>
      <c r="C857" s="17"/>
      <c r="D857" s="50"/>
      <c r="E857" s="51"/>
      <c r="F857" s="17"/>
      <c r="G857" s="17"/>
      <c r="H857" s="17"/>
    </row>
    <row r="858" spans="1:8" ht="12.75">
      <c r="A858" s="48"/>
      <c r="B858" s="17"/>
      <c r="C858" s="17"/>
      <c r="D858" s="50"/>
      <c r="E858" s="51"/>
      <c r="F858" s="17"/>
      <c r="G858" s="17"/>
      <c r="H858" s="17"/>
    </row>
    <row r="859" spans="1:8" ht="12.75">
      <c r="A859" s="48"/>
      <c r="B859" s="17"/>
      <c r="C859" s="17"/>
      <c r="D859" s="50"/>
      <c r="E859" s="51"/>
      <c r="F859" s="17"/>
      <c r="G859" s="17"/>
      <c r="H859" s="17"/>
    </row>
    <row r="860" spans="1:8" ht="12.75">
      <c r="A860" s="48"/>
      <c r="B860" s="17"/>
      <c r="C860" s="17"/>
      <c r="D860" s="50"/>
      <c r="E860" s="51"/>
      <c r="F860" s="17"/>
      <c r="G860" s="17"/>
      <c r="H860" s="17"/>
    </row>
    <row r="861" spans="1:8" ht="12.75">
      <c r="A861" s="48"/>
      <c r="B861" s="17"/>
      <c r="C861" s="17"/>
      <c r="D861" s="50"/>
      <c r="E861" s="51"/>
      <c r="F861" s="17"/>
      <c r="G861" s="17"/>
      <c r="H861" s="17"/>
    </row>
    <row r="862" spans="1:8" ht="12.75">
      <c r="A862" s="48"/>
      <c r="B862" s="17"/>
      <c r="C862" s="17"/>
      <c r="D862" s="50"/>
      <c r="E862" s="51"/>
      <c r="F862" s="17"/>
      <c r="G862" s="17"/>
      <c r="H862" s="17"/>
    </row>
    <row r="863" spans="1:8" ht="12.75">
      <c r="A863" s="48"/>
      <c r="B863" s="17"/>
      <c r="C863" s="17"/>
      <c r="D863" s="50"/>
      <c r="E863" s="51"/>
      <c r="F863" s="17"/>
      <c r="G863" s="17"/>
      <c r="H863" s="17"/>
    </row>
    <row r="864" spans="1:8" ht="12.75">
      <c r="A864" s="48"/>
      <c r="B864" s="17"/>
      <c r="C864" s="17"/>
      <c r="D864" s="50"/>
      <c r="E864" s="51"/>
      <c r="F864" s="17"/>
      <c r="G864" s="17"/>
      <c r="H864" s="17"/>
    </row>
    <row r="865" spans="1:8" ht="12.75">
      <c r="A865" s="48"/>
      <c r="B865" s="17"/>
      <c r="C865" s="17"/>
      <c r="D865" s="50"/>
      <c r="E865" s="51"/>
      <c r="F865" s="17"/>
      <c r="G865" s="17"/>
      <c r="H865" s="17"/>
    </row>
    <row r="866" spans="1:8" ht="12.75">
      <c r="A866" s="48"/>
      <c r="B866" s="17"/>
      <c r="C866" s="17"/>
      <c r="D866" s="50"/>
      <c r="E866" s="51"/>
      <c r="F866" s="17"/>
      <c r="G866" s="17"/>
      <c r="H866" s="17"/>
    </row>
    <row r="867" spans="1:8" ht="12.75">
      <c r="A867" s="48"/>
      <c r="B867" s="17"/>
      <c r="C867" s="17"/>
      <c r="D867" s="50"/>
      <c r="E867" s="51"/>
      <c r="F867" s="17"/>
      <c r="G867" s="17"/>
      <c r="H867" s="17"/>
    </row>
    <row r="868" spans="1:8" ht="12.75">
      <c r="A868" s="48"/>
      <c r="B868" s="17"/>
      <c r="C868" s="17"/>
      <c r="D868" s="50"/>
      <c r="E868" s="51"/>
      <c r="F868" s="17"/>
      <c r="G868" s="17"/>
      <c r="H868" s="17"/>
    </row>
    <row r="869" spans="1:8" ht="12.75">
      <c r="A869" s="48"/>
      <c r="B869" s="17"/>
      <c r="C869" s="17"/>
      <c r="D869" s="50"/>
      <c r="E869" s="51"/>
      <c r="F869" s="17"/>
      <c r="G869" s="17"/>
      <c r="H869" s="17"/>
    </row>
    <row r="870" spans="1:8" ht="12.75">
      <c r="A870" s="48"/>
      <c r="B870" s="17"/>
      <c r="C870" s="17"/>
      <c r="D870" s="50"/>
      <c r="E870" s="51"/>
      <c r="F870" s="17"/>
      <c r="G870" s="17"/>
      <c r="H870" s="17"/>
    </row>
    <row r="871" spans="1:8" ht="12.75">
      <c r="A871" s="48"/>
      <c r="B871" s="17"/>
      <c r="C871" s="17"/>
      <c r="D871" s="50"/>
      <c r="E871" s="51"/>
      <c r="F871" s="17"/>
      <c r="G871" s="17"/>
      <c r="H871" s="17"/>
    </row>
    <row r="872" spans="1:8" ht="12.75">
      <c r="A872" s="48"/>
      <c r="B872" s="17"/>
      <c r="C872" s="17"/>
      <c r="D872" s="50"/>
      <c r="E872" s="51"/>
      <c r="F872" s="17"/>
      <c r="G872" s="17"/>
      <c r="H872" s="17"/>
    </row>
    <row r="873" spans="1:8" ht="12.75">
      <c r="A873" s="48"/>
      <c r="B873" s="17"/>
      <c r="C873" s="17"/>
      <c r="D873" s="50"/>
      <c r="E873" s="51"/>
      <c r="F873" s="17"/>
      <c r="G873" s="17"/>
      <c r="H873" s="17"/>
    </row>
    <row r="874" spans="1:8" ht="12.75">
      <c r="A874" s="48"/>
      <c r="B874" s="17"/>
      <c r="C874" s="17"/>
      <c r="D874" s="50"/>
      <c r="E874" s="51"/>
      <c r="F874" s="17"/>
      <c r="G874" s="17"/>
      <c r="H874" s="17"/>
    </row>
    <row r="875" spans="1:8" ht="12.75">
      <c r="A875" s="48"/>
      <c r="B875" s="17"/>
      <c r="C875" s="17"/>
      <c r="D875" s="50"/>
      <c r="E875" s="51"/>
      <c r="F875" s="17"/>
      <c r="G875" s="17"/>
      <c r="H875" s="17"/>
    </row>
    <row r="876" spans="1:8" ht="12.75">
      <c r="A876" s="48"/>
      <c r="B876" s="17"/>
      <c r="C876" s="17"/>
      <c r="D876" s="50"/>
      <c r="E876" s="51"/>
      <c r="F876" s="17"/>
      <c r="G876" s="17"/>
      <c r="H876" s="17"/>
    </row>
    <row r="877" spans="1:8" ht="12.75">
      <c r="A877" s="48"/>
      <c r="B877" s="17"/>
      <c r="C877" s="17"/>
      <c r="D877" s="50"/>
      <c r="E877" s="51"/>
      <c r="F877" s="17"/>
      <c r="G877" s="17"/>
      <c r="H877" s="17"/>
    </row>
    <row r="878" spans="1:8" ht="12.75">
      <c r="A878" s="48"/>
      <c r="B878" s="17"/>
      <c r="C878" s="17"/>
      <c r="D878" s="50"/>
      <c r="E878" s="51"/>
      <c r="F878" s="17"/>
      <c r="G878" s="17"/>
      <c r="H878" s="17"/>
    </row>
    <row r="879" spans="1:8" ht="12.75">
      <c r="A879" s="48"/>
      <c r="B879" s="17"/>
      <c r="C879" s="17"/>
      <c r="D879" s="50"/>
      <c r="E879" s="51"/>
      <c r="F879" s="17"/>
      <c r="G879" s="17"/>
      <c r="H879" s="17"/>
    </row>
    <row r="880" spans="1:8" ht="12.75">
      <c r="A880" s="48"/>
      <c r="B880" s="17"/>
      <c r="C880" s="17"/>
      <c r="D880" s="50"/>
      <c r="E880" s="51"/>
      <c r="F880" s="17"/>
      <c r="G880" s="17"/>
      <c r="H880" s="17"/>
    </row>
    <row r="881" spans="1:8" ht="12.75">
      <c r="A881" s="48"/>
      <c r="B881" s="17"/>
      <c r="C881" s="17"/>
      <c r="D881" s="50"/>
      <c r="E881" s="51"/>
      <c r="F881" s="17"/>
      <c r="G881" s="17"/>
      <c r="H881" s="17"/>
    </row>
    <row r="882" spans="1:8" ht="12.75">
      <c r="A882" s="48"/>
      <c r="B882" s="17"/>
      <c r="C882" s="17"/>
      <c r="D882" s="50"/>
      <c r="E882" s="51"/>
      <c r="F882" s="17"/>
      <c r="G882" s="17"/>
      <c r="H882" s="17"/>
    </row>
    <row r="883" spans="1:8" ht="12.75">
      <c r="A883" s="48"/>
      <c r="B883" s="17"/>
      <c r="C883" s="17"/>
      <c r="D883" s="50"/>
      <c r="E883" s="51"/>
      <c r="F883" s="17"/>
      <c r="G883" s="17"/>
      <c r="H883" s="17"/>
    </row>
    <row r="884" spans="1:8" ht="12.75">
      <c r="A884" s="48"/>
      <c r="B884" s="17"/>
      <c r="C884" s="17"/>
      <c r="D884" s="50"/>
      <c r="E884" s="51"/>
      <c r="F884" s="17"/>
      <c r="G884" s="17"/>
      <c r="H884" s="17"/>
    </row>
    <row r="885" spans="1:8" ht="12.75">
      <c r="A885" s="48"/>
      <c r="B885" s="17"/>
      <c r="C885" s="17"/>
      <c r="D885" s="50"/>
      <c r="E885" s="51"/>
      <c r="F885" s="17"/>
      <c r="G885" s="17"/>
      <c r="H885" s="17"/>
    </row>
    <row r="886" spans="1:8" ht="12.75">
      <c r="A886" s="48"/>
      <c r="B886" s="17"/>
      <c r="C886" s="17"/>
      <c r="D886" s="50"/>
      <c r="E886" s="51"/>
      <c r="F886" s="17"/>
      <c r="G886" s="17"/>
      <c r="H886" s="17"/>
    </row>
    <row r="887" spans="1:8" ht="12.75">
      <c r="A887" s="48"/>
      <c r="B887" s="17"/>
      <c r="C887" s="17"/>
      <c r="D887" s="50"/>
      <c r="E887" s="51"/>
      <c r="F887" s="17"/>
      <c r="G887" s="17"/>
      <c r="H887" s="17"/>
    </row>
    <row r="888" spans="1:8" ht="12.75">
      <c r="A888" s="48"/>
      <c r="B888" s="17"/>
      <c r="C888" s="17"/>
      <c r="D888" s="50"/>
      <c r="E888" s="51"/>
      <c r="F888" s="17"/>
      <c r="G888" s="17"/>
      <c r="H888" s="17"/>
    </row>
    <row r="889" spans="1:8" ht="12.75">
      <c r="A889" s="48"/>
      <c r="B889" s="17"/>
      <c r="C889" s="17"/>
      <c r="D889" s="50"/>
      <c r="E889" s="51"/>
      <c r="F889" s="17"/>
      <c r="G889" s="17"/>
      <c r="H889" s="17"/>
    </row>
    <row r="890" spans="1:8" ht="12.75">
      <c r="A890" s="48"/>
      <c r="B890" s="17"/>
      <c r="C890" s="17"/>
      <c r="D890" s="50"/>
      <c r="E890" s="51"/>
      <c r="F890" s="17"/>
      <c r="G890" s="17"/>
      <c r="H890" s="17"/>
    </row>
    <row r="891" spans="1:8" ht="12.75">
      <c r="A891" s="48"/>
      <c r="B891" s="17"/>
      <c r="C891" s="17"/>
      <c r="D891" s="50"/>
      <c r="E891" s="51"/>
      <c r="F891" s="17"/>
      <c r="G891" s="17"/>
      <c r="H891" s="17"/>
    </row>
    <row r="892" spans="1:8" ht="12.75">
      <c r="A892" s="48"/>
      <c r="B892" s="17"/>
      <c r="C892" s="17"/>
      <c r="D892" s="50"/>
      <c r="E892" s="51"/>
      <c r="F892" s="17"/>
      <c r="G892" s="17"/>
      <c r="H892" s="17"/>
    </row>
    <row r="893" spans="1:8" ht="12.75">
      <c r="A893" s="48"/>
      <c r="B893" s="17"/>
      <c r="C893" s="17"/>
      <c r="D893" s="50"/>
      <c r="E893" s="51"/>
      <c r="F893" s="17"/>
      <c r="G893" s="17"/>
      <c r="H893" s="17"/>
    </row>
    <row r="894" spans="1:8" ht="12.75">
      <c r="A894" s="48"/>
      <c r="B894" s="17"/>
      <c r="C894" s="17"/>
      <c r="D894" s="50"/>
      <c r="E894" s="51"/>
      <c r="F894" s="17"/>
      <c r="G894" s="17"/>
      <c r="H894" s="17"/>
    </row>
    <row r="895" spans="1:8" ht="12.75">
      <c r="A895" s="48"/>
      <c r="B895" s="17"/>
      <c r="C895" s="17"/>
      <c r="D895" s="50"/>
      <c r="E895" s="51"/>
      <c r="F895" s="17"/>
      <c r="G895" s="17"/>
      <c r="H895" s="17"/>
    </row>
    <row r="896" spans="1:8" ht="12.75">
      <c r="A896" s="48"/>
      <c r="B896" s="17"/>
      <c r="C896" s="17"/>
      <c r="D896" s="50"/>
      <c r="E896" s="51"/>
      <c r="F896" s="17"/>
      <c r="G896" s="17"/>
      <c r="H896" s="17"/>
    </row>
    <row r="897" spans="1:8" ht="12.75">
      <c r="A897" s="48"/>
      <c r="B897" s="17"/>
      <c r="C897" s="17"/>
      <c r="D897" s="50"/>
      <c r="E897" s="51"/>
      <c r="F897" s="17"/>
      <c r="G897" s="17"/>
      <c r="H897" s="17"/>
    </row>
    <row r="898" spans="1:8" ht="12.75">
      <c r="A898" s="48"/>
      <c r="B898" s="17"/>
      <c r="C898" s="17"/>
      <c r="D898" s="50"/>
      <c r="E898" s="51"/>
      <c r="F898" s="17"/>
      <c r="G898" s="17"/>
      <c r="H898" s="17"/>
    </row>
    <row r="899" spans="1:8" ht="12.75">
      <c r="A899" s="48"/>
      <c r="B899" s="17"/>
      <c r="C899" s="17"/>
      <c r="D899" s="50"/>
      <c r="E899" s="51"/>
      <c r="F899" s="17"/>
      <c r="G899" s="17"/>
      <c r="H899" s="17"/>
    </row>
    <row r="900" spans="1:8" ht="12.75">
      <c r="A900" s="48"/>
      <c r="B900" s="17"/>
      <c r="C900" s="17"/>
      <c r="D900" s="50"/>
      <c r="E900" s="51"/>
      <c r="F900" s="17"/>
      <c r="G900" s="17"/>
      <c r="H900" s="17"/>
    </row>
    <row r="901" spans="1:8" ht="12.75">
      <c r="A901" s="48"/>
      <c r="B901" s="17"/>
      <c r="C901" s="17"/>
      <c r="D901" s="50"/>
      <c r="E901" s="51"/>
      <c r="F901" s="17"/>
      <c r="G901" s="17"/>
      <c r="H901" s="17"/>
    </row>
    <row r="902" spans="1:8" ht="12.75">
      <c r="A902" s="48"/>
      <c r="B902" s="17"/>
      <c r="C902" s="17"/>
      <c r="D902" s="50"/>
      <c r="E902" s="51"/>
      <c r="F902" s="17"/>
      <c r="G902" s="17"/>
      <c r="H902" s="17"/>
    </row>
    <row r="903" spans="1:8" ht="12.75">
      <c r="A903" s="48"/>
      <c r="B903" s="17"/>
      <c r="C903" s="17"/>
      <c r="D903" s="50"/>
      <c r="E903" s="51"/>
      <c r="F903" s="17"/>
      <c r="G903" s="17"/>
      <c r="H903" s="17"/>
    </row>
    <row r="904" spans="1:8" ht="12.75">
      <c r="A904" s="48"/>
      <c r="B904" s="17"/>
      <c r="C904" s="17"/>
      <c r="D904" s="50"/>
      <c r="E904" s="51"/>
      <c r="F904" s="17"/>
      <c r="G904" s="17"/>
      <c r="H904" s="17"/>
    </row>
    <row r="905" spans="1:8" ht="12.75">
      <c r="A905" s="48"/>
      <c r="B905" s="17"/>
      <c r="C905" s="17"/>
      <c r="D905" s="50"/>
      <c r="E905" s="51"/>
      <c r="F905" s="17"/>
      <c r="G905" s="17"/>
      <c r="H905" s="17"/>
    </row>
    <row r="906" spans="1:8" ht="12.75">
      <c r="A906" s="48"/>
      <c r="B906" s="17"/>
      <c r="C906" s="17"/>
      <c r="D906" s="50"/>
      <c r="E906" s="51"/>
      <c r="F906" s="17"/>
      <c r="G906" s="17"/>
      <c r="H906" s="17"/>
    </row>
    <row r="907" spans="1:8" ht="12.75">
      <c r="A907" s="48"/>
      <c r="B907" s="17"/>
      <c r="C907" s="17"/>
      <c r="D907" s="50"/>
      <c r="E907" s="51"/>
      <c r="F907" s="17"/>
      <c r="G907" s="17"/>
      <c r="H907" s="17"/>
    </row>
    <row r="908" spans="1:8" ht="12.75">
      <c r="A908" s="48"/>
      <c r="B908" s="17"/>
      <c r="C908" s="17"/>
      <c r="D908" s="50"/>
      <c r="E908" s="51"/>
      <c r="F908" s="17"/>
      <c r="G908" s="17"/>
      <c r="H908" s="17"/>
    </row>
    <row r="909" spans="1:8" ht="12.75">
      <c r="A909" s="48"/>
      <c r="B909" s="17"/>
      <c r="C909" s="17"/>
      <c r="D909" s="50"/>
      <c r="E909" s="51"/>
      <c r="F909" s="17"/>
      <c r="G909" s="17"/>
      <c r="H909" s="17"/>
    </row>
    <row r="910" spans="1:8" ht="12.75">
      <c r="A910" s="48"/>
      <c r="B910" s="17"/>
      <c r="C910" s="17"/>
      <c r="D910" s="50"/>
      <c r="E910" s="51"/>
      <c r="F910" s="17"/>
      <c r="G910" s="17"/>
      <c r="H910" s="17"/>
    </row>
    <row r="911" spans="1:8" ht="12.75">
      <c r="A911" s="48"/>
      <c r="B911" s="17"/>
      <c r="C911" s="17"/>
      <c r="D911" s="50"/>
      <c r="E911" s="51"/>
      <c r="F911" s="17"/>
      <c r="G911" s="17"/>
      <c r="H911" s="17"/>
    </row>
    <row r="912" spans="1:8" ht="12.75">
      <c r="A912" s="48"/>
      <c r="B912" s="17"/>
      <c r="C912" s="17"/>
      <c r="D912" s="50"/>
      <c r="E912" s="51"/>
      <c r="F912" s="17"/>
      <c r="G912" s="17"/>
      <c r="H912" s="17"/>
    </row>
    <row r="913" spans="1:8" ht="12.75">
      <c r="A913" s="48"/>
      <c r="B913" s="17"/>
      <c r="C913" s="17"/>
      <c r="D913" s="50"/>
      <c r="E913" s="51"/>
      <c r="F913" s="17"/>
      <c r="G913" s="17"/>
      <c r="H913" s="17"/>
    </row>
    <row r="914" spans="1:8" ht="12.75">
      <c r="A914" s="48"/>
      <c r="B914" s="17"/>
      <c r="C914" s="17"/>
      <c r="D914" s="50"/>
      <c r="E914" s="51"/>
      <c r="F914" s="17"/>
      <c r="G914" s="17"/>
      <c r="H914" s="17"/>
    </row>
    <row r="915" spans="1:8" ht="12.75">
      <c r="A915" s="48"/>
      <c r="B915" s="17"/>
      <c r="C915" s="17"/>
      <c r="D915" s="50"/>
      <c r="E915" s="51"/>
      <c r="F915" s="17"/>
      <c r="G915" s="17"/>
      <c r="H915" s="17"/>
    </row>
    <row r="916" spans="1:8" ht="12.75">
      <c r="A916" s="48"/>
      <c r="B916" s="17"/>
      <c r="C916" s="17"/>
      <c r="D916" s="50"/>
      <c r="E916" s="51"/>
      <c r="F916" s="17"/>
      <c r="G916" s="17"/>
      <c r="H916" s="17"/>
    </row>
    <row r="917" spans="1:8" ht="12.75">
      <c r="A917" s="48"/>
      <c r="B917" s="17"/>
      <c r="C917" s="17"/>
      <c r="D917" s="50"/>
      <c r="E917" s="51"/>
      <c r="F917" s="17"/>
      <c r="G917" s="17"/>
      <c r="H917" s="17"/>
    </row>
    <row r="918" spans="1:8" ht="12.75">
      <c r="A918" s="48"/>
      <c r="B918" s="17"/>
      <c r="C918" s="17"/>
      <c r="D918" s="50"/>
      <c r="E918" s="51"/>
      <c r="F918" s="17"/>
      <c r="G918" s="17"/>
      <c r="H918" s="17"/>
    </row>
    <row r="919" spans="1:8" ht="12.75">
      <c r="A919" s="48"/>
      <c r="B919" s="17"/>
      <c r="C919" s="17"/>
      <c r="D919" s="50"/>
      <c r="E919" s="51"/>
      <c r="F919" s="17"/>
      <c r="G919" s="17"/>
      <c r="H919" s="17"/>
    </row>
    <row r="920" spans="1:8" ht="12.75">
      <c r="A920" s="48"/>
      <c r="B920" s="17"/>
      <c r="C920" s="17"/>
      <c r="D920" s="50"/>
      <c r="E920" s="51"/>
      <c r="F920" s="17"/>
      <c r="G920" s="17"/>
      <c r="H920" s="17"/>
    </row>
    <row r="921" spans="1:8" ht="12.75">
      <c r="A921" s="48"/>
      <c r="B921" s="17"/>
      <c r="C921" s="17"/>
      <c r="D921" s="50"/>
      <c r="E921" s="51"/>
      <c r="F921" s="17"/>
      <c r="G921" s="17"/>
      <c r="H921" s="17"/>
    </row>
    <row r="922" spans="1:8" ht="12.75">
      <c r="A922" s="48"/>
      <c r="B922" s="17"/>
      <c r="C922" s="17"/>
      <c r="D922" s="50"/>
      <c r="E922" s="51"/>
      <c r="F922" s="17"/>
      <c r="G922" s="17"/>
      <c r="H922" s="17"/>
    </row>
    <row r="923" spans="1:8" ht="12.75">
      <c r="A923" s="48"/>
      <c r="B923" s="17"/>
      <c r="C923" s="17"/>
      <c r="D923" s="50"/>
      <c r="E923" s="51"/>
      <c r="F923" s="17"/>
      <c r="G923" s="17"/>
      <c r="H923" s="17"/>
    </row>
    <row r="924" spans="1:8" ht="12.75">
      <c r="A924" s="48"/>
      <c r="B924" s="17"/>
      <c r="C924" s="17"/>
      <c r="D924" s="50"/>
      <c r="E924" s="51"/>
      <c r="F924" s="17"/>
      <c r="G924" s="17"/>
      <c r="H924" s="17"/>
    </row>
    <row r="925" spans="1:8" ht="12.75">
      <c r="A925" s="48"/>
      <c r="B925" s="17"/>
      <c r="C925" s="17"/>
      <c r="D925" s="50"/>
      <c r="E925" s="51"/>
      <c r="F925" s="17"/>
      <c r="G925" s="17"/>
      <c r="H925" s="17"/>
    </row>
    <row r="926" spans="1:8" ht="12.75">
      <c r="A926" s="48"/>
      <c r="B926" s="17"/>
      <c r="C926" s="17"/>
      <c r="D926" s="50"/>
      <c r="E926" s="51"/>
      <c r="F926" s="17"/>
      <c r="G926" s="17"/>
      <c r="H926" s="17"/>
    </row>
    <row r="927" spans="1:8" ht="12.75">
      <c r="A927" s="48"/>
      <c r="B927" s="17"/>
      <c r="C927" s="17"/>
      <c r="D927" s="50"/>
      <c r="E927" s="51"/>
      <c r="F927" s="17"/>
      <c r="G927" s="17"/>
      <c r="H927" s="17"/>
    </row>
    <row r="928" spans="1:8" ht="12.75">
      <c r="A928" s="48"/>
      <c r="B928" s="17"/>
      <c r="C928" s="17"/>
      <c r="D928" s="50"/>
      <c r="E928" s="51"/>
      <c r="F928" s="17"/>
      <c r="G928" s="17"/>
      <c r="H928" s="17"/>
    </row>
    <row r="929" spans="1:8" ht="12.75">
      <c r="A929" s="48"/>
      <c r="B929" s="17"/>
      <c r="C929" s="17"/>
      <c r="D929" s="50"/>
      <c r="E929" s="51"/>
      <c r="F929" s="17"/>
      <c r="G929" s="17"/>
      <c r="H929" s="17"/>
    </row>
    <row r="930" spans="1:8" ht="12.75">
      <c r="A930" s="48"/>
      <c r="B930" s="17"/>
      <c r="C930" s="17"/>
      <c r="D930" s="50"/>
      <c r="E930" s="51"/>
      <c r="F930" s="17"/>
      <c r="G930" s="17"/>
      <c r="H930" s="17"/>
    </row>
    <row r="931" spans="1:8" ht="12.75">
      <c r="A931" s="48"/>
      <c r="B931" s="17"/>
      <c r="C931" s="17"/>
      <c r="D931" s="50"/>
      <c r="E931" s="51"/>
      <c r="F931" s="17"/>
      <c r="G931" s="17"/>
      <c r="H931" s="17"/>
    </row>
    <row r="932" spans="1:8" ht="12.75">
      <c r="A932" s="48"/>
      <c r="B932" s="17"/>
      <c r="C932" s="17"/>
      <c r="D932" s="50"/>
      <c r="E932" s="51"/>
      <c r="F932" s="17"/>
      <c r="G932" s="17"/>
      <c r="H932" s="17"/>
    </row>
    <row r="933" spans="1:8" ht="12.75">
      <c r="A933" s="48"/>
      <c r="B933" s="17"/>
      <c r="C933" s="17"/>
      <c r="D933" s="50"/>
      <c r="E933" s="51"/>
      <c r="F933" s="17"/>
      <c r="G933" s="17"/>
      <c r="H933" s="17"/>
    </row>
    <row r="934" spans="1:8" ht="12.75">
      <c r="A934" s="48"/>
      <c r="B934" s="17"/>
      <c r="C934" s="17"/>
      <c r="D934" s="50"/>
      <c r="E934" s="51"/>
      <c r="F934" s="17"/>
      <c r="G934" s="17"/>
      <c r="H934" s="17"/>
    </row>
    <row r="935" spans="1:8" ht="12.75">
      <c r="A935" s="48"/>
      <c r="B935" s="17"/>
      <c r="C935" s="17"/>
      <c r="D935" s="50"/>
      <c r="E935" s="51"/>
      <c r="F935" s="17"/>
      <c r="G935" s="17"/>
      <c r="H935" s="17"/>
    </row>
    <row r="936" spans="1:8" ht="12.75">
      <c r="A936" s="48"/>
      <c r="B936" s="17"/>
      <c r="C936" s="17"/>
      <c r="D936" s="50"/>
      <c r="E936" s="51"/>
      <c r="F936" s="17"/>
      <c r="G936" s="17"/>
      <c r="H936" s="17"/>
    </row>
    <row r="937" spans="1:8" ht="12.75">
      <c r="A937" s="48"/>
      <c r="B937" s="17"/>
      <c r="C937" s="17"/>
      <c r="D937" s="50"/>
      <c r="E937" s="51"/>
      <c r="F937" s="17"/>
      <c r="G937" s="17"/>
      <c r="H937" s="17"/>
    </row>
    <row r="938" spans="1:8" ht="12.75">
      <c r="A938" s="48"/>
      <c r="B938" s="17"/>
      <c r="C938" s="17"/>
      <c r="D938" s="50"/>
      <c r="E938" s="51"/>
      <c r="F938" s="17"/>
      <c r="G938" s="17"/>
      <c r="H938" s="17"/>
    </row>
    <row r="939" spans="1:8" ht="12.75">
      <c r="A939" s="48"/>
      <c r="B939" s="17"/>
      <c r="C939" s="17"/>
      <c r="D939" s="50"/>
      <c r="E939" s="51"/>
      <c r="F939" s="17"/>
      <c r="G939" s="17"/>
      <c r="H939" s="17"/>
    </row>
    <row r="940" spans="1:8" ht="12.75">
      <c r="A940" s="48"/>
      <c r="B940" s="17"/>
      <c r="C940" s="17"/>
      <c r="D940" s="50"/>
      <c r="E940" s="51"/>
      <c r="F940" s="17"/>
      <c r="G940" s="17"/>
      <c r="H940" s="17"/>
    </row>
    <row r="941" spans="1:8" ht="12.75">
      <c r="A941" s="48"/>
      <c r="B941" s="17"/>
      <c r="C941" s="17"/>
      <c r="D941" s="50"/>
      <c r="E941" s="51"/>
      <c r="F941" s="17"/>
      <c r="G941" s="17"/>
      <c r="H941" s="17"/>
    </row>
    <row r="942" spans="1:8" ht="12.75">
      <c r="A942" s="48"/>
      <c r="B942" s="17"/>
      <c r="C942" s="17"/>
      <c r="D942" s="50"/>
      <c r="E942" s="51"/>
      <c r="F942" s="17"/>
      <c r="G942" s="17"/>
      <c r="H942" s="17"/>
    </row>
    <row r="943" spans="1:8" ht="12.75">
      <c r="A943" s="48"/>
      <c r="B943" s="17"/>
      <c r="C943" s="17"/>
      <c r="D943" s="50"/>
      <c r="E943" s="51"/>
      <c r="F943" s="17"/>
      <c r="G943" s="17"/>
      <c r="H943" s="17"/>
    </row>
    <row r="944" spans="1:8" ht="12.75">
      <c r="A944" s="48"/>
      <c r="B944" s="17"/>
      <c r="C944" s="17"/>
      <c r="D944" s="50"/>
      <c r="E944" s="51"/>
      <c r="F944" s="17"/>
      <c r="G944" s="17"/>
      <c r="H944" s="17"/>
    </row>
    <row r="945" spans="1:8" ht="12.75">
      <c r="A945" s="48"/>
      <c r="B945" s="17"/>
      <c r="C945" s="17"/>
      <c r="D945" s="50"/>
      <c r="E945" s="51"/>
      <c r="F945" s="17"/>
      <c r="G945" s="17"/>
      <c r="H945" s="17"/>
    </row>
    <row r="946" spans="1:8" ht="12.75">
      <c r="A946" s="48"/>
      <c r="B946" s="17"/>
      <c r="C946" s="17"/>
      <c r="D946" s="50"/>
      <c r="E946" s="51"/>
      <c r="F946" s="17"/>
      <c r="G946" s="17"/>
      <c r="H946" s="17"/>
    </row>
    <row r="947" spans="1:8" ht="12.75">
      <c r="A947" s="48"/>
      <c r="B947" s="17"/>
      <c r="C947" s="17"/>
      <c r="D947" s="50"/>
      <c r="E947" s="51"/>
      <c r="F947" s="17"/>
      <c r="G947" s="17"/>
      <c r="H947" s="17"/>
    </row>
    <row r="948" spans="1:8" ht="12.75">
      <c r="A948" s="48"/>
      <c r="B948" s="17"/>
      <c r="C948" s="17"/>
      <c r="D948" s="50"/>
      <c r="E948" s="51"/>
      <c r="F948" s="17"/>
      <c r="G948" s="17"/>
      <c r="H948" s="17"/>
    </row>
    <row r="949" spans="1:8" ht="12.75">
      <c r="A949" s="48"/>
      <c r="B949" s="17"/>
      <c r="C949" s="17"/>
      <c r="D949" s="50"/>
      <c r="E949" s="51"/>
      <c r="F949" s="17"/>
      <c r="G949" s="17"/>
      <c r="H949" s="17"/>
    </row>
    <row r="950" spans="1:8" ht="12.75">
      <c r="A950" s="48"/>
      <c r="B950" s="17"/>
      <c r="C950" s="17"/>
      <c r="D950" s="50"/>
      <c r="E950" s="51"/>
      <c r="F950" s="17"/>
      <c r="G950" s="17"/>
      <c r="H950" s="17"/>
    </row>
    <row r="951" spans="1:8" ht="12.75">
      <c r="A951" s="48"/>
      <c r="B951" s="17"/>
      <c r="C951" s="17"/>
      <c r="D951" s="50"/>
      <c r="E951" s="51"/>
      <c r="F951" s="17"/>
      <c r="G951" s="17"/>
      <c r="H951" s="17"/>
    </row>
    <row r="952" spans="1:8" ht="12.75">
      <c r="A952" s="48"/>
      <c r="B952" s="17"/>
      <c r="C952" s="17"/>
      <c r="D952" s="50"/>
      <c r="E952" s="51"/>
      <c r="F952" s="17"/>
      <c r="G952" s="17"/>
      <c r="H952" s="17"/>
    </row>
    <row r="953" spans="1:8" ht="12.75">
      <c r="A953" s="48"/>
      <c r="B953" s="17"/>
      <c r="C953" s="17"/>
      <c r="D953" s="50"/>
      <c r="E953" s="51"/>
      <c r="F953" s="17"/>
      <c r="G953" s="17"/>
      <c r="H953" s="17"/>
    </row>
    <row r="954" spans="1:8" ht="12.75">
      <c r="A954" s="48"/>
      <c r="B954" s="17"/>
      <c r="C954" s="17"/>
      <c r="D954" s="50"/>
      <c r="E954" s="51"/>
      <c r="F954" s="17"/>
      <c r="G954" s="17"/>
      <c r="H954" s="17"/>
    </row>
    <row r="955" spans="1:8" ht="12.75">
      <c r="A955" s="48"/>
      <c r="B955" s="17"/>
      <c r="C955" s="17"/>
      <c r="D955" s="50"/>
      <c r="E955" s="51"/>
      <c r="F955" s="17"/>
      <c r="G955" s="17"/>
      <c r="H955" s="17"/>
    </row>
    <row r="956" spans="1:8" ht="12.75">
      <c r="A956" s="48"/>
      <c r="B956" s="17"/>
      <c r="C956" s="17"/>
      <c r="D956" s="50"/>
      <c r="E956" s="51"/>
      <c r="F956" s="17"/>
      <c r="G956" s="17"/>
      <c r="H956" s="17"/>
    </row>
    <row r="957" spans="1:8" ht="12.75">
      <c r="A957" s="48"/>
      <c r="B957" s="17"/>
      <c r="C957" s="17"/>
      <c r="D957" s="50"/>
      <c r="E957" s="51"/>
      <c r="F957" s="17"/>
      <c r="G957" s="17"/>
      <c r="H957" s="17"/>
    </row>
    <row r="958" spans="1:8" ht="12.75">
      <c r="A958" s="48"/>
      <c r="B958" s="17"/>
      <c r="C958" s="17"/>
      <c r="D958" s="50"/>
      <c r="E958" s="51"/>
      <c r="F958" s="17"/>
      <c r="G958" s="17"/>
      <c r="H958" s="17"/>
    </row>
    <row r="959" spans="1:8" ht="12.75">
      <c r="A959" s="48"/>
      <c r="B959" s="17"/>
      <c r="C959" s="17"/>
      <c r="D959" s="50"/>
      <c r="E959" s="51"/>
      <c r="F959" s="17"/>
      <c r="G959" s="17"/>
      <c r="H959" s="17"/>
    </row>
    <row r="960" spans="1:8" ht="12.75">
      <c r="A960" s="48"/>
      <c r="B960" s="17"/>
      <c r="C960" s="17"/>
      <c r="D960" s="50"/>
      <c r="E960" s="51"/>
      <c r="F960" s="17"/>
      <c r="G960" s="17"/>
      <c r="H960" s="17"/>
    </row>
    <row r="961" spans="1:8" ht="12.75">
      <c r="A961" s="48"/>
      <c r="B961" s="17"/>
      <c r="C961" s="17"/>
      <c r="D961" s="50"/>
      <c r="E961" s="51"/>
      <c r="F961" s="17"/>
      <c r="G961" s="17"/>
      <c r="H961" s="17"/>
    </row>
    <row r="962" spans="1:8" ht="12.75">
      <c r="A962" s="48"/>
      <c r="B962" s="17"/>
      <c r="C962" s="17"/>
      <c r="D962" s="50"/>
      <c r="E962" s="51"/>
      <c r="F962" s="17"/>
      <c r="G962" s="17"/>
      <c r="H962" s="17"/>
    </row>
    <row r="963" spans="1:8" ht="12.75">
      <c r="A963" s="48"/>
      <c r="B963" s="17"/>
      <c r="C963" s="17"/>
      <c r="D963" s="50"/>
      <c r="E963" s="51"/>
      <c r="F963" s="17"/>
      <c r="G963" s="17"/>
      <c r="H963" s="17"/>
    </row>
    <row r="964" spans="1:8" ht="12.75">
      <c r="A964" s="48"/>
      <c r="B964" s="17"/>
      <c r="C964" s="17"/>
      <c r="D964" s="50"/>
      <c r="E964" s="51"/>
      <c r="F964" s="17"/>
      <c r="G964" s="17"/>
      <c r="H964" s="17"/>
    </row>
    <row r="965" spans="1:8" ht="12.75">
      <c r="A965" s="48"/>
      <c r="B965" s="17"/>
      <c r="C965" s="17"/>
      <c r="D965" s="50"/>
      <c r="E965" s="51"/>
      <c r="F965" s="17"/>
      <c r="G965" s="17"/>
      <c r="H965" s="17"/>
    </row>
    <row r="966" spans="1:8" ht="12.75">
      <c r="A966" s="48"/>
      <c r="B966" s="17"/>
      <c r="C966" s="17"/>
      <c r="D966" s="50"/>
      <c r="E966" s="51"/>
      <c r="F966" s="17"/>
      <c r="G966" s="17"/>
      <c r="H966" s="17"/>
    </row>
    <row r="967" spans="1:8" ht="12.75">
      <c r="A967" s="48"/>
      <c r="B967" s="17"/>
      <c r="C967" s="17"/>
      <c r="D967" s="50"/>
      <c r="E967" s="51"/>
      <c r="F967" s="17"/>
      <c r="G967" s="17"/>
      <c r="H967" s="17"/>
    </row>
    <row r="968" spans="1:8" ht="12.75">
      <c r="A968" s="48"/>
      <c r="B968" s="17"/>
      <c r="C968" s="17"/>
      <c r="D968" s="50"/>
      <c r="E968" s="51"/>
      <c r="F968" s="17"/>
      <c r="G968" s="17"/>
      <c r="H968" s="17"/>
    </row>
    <row r="969" spans="1:8" ht="12.75">
      <c r="A969" s="48"/>
      <c r="B969" s="17"/>
      <c r="C969" s="17"/>
      <c r="D969" s="50"/>
      <c r="E969" s="51"/>
      <c r="F969" s="17"/>
      <c r="G969" s="17"/>
      <c r="H969" s="17"/>
    </row>
    <row r="970" spans="1:8" ht="12.75">
      <c r="A970" s="48"/>
      <c r="B970" s="17"/>
      <c r="C970" s="17"/>
      <c r="D970" s="50"/>
      <c r="E970" s="51"/>
      <c r="F970" s="17"/>
      <c r="G970" s="17"/>
      <c r="H970" s="17"/>
    </row>
    <row r="971" spans="1:8" ht="12.75">
      <c r="A971" s="48"/>
      <c r="B971" s="17"/>
      <c r="C971" s="17"/>
      <c r="D971" s="50"/>
      <c r="E971" s="51"/>
      <c r="F971" s="17"/>
      <c r="G971" s="17"/>
      <c r="H971" s="17"/>
    </row>
    <row r="972" spans="1:8" ht="12.75">
      <c r="A972" s="48"/>
      <c r="B972" s="17"/>
      <c r="C972" s="17"/>
      <c r="D972" s="50"/>
      <c r="E972" s="51"/>
      <c r="F972" s="17"/>
      <c r="G972" s="17"/>
      <c r="H972" s="17"/>
    </row>
    <row r="973" spans="1:8" ht="12.75">
      <c r="A973" s="48"/>
      <c r="B973" s="17"/>
      <c r="C973" s="17"/>
      <c r="D973" s="50"/>
      <c r="E973" s="51"/>
      <c r="F973" s="17"/>
      <c r="G973" s="17"/>
      <c r="H973" s="17"/>
    </row>
    <row r="974" spans="1:8" ht="12.75">
      <c r="A974" s="48"/>
      <c r="B974" s="17"/>
      <c r="C974" s="17"/>
      <c r="D974" s="50"/>
      <c r="E974" s="51"/>
      <c r="F974" s="17"/>
      <c r="G974" s="17"/>
      <c r="H974" s="17"/>
    </row>
    <row r="975" spans="1:8" ht="12.75">
      <c r="A975" s="48"/>
      <c r="B975" s="17"/>
      <c r="C975" s="17"/>
      <c r="D975" s="50"/>
      <c r="E975" s="51"/>
      <c r="F975" s="17"/>
      <c r="G975" s="17"/>
      <c r="H975" s="17"/>
    </row>
    <row r="976" spans="1:8" ht="12.75">
      <c r="A976" s="48"/>
      <c r="B976" s="17"/>
      <c r="C976" s="17"/>
      <c r="D976" s="50"/>
      <c r="E976" s="51"/>
      <c r="F976" s="17"/>
      <c r="G976" s="17"/>
      <c r="H976" s="17"/>
    </row>
    <row r="977" spans="1:8" ht="12.75">
      <c r="A977" s="48"/>
      <c r="B977" s="17"/>
      <c r="C977" s="17"/>
      <c r="D977" s="50"/>
      <c r="E977" s="51"/>
      <c r="F977" s="17"/>
      <c r="G977" s="17"/>
      <c r="H977" s="17"/>
    </row>
    <row r="978" spans="1:8" ht="12.75">
      <c r="A978" s="48"/>
      <c r="B978" s="17"/>
      <c r="C978" s="17"/>
      <c r="D978" s="50"/>
      <c r="E978" s="51"/>
      <c r="F978" s="17"/>
      <c r="G978" s="17"/>
      <c r="H978" s="17"/>
    </row>
    <row r="979" spans="1:8" ht="12.75">
      <c r="A979" s="48"/>
      <c r="B979" s="17"/>
      <c r="C979" s="17"/>
      <c r="D979" s="50"/>
      <c r="E979" s="51"/>
      <c r="F979" s="17"/>
      <c r="G979" s="17"/>
      <c r="H979" s="17"/>
    </row>
    <row r="980" spans="1:8" ht="12.75">
      <c r="A980" s="48"/>
      <c r="B980" s="17"/>
      <c r="C980" s="17"/>
      <c r="D980" s="50"/>
      <c r="E980" s="51"/>
      <c r="F980" s="17"/>
      <c r="G980" s="17"/>
      <c r="H980" s="17"/>
    </row>
    <row r="981" spans="1:8" ht="12.75">
      <c r="A981" s="48"/>
      <c r="B981" s="17"/>
      <c r="C981" s="17"/>
      <c r="D981" s="50"/>
      <c r="E981" s="51"/>
      <c r="F981" s="17"/>
      <c r="G981" s="17"/>
      <c r="H981" s="17"/>
    </row>
    <row r="982" spans="1:8" ht="12.75">
      <c r="A982" s="48"/>
      <c r="B982" s="17"/>
      <c r="C982" s="17"/>
      <c r="D982" s="50"/>
      <c r="E982" s="51"/>
      <c r="F982" s="17"/>
      <c r="G982" s="17"/>
      <c r="H982" s="17"/>
    </row>
    <row r="983" spans="1:8" ht="12.75">
      <c r="A983" s="48"/>
      <c r="B983" s="17"/>
      <c r="C983" s="17"/>
      <c r="D983" s="50"/>
      <c r="E983" s="51"/>
      <c r="F983" s="17"/>
      <c r="G983" s="17"/>
      <c r="H983" s="17"/>
    </row>
    <row r="984" spans="1:8" ht="12.75">
      <c r="A984" s="48"/>
      <c r="B984" s="17"/>
      <c r="C984" s="17"/>
      <c r="D984" s="50"/>
      <c r="E984" s="51"/>
      <c r="F984" s="17"/>
      <c r="G984" s="17"/>
      <c r="H984" s="17"/>
    </row>
    <row r="985" spans="1:8" ht="12.75">
      <c r="A985" s="48"/>
      <c r="B985" s="17"/>
      <c r="C985" s="17"/>
      <c r="D985" s="50"/>
      <c r="E985" s="51"/>
      <c r="F985" s="17"/>
      <c r="G985" s="17"/>
      <c r="H985" s="17"/>
    </row>
    <row r="986" spans="1:8" ht="12.75">
      <c r="A986" s="48"/>
      <c r="B986" s="17"/>
      <c r="C986" s="17"/>
      <c r="D986" s="50"/>
      <c r="E986" s="51"/>
      <c r="F986" s="17"/>
      <c r="G986" s="17"/>
      <c r="H986" s="17"/>
    </row>
    <row r="987" spans="1:8" ht="12.75">
      <c r="A987" s="48"/>
      <c r="B987" s="17"/>
      <c r="C987" s="17"/>
      <c r="D987" s="50"/>
      <c r="E987" s="51"/>
      <c r="F987" s="17"/>
      <c r="G987" s="17"/>
      <c r="H987" s="17"/>
    </row>
    <row r="988" spans="1:8" ht="12.75">
      <c r="A988" s="48"/>
      <c r="B988" s="17"/>
      <c r="C988" s="17"/>
      <c r="D988" s="50"/>
      <c r="E988" s="51"/>
      <c r="F988" s="17"/>
      <c r="G988" s="17"/>
      <c r="H988" s="17"/>
    </row>
    <row r="989" spans="1:8" ht="12.75">
      <c r="A989" s="48"/>
      <c r="B989" s="17"/>
      <c r="C989" s="17"/>
      <c r="D989" s="50"/>
      <c r="E989" s="51"/>
      <c r="F989" s="17"/>
      <c r="G989" s="17"/>
      <c r="H989" s="17"/>
    </row>
    <row r="990" spans="1:8" ht="12.75">
      <c r="A990" s="48"/>
      <c r="B990" s="17"/>
      <c r="C990" s="17"/>
      <c r="D990" s="50"/>
      <c r="E990" s="51"/>
      <c r="F990" s="17"/>
      <c r="G990" s="17"/>
      <c r="H990" s="17"/>
    </row>
    <row r="991" spans="1:8" ht="12.75">
      <c r="A991" s="48"/>
      <c r="B991" s="17"/>
      <c r="C991" s="17"/>
      <c r="D991" s="50"/>
      <c r="E991" s="51"/>
      <c r="F991" s="17"/>
      <c r="G991" s="17"/>
      <c r="H991" s="17"/>
    </row>
    <row r="992" spans="1:8" ht="12.75">
      <c r="A992" s="48"/>
      <c r="B992" s="17"/>
      <c r="C992" s="17"/>
      <c r="D992" s="50"/>
      <c r="E992" s="51"/>
      <c r="F992" s="17"/>
      <c r="G992" s="17"/>
      <c r="H992" s="17"/>
    </row>
    <row r="993" spans="1:8" ht="12.75">
      <c r="A993" s="48"/>
      <c r="B993" s="17"/>
      <c r="C993" s="17"/>
      <c r="D993" s="50"/>
      <c r="E993" s="51"/>
      <c r="F993" s="17"/>
      <c r="G993" s="17"/>
      <c r="H993" s="17"/>
    </row>
    <row r="994" spans="1:8" ht="12.75">
      <c r="A994" s="48"/>
      <c r="B994" s="17"/>
      <c r="C994" s="17"/>
      <c r="D994" s="50"/>
      <c r="E994" s="51"/>
      <c r="F994" s="17"/>
      <c r="G994" s="17"/>
      <c r="H994" s="17"/>
    </row>
    <row r="995" spans="1:8" ht="12.75">
      <c r="A995" s="48"/>
      <c r="B995" s="17"/>
      <c r="C995" s="17"/>
      <c r="D995" s="50"/>
      <c r="E995" s="51"/>
      <c r="F995" s="17"/>
      <c r="G995" s="17"/>
      <c r="H995" s="17"/>
    </row>
    <row r="996" spans="1:8" ht="12.75">
      <c r="A996" s="48"/>
      <c r="B996" s="17"/>
      <c r="C996" s="17"/>
      <c r="D996" s="50"/>
      <c r="E996" s="51"/>
      <c r="F996" s="17"/>
      <c r="G996" s="17"/>
      <c r="H996" s="17"/>
    </row>
    <row r="997" spans="1:8" ht="12.75">
      <c r="A997" s="48"/>
      <c r="B997" s="17"/>
      <c r="C997" s="17"/>
      <c r="D997" s="50"/>
      <c r="E997" s="51"/>
      <c r="F997" s="17"/>
      <c r="G997" s="17"/>
      <c r="H997" s="17"/>
    </row>
    <row r="998" spans="1:8" ht="12.75">
      <c r="A998" s="48"/>
      <c r="B998" s="17"/>
      <c r="C998" s="17"/>
      <c r="D998" s="50"/>
      <c r="E998" s="51"/>
      <c r="F998" s="17"/>
      <c r="G998" s="17"/>
      <c r="H998" s="17"/>
    </row>
    <row r="999" spans="1:8" ht="12.75">
      <c r="A999" s="48"/>
      <c r="B999" s="17"/>
      <c r="C999" s="17"/>
      <c r="D999" s="50"/>
      <c r="E999" s="51"/>
      <c r="F999" s="17"/>
      <c r="G999" s="17"/>
      <c r="H999" s="17"/>
    </row>
    <row r="1000" spans="1:8" ht="12.75">
      <c r="A1000" s="48"/>
      <c r="B1000" s="17"/>
      <c r="C1000" s="17"/>
      <c r="D1000" s="50"/>
      <c r="E1000" s="51"/>
      <c r="F1000" s="17"/>
      <c r="G1000" s="17"/>
      <c r="H1000" s="17"/>
    </row>
    <row r="1001" spans="1:8" ht="12.75">
      <c r="A1001" s="48"/>
      <c r="B1001" s="17"/>
      <c r="C1001" s="17"/>
      <c r="D1001" s="50"/>
      <c r="E1001" s="51"/>
      <c r="F1001" s="17"/>
      <c r="G1001" s="17"/>
      <c r="H1001" s="17"/>
    </row>
    <row r="1002" spans="1:8" ht="12.75">
      <c r="A1002" s="48"/>
      <c r="B1002" s="17"/>
      <c r="C1002" s="17"/>
      <c r="D1002" s="50"/>
      <c r="E1002" s="51"/>
      <c r="F1002" s="17"/>
      <c r="G1002" s="17"/>
      <c r="H1002" s="17"/>
    </row>
    <row r="1003" spans="1:8" ht="12.75">
      <c r="A1003" s="48"/>
      <c r="B1003" s="17"/>
      <c r="C1003" s="17"/>
      <c r="D1003" s="50"/>
      <c r="E1003" s="51"/>
      <c r="F1003" s="17"/>
      <c r="G1003" s="17"/>
      <c r="H1003" s="17"/>
    </row>
  </sheetData>
  <mergeCells count="5">
    <mergeCell ref="A1:H1"/>
    <mergeCell ref="A2:H2"/>
    <mergeCell ref="D3:D4"/>
    <mergeCell ref="G3:H3"/>
    <mergeCell ref="C15:E29"/>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002"/>
  <sheetViews>
    <sheetView showGridLines="0" workbookViewId="0">
      <selection sqref="A1:M1"/>
    </sheetView>
  </sheetViews>
  <sheetFormatPr defaultColWidth="12.59765625" defaultRowHeight="15.75" customHeight="1"/>
  <cols>
    <col min="1" max="2" width="8.59765625" customWidth="1"/>
    <col min="8" max="8" width="10.3984375" customWidth="1"/>
    <col min="11" max="11" width="10.46484375" customWidth="1"/>
    <col min="12" max="12" width="8.59765625" customWidth="1"/>
  </cols>
  <sheetData>
    <row r="1" spans="1:13">
      <c r="A1" s="359" t="s">
        <v>40</v>
      </c>
      <c r="B1" s="352"/>
      <c r="C1" s="352"/>
      <c r="D1" s="352"/>
      <c r="E1" s="352"/>
      <c r="F1" s="352"/>
      <c r="G1" s="352"/>
      <c r="H1" s="352"/>
      <c r="I1" s="352"/>
      <c r="J1" s="352"/>
      <c r="K1" s="352"/>
      <c r="L1" s="352"/>
      <c r="M1" s="352"/>
    </row>
    <row r="2" spans="1:13">
      <c r="A2" s="360" t="s">
        <v>41</v>
      </c>
      <c r="B2" s="361"/>
      <c r="C2" s="361"/>
      <c r="D2" s="361"/>
      <c r="E2" s="361"/>
      <c r="F2" s="361"/>
      <c r="G2" s="361"/>
      <c r="H2" s="361"/>
      <c r="I2" s="361"/>
      <c r="J2" s="361"/>
      <c r="K2" s="361"/>
      <c r="L2" s="361"/>
      <c r="M2" s="361"/>
    </row>
    <row r="3" spans="1:13" ht="15.75" customHeight="1">
      <c r="A3" s="52" t="s">
        <v>42</v>
      </c>
      <c r="B3" s="52" t="s">
        <v>43</v>
      </c>
      <c r="C3" s="13" t="s">
        <v>44</v>
      </c>
      <c r="F3" s="354" t="s">
        <v>30</v>
      </c>
      <c r="G3" s="14"/>
      <c r="H3" s="15">
        <v>0.9</v>
      </c>
      <c r="I3" s="362" t="s">
        <v>31</v>
      </c>
      <c r="J3" s="363"/>
      <c r="K3" s="363"/>
      <c r="L3" s="364"/>
    </row>
    <row r="4" spans="1:13">
      <c r="A4" s="53">
        <v>1036</v>
      </c>
      <c r="B4" s="53">
        <v>1043</v>
      </c>
      <c r="C4" s="13" t="s">
        <v>45</v>
      </c>
      <c r="F4" s="355"/>
      <c r="G4" s="14"/>
      <c r="K4" s="54"/>
    </row>
    <row r="5" spans="1:13" ht="15.75" customHeight="1">
      <c r="A5" s="53">
        <v>1036</v>
      </c>
      <c r="B5" s="53">
        <v>1048</v>
      </c>
      <c r="C5" s="55"/>
      <c r="D5" s="55"/>
      <c r="E5" s="18" t="s">
        <v>32</v>
      </c>
      <c r="F5" s="19" t="s">
        <v>33</v>
      </c>
      <c r="G5" s="20" t="s">
        <v>34</v>
      </c>
      <c r="J5" s="56" t="s">
        <v>15</v>
      </c>
      <c r="K5" s="56" t="s">
        <v>46</v>
      </c>
      <c r="L5" s="57" t="s">
        <v>36</v>
      </c>
      <c r="M5" s="57" t="s">
        <v>47</v>
      </c>
    </row>
    <row r="6" spans="1:13" ht="15.75" customHeight="1">
      <c r="A6" s="53">
        <v>1079</v>
      </c>
      <c r="B6" s="53">
        <v>1051</v>
      </c>
      <c r="D6" s="58" t="str">
        <f>A3</f>
        <v>SK Match</v>
      </c>
      <c r="E6" s="59">
        <f>F6-_xlfn.STDEV.S(A:A)/SQRT(K6)* _xlfn.T.INV(1-(1-H3)/2,K6-1)</f>
        <v>1051.7612977745239</v>
      </c>
      <c r="F6" s="60">
        <f>AVERAGE(A:A)</f>
        <v>1055.3877551020407</v>
      </c>
      <c r="G6" s="61">
        <f>F6+_xlfn.STDEV.S(A:A)/SQRT(K6)* _xlfn.T.INV(1-(1-H3)/2,K6-1)</f>
        <v>1059.0142124295576</v>
      </c>
      <c r="H6" s="62" t="str">
        <f>TEXT(F6,"0.0")&amp;" ± "&amp;TEXT(_xlfn.STDEV.S(A:A)/SQRT(K6)* _xlfn.T.INV(1-(1-H3)/2,K6-1),"0.0")</f>
        <v>1055.4 ± 3.6</v>
      </c>
      <c r="I6" s="63" t="str">
        <f t="shared" ref="I6:I7" si="0">D6</f>
        <v>SK Match</v>
      </c>
      <c r="J6" s="64">
        <f>MAX(A:A)-MIN(A:A)</f>
        <v>63</v>
      </c>
      <c r="K6" s="65">
        <f>COUNT(A:A)</f>
        <v>49</v>
      </c>
      <c r="L6" s="66">
        <f t="shared" ref="L6:L7" si="1">EXP(GAMMALN((K6-1)/2) - LN(SQRT(2/(K6-1))) - GAMMALN(K6/2))</f>
        <v>1.0052215417490218</v>
      </c>
      <c r="M6" s="66">
        <f t="shared" ref="M6:M7" si="2">F13/K6</f>
        <v>4.6750138831042616</v>
      </c>
    </row>
    <row r="7" spans="1:13" ht="15.75" customHeight="1">
      <c r="A7" s="53">
        <v>1073</v>
      </c>
      <c r="B7" s="53">
        <v>1029</v>
      </c>
      <c r="D7" s="67" t="str">
        <f>B3</f>
        <v>SK+</v>
      </c>
      <c r="E7" s="68">
        <f>F7-_xlfn.STDEV.S(B:B)/SQRT(K7)* _xlfn.T.INV(1-(1-H3)/2,K7-1)</f>
        <v>1035.9441139714982</v>
      </c>
      <c r="F7" s="69">
        <f>AVERAGE(B:B)</f>
        <v>1039.7352941176471</v>
      </c>
      <c r="G7" s="70">
        <f>F7+_xlfn.STDEV.S(B:B)/SQRT(K7)* _xlfn.T.INV(1-(1-H3)/2,K7-1)</f>
        <v>1043.526474263796</v>
      </c>
      <c r="H7" s="71" t="str">
        <f>TEXT(F7,"0.0")&amp;" ± "&amp;TEXT(_xlfn.STDEV.S(B:B)/SQRT(K7)* _xlfn.T.INV(1-(1-H3)/2,K7-1),"0.0")</f>
        <v>1039.7 ± 3.8</v>
      </c>
      <c r="I7" s="72" t="str">
        <f t="shared" si="0"/>
        <v>SK+</v>
      </c>
      <c r="J7" s="73">
        <f>MAX(B:B)-MIN(B:B)</f>
        <v>58</v>
      </c>
      <c r="K7" s="73">
        <f>COUNT(B:B)</f>
        <v>34</v>
      </c>
      <c r="L7" s="66">
        <f t="shared" si="1"/>
        <v>1.0076033592604576</v>
      </c>
      <c r="M7" s="66">
        <f t="shared" si="2"/>
        <v>5.0183757995176679</v>
      </c>
    </row>
    <row r="8" spans="1:13">
      <c r="A8" s="53">
        <v>1059</v>
      </c>
      <c r="B8" s="53">
        <v>1025</v>
      </c>
      <c r="C8" s="55"/>
      <c r="D8" s="55"/>
      <c r="E8" s="74"/>
      <c r="F8" s="75"/>
      <c r="G8" s="76"/>
      <c r="L8" s="77"/>
      <c r="M8" s="77"/>
    </row>
    <row r="9" spans="1:13">
      <c r="A9" s="53">
        <v>1059</v>
      </c>
      <c r="B9" s="53">
        <v>1055</v>
      </c>
      <c r="C9" s="38"/>
      <c r="D9" s="55"/>
      <c r="E9" s="32" t="s">
        <v>32</v>
      </c>
      <c r="F9" s="78" t="s">
        <v>37</v>
      </c>
      <c r="G9" s="34" t="s">
        <v>34</v>
      </c>
      <c r="L9" s="77"/>
      <c r="M9" s="77"/>
    </row>
    <row r="10" spans="1:13" ht="15.75" customHeight="1">
      <c r="A10" s="53">
        <v>1020</v>
      </c>
      <c r="B10" s="53">
        <v>1035</v>
      </c>
      <c r="C10" s="38"/>
      <c r="D10" s="79" t="str">
        <f>A3</f>
        <v>SK Match</v>
      </c>
      <c r="E10" s="80">
        <f t="shared" ref="E10:E11" si="3">SQRT(E13)</f>
        <v>12.989238427294749</v>
      </c>
      <c r="F10" s="81">
        <f t="shared" ref="F10:F11" si="4">L6*SQRT(F13)</f>
        <v>15.214275610821648</v>
      </c>
      <c r="G10" s="82">
        <f t="shared" ref="G10:G11" si="5">SQRT(G13)</f>
        <v>18.226728619509753</v>
      </c>
      <c r="H10" s="83"/>
      <c r="L10" s="77"/>
      <c r="M10" s="77"/>
    </row>
    <row r="11" spans="1:13" ht="15.75" customHeight="1">
      <c r="A11" s="53">
        <v>1045</v>
      </c>
      <c r="B11" s="53">
        <v>1044</v>
      </c>
      <c r="C11" s="84"/>
      <c r="D11" s="85" t="str">
        <f>B3</f>
        <v>SK+</v>
      </c>
      <c r="E11" s="86">
        <f t="shared" si="3"/>
        <v>10.899068434890617</v>
      </c>
      <c r="F11" s="87">
        <f t="shared" si="4"/>
        <v>13.161659627273902</v>
      </c>
      <c r="G11" s="88">
        <f t="shared" si="5"/>
        <v>16.426795856843359</v>
      </c>
      <c r="H11" s="83"/>
      <c r="L11" s="77"/>
      <c r="M11" s="77"/>
    </row>
    <row r="12" spans="1:13">
      <c r="A12" s="53">
        <v>1049</v>
      </c>
      <c r="B12" s="53">
        <v>1036</v>
      </c>
      <c r="C12" s="89"/>
      <c r="D12" s="84"/>
      <c r="E12" s="90" t="s">
        <v>32</v>
      </c>
      <c r="F12" s="91" t="s">
        <v>39</v>
      </c>
      <c r="G12" s="92" t="s">
        <v>34</v>
      </c>
      <c r="L12" s="77"/>
      <c r="M12" s="77"/>
    </row>
    <row r="13" spans="1:13">
      <c r="A13" s="53">
        <v>1034</v>
      </c>
      <c r="B13" s="53">
        <v>1039</v>
      </c>
      <c r="D13" s="93" t="str">
        <f>A3</f>
        <v>SK Match</v>
      </c>
      <c r="E13" s="94">
        <f>(K6-1)*F13/CHIINV((1-H3)/2,K6-1)</f>
        <v>168.72031492111057</v>
      </c>
      <c r="F13" s="95">
        <f>_xlfn.VAR.S(A:A)</f>
        <v>229.0756802721088</v>
      </c>
      <c r="G13" s="96">
        <f>(K6-1)*F13/CHIINV(1-(1-H3)/2,K6-1)</f>
        <v>332.21363616925595</v>
      </c>
      <c r="L13" s="77"/>
      <c r="M13" s="77"/>
    </row>
    <row r="14" spans="1:13">
      <c r="A14" s="53">
        <v>1030</v>
      </c>
      <c r="B14" s="53">
        <v>1034</v>
      </c>
      <c r="D14" s="97" t="str">
        <f>B3</f>
        <v>SK+</v>
      </c>
      <c r="E14" s="89">
        <f>(K7-1)*F14/CHIINV((1-H3)/2,K7-1)</f>
        <v>118.78969274842902</v>
      </c>
      <c r="F14" s="98">
        <f>_xlfn.VAR.S(B:B)</f>
        <v>170.62477718360071</v>
      </c>
      <c r="G14" s="99">
        <f>(K7-1)*F14/CHIINV(1-(1-H3)/2,K7-1)</f>
        <v>269.83962212240618</v>
      </c>
      <c r="L14" s="77"/>
      <c r="M14" s="77"/>
    </row>
    <row r="15" spans="1:13" ht="15.75" customHeight="1">
      <c r="A15" s="53">
        <v>1062</v>
      </c>
      <c r="B15" s="53">
        <v>1055</v>
      </c>
      <c r="D15" s="365" t="s">
        <v>48</v>
      </c>
      <c r="E15" s="352"/>
      <c r="F15" s="352"/>
      <c r="G15" s="352"/>
      <c r="H15" s="352"/>
      <c r="I15" s="100"/>
      <c r="L15" s="77"/>
      <c r="M15" s="77"/>
    </row>
    <row r="16" spans="1:13" ht="15.75" customHeight="1">
      <c r="A16" s="53">
        <v>1070</v>
      </c>
      <c r="B16" s="53">
        <v>1046</v>
      </c>
      <c r="D16" s="366"/>
      <c r="E16" s="366"/>
      <c r="F16" s="366"/>
      <c r="G16" s="366"/>
      <c r="H16" s="366"/>
      <c r="I16" s="100"/>
      <c r="L16" s="77"/>
      <c r="M16" s="77"/>
    </row>
    <row r="17" spans="1:13">
      <c r="A17" s="53">
        <v>1079</v>
      </c>
      <c r="B17" s="53">
        <v>1025</v>
      </c>
      <c r="D17" s="367" t="str">
        <f>"Is mean of "&amp;A3&amp;" different from the mean of "&amp;B3&amp;"?"</f>
        <v>Is mean of SK Match different from the mean of SK+?</v>
      </c>
      <c r="E17" s="352"/>
      <c r="F17" s="352"/>
      <c r="G17" s="352"/>
      <c r="H17" s="352"/>
      <c r="I17" s="352"/>
    </row>
    <row r="18" spans="1:13">
      <c r="A18" s="53">
        <v>1026</v>
      </c>
      <c r="B18" s="53">
        <v>1039</v>
      </c>
      <c r="D18" s="352"/>
      <c r="E18" s="352"/>
      <c r="F18" s="352"/>
      <c r="G18" s="352"/>
      <c r="H18" s="352"/>
      <c r="I18" s="352"/>
    </row>
    <row r="19" spans="1:13" ht="15.75" customHeight="1">
      <c r="A19" s="53">
        <v>1048</v>
      </c>
      <c r="B19" s="53">
        <v>1020</v>
      </c>
      <c r="D19" s="101">
        <f>2*_xlfn.T.DIST(-ABS(M22),M20,TRUE)</f>
        <v>3.1564498361589427E-6</v>
      </c>
      <c r="E19" s="102" t="s">
        <v>49</v>
      </c>
    </row>
    <row r="20" spans="1:13">
      <c r="A20" s="53">
        <v>1036</v>
      </c>
      <c r="B20" s="53">
        <v>1050</v>
      </c>
      <c r="E20" s="103" t="s">
        <v>50</v>
      </c>
      <c r="F20" s="104"/>
      <c r="G20" s="76"/>
      <c r="L20" s="105" t="s">
        <v>51</v>
      </c>
      <c r="M20" s="66">
        <f>POWER(M6+M7,2)/((M6^2)/(K6-1)+(M7^2)/(K7-1))</f>
        <v>77.113781118160233</v>
      </c>
    </row>
    <row r="21" spans="1:13">
      <c r="A21" s="53">
        <v>1054</v>
      </c>
      <c r="B21" s="53">
        <v>1062</v>
      </c>
      <c r="E21" s="18" t="s">
        <v>32</v>
      </c>
      <c r="F21" s="106" t="s">
        <v>52</v>
      </c>
      <c r="G21" s="20" t="s">
        <v>34</v>
      </c>
      <c r="L21" s="105" t="s">
        <v>53</v>
      </c>
      <c r="M21" s="66">
        <f>SQRT(M6+M7)</f>
        <v>3.113420897119747</v>
      </c>
    </row>
    <row r="22" spans="1:13" ht="15.75" customHeight="1">
      <c r="A22" s="53">
        <v>1056</v>
      </c>
      <c r="B22" s="53">
        <v>1041</v>
      </c>
      <c r="E22" s="107">
        <f>F22-M21*_xlfn.T.INV((1+H3)/2,M20)</f>
        <v>10.468974674802425</v>
      </c>
      <c r="F22" s="108">
        <f>F6-F7</f>
        <v>15.652460984393656</v>
      </c>
      <c r="G22" s="109">
        <f>F22+M21*_xlfn.T.INV((1+H3)/2,M20)</f>
        <v>20.835947293984887</v>
      </c>
      <c r="H22" s="110" t="str">
        <f>TEXT(F22,"0.0")&amp;" ± "&amp;TEXT(M21*_xlfn.T.INV((1+H3)/2,M20),"0.0")</f>
        <v>15.7 ± 5.2</v>
      </c>
      <c r="L22" s="105" t="s">
        <v>54</v>
      </c>
      <c r="M22" s="66">
        <f>(F6-F7)/M21</f>
        <v>5.0274156632255806</v>
      </c>
    </row>
    <row r="23" spans="1:13">
      <c r="A23" s="53">
        <v>1072</v>
      </c>
      <c r="B23" s="53">
        <v>1058</v>
      </c>
      <c r="D23" s="367" t="str">
        <f>"Does "&amp;A3&amp;" have different variance than "&amp;B3&amp;"?"</f>
        <v>Does SK Match have different variance than SK+?</v>
      </c>
      <c r="E23" s="352"/>
      <c r="F23" s="352"/>
      <c r="G23" s="352"/>
      <c r="H23" s="352"/>
      <c r="I23" s="352"/>
    </row>
    <row r="24" spans="1:13">
      <c r="A24" s="53">
        <v>1039</v>
      </c>
      <c r="B24" s="53">
        <v>1031</v>
      </c>
      <c r="D24" s="352"/>
      <c r="E24" s="352"/>
      <c r="F24" s="352"/>
      <c r="G24" s="352"/>
      <c r="H24" s="352"/>
      <c r="I24" s="352"/>
    </row>
    <row r="25" spans="1:13" ht="15.75" customHeight="1">
      <c r="A25" s="53">
        <v>1082</v>
      </c>
      <c r="B25" s="53">
        <v>1068</v>
      </c>
      <c r="D25" s="111">
        <f>FTEST(A4:A52,B4:B37)</f>
        <v>0.37570896398976827</v>
      </c>
      <c r="E25" s="102" t="s">
        <v>55</v>
      </c>
      <c r="F25" s="55"/>
      <c r="G25" s="55"/>
    </row>
    <row r="26" spans="1:13">
      <c r="A26" s="53">
        <v>1057</v>
      </c>
      <c r="B26" s="53">
        <v>1034</v>
      </c>
      <c r="E26" s="112" t="s">
        <v>56</v>
      </c>
      <c r="H26" s="55"/>
    </row>
    <row r="27" spans="1:13" ht="15.75" customHeight="1">
      <c r="A27" s="53">
        <v>1061</v>
      </c>
      <c r="B27" s="53">
        <v>1033</v>
      </c>
      <c r="E27" s="32" t="s">
        <v>32</v>
      </c>
      <c r="F27" s="113" t="s">
        <v>57</v>
      </c>
      <c r="G27" s="34" t="s">
        <v>34</v>
      </c>
    </row>
    <row r="28" spans="1:13" ht="15.75" customHeight="1">
      <c r="A28" s="53">
        <v>1056</v>
      </c>
      <c r="B28" s="53">
        <v>1044</v>
      </c>
      <c r="E28" s="114">
        <f>(L7/L6)*F28/SQRT(_xlfn.F.INV((1+H3)/2,K6-1,K7-1))</f>
        <v>0.88106673830221283</v>
      </c>
      <c r="F28" s="115">
        <f>F10/F11</f>
        <v>1.1559541913159848</v>
      </c>
      <c r="G28" s="116">
        <f>(L7/L6)*F28/SQRT(_xlfn.F.INV((1-H3)/2,K6-1,K7-1))</f>
        <v>1.5008526876642121</v>
      </c>
      <c r="H28" s="38"/>
    </row>
    <row r="29" spans="1:13">
      <c r="A29" s="53">
        <v>1062</v>
      </c>
      <c r="B29" s="53">
        <v>1034</v>
      </c>
      <c r="E29" s="84" t="s">
        <v>32</v>
      </c>
      <c r="F29" s="117" t="s">
        <v>58</v>
      </c>
      <c r="G29" s="118" t="s">
        <v>34</v>
      </c>
      <c r="H29" s="55"/>
    </row>
    <row r="30" spans="1:13" ht="15.75" customHeight="1">
      <c r="A30" s="53">
        <v>1034</v>
      </c>
      <c r="B30" s="53">
        <v>1035</v>
      </c>
      <c r="E30" s="119">
        <f>F30/_xlfn.F.INV((1+H3)/2,K6-1,K7-1)</f>
        <v>0.77627859734249993</v>
      </c>
      <c r="F30" s="120">
        <f>F13/F14</f>
        <v>1.3425698427468833</v>
      </c>
      <c r="G30" s="121">
        <f>F30/_xlfn.F.INV((1-H3)/2,K6-1,K7-1)</f>
        <v>2.2525587900688882</v>
      </c>
    </row>
    <row r="31" spans="1:13">
      <c r="A31" s="53">
        <v>1045</v>
      </c>
      <c r="B31" s="53">
        <v>1049</v>
      </c>
    </row>
    <row r="32" spans="1:13">
      <c r="A32" s="53">
        <v>1050</v>
      </c>
      <c r="B32" s="53">
        <v>1027</v>
      </c>
    </row>
    <row r="33" spans="1:2" ht="12.75">
      <c r="A33" s="53">
        <v>1080</v>
      </c>
      <c r="B33" s="53">
        <v>1010</v>
      </c>
    </row>
    <row r="34" spans="1:2" ht="12.75">
      <c r="A34" s="53">
        <v>1051</v>
      </c>
      <c r="B34" s="53">
        <v>1024</v>
      </c>
    </row>
    <row r="35" spans="1:2" ht="12.75">
      <c r="A35" s="53">
        <v>1045</v>
      </c>
      <c r="B35" s="53">
        <v>1048</v>
      </c>
    </row>
    <row r="36" spans="1:2" ht="12.75">
      <c r="A36" s="53">
        <v>1063</v>
      </c>
      <c r="B36" s="53">
        <v>1024</v>
      </c>
    </row>
    <row r="37" spans="1:2" ht="12.75">
      <c r="A37" s="53">
        <v>1083</v>
      </c>
      <c r="B37" s="53">
        <v>1055</v>
      </c>
    </row>
    <row r="38" spans="1:2" ht="12.75">
      <c r="A38" s="53">
        <v>1057</v>
      </c>
      <c r="B38" s="122"/>
    </row>
    <row r="39" spans="1:2" ht="12.75">
      <c r="A39" s="53">
        <v>1046</v>
      </c>
      <c r="B39" s="122"/>
    </row>
    <row r="40" spans="1:2" ht="12.75">
      <c r="A40" s="53">
        <v>1068</v>
      </c>
      <c r="B40" s="122"/>
    </row>
    <row r="41" spans="1:2" ht="12.75">
      <c r="A41" s="53">
        <v>1061</v>
      </c>
      <c r="B41" s="122"/>
    </row>
    <row r="42" spans="1:2" ht="12.75">
      <c r="A42" s="53">
        <v>1054</v>
      </c>
      <c r="B42" s="122"/>
    </row>
    <row r="43" spans="1:2" ht="12.75">
      <c r="A43" s="53">
        <v>1044</v>
      </c>
      <c r="B43" s="122"/>
    </row>
    <row r="44" spans="1:2" ht="12.75">
      <c r="A44" s="53">
        <v>1053</v>
      </c>
      <c r="B44" s="122"/>
    </row>
    <row r="45" spans="1:2" ht="12.75">
      <c r="A45" s="53">
        <v>1062</v>
      </c>
      <c r="B45" s="122"/>
    </row>
    <row r="46" spans="1:2" ht="12.75">
      <c r="A46" s="53">
        <v>1063</v>
      </c>
      <c r="B46" s="122"/>
    </row>
    <row r="47" spans="1:2" ht="12.75">
      <c r="A47" s="53">
        <v>1068</v>
      </c>
      <c r="B47" s="122"/>
    </row>
    <row r="48" spans="1:2" ht="12.75">
      <c r="A48" s="53">
        <v>1060</v>
      </c>
      <c r="B48" s="122"/>
    </row>
    <row r="49" spans="1:2" ht="12.75">
      <c r="A49" s="53">
        <v>1065</v>
      </c>
      <c r="B49" s="122"/>
    </row>
    <row r="50" spans="1:2" ht="12.75">
      <c r="A50" s="53">
        <v>1071</v>
      </c>
      <c r="B50" s="122"/>
    </row>
    <row r="51" spans="1:2" ht="12.75">
      <c r="A51" s="53">
        <v>1066</v>
      </c>
      <c r="B51" s="122"/>
    </row>
    <row r="52" spans="1:2" ht="12.75">
      <c r="A52" s="53">
        <v>1045</v>
      </c>
      <c r="B52" s="122"/>
    </row>
    <row r="53" spans="1:2" ht="12.75">
      <c r="A53" s="122"/>
      <c r="B53" s="122"/>
    </row>
    <row r="54" spans="1:2" ht="12.75">
      <c r="A54" s="122"/>
      <c r="B54" s="122"/>
    </row>
    <row r="55" spans="1:2" ht="12.75">
      <c r="A55" s="122"/>
      <c r="B55" s="122"/>
    </row>
    <row r="56" spans="1:2" ht="12.75">
      <c r="A56" s="122"/>
      <c r="B56" s="122"/>
    </row>
    <row r="57" spans="1:2" ht="12.75">
      <c r="A57" s="122"/>
      <c r="B57" s="122"/>
    </row>
    <row r="58" spans="1:2" ht="12.75">
      <c r="A58" s="122"/>
      <c r="B58" s="122"/>
    </row>
    <row r="59" spans="1:2" ht="12.75">
      <c r="A59" s="122"/>
      <c r="B59" s="122"/>
    </row>
    <row r="60" spans="1:2" ht="12.75">
      <c r="A60" s="122"/>
      <c r="B60" s="122"/>
    </row>
    <row r="61" spans="1:2" ht="12.75">
      <c r="A61" s="122"/>
      <c r="B61" s="122"/>
    </row>
    <row r="62" spans="1:2" ht="12.75">
      <c r="A62" s="122"/>
      <c r="B62" s="122"/>
    </row>
    <row r="63" spans="1:2" ht="12.75">
      <c r="A63" s="122"/>
      <c r="B63" s="122"/>
    </row>
    <row r="64" spans="1:2" ht="12.75">
      <c r="A64" s="122"/>
      <c r="B64" s="122"/>
    </row>
    <row r="65" spans="1:2" ht="12.75">
      <c r="A65" s="122"/>
      <c r="B65" s="122"/>
    </row>
    <row r="66" spans="1:2" ht="12.75">
      <c r="A66" s="122"/>
      <c r="B66" s="122"/>
    </row>
    <row r="67" spans="1:2" ht="12.75">
      <c r="A67" s="122"/>
      <c r="B67" s="122"/>
    </row>
    <row r="68" spans="1:2" ht="12.75">
      <c r="A68" s="122"/>
      <c r="B68" s="122"/>
    </row>
    <row r="69" spans="1:2" ht="12.75">
      <c r="A69" s="122"/>
      <c r="B69" s="122"/>
    </row>
    <row r="70" spans="1:2" ht="12.75">
      <c r="A70" s="122"/>
      <c r="B70" s="122"/>
    </row>
    <row r="71" spans="1:2" ht="12.75">
      <c r="A71" s="122"/>
      <c r="B71" s="122"/>
    </row>
    <row r="72" spans="1:2" ht="12.75">
      <c r="A72" s="122"/>
      <c r="B72" s="122"/>
    </row>
    <row r="73" spans="1:2" ht="12.75">
      <c r="A73" s="122"/>
      <c r="B73" s="122"/>
    </row>
    <row r="74" spans="1:2" ht="12.75">
      <c r="A74" s="122"/>
      <c r="B74" s="122"/>
    </row>
    <row r="75" spans="1:2" ht="12.75">
      <c r="A75" s="122"/>
      <c r="B75" s="122"/>
    </row>
    <row r="76" spans="1:2" ht="12.75">
      <c r="A76" s="122"/>
      <c r="B76" s="122"/>
    </row>
    <row r="77" spans="1:2" ht="12.75">
      <c r="A77" s="122"/>
      <c r="B77" s="122"/>
    </row>
    <row r="78" spans="1:2" ht="12.75">
      <c r="A78" s="122"/>
      <c r="B78" s="122"/>
    </row>
    <row r="79" spans="1:2" ht="12.75">
      <c r="A79" s="122"/>
      <c r="B79" s="122"/>
    </row>
    <row r="80" spans="1:2" ht="12.75">
      <c r="A80" s="122"/>
      <c r="B80" s="122"/>
    </row>
    <row r="81" spans="1:2" ht="12.75">
      <c r="A81" s="122"/>
      <c r="B81" s="122"/>
    </row>
    <row r="82" spans="1:2" ht="12.75">
      <c r="A82" s="122"/>
      <c r="B82" s="122"/>
    </row>
    <row r="83" spans="1:2" ht="12.75">
      <c r="A83" s="122"/>
      <c r="B83" s="122"/>
    </row>
    <row r="84" spans="1:2" ht="12.75">
      <c r="A84" s="122"/>
      <c r="B84" s="122"/>
    </row>
    <row r="85" spans="1:2" ht="12.75">
      <c r="A85" s="122"/>
      <c r="B85" s="122"/>
    </row>
    <row r="86" spans="1:2" ht="12.75">
      <c r="A86" s="122"/>
      <c r="B86" s="122"/>
    </row>
    <row r="87" spans="1:2" ht="12.75">
      <c r="A87" s="122"/>
      <c r="B87" s="122"/>
    </row>
    <row r="88" spans="1:2" ht="12.75">
      <c r="A88" s="122"/>
      <c r="B88" s="122"/>
    </row>
    <row r="89" spans="1:2" ht="12.75">
      <c r="A89" s="122"/>
      <c r="B89" s="122"/>
    </row>
    <row r="90" spans="1:2" ht="12.75">
      <c r="A90" s="122"/>
      <c r="B90" s="122"/>
    </row>
    <row r="91" spans="1:2" ht="12.75">
      <c r="A91" s="122"/>
      <c r="B91" s="122"/>
    </row>
    <row r="92" spans="1:2" ht="12.75">
      <c r="A92" s="122"/>
      <c r="B92" s="122"/>
    </row>
    <row r="93" spans="1:2" ht="12.75">
      <c r="A93" s="122"/>
      <c r="B93" s="122"/>
    </row>
    <row r="94" spans="1:2" ht="12.75">
      <c r="A94" s="122"/>
      <c r="B94" s="122"/>
    </row>
    <row r="95" spans="1:2" ht="12.75">
      <c r="A95" s="122"/>
      <c r="B95" s="122"/>
    </row>
    <row r="96" spans="1:2" ht="12.75">
      <c r="A96" s="122"/>
      <c r="B96" s="122"/>
    </row>
    <row r="97" spans="1:2" ht="12.75">
      <c r="A97" s="122"/>
      <c r="B97" s="122"/>
    </row>
    <row r="98" spans="1:2" ht="12.75">
      <c r="A98" s="122"/>
      <c r="B98" s="122"/>
    </row>
    <row r="99" spans="1:2" ht="12.75">
      <c r="A99" s="122"/>
      <c r="B99" s="122"/>
    </row>
    <row r="100" spans="1:2" ht="12.75">
      <c r="A100" s="122"/>
      <c r="B100" s="122"/>
    </row>
    <row r="101" spans="1:2" ht="12.75">
      <c r="A101" s="122"/>
      <c r="B101" s="122"/>
    </row>
    <row r="102" spans="1:2" ht="12.75">
      <c r="A102" s="122"/>
      <c r="B102" s="122"/>
    </row>
    <row r="103" spans="1:2" ht="12.75">
      <c r="A103" s="122"/>
      <c r="B103" s="122"/>
    </row>
    <row r="104" spans="1:2" ht="12.75">
      <c r="A104" s="122"/>
      <c r="B104" s="122"/>
    </row>
    <row r="105" spans="1:2" ht="12.75">
      <c r="A105" s="122"/>
      <c r="B105" s="122"/>
    </row>
    <row r="106" spans="1:2" ht="12.75">
      <c r="A106" s="122"/>
      <c r="B106" s="122"/>
    </row>
    <row r="107" spans="1:2" ht="12.75">
      <c r="A107" s="122"/>
      <c r="B107" s="122"/>
    </row>
    <row r="108" spans="1:2" ht="12.75">
      <c r="A108" s="122"/>
      <c r="B108" s="122"/>
    </row>
    <row r="109" spans="1:2" ht="12.75">
      <c r="A109" s="122"/>
      <c r="B109" s="122"/>
    </row>
    <row r="110" spans="1:2" ht="12.75">
      <c r="A110" s="122"/>
      <c r="B110" s="122"/>
    </row>
    <row r="111" spans="1:2" ht="12.75">
      <c r="A111" s="122"/>
      <c r="B111" s="122"/>
    </row>
    <row r="112" spans="1:2" ht="12.75">
      <c r="A112" s="122"/>
      <c r="B112" s="122"/>
    </row>
    <row r="113" spans="1:2" ht="12.75">
      <c r="A113" s="122"/>
      <c r="B113" s="122"/>
    </row>
    <row r="114" spans="1:2" ht="12.75">
      <c r="A114" s="122"/>
      <c r="B114" s="122"/>
    </row>
    <row r="115" spans="1:2" ht="12.75">
      <c r="A115" s="122"/>
      <c r="B115" s="122"/>
    </row>
    <row r="116" spans="1:2" ht="12.75">
      <c r="A116" s="122"/>
      <c r="B116" s="122"/>
    </row>
    <row r="117" spans="1:2" ht="12.75">
      <c r="A117" s="122"/>
      <c r="B117" s="122"/>
    </row>
    <row r="118" spans="1:2" ht="12.75">
      <c r="A118" s="122"/>
      <c r="B118" s="122"/>
    </row>
    <row r="119" spans="1:2" ht="12.75">
      <c r="A119" s="122"/>
      <c r="B119" s="122"/>
    </row>
    <row r="120" spans="1:2" ht="12.75">
      <c r="A120" s="122"/>
      <c r="B120" s="122"/>
    </row>
    <row r="121" spans="1:2" ht="12.75">
      <c r="A121" s="122"/>
      <c r="B121" s="122"/>
    </row>
    <row r="122" spans="1:2" ht="12.75">
      <c r="A122" s="122"/>
      <c r="B122" s="122"/>
    </row>
    <row r="123" spans="1:2" ht="12.75">
      <c r="A123" s="122"/>
      <c r="B123" s="122"/>
    </row>
    <row r="124" spans="1:2" ht="12.75">
      <c r="A124" s="122"/>
      <c r="B124" s="122"/>
    </row>
    <row r="125" spans="1:2" ht="12.75">
      <c r="A125" s="122"/>
      <c r="B125" s="122"/>
    </row>
    <row r="126" spans="1:2" ht="12.75">
      <c r="A126" s="122"/>
      <c r="B126" s="122"/>
    </row>
    <row r="127" spans="1:2" ht="12.75">
      <c r="A127" s="122"/>
      <c r="B127" s="122"/>
    </row>
    <row r="128" spans="1:2" ht="12.75">
      <c r="A128" s="122"/>
      <c r="B128" s="122"/>
    </row>
    <row r="129" spans="1:2" ht="12.75">
      <c r="A129" s="122"/>
      <c r="B129" s="122"/>
    </row>
    <row r="130" spans="1:2" ht="12.75">
      <c r="A130" s="122"/>
      <c r="B130" s="122"/>
    </row>
    <row r="131" spans="1:2" ht="12.75">
      <c r="A131" s="122"/>
      <c r="B131" s="122"/>
    </row>
    <row r="132" spans="1:2" ht="12.75">
      <c r="A132" s="122"/>
      <c r="B132" s="122"/>
    </row>
    <row r="133" spans="1:2" ht="12.75">
      <c r="A133" s="122"/>
      <c r="B133" s="122"/>
    </row>
    <row r="134" spans="1:2" ht="12.75">
      <c r="A134" s="122"/>
      <c r="B134" s="122"/>
    </row>
    <row r="135" spans="1:2" ht="12.75">
      <c r="A135" s="122"/>
      <c r="B135" s="122"/>
    </row>
    <row r="136" spans="1:2" ht="12.75">
      <c r="A136" s="122"/>
      <c r="B136" s="122"/>
    </row>
    <row r="137" spans="1:2" ht="12.75">
      <c r="A137" s="122"/>
      <c r="B137" s="122"/>
    </row>
    <row r="138" spans="1:2" ht="12.75">
      <c r="A138" s="122"/>
      <c r="B138" s="122"/>
    </row>
    <row r="139" spans="1:2" ht="12.75">
      <c r="A139" s="122"/>
      <c r="B139" s="122"/>
    </row>
    <row r="140" spans="1:2" ht="12.75">
      <c r="A140" s="122"/>
      <c r="B140" s="122"/>
    </row>
    <row r="141" spans="1:2" ht="12.75">
      <c r="A141" s="122"/>
      <c r="B141" s="122"/>
    </row>
    <row r="142" spans="1:2" ht="12.75">
      <c r="A142" s="122"/>
      <c r="B142" s="122"/>
    </row>
    <row r="143" spans="1:2" ht="12.75">
      <c r="A143" s="122"/>
      <c r="B143" s="122"/>
    </row>
    <row r="144" spans="1:2" ht="12.75">
      <c r="A144" s="122"/>
      <c r="B144" s="122"/>
    </row>
    <row r="145" spans="1:2" ht="12.75">
      <c r="A145" s="122"/>
      <c r="B145" s="122"/>
    </row>
    <row r="146" spans="1:2" ht="12.75">
      <c r="A146" s="122"/>
      <c r="B146" s="122"/>
    </row>
    <row r="147" spans="1:2" ht="12.75">
      <c r="A147" s="122"/>
      <c r="B147" s="122"/>
    </row>
    <row r="148" spans="1:2" ht="12.75">
      <c r="A148" s="122"/>
      <c r="B148" s="122"/>
    </row>
    <row r="149" spans="1:2" ht="12.75">
      <c r="A149" s="122"/>
      <c r="B149" s="122"/>
    </row>
    <row r="150" spans="1:2" ht="12.75">
      <c r="A150" s="122"/>
      <c r="B150" s="122"/>
    </row>
    <row r="151" spans="1:2" ht="12.75">
      <c r="A151" s="122"/>
      <c r="B151" s="122"/>
    </row>
    <row r="152" spans="1:2" ht="12.75">
      <c r="A152" s="122"/>
      <c r="B152" s="122"/>
    </row>
    <row r="153" spans="1:2" ht="12.75">
      <c r="A153" s="122"/>
      <c r="B153" s="122"/>
    </row>
    <row r="154" spans="1:2" ht="12.75">
      <c r="A154" s="122"/>
      <c r="B154" s="122"/>
    </row>
    <row r="155" spans="1:2" ht="12.75">
      <c r="A155" s="122"/>
      <c r="B155" s="122"/>
    </row>
    <row r="156" spans="1:2" ht="12.75">
      <c r="A156" s="122"/>
      <c r="B156" s="122"/>
    </row>
    <row r="157" spans="1:2" ht="12.75">
      <c r="A157" s="122"/>
      <c r="B157" s="122"/>
    </row>
    <row r="158" spans="1:2" ht="12.75">
      <c r="A158" s="122"/>
      <c r="B158" s="122"/>
    </row>
    <row r="159" spans="1:2" ht="12.75">
      <c r="A159" s="122"/>
      <c r="B159" s="122"/>
    </row>
    <row r="160" spans="1:2" ht="12.75">
      <c r="A160" s="122"/>
      <c r="B160" s="122"/>
    </row>
    <row r="161" spans="1:2" ht="12.75">
      <c r="A161" s="122"/>
      <c r="B161" s="122"/>
    </row>
    <row r="162" spans="1:2" ht="12.75">
      <c r="A162" s="122"/>
      <c r="B162" s="122"/>
    </row>
    <row r="163" spans="1:2" ht="12.75">
      <c r="A163" s="122"/>
      <c r="B163" s="122"/>
    </row>
    <row r="164" spans="1:2" ht="12.75">
      <c r="A164" s="122"/>
      <c r="B164" s="122"/>
    </row>
    <row r="165" spans="1:2" ht="12.75">
      <c r="A165" s="122"/>
      <c r="B165" s="122"/>
    </row>
    <row r="166" spans="1:2" ht="12.75">
      <c r="A166" s="122"/>
      <c r="B166" s="122"/>
    </row>
    <row r="167" spans="1:2" ht="12.75">
      <c r="A167" s="122"/>
      <c r="B167" s="122"/>
    </row>
    <row r="168" spans="1:2" ht="12.75">
      <c r="A168" s="122"/>
      <c r="B168" s="122"/>
    </row>
    <row r="169" spans="1:2" ht="12.75">
      <c r="A169" s="122"/>
      <c r="B169" s="122"/>
    </row>
    <row r="170" spans="1:2" ht="12.75">
      <c r="A170" s="122"/>
      <c r="B170" s="122"/>
    </row>
    <row r="171" spans="1:2" ht="12.75">
      <c r="A171" s="122"/>
      <c r="B171" s="122"/>
    </row>
    <row r="172" spans="1:2" ht="12.75">
      <c r="A172" s="122"/>
      <c r="B172" s="122"/>
    </row>
    <row r="173" spans="1:2" ht="12.75">
      <c r="A173" s="122"/>
      <c r="B173" s="122"/>
    </row>
    <row r="174" spans="1:2" ht="12.75">
      <c r="A174" s="122"/>
      <c r="B174" s="122"/>
    </row>
    <row r="175" spans="1:2" ht="12.75">
      <c r="A175" s="122"/>
      <c r="B175" s="122"/>
    </row>
    <row r="176" spans="1:2" ht="12.75">
      <c r="A176" s="122"/>
      <c r="B176" s="122"/>
    </row>
    <row r="177" spans="1:2" ht="12.75">
      <c r="A177" s="122"/>
      <c r="B177" s="122"/>
    </row>
    <row r="178" spans="1:2" ht="12.75">
      <c r="A178" s="122"/>
      <c r="B178" s="122"/>
    </row>
    <row r="179" spans="1:2" ht="12.75">
      <c r="A179" s="122"/>
      <c r="B179" s="122"/>
    </row>
    <row r="180" spans="1:2" ht="12.75">
      <c r="A180" s="122"/>
      <c r="B180" s="122"/>
    </row>
    <row r="181" spans="1:2" ht="12.75">
      <c r="A181" s="122"/>
      <c r="B181" s="122"/>
    </row>
    <row r="182" spans="1:2" ht="12.75">
      <c r="A182" s="122"/>
      <c r="B182" s="122"/>
    </row>
    <row r="183" spans="1:2" ht="12.75">
      <c r="A183" s="122"/>
      <c r="B183" s="122"/>
    </row>
    <row r="184" spans="1:2" ht="12.75">
      <c r="A184" s="122"/>
      <c r="B184" s="122"/>
    </row>
    <row r="185" spans="1:2" ht="12.75">
      <c r="A185" s="122"/>
      <c r="B185" s="122"/>
    </row>
    <row r="186" spans="1:2" ht="12.75">
      <c r="A186" s="122"/>
      <c r="B186" s="122"/>
    </row>
    <row r="187" spans="1:2" ht="12.75">
      <c r="A187" s="122"/>
      <c r="B187" s="122"/>
    </row>
    <row r="188" spans="1:2" ht="12.75">
      <c r="A188" s="122"/>
      <c r="B188" s="122"/>
    </row>
    <row r="189" spans="1:2" ht="12.75">
      <c r="A189" s="122"/>
      <c r="B189" s="122"/>
    </row>
    <row r="190" spans="1:2" ht="12.75">
      <c r="A190" s="122"/>
      <c r="B190" s="122"/>
    </row>
    <row r="191" spans="1:2" ht="12.75">
      <c r="A191" s="122"/>
      <c r="B191" s="122"/>
    </row>
    <row r="192" spans="1:2" ht="12.75">
      <c r="A192" s="122"/>
      <c r="B192" s="122"/>
    </row>
    <row r="193" spans="1:2" ht="12.75">
      <c r="A193" s="122"/>
      <c r="B193" s="122"/>
    </row>
    <row r="194" spans="1:2" ht="12.75">
      <c r="A194" s="122"/>
      <c r="B194" s="122"/>
    </row>
    <row r="195" spans="1:2" ht="12.75">
      <c r="A195" s="122"/>
      <c r="B195" s="122"/>
    </row>
    <row r="196" spans="1:2" ht="12.75">
      <c r="A196" s="122"/>
      <c r="B196" s="122"/>
    </row>
    <row r="197" spans="1:2" ht="12.75">
      <c r="A197" s="122"/>
      <c r="B197" s="122"/>
    </row>
    <row r="198" spans="1:2" ht="12.75">
      <c r="A198" s="122"/>
      <c r="B198" s="122"/>
    </row>
    <row r="199" spans="1:2" ht="12.75">
      <c r="A199" s="122"/>
      <c r="B199" s="122"/>
    </row>
    <row r="200" spans="1:2" ht="12.75">
      <c r="A200" s="122"/>
      <c r="B200" s="122"/>
    </row>
    <row r="201" spans="1:2" ht="12.75">
      <c r="A201" s="122"/>
      <c r="B201" s="122"/>
    </row>
    <row r="202" spans="1:2" ht="12.75">
      <c r="A202" s="122"/>
      <c r="B202" s="122"/>
    </row>
    <row r="203" spans="1:2" ht="12.75">
      <c r="A203" s="122"/>
      <c r="B203" s="122"/>
    </row>
    <row r="204" spans="1:2" ht="12.75">
      <c r="A204" s="122"/>
      <c r="B204" s="122"/>
    </row>
    <row r="205" spans="1:2" ht="12.75">
      <c r="A205" s="122"/>
      <c r="B205" s="122"/>
    </row>
    <row r="206" spans="1:2" ht="12.75">
      <c r="A206" s="122"/>
      <c r="B206" s="122"/>
    </row>
    <row r="207" spans="1:2" ht="12.75">
      <c r="A207" s="122"/>
      <c r="B207" s="122"/>
    </row>
    <row r="208" spans="1:2" ht="12.75">
      <c r="A208" s="122"/>
      <c r="B208" s="122"/>
    </row>
    <row r="209" spans="1:2" ht="12.75">
      <c r="A209" s="122"/>
      <c r="B209" s="122"/>
    </row>
    <row r="210" spans="1:2" ht="12.75">
      <c r="A210" s="122"/>
      <c r="B210" s="122"/>
    </row>
    <row r="211" spans="1:2" ht="12.75">
      <c r="A211" s="122"/>
      <c r="B211" s="122"/>
    </row>
    <row r="212" spans="1:2" ht="12.75">
      <c r="A212" s="122"/>
      <c r="B212" s="122"/>
    </row>
    <row r="213" spans="1:2" ht="12.75">
      <c r="A213" s="122"/>
      <c r="B213" s="122"/>
    </row>
    <row r="214" spans="1:2" ht="12.75">
      <c r="A214" s="122"/>
      <c r="B214" s="122"/>
    </row>
    <row r="215" spans="1:2" ht="12.75">
      <c r="A215" s="122"/>
      <c r="B215" s="122"/>
    </row>
    <row r="216" spans="1:2" ht="12.75">
      <c r="A216" s="122"/>
      <c r="B216" s="122"/>
    </row>
    <row r="217" spans="1:2" ht="12.75">
      <c r="A217" s="122"/>
      <c r="B217" s="122"/>
    </row>
    <row r="218" spans="1:2" ht="12.75">
      <c r="A218" s="122"/>
      <c r="B218" s="122"/>
    </row>
    <row r="219" spans="1:2" ht="12.75">
      <c r="A219" s="122"/>
      <c r="B219" s="122"/>
    </row>
    <row r="220" spans="1:2" ht="12.75">
      <c r="A220" s="122"/>
      <c r="B220" s="122"/>
    </row>
    <row r="221" spans="1:2" ht="12.75">
      <c r="A221" s="122"/>
      <c r="B221" s="122"/>
    </row>
    <row r="222" spans="1:2" ht="12.75">
      <c r="A222" s="122"/>
      <c r="B222" s="122"/>
    </row>
    <row r="223" spans="1:2" ht="12.75">
      <c r="A223" s="122"/>
      <c r="B223" s="122"/>
    </row>
    <row r="224" spans="1:2" ht="12.75">
      <c r="A224" s="122"/>
      <c r="B224" s="122"/>
    </row>
    <row r="225" spans="1:2" ht="12.75">
      <c r="A225" s="122"/>
      <c r="B225" s="122"/>
    </row>
    <row r="226" spans="1:2" ht="12.75">
      <c r="A226" s="122"/>
      <c r="B226" s="122"/>
    </row>
    <row r="227" spans="1:2" ht="12.75">
      <c r="A227" s="122"/>
      <c r="B227" s="122"/>
    </row>
    <row r="228" spans="1:2" ht="12.75">
      <c r="A228" s="122"/>
      <c r="B228" s="122"/>
    </row>
    <row r="229" spans="1:2" ht="12.75">
      <c r="A229" s="122"/>
      <c r="B229" s="122"/>
    </row>
    <row r="230" spans="1:2" ht="12.75">
      <c r="A230" s="122"/>
      <c r="B230" s="122"/>
    </row>
    <row r="231" spans="1:2" ht="12.75">
      <c r="A231" s="122"/>
      <c r="B231" s="122"/>
    </row>
    <row r="232" spans="1:2" ht="12.75">
      <c r="A232" s="122"/>
      <c r="B232" s="122"/>
    </row>
    <row r="233" spans="1:2" ht="12.75">
      <c r="A233" s="122"/>
      <c r="B233" s="122"/>
    </row>
    <row r="234" spans="1:2" ht="12.75">
      <c r="A234" s="122"/>
      <c r="B234" s="122"/>
    </row>
    <row r="235" spans="1:2" ht="12.75">
      <c r="A235" s="122"/>
      <c r="B235" s="122"/>
    </row>
    <row r="236" spans="1:2" ht="12.75">
      <c r="A236" s="122"/>
      <c r="B236" s="122"/>
    </row>
    <row r="237" spans="1:2" ht="12.75">
      <c r="A237" s="122"/>
      <c r="B237" s="122"/>
    </row>
    <row r="238" spans="1:2" ht="12.75">
      <c r="A238" s="122"/>
      <c r="B238" s="122"/>
    </row>
    <row r="239" spans="1:2" ht="12.75">
      <c r="A239" s="122"/>
      <c r="B239" s="122"/>
    </row>
    <row r="240" spans="1:2" ht="12.75">
      <c r="A240" s="122"/>
      <c r="B240" s="122"/>
    </row>
    <row r="241" spans="1:2" ht="12.75">
      <c r="A241" s="122"/>
      <c r="B241" s="122"/>
    </row>
    <row r="242" spans="1:2" ht="12.75">
      <c r="A242" s="122"/>
      <c r="B242" s="122"/>
    </row>
    <row r="243" spans="1:2" ht="12.75">
      <c r="A243" s="122"/>
      <c r="B243" s="122"/>
    </row>
    <row r="244" spans="1:2" ht="12.75">
      <c r="A244" s="122"/>
      <c r="B244" s="122"/>
    </row>
    <row r="245" spans="1:2" ht="12.75">
      <c r="A245" s="122"/>
      <c r="B245" s="122"/>
    </row>
    <row r="246" spans="1:2" ht="12.75">
      <c r="A246" s="122"/>
      <c r="B246" s="122"/>
    </row>
    <row r="247" spans="1:2" ht="12.75">
      <c r="A247" s="122"/>
      <c r="B247" s="122"/>
    </row>
    <row r="248" spans="1:2" ht="12.75">
      <c r="A248" s="122"/>
      <c r="B248" s="122"/>
    </row>
    <row r="249" spans="1:2" ht="12.75">
      <c r="A249" s="122"/>
      <c r="B249" s="122"/>
    </row>
    <row r="250" spans="1:2" ht="12.75">
      <c r="A250" s="122"/>
      <c r="B250" s="122"/>
    </row>
    <row r="251" spans="1:2" ht="12.75">
      <c r="A251" s="122"/>
      <c r="B251" s="122"/>
    </row>
    <row r="252" spans="1:2" ht="12.75">
      <c r="A252" s="122"/>
      <c r="B252" s="122"/>
    </row>
    <row r="253" spans="1:2" ht="12.75">
      <c r="A253" s="122"/>
      <c r="B253" s="122"/>
    </row>
    <row r="254" spans="1:2" ht="12.75">
      <c r="A254" s="122"/>
      <c r="B254" s="122"/>
    </row>
    <row r="255" spans="1:2" ht="12.75">
      <c r="A255" s="122"/>
      <c r="B255" s="122"/>
    </row>
    <row r="256" spans="1:2" ht="12.75">
      <c r="A256" s="122"/>
      <c r="B256" s="122"/>
    </row>
    <row r="257" spans="1:2" ht="12.75">
      <c r="A257" s="122"/>
      <c r="B257" s="122"/>
    </row>
    <row r="258" spans="1:2" ht="12.75">
      <c r="A258" s="122"/>
      <c r="B258" s="122"/>
    </row>
    <row r="259" spans="1:2" ht="12.75">
      <c r="A259" s="122"/>
      <c r="B259" s="122"/>
    </row>
    <row r="260" spans="1:2" ht="12.75">
      <c r="A260" s="122"/>
      <c r="B260" s="122"/>
    </row>
    <row r="261" spans="1:2" ht="12.75">
      <c r="A261" s="122"/>
      <c r="B261" s="122"/>
    </row>
    <row r="262" spans="1:2" ht="12.75">
      <c r="A262" s="122"/>
      <c r="B262" s="122"/>
    </row>
    <row r="263" spans="1:2" ht="12.75">
      <c r="A263" s="122"/>
      <c r="B263" s="122"/>
    </row>
    <row r="264" spans="1:2" ht="12.75">
      <c r="A264" s="122"/>
      <c r="B264" s="122"/>
    </row>
    <row r="265" spans="1:2" ht="12.75">
      <c r="A265" s="122"/>
      <c r="B265" s="122"/>
    </row>
    <row r="266" spans="1:2" ht="12.75">
      <c r="A266" s="122"/>
      <c r="B266" s="122"/>
    </row>
    <row r="267" spans="1:2" ht="12.75">
      <c r="A267" s="122"/>
      <c r="B267" s="122"/>
    </row>
    <row r="268" spans="1:2" ht="12.75">
      <c r="A268" s="122"/>
      <c r="B268" s="122"/>
    </row>
    <row r="269" spans="1:2" ht="12.75">
      <c r="A269" s="122"/>
      <c r="B269" s="122"/>
    </row>
    <row r="270" spans="1:2" ht="12.75">
      <c r="A270" s="122"/>
      <c r="B270" s="122"/>
    </row>
    <row r="271" spans="1:2" ht="12.75">
      <c r="A271" s="122"/>
      <c r="B271" s="122"/>
    </row>
    <row r="272" spans="1:2" ht="12.75">
      <c r="A272" s="122"/>
      <c r="B272" s="122"/>
    </row>
    <row r="273" spans="1:2" ht="12.75">
      <c r="A273" s="122"/>
      <c r="B273" s="122"/>
    </row>
    <row r="274" spans="1:2" ht="12.75">
      <c r="A274" s="122"/>
      <c r="B274" s="122"/>
    </row>
    <row r="275" spans="1:2" ht="12.75">
      <c r="A275" s="122"/>
      <c r="B275" s="122"/>
    </row>
    <row r="276" spans="1:2" ht="12.75">
      <c r="A276" s="122"/>
      <c r="B276" s="122"/>
    </row>
    <row r="277" spans="1:2" ht="12.75">
      <c r="A277" s="122"/>
      <c r="B277" s="122"/>
    </row>
    <row r="278" spans="1:2" ht="12.75">
      <c r="A278" s="122"/>
      <c r="B278" s="122"/>
    </row>
    <row r="279" spans="1:2" ht="12.75">
      <c r="A279" s="122"/>
      <c r="B279" s="122"/>
    </row>
    <row r="280" spans="1:2" ht="12.75">
      <c r="A280" s="122"/>
      <c r="B280" s="122"/>
    </row>
    <row r="281" spans="1:2" ht="12.75">
      <c r="A281" s="122"/>
      <c r="B281" s="122"/>
    </row>
    <row r="282" spans="1:2" ht="12.75">
      <c r="A282" s="122"/>
      <c r="B282" s="122"/>
    </row>
    <row r="283" spans="1:2" ht="12.75">
      <c r="A283" s="122"/>
      <c r="B283" s="122"/>
    </row>
    <row r="284" spans="1:2" ht="12.75">
      <c r="A284" s="122"/>
      <c r="B284" s="122"/>
    </row>
    <row r="285" spans="1:2" ht="12.75">
      <c r="A285" s="122"/>
      <c r="B285" s="122"/>
    </row>
    <row r="286" spans="1:2" ht="12.75">
      <c r="A286" s="122"/>
      <c r="B286" s="122"/>
    </row>
    <row r="287" spans="1:2" ht="12.75">
      <c r="A287" s="122"/>
      <c r="B287" s="122"/>
    </row>
    <row r="288" spans="1:2" ht="12.75">
      <c r="A288" s="122"/>
      <c r="B288" s="122"/>
    </row>
    <row r="289" spans="1:2" ht="12.75">
      <c r="A289" s="122"/>
      <c r="B289" s="122"/>
    </row>
    <row r="290" spans="1:2" ht="12.75">
      <c r="A290" s="122"/>
      <c r="B290" s="122"/>
    </row>
    <row r="291" spans="1:2" ht="12.75">
      <c r="A291" s="122"/>
      <c r="B291" s="122"/>
    </row>
    <row r="292" spans="1:2" ht="12.75">
      <c r="A292" s="122"/>
      <c r="B292" s="122"/>
    </row>
    <row r="293" spans="1:2" ht="12.75">
      <c r="A293" s="122"/>
      <c r="B293" s="122"/>
    </row>
    <row r="294" spans="1:2" ht="12.75">
      <c r="A294" s="122"/>
      <c r="B294" s="122"/>
    </row>
    <row r="295" spans="1:2" ht="12.75">
      <c r="A295" s="122"/>
      <c r="B295" s="122"/>
    </row>
    <row r="296" spans="1:2" ht="12.75">
      <c r="A296" s="122"/>
      <c r="B296" s="122"/>
    </row>
    <row r="297" spans="1:2" ht="12.75">
      <c r="A297" s="122"/>
      <c r="B297" s="122"/>
    </row>
    <row r="298" spans="1:2" ht="12.75">
      <c r="A298" s="122"/>
      <c r="B298" s="122"/>
    </row>
    <row r="299" spans="1:2" ht="12.75">
      <c r="A299" s="122"/>
      <c r="B299" s="122"/>
    </row>
    <row r="300" spans="1:2" ht="12.75">
      <c r="A300" s="122"/>
      <c r="B300" s="122"/>
    </row>
    <row r="301" spans="1:2" ht="12.75">
      <c r="A301" s="122"/>
      <c r="B301" s="122"/>
    </row>
    <row r="302" spans="1:2" ht="12.75">
      <c r="A302" s="122"/>
      <c r="B302" s="122"/>
    </row>
    <row r="303" spans="1:2" ht="12.75">
      <c r="A303" s="122"/>
      <c r="B303" s="122"/>
    </row>
    <row r="304" spans="1:2" ht="12.75">
      <c r="A304" s="122"/>
      <c r="B304" s="122"/>
    </row>
    <row r="305" spans="1:2" ht="12.75">
      <c r="A305" s="122"/>
      <c r="B305" s="122"/>
    </row>
    <row r="306" spans="1:2" ht="12.75">
      <c r="A306" s="122"/>
      <c r="B306" s="122"/>
    </row>
    <row r="307" spans="1:2" ht="12.75">
      <c r="A307" s="122"/>
      <c r="B307" s="122"/>
    </row>
    <row r="308" spans="1:2" ht="12.75">
      <c r="A308" s="122"/>
      <c r="B308" s="122"/>
    </row>
    <row r="309" spans="1:2" ht="12.75">
      <c r="A309" s="122"/>
      <c r="B309" s="122"/>
    </row>
    <row r="310" spans="1:2" ht="12.75">
      <c r="A310" s="122"/>
      <c r="B310" s="122"/>
    </row>
    <row r="311" spans="1:2" ht="12.75">
      <c r="A311" s="122"/>
      <c r="B311" s="122"/>
    </row>
    <row r="312" spans="1:2" ht="12.75">
      <c r="A312" s="122"/>
      <c r="B312" s="122"/>
    </row>
    <row r="313" spans="1:2" ht="12.75">
      <c r="A313" s="122"/>
      <c r="B313" s="122"/>
    </row>
    <row r="314" spans="1:2" ht="12.75">
      <c r="A314" s="122"/>
      <c r="B314" s="122"/>
    </row>
    <row r="315" spans="1:2" ht="12.75">
      <c r="A315" s="122"/>
      <c r="B315" s="122"/>
    </row>
    <row r="316" spans="1:2" ht="12.75">
      <c r="A316" s="122"/>
      <c r="B316" s="122"/>
    </row>
    <row r="317" spans="1:2" ht="12.75">
      <c r="A317" s="122"/>
      <c r="B317" s="122"/>
    </row>
    <row r="318" spans="1:2" ht="12.75">
      <c r="A318" s="122"/>
      <c r="B318" s="122"/>
    </row>
    <row r="319" spans="1:2" ht="12.75">
      <c r="A319" s="122"/>
      <c r="B319" s="122"/>
    </row>
    <row r="320" spans="1:2" ht="12.75">
      <c r="A320" s="122"/>
      <c r="B320" s="122"/>
    </row>
    <row r="321" spans="1:2" ht="12.75">
      <c r="A321" s="122"/>
      <c r="B321" s="122"/>
    </row>
    <row r="322" spans="1:2" ht="12.75">
      <c r="A322" s="122"/>
      <c r="B322" s="122"/>
    </row>
    <row r="323" spans="1:2" ht="12.75">
      <c r="A323" s="122"/>
      <c r="B323" s="122"/>
    </row>
    <row r="324" spans="1:2" ht="12.75">
      <c r="A324" s="122"/>
      <c r="B324" s="122"/>
    </row>
    <row r="325" spans="1:2" ht="12.75">
      <c r="A325" s="122"/>
      <c r="B325" s="122"/>
    </row>
    <row r="326" spans="1:2" ht="12.75">
      <c r="A326" s="122"/>
      <c r="B326" s="122"/>
    </row>
    <row r="327" spans="1:2" ht="12.75">
      <c r="A327" s="122"/>
      <c r="B327" s="122"/>
    </row>
    <row r="328" spans="1:2" ht="12.75">
      <c r="A328" s="122"/>
      <c r="B328" s="122"/>
    </row>
    <row r="329" spans="1:2" ht="12.75">
      <c r="A329" s="122"/>
      <c r="B329" s="122"/>
    </row>
    <row r="330" spans="1:2" ht="12.75">
      <c r="A330" s="122"/>
      <c r="B330" s="122"/>
    </row>
    <row r="331" spans="1:2" ht="12.75">
      <c r="A331" s="122"/>
      <c r="B331" s="122"/>
    </row>
    <row r="332" spans="1:2" ht="12.75">
      <c r="A332" s="122"/>
      <c r="B332" s="122"/>
    </row>
    <row r="333" spans="1:2" ht="12.75">
      <c r="A333" s="122"/>
      <c r="B333" s="122"/>
    </row>
    <row r="334" spans="1:2" ht="12.75">
      <c r="A334" s="122"/>
      <c r="B334" s="122"/>
    </row>
    <row r="335" spans="1:2" ht="12.75">
      <c r="A335" s="122"/>
      <c r="B335" s="122"/>
    </row>
    <row r="336" spans="1:2" ht="12.75">
      <c r="A336" s="122"/>
      <c r="B336" s="122"/>
    </row>
    <row r="337" spans="1:2" ht="12.75">
      <c r="A337" s="122"/>
      <c r="B337" s="122"/>
    </row>
    <row r="338" spans="1:2" ht="12.75">
      <c r="A338" s="122"/>
      <c r="B338" s="122"/>
    </row>
    <row r="339" spans="1:2" ht="12.75">
      <c r="A339" s="122"/>
      <c r="B339" s="122"/>
    </row>
    <row r="340" spans="1:2" ht="12.75">
      <c r="A340" s="122"/>
      <c r="B340" s="122"/>
    </row>
    <row r="341" spans="1:2" ht="12.75">
      <c r="A341" s="122"/>
      <c r="B341" s="122"/>
    </row>
    <row r="342" spans="1:2" ht="12.75">
      <c r="A342" s="122"/>
      <c r="B342" s="122"/>
    </row>
    <row r="343" spans="1:2" ht="12.75">
      <c r="A343" s="122"/>
      <c r="B343" s="122"/>
    </row>
    <row r="344" spans="1:2" ht="12.75">
      <c r="A344" s="122"/>
      <c r="B344" s="122"/>
    </row>
    <row r="345" spans="1:2" ht="12.75">
      <c r="A345" s="122"/>
      <c r="B345" s="122"/>
    </row>
    <row r="346" spans="1:2" ht="12.75">
      <c r="A346" s="122"/>
      <c r="B346" s="122"/>
    </row>
    <row r="347" spans="1:2" ht="12.75">
      <c r="A347" s="122"/>
      <c r="B347" s="122"/>
    </row>
    <row r="348" spans="1:2" ht="12.75">
      <c r="A348" s="122"/>
      <c r="B348" s="122"/>
    </row>
    <row r="349" spans="1:2" ht="12.75">
      <c r="A349" s="122"/>
      <c r="B349" s="122"/>
    </row>
    <row r="350" spans="1:2" ht="12.75">
      <c r="A350" s="122"/>
      <c r="B350" s="122"/>
    </row>
    <row r="351" spans="1:2" ht="12.75">
      <c r="A351" s="122"/>
      <c r="B351" s="122"/>
    </row>
    <row r="352" spans="1:2" ht="12.75">
      <c r="A352" s="122"/>
      <c r="B352" s="122"/>
    </row>
    <row r="353" spans="1:2" ht="12.75">
      <c r="A353" s="122"/>
      <c r="B353" s="122"/>
    </row>
    <row r="354" spans="1:2" ht="12.75">
      <c r="A354" s="122"/>
      <c r="B354" s="122"/>
    </row>
    <row r="355" spans="1:2" ht="12.75">
      <c r="A355" s="122"/>
      <c r="B355" s="122"/>
    </row>
    <row r="356" spans="1:2" ht="12.75">
      <c r="A356" s="122"/>
      <c r="B356" s="122"/>
    </row>
    <row r="357" spans="1:2" ht="12.75">
      <c r="A357" s="122"/>
      <c r="B357" s="122"/>
    </row>
    <row r="358" spans="1:2" ht="12.75">
      <c r="A358" s="122"/>
      <c r="B358" s="122"/>
    </row>
    <row r="359" spans="1:2" ht="12.75">
      <c r="A359" s="122"/>
      <c r="B359" s="122"/>
    </row>
    <row r="360" spans="1:2" ht="12.75">
      <c r="A360" s="122"/>
      <c r="B360" s="122"/>
    </row>
    <row r="361" spans="1:2" ht="12.75">
      <c r="A361" s="122"/>
      <c r="B361" s="122"/>
    </row>
    <row r="362" spans="1:2" ht="12.75">
      <c r="A362" s="122"/>
      <c r="B362" s="122"/>
    </row>
    <row r="363" spans="1:2" ht="12.75">
      <c r="A363" s="122"/>
      <c r="B363" s="122"/>
    </row>
    <row r="364" spans="1:2" ht="12.75">
      <c r="A364" s="122"/>
      <c r="B364" s="122"/>
    </row>
    <row r="365" spans="1:2" ht="12.75">
      <c r="A365" s="122"/>
      <c r="B365" s="122"/>
    </row>
    <row r="366" spans="1:2" ht="12.75">
      <c r="A366" s="122"/>
      <c r="B366" s="122"/>
    </row>
    <row r="367" spans="1:2" ht="12.75">
      <c r="A367" s="122"/>
      <c r="B367" s="122"/>
    </row>
    <row r="368" spans="1:2" ht="12.75">
      <c r="A368" s="122"/>
      <c r="B368" s="122"/>
    </row>
    <row r="369" spans="1:2" ht="12.75">
      <c r="A369" s="122"/>
      <c r="B369" s="122"/>
    </row>
    <row r="370" spans="1:2" ht="12.75">
      <c r="A370" s="122"/>
      <c r="B370" s="122"/>
    </row>
    <row r="371" spans="1:2" ht="12.75">
      <c r="A371" s="122"/>
      <c r="B371" s="122"/>
    </row>
    <row r="372" spans="1:2" ht="12.75">
      <c r="A372" s="122"/>
      <c r="B372" s="122"/>
    </row>
    <row r="373" spans="1:2" ht="12.75">
      <c r="A373" s="122"/>
      <c r="B373" s="122"/>
    </row>
    <row r="374" spans="1:2" ht="12.75">
      <c r="A374" s="122"/>
      <c r="B374" s="122"/>
    </row>
    <row r="375" spans="1:2" ht="12.75">
      <c r="A375" s="122"/>
      <c r="B375" s="122"/>
    </row>
    <row r="376" spans="1:2" ht="12.75">
      <c r="A376" s="122"/>
      <c r="B376" s="122"/>
    </row>
    <row r="377" spans="1:2" ht="12.75">
      <c r="A377" s="122"/>
      <c r="B377" s="122"/>
    </row>
    <row r="378" spans="1:2" ht="12.75">
      <c r="A378" s="122"/>
      <c r="B378" s="122"/>
    </row>
    <row r="379" spans="1:2" ht="12.75">
      <c r="A379" s="122"/>
      <c r="B379" s="122"/>
    </row>
    <row r="380" spans="1:2" ht="12.75">
      <c r="A380" s="122"/>
      <c r="B380" s="122"/>
    </row>
    <row r="381" spans="1:2" ht="12.75">
      <c r="A381" s="122"/>
      <c r="B381" s="122"/>
    </row>
    <row r="382" spans="1:2" ht="12.75">
      <c r="A382" s="122"/>
      <c r="B382" s="122"/>
    </row>
    <row r="383" spans="1:2" ht="12.75">
      <c r="A383" s="122"/>
      <c r="B383" s="122"/>
    </row>
    <row r="384" spans="1:2" ht="12.75">
      <c r="A384" s="122"/>
      <c r="B384" s="122"/>
    </row>
    <row r="385" spans="1:2" ht="12.75">
      <c r="A385" s="122"/>
      <c r="B385" s="122"/>
    </row>
    <row r="386" spans="1:2" ht="12.75">
      <c r="A386" s="122"/>
      <c r="B386" s="122"/>
    </row>
    <row r="387" spans="1:2" ht="12.75">
      <c r="A387" s="122"/>
      <c r="B387" s="122"/>
    </row>
    <row r="388" spans="1:2" ht="12.75">
      <c r="A388" s="122"/>
      <c r="B388" s="122"/>
    </row>
    <row r="389" spans="1:2" ht="12.75">
      <c r="A389" s="122"/>
      <c r="B389" s="122"/>
    </row>
    <row r="390" spans="1:2" ht="12.75">
      <c r="A390" s="122"/>
      <c r="B390" s="122"/>
    </row>
    <row r="391" spans="1:2" ht="12.75">
      <c r="A391" s="122"/>
      <c r="B391" s="122"/>
    </row>
    <row r="392" spans="1:2" ht="12.75">
      <c r="A392" s="122"/>
      <c r="B392" s="122"/>
    </row>
    <row r="393" spans="1:2" ht="12.75">
      <c r="A393" s="122"/>
      <c r="B393" s="122"/>
    </row>
    <row r="394" spans="1:2" ht="12.75">
      <c r="A394" s="122"/>
      <c r="B394" s="122"/>
    </row>
    <row r="395" spans="1:2" ht="12.75">
      <c r="A395" s="122"/>
      <c r="B395" s="122"/>
    </row>
    <row r="396" spans="1:2" ht="12.75">
      <c r="A396" s="122"/>
      <c r="B396" s="122"/>
    </row>
    <row r="397" spans="1:2" ht="12.75">
      <c r="A397" s="122"/>
      <c r="B397" s="122"/>
    </row>
    <row r="398" spans="1:2" ht="12.75">
      <c r="A398" s="122"/>
      <c r="B398" s="122"/>
    </row>
    <row r="399" spans="1:2" ht="12.75">
      <c r="A399" s="122"/>
      <c r="B399" s="122"/>
    </row>
    <row r="400" spans="1:2" ht="12.75">
      <c r="A400" s="122"/>
      <c r="B400" s="122"/>
    </row>
    <row r="401" spans="1:2" ht="12.75">
      <c r="A401" s="122"/>
      <c r="B401" s="122"/>
    </row>
    <row r="402" spans="1:2" ht="12.75">
      <c r="A402" s="122"/>
      <c r="B402" s="122"/>
    </row>
    <row r="403" spans="1:2" ht="12.75">
      <c r="A403" s="122"/>
      <c r="B403" s="122"/>
    </row>
    <row r="404" spans="1:2" ht="12.75">
      <c r="A404" s="122"/>
      <c r="B404" s="122"/>
    </row>
    <row r="405" spans="1:2" ht="12.75">
      <c r="A405" s="122"/>
      <c r="B405" s="122"/>
    </row>
    <row r="406" spans="1:2" ht="12.75">
      <c r="A406" s="122"/>
      <c r="B406" s="122"/>
    </row>
    <row r="407" spans="1:2" ht="12.75">
      <c r="A407" s="122"/>
      <c r="B407" s="122"/>
    </row>
    <row r="408" spans="1:2" ht="12.75">
      <c r="A408" s="122"/>
      <c r="B408" s="122"/>
    </row>
    <row r="409" spans="1:2" ht="12.75">
      <c r="A409" s="122"/>
      <c r="B409" s="122"/>
    </row>
    <row r="410" spans="1:2" ht="12.75">
      <c r="A410" s="122"/>
      <c r="B410" s="122"/>
    </row>
    <row r="411" spans="1:2" ht="12.75">
      <c r="A411" s="122"/>
      <c r="B411" s="122"/>
    </row>
    <row r="412" spans="1:2" ht="12.75">
      <c r="A412" s="122"/>
      <c r="B412" s="122"/>
    </row>
    <row r="413" spans="1:2" ht="12.75">
      <c r="A413" s="122"/>
      <c r="B413" s="122"/>
    </row>
    <row r="414" spans="1:2" ht="12.75">
      <c r="A414" s="122"/>
      <c r="B414" s="122"/>
    </row>
    <row r="415" spans="1:2" ht="12.75">
      <c r="A415" s="122"/>
      <c r="B415" s="122"/>
    </row>
    <row r="416" spans="1:2" ht="12.75">
      <c r="A416" s="122"/>
      <c r="B416" s="122"/>
    </row>
    <row r="417" spans="1:2" ht="12.75">
      <c r="A417" s="122"/>
      <c r="B417" s="122"/>
    </row>
    <row r="418" spans="1:2" ht="12.75">
      <c r="A418" s="122"/>
      <c r="B418" s="122"/>
    </row>
    <row r="419" spans="1:2" ht="12.75">
      <c r="A419" s="122"/>
      <c r="B419" s="122"/>
    </row>
    <row r="420" spans="1:2" ht="12.75">
      <c r="A420" s="122"/>
      <c r="B420" s="122"/>
    </row>
    <row r="421" spans="1:2" ht="12.75">
      <c r="A421" s="122"/>
      <c r="B421" s="122"/>
    </row>
    <row r="422" spans="1:2" ht="12.75">
      <c r="A422" s="122"/>
      <c r="B422" s="122"/>
    </row>
    <row r="423" spans="1:2" ht="12.75">
      <c r="A423" s="122"/>
      <c r="B423" s="122"/>
    </row>
    <row r="424" spans="1:2" ht="12.75">
      <c r="A424" s="122"/>
      <c r="B424" s="122"/>
    </row>
    <row r="425" spans="1:2" ht="12.75">
      <c r="A425" s="122"/>
      <c r="B425" s="122"/>
    </row>
    <row r="426" spans="1:2" ht="12.75">
      <c r="A426" s="122"/>
      <c r="B426" s="122"/>
    </row>
    <row r="427" spans="1:2" ht="12.75">
      <c r="A427" s="122"/>
      <c r="B427" s="122"/>
    </row>
    <row r="428" spans="1:2" ht="12.75">
      <c r="A428" s="122"/>
      <c r="B428" s="122"/>
    </row>
    <row r="429" spans="1:2" ht="12.75">
      <c r="A429" s="122"/>
      <c r="B429" s="122"/>
    </row>
    <row r="430" spans="1:2" ht="12.75">
      <c r="A430" s="122"/>
      <c r="B430" s="122"/>
    </row>
    <row r="431" spans="1:2" ht="12.75">
      <c r="A431" s="122"/>
      <c r="B431" s="122"/>
    </row>
    <row r="432" spans="1:2" ht="12.75">
      <c r="A432" s="122"/>
      <c r="B432" s="122"/>
    </row>
    <row r="433" spans="1:2" ht="12.75">
      <c r="A433" s="122"/>
      <c r="B433" s="122"/>
    </row>
    <row r="434" spans="1:2" ht="12.75">
      <c r="A434" s="122"/>
      <c r="B434" s="122"/>
    </row>
    <row r="435" spans="1:2" ht="12.75">
      <c r="A435" s="122"/>
      <c r="B435" s="122"/>
    </row>
    <row r="436" spans="1:2" ht="12.75">
      <c r="A436" s="122"/>
      <c r="B436" s="122"/>
    </row>
    <row r="437" spans="1:2" ht="12.75">
      <c r="A437" s="122"/>
      <c r="B437" s="122"/>
    </row>
    <row r="438" spans="1:2" ht="12.75">
      <c r="A438" s="122"/>
      <c r="B438" s="122"/>
    </row>
    <row r="439" spans="1:2" ht="12.75">
      <c r="A439" s="122"/>
      <c r="B439" s="122"/>
    </row>
    <row r="440" spans="1:2" ht="12.75">
      <c r="A440" s="122"/>
      <c r="B440" s="122"/>
    </row>
    <row r="441" spans="1:2" ht="12.75">
      <c r="A441" s="122"/>
      <c r="B441" s="122"/>
    </row>
    <row r="442" spans="1:2" ht="12.75">
      <c r="A442" s="122"/>
      <c r="B442" s="122"/>
    </row>
    <row r="443" spans="1:2" ht="12.75">
      <c r="A443" s="122"/>
      <c r="B443" s="122"/>
    </row>
    <row r="444" spans="1:2" ht="12.75">
      <c r="A444" s="122"/>
      <c r="B444" s="122"/>
    </row>
    <row r="445" spans="1:2" ht="12.75">
      <c r="A445" s="122"/>
      <c r="B445" s="122"/>
    </row>
    <row r="446" spans="1:2" ht="12.75">
      <c r="A446" s="122"/>
      <c r="B446" s="122"/>
    </row>
    <row r="447" spans="1:2" ht="12.75">
      <c r="A447" s="122"/>
      <c r="B447" s="122"/>
    </row>
    <row r="448" spans="1:2" ht="12.75">
      <c r="A448" s="122"/>
      <c r="B448" s="122"/>
    </row>
    <row r="449" spans="1:2" ht="12.75">
      <c r="A449" s="122"/>
      <c r="B449" s="122"/>
    </row>
    <row r="450" spans="1:2" ht="12.75">
      <c r="A450" s="122"/>
      <c r="B450" s="122"/>
    </row>
    <row r="451" spans="1:2" ht="12.75">
      <c r="A451" s="122"/>
      <c r="B451" s="122"/>
    </row>
    <row r="452" spans="1:2" ht="12.75">
      <c r="A452" s="122"/>
      <c r="B452" s="122"/>
    </row>
    <row r="453" spans="1:2" ht="12.75">
      <c r="A453" s="122"/>
      <c r="B453" s="122"/>
    </row>
    <row r="454" spans="1:2" ht="12.75">
      <c r="A454" s="122"/>
      <c r="B454" s="122"/>
    </row>
    <row r="455" spans="1:2" ht="12.75">
      <c r="A455" s="122"/>
      <c r="B455" s="122"/>
    </row>
    <row r="456" spans="1:2" ht="12.75">
      <c r="A456" s="122"/>
      <c r="B456" s="122"/>
    </row>
    <row r="457" spans="1:2" ht="12.75">
      <c r="A457" s="122"/>
      <c r="B457" s="122"/>
    </row>
    <row r="458" spans="1:2" ht="12.75">
      <c r="A458" s="122"/>
      <c r="B458" s="122"/>
    </row>
    <row r="459" spans="1:2" ht="12.75">
      <c r="A459" s="122"/>
      <c r="B459" s="122"/>
    </row>
    <row r="460" spans="1:2" ht="12.75">
      <c r="A460" s="122"/>
      <c r="B460" s="122"/>
    </row>
    <row r="461" spans="1:2" ht="12.75">
      <c r="A461" s="122"/>
      <c r="B461" s="122"/>
    </row>
    <row r="462" spans="1:2" ht="12.75">
      <c r="A462" s="122"/>
      <c r="B462" s="122"/>
    </row>
    <row r="463" spans="1:2" ht="12.75">
      <c r="A463" s="122"/>
      <c r="B463" s="122"/>
    </row>
    <row r="464" spans="1:2" ht="12.75">
      <c r="A464" s="122"/>
      <c r="B464" s="122"/>
    </row>
    <row r="465" spans="1:2" ht="12.75">
      <c r="A465" s="122"/>
      <c r="B465" s="122"/>
    </row>
    <row r="466" spans="1:2" ht="12.75">
      <c r="A466" s="122"/>
      <c r="B466" s="122"/>
    </row>
    <row r="467" spans="1:2" ht="12.75">
      <c r="A467" s="122"/>
      <c r="B467" s="122"/>
    </row>
    <row r="468" spans="1:2" ht="12.75">
      <c r="A468" s="122"/>
      <c r="B468" s="122"/>
    </row>
    <row r="469" spans="1:2" ht="12.75">
      <c r="A469" s="122"/>
      <c r="B469" s="122"/>
    </row>
    <row r="470" spans="1:2" ht="12.75">
      <c r="A470" s="122"/>
      <c r="B470" s="122"/>
    </row>
    <row r="471" spans="1:2" ht="12.75">
      <c r="A471" s="122"/>
      <c r="B471" s="122"/>
    </row>
    <row r="472" spans="1:2" ht="12.75">
      <c r="A472" s="122"/>
      <c r="B472" s="122"/>
    </row>
    <row r="473" spans="1:2" ht="12.75">
      <c r="A473" s="122"/>
      <c r="B473" s="122"/>
    </row>
    <row r="474" spans="1:2" ht="12.75">
      <c r="A474" s="122"/>
      <c r="B474" s="122"/>
    </row>
    <row r="475" spans="1:2" ht="12.75">
      <c r="A475" s="122"/>
      <c r="B475" s="122"/>
    </row>
    <row r="476" spans="1:2" ht="12.75">
      <c r="A476" s="122"/>
      <c r="B476" s="122"/>
    </row>
    <row r="477" spans="1:2" ht="12.75">
      <c r="A477" s="122"/>
      <c r="B477" s="122"/>
    </row>
    <row r="478" spans="1:2" ht="12.75">
      <c r="A478" s="122"/>
      <c r="B478" s="122"/>
    </row>
    <row r="479" spans="1:2" ht="12.75">
      <c r="A479" s="122"/>
      <c r="B479" s="122"/>
    </row>
    <row r="480" spans="1:2" ht="12.75">
      <c r="A480" s="122"/>
      <c r="B480" s="122"/>
    </row>
    <row r="481" spans="1:2" ht="12.75">
      <c r="A481" s="122"/>
      <c r="B481" s="122"/>
    </row>
    <row r="482" spans="1:2" ht="12.75">
      <c r="A482" s="122"/>
      <c r="B482" s="122"/>
    </row>
    <row r="483" spans="1:2" ht="12.75">
      <c r="A483" s="122"/>
      <c r="B483" s="122"/>
    </row>
    <row r="484" spans="1:2" ht="12.75">
      <c r="A484" s="122"/>
      <c r="B484" s="122"/>
    </row>
    <row r="485" spans="1:2" ht="12.75">
      <c r="A485" s="122"/>
      <c r="B485" s="122"/>
    </row>
    <row r="486" spans="1:2" ht="12.75">
      <c r="A486" s="122"/>
      <c r="B486" s="122"/>
    </row>
    <row r="487" spans="1:2" ht="12.75">
      <c r="A487" s="122"/>
      <c r="B487" s="122"/>
    </row>
    <row r="488" spans="1:2" ht="12.75">
      <c r="A488" s="122"/>
      <c r="B488" s="122"/>
    </row>
    <row r="489" spans="1:2" ht="12.75">
      <c r="A489" s="122"/>
      <c r="B489" s="122"/>
    </row>
    <row r="490" spans="1:2" ht="12.75">
      <c r="A490" s="122"/>
      <c r="B490" s="122"/>
    </row>
    <row r="491" spans="1:2" ht="12.75">
      <c r="A491" s="122"/>
      <c r="B491" s="122"/>
    </row>
    <row r="492" spans="1:2" ht="12.75">
      <c r="A492" s="122"/>
      <c r="B492" s="122"/>
    </row>
    <row r="493" spans="1:2" ht="12.75">
      <c r="A493" s="122"/>
      <c r="B493" s="122"/>
    </row>
    <row r="494" spans="1:2" ht="12.75">
      <c r="A494" s="122"/>
      <c r="B494" s="122"/>
    </row>
    <row r="495" spans="1:2" ht="12.75">
      <c r="A495" s="122"/>
      <c r="B495" s="122"/>
    </row>
    <row r="496" spans="1:2" ht="12.75">
      <c r="A496" s="122"/>
      <c r="B496" s="122"/>
    </row>
    <row r="497" spans="1:2" ht="12.75">
      <c r="A497" s="122"/>
      <c r="B497" s="122"/>
    </row>
    <row r="498" spans="1:2" ht="12.75">
      <c r="A498" s="122"/>
      <c r="B498" s="122"/>
    </row>
    <row r="499" spans="1:2" ht="12.75">
      <c r="A499" s="122"/>
      <c r="B499" s="122"/>
    </row>
    <row r="500" spans="1:2" ht="12.75">
      <c r="A500" s="122"/>
      <c r="B500" s="122"/>
    </row>
    <row r="501" spans="1:2" ht="12.75">
      <c r="A501" s="122"/>
      <c r="B501" s="122"/>
    </row>
    <row r="502" spans="1:2" ht="12.75">
      <c r="A502" s="122"/>
      <c r="B502" s="122"/>
    </row>
    <row r="503" spans="1:2" ht="12.75">
      <c r="A503" s="122"/>
      <c r="B503" s="122"/>
    </row>
    <row r="504" spans="1:2" ht="12.75">
      <c r="A504" s="122"/>
      <c r="B504" s="122"/>
    </row>
    <row r="505" spans="1:2" ht="12.75">
      <c r="A505" s="122"/>
      <c r="B505" s="122"/>
    </row>
    <row r="506" spans="1:2" ht="12.75">
      <c r="A506" s="122"/>
      <c r="B506" s="122"/>
    </row>
    <row r="507" spans="1:2" ht="12.75">
      <c r="A507" s="122"/>
      <c r="B507" s="122"/>
    </row>
    <row r="508" spans="1:2" ht="12.75">
      <c r="A508" s="122"/>
      <c r="B508" s="122"/>
    </row>
    <row r="509" spans="1:2" ht="12.75">
      <c r="A509" s="122"/>
      <c r="B509" s="122"/>
    </row>
    <row r="510" spans="1:2" ht="12.75">
      <c r="A510" s="122"/>
      <c r="B510" s="122"/>
    </row>
    <row r="511" spans="1:2" ht="12.75">
      <c r="A511" s="122"/>
      <c r="B511" s="122"/>
    </row>
    <row r="512" spans="1:2" ht="12.75">
      <c r="A512" s="122"/>
      <c r="B512" s="122"/>
    </row>
    <row r="513" spans="1:2" ht="12.75">
      <c r="A513" s="122"/>
      <c r="B513" s="122"/>
    </row>
    <row r="514" spans="1:2" ht="12.75">
      <c r="A514" s="122"/>
      <c r="B514" s="122"/>
    </row>
    <row r="515" spans="1:2" ht="12.75">
      <c r="A515" s="122"/>
      <c r="B515" s="122"/>
    </row>
    <row r="516" spans="1:2" ht="12.75">
      <c r="A516" s="122"/>
      <c r="B516" s="122"/>
    </row>
    <row r="517" spans="1:2" ht="12.75">
      <c r="A517" s="122"/>
      <c r="B517" s="122"/>
    </row>
    <row r="518" spans="1:2" ht="12.75">
      <c r="A518" s="122"/>
      <c r="B518" s="122"/>
    </row>
    <row r="519" spans="1:2" ht="12.75">
      <c r="A519" s="122"/>
      <c r="B519" s="122"/>
    </row>
    <row r="520" spans="1:2" ht="12.75">
      <c r="A520" s="122"/>
      <c r="B520" s="122"/>
    </row>
    <row r="521" spans="1:2" ht="12.75">
      <c r="A521" s="122"/>
      <c r="B521" s="122"/>
    </row>
    <row r="522" spans="1:2" ht="12.75">
      <c r="A522" s="122"/>
      <c r="B522" s="122"/>
    </row>
    <row r="523" spans="1:2" ht="12.75">
      <c r="A523" s="122"/>
      <c r="B523" s="122"/>
    </row>
    <row r="524" spans="1:2" ht="12.75">
      <c r="A524" s="122"/>
      <c r="B524" s="122"/>
    </row>
    <row r="525" spans="1:2" ht="12.75">
      <c r="A525" s="122"/>
      <c r="B525" s="122"/>
    </row>
    <row r="526" spans="1:2" ht="12.75">
      <c r="A526" s="122"/>
      <c r="B526" s="122"/>
    </row>
    <row r="527" spans="1:2" ht="12.75">
      <c r="A527" s="122"/>
      <c r="B527" s="122"/>
    </row>
    <row r="528" spans="1:2" ht="12.75">
      <c r="A528" s="122"/>
      <c r="B528" s="122"/>
    </row>
    <row r="529" spans="1:2" ht="12.75">
      <c r="A529" s="122"/>
      <c r="B529" s="122"/>
    </row>
    <row r="530" spans="1:2" ht="12.75">
      <c r="A530" s="122"/>
      <c r="B530" s="122"/>
    </row>
    <row r="531" spans="1:2" ht="12.75">
      <c r="A531" s="122"/>
      <c r="B531" s="122"/>
    </row>
    <row r="532" spans="1:2" ht="12.75">
      <c r="A532" s="122"/>
      <c r="B532" s="122"/>
    </row>
    <row r="533" spans="1:2" ht="12.75">
      <c r="A533" s="122"/>
      <c r="B533" s="122"/>
    </row>
    <row r="534" spans="1:2" ht="12.75">
      <c r="A534" s="122"/>
      <c r="B534" s="122"/>
    </row>
    <row r="535" spans="1:2" ht="12.75">
      <c r="A535" s="122"/>
      <c r="B535" s="122"/>
    </row>
    <row r="536" spans="1:2" ht="12.75">
      <c r="A536" s="122"/>
      <c r="B536" s="122"/>
    </row>
    <row r="537" spans="1:2" ht="12.75">
      <c r="A537" s="122"/>
      <c r="B537" s="122"/>
    </row>
    <row r="538" spans="1:2" ht="12.75">
      <c r="A538" s="122"/>
      <c r="B538" s="122"/>
    </row>
    <row r="539" spans="1:2" ht="12.75">
      <c r="A539" s="122"/>
      <c r="B539" s="122"/>
    </row>
    <row r="540" spans="1:2" ht="12.75">
      <c r="A540" s="122"/>
      <c r="B540" s="122"/>
    </row>
    <row r="541" spans="1:2" ht="12.75">
      <c r="A541" s="122"/>
      <c r="B541" s="122"/>
    </row>
    <row r="542" spans="1:2" ht="12.75">
      <c r="A542" s="122"/>
      <c r="B542" s="122"/>
    </row>
    <row r="543" spans="1:2" ht="12.75">
      <c r="A543" s="122"/>
      <c r="B543" s="122"/>
    </row>
    <row r="544" spans="1:2" ht="12.75">
      <c r="A544" s="122"/>
      <c r="B544" s="122"/>
    </row>
    <row r="545" spans="1:2" ht="12.75">
      <c r="A545" s="122"/>
      <c r="B545" s="122"/>
    </row>
    <row r="546" spans="1:2" ht="12.75">
      <c r="A546" s="122"/>
      <c r="B546" s="122"/>
    </row>
    <row r="547" spans="1:2" ht="12.75">
      <c r="A547" s="122"/>
      <c r="B547" s="122"/>
    </row>
    <row r="548" spans="1:2" ht="12.75">
      <c r="A548" s="122"/>
      <c r="B548" s="122"/>
    </row>
    <row r="549" spans="1:2" ht="12.75">
      <c r="A549" s="122"/>
      <c r="B549" s="122"/>
    </row>
    <row r="550" spans="1:2" ht="12.75">
      <c r="A550" s="122"/>
      <c r="B550" s="122"/>
    </row>
    <row r="551" spans="1:2" ht="12.75">
      <c r="A551" s="122"/>
      <c r="B551" s="122"/>
    </row>
    <row r="552" spans="1:2" ht="12.75">
      <c r="A552" s="122"/>
      <c r="B552" s="122"/>
    </row>
    <row r="553" spans="1:2" ht="12.75">
      <c r="A553" s="122"/>
      <c r="B553" s="122"/>
    </row>
    <row r="554" spans="1:2" ht="12.75">
      <c r="A554" s="122"/>
      <c r="B554" s="122"/>
    </row>
    <row r="555" spans="1:2" ht="12.75">
      <c r="A555" s="122"/>
      <c r="B555" s="122"/>
    </row>
    <row r="556" spans="1:2" ht="12.75">
      <c r="A556" s="122"/>
      <c r="B556" s="122"/>
    </row>
    <row r="557" spans="1:2" ht="12.75">
      <c r="A557" s="122"/>
      <c r="B557" s="122"/>
    </row>
    <row r="558" spans="1:2" ht="12.75">
      <c r="A558" s="122"/>
      <c r="B558" s="122"/>
    </row>
    <row r="559" spans="1:2" ht="12.75">
      <c r="A559" s="122"/>
      <c r="B559" s="122"/>
    </row>
    <row r="560" spans="1:2" ht="12.75">
      <c r="A560" s="122"/>
      <c r="B560" s="122"/>
    </row>
    <row r="561" spans="1:2" ht="12.75">
      <c r="A561" s="122"/>
      <c r="B561" s="122"/>
    </row>
    <row r="562" spans="1:2" ht="12.75">
      <c r="A562" s="122"/>
      <c r="B562" s="122"/>
    </row>
    <row r="563" spans="1:2" ht="12.75">
      <c r="A563" s="122"/>
      <c r="B563" s="122"/>
    </row>
    <row r="564" spans="1:2" ht="12.75">
      <c r="A564" s="122"/>
      <c r="B564" s="122"/>
    </row>
    <row r="565" spans="1:2" ht="12.75">
      <c r="A565" s="122"/>
      <c r="B565" s="122"/>
    </row>
    <row r="566" spans="1:2" ht="12.75">
      <c r="A566" s="122"/>
      <c r="B566" s="122"/>
    </row>
    <row r="567" spans="1:2" ht="12.75">
      <c r="A567" s="122"/>
      <c r="B567" s="122"/>
    </row>
    <row r="568" spans="1:2" ht="12.75">
      <c r="A568" s="122"/>
      <c r="B568" s="122"/>
    </row>
    <row r="569" spans="1:2" ht="12.75">
      <c r="A569" s="122"/>
      <c r="B569" s="122"/>
    </row>
    <row r="570" spans="1:2" ht="12.75">
      <c r="A570" s="122"/>
      <c r="B570" s="122"/>
    </row>
    <row r="571" spans="1:2" ht="12.75">
      <c r="A571" s="122"/>
      <c r="B571" s="122"/>
    </row>
    <row r="572" spans="1:2" ht="12.75">
      <c r="A572" s="122"/>
      <c r="B572" s="122"/>
    </row>
    <row r="573" spans="1:2" ht="12.75">
      <c r="A573" s="122"/>
      <c r="B573" s="122"/>
    </row>
    <row r="574" spans="1:2" ht="12.75">
      <c r="A574" s="122"/>
      <c r="B574" s="122"/>
    </row>
    <row r="575" spans="1:2" ht="12.75">
      <c r="A575" s="122"/>
      <c r="B575" s="122"/>
    </row>
    <row r="576" spans="1:2" ht="12.75">
      <c r="A576" s="122"/>
      <c r="B576" s="122"/>
    </row>
    <row r="577" spans="1:2" ht="12.75">
      <c r="A577" s="122"/>
      <c r="B577" s="122"/>
    </row>
    <row r="578" spans="1:2" ht="12.75">
      <c r="A578" s="122"/>
      <c r="B578" s="122"/>
    </row>
    <row r="579" spans="1:2" ht="12.75">
      <c r="A579" s="122"/>
      <c r="B579" s="122"/>
    </row>
    <row r="580" spans="1:2" ht="12.75">
      <c r="A580" s="122"/>
      <c r="B580" s="122"/>
    </row>
    <row r="581" spans="1:2" ht="12.75">
      <c r="A581" s="122"/>
      <c r="B581" s="122"/>
    </row>
    <row r="582" spans="1:2" ht="12.75">
      <c r="A582" s="122"/>
      <c r="B582" s="122"/>
    </row>
    <row r="583" spans="1:2" ht="12.75">
      <c r="A583" s="122"/>
      <c r="B583" s="122"/>
    </row>
    <row r="584" spans="1:2" ht="12.75">
      <c r="A584" s="122"/>
      <c r="B584" s="122"/>
    </row>
    <row r="585" spans="1:2" ht="12.75">
      <c r="A585" s="122"/>
      <c r="B585" s="122"/>
    </row>
    <row r="586" spans="1:2" ht="12.75">
      <c r="A586" s="122"/>
      <c r="B586" s="122"/>
    </row>
    <row r="587" spans="1:2" ht="12.75">
      <c r="A587" s="122"/>
      <c r="B587" s="122"/>
    </row>
    <row r="588" spans="1:2" ht="12.75">
      <c r="A588" s="122"/>
      <c r="B588" s="122"/>
    </row>
    <row r="589" spans="1:2" ht="12.75">
      <c r="A589" s="122"/>
      <c r="B589" s="122"/>
    </row>
    <row r="590" spans="1:2" ht="12.75">
      <c r="A590" s="122"/>
      <c r="B590" s="122"/>
    </row>
    <row r="591" spans="1:2" ht="12.75">
      <c r="A591" s="122"/>
      <c r="B591" s="122"/>
    </row>
    <row r="592" spans="1:2" ht="12.75">
      <c r="A592" s="122"/>
      <c r="B592" s="122"/>
    </row>
    <row r="593" spans="1:2" ht="12.75">
      <c r="A593" s="122"/>
      <c r="B593" s="122"/>
    </row>
    <row r="594" spans="1:2" ht="12.75">
      <c r="A594" s="122"/>
      <c r="B594" s="122"/>
    </row>
    <row r="595" spans="1:2" ht="12.75">
      <c r="A595" s="122"/>
      <c r="B595" s="122"/>
    </row>
    <row r="596" spans="1:2" ht="12.75">
      <c r="A596" s="122"/>
      <c r="B596" s="122"/>
    </row>
    <row r="597" spans="1:2" ht="12.75">
      <c r="A597" s="122"/>
      <c r="B597" s="122"/>
    </row>
    <row r="598" spans="1:2" ht="12.75">
      <c r="A598" s="122"/>
      <c r="B598" s="122"/>
    </row>
    <row r="599" spans="1:2" ht="12.75">
      <c r="A599" s="122"/>
      <c r="B599" s="122"/>
    </row>
    <row r="600" spans="1:2" ht="12.75">
      <c r="A600" s="122"/>
      <c r="B600" s="122"/>
    </row>
    <row r="601" spans="1:2" ht="12.75">
      <c r="A601" s="122"/>
      <c r="B601" s="122"/>
    </row>
    <row r="602" spans="1:2" ht="12.75">
      <c r="A602" s="122"/>
      <c r="B602" s="122"/>
    </row>
    <row r="603" spans="1:2" ht="12.75">
      <c r="A603" s="122"/>
      <c r="B603" s="122"/>
    </row>
    <row r="604" spans="1:2" ht="12.75">
      <c r="A604" s="122"/>
      <c r="B604" s="122"/>
    </row>
    <row r="605" spans="1:2" ht="12.75">
      <c r="A605" s="122"/>
      <c r="B605" s="122"/>
    </row>
    <row r="606" spans="1:2" ht="12.75">
      <c r="A606" s="122"/>
      <c r="B606" s="122"/>
    </row>
    <row r="607" spans="1:2" ht="12.75">
      <c r="A607" s="122"/>
      <c r="B607" s="122"/>
    </row>
    <row r="608" spans="1:2" ht="12.75">
      <c r="A608" s="122"/>
      <c r="B608" s="122"/>
    </row>
    <row r="609" spans="1:2" ht="12.75">
      <c r="A609" s="122"/>
      <c r="B609" s="122"/>
    </row>
    <row r="610" spans="1:2" ht="12.75">
      <c r="A610" s="122"/>
      <c r="B610" s="122"/>
    </row>
    <row r="611" spans="1:2" ht="12.75">
      <c r="A611" s="122"/>
      <c r="B611" s="122"/>
    </row>
    <row r="612" spans="1:2" ht="12.75">
      <c r="A612" s="122"/>
      <c r="B612" s="122"/>
    </row>
    <row r="613" spans="1:2" ht="12.75">
      <c r="A613" s="122"/>
      <c r="B613" s="122"/>
    </row>
    <row r="614" spans="1:2" ht="12.75">
      <c r="A614" s="122"/>
      <c r="B614" s="122"/>
    </row>
    <row r="615" spans="1:2" ht="12.75">
      <c r="A615" s="122"/>
      <c r="B615" s="122"/>
    </row>
    <row r="616" spans="1:2" ht="12.75">
      <c r="A616" s="122"/>
      <c r="B616" s="122"/>
    </row>
    <row r="617" spans="1:2" ht="12.75">
      <c r="A617" s="122"/>
      <c r="B617" s="122"/>
    </row>
    <row r="618" spans="1:2" ht="12.75">
      <c r="A618" s="122"/>
      <c r="B618" s="122"/>
    </row>
    <row r="619" spans="1:2" ht="12.75">
      <c r="A619" s="122"/>
      <c r="B619" s="122"/>
    </row>
    <row r="620" spans="1:2" ht="12.75">
      <c r="A620" s="122"/>
      <c r="B620" s="122"/>
    </row>
    <row r="621" spans="1:2" ht="12.75">
      <c r="A621" s="122"/>
      <c r="B621" s="122"/>
    </row>
    <row r="622" spans="1:2" ht="12.75">
      <c r="A622" s="122"/>
      <c r="B622" s="122"/>
    </row>
    <row r="623" spans="1:2" ht="12.75">
      <c r="A623" s="122"/>
      <c r="B623" s="122"/>
    </row>
    <row r="624" spans="1:2" ht="12.75">
      <c r="A624" s="122"/>
      <c r="B624" s="122"/>
    </row>
    <row r="625" spans="1:2" ht="12.75">
      <c r="A625" s="122"/>
      <c r="B625" s="122"/>
    </row>
    <row r="626" spans="1:2" ht="12.75">
      <c r="A626" s="122"/>
      <c r="B626" s="122"/>
    </row>
    <row r="627" spans="1:2" ht="12.75">
      <c r="A627" s="122"/>
      <c r="B627" s="122"/>
    </row>
    <row r="628" spans="1:2" ht="12.75">
      <c r="A628" s="122"/>
      <c r="B628" s="122"/>
    </row>
    <row r="629" spans="1:2" ht="12.75">
      <c r="A629" s="122"/>
      <c r="B629" s="122"/>
    </row>
    <row r="630" spans="1:2" ht="12.75">
      <c r="A630" s="122"/>
      <c r="B630" s="122"/>
    </row>
    <row r="631" spans="1:2" ht="12.75">
      <c r="A631" s="122"/>
      <c r="B631" s="122"/>
    </row>
    <row r="632" spans="1:2" ht="12.75">
      <c r="A632" s="122"/>
      <c r="B632" s="122"/>
    </row>
    <row r="633" spans="1:2" ht="12.75">
      <c r="A633" s="122"/>
      <c r="B633" s="122"/>
    </row>
    <row r="634" spans="1:2" ht="12.75">
      <c r="A634" s="122"/>
      <c r="B634" s="122"/>
    </row>
    <row r="635" spans="1:2" ht="12.75">
      <c r="A635" s="122"/>
      <c r="B635" s="122"/>
    </row>
    <row r="636" spans="1:2" ht="12.75">
      <c r="A636" s="122"/>
      <c r="B636" s="122"/>
    </row>
    <row r="637" spans="1:2" ht="12.75">
      <c r="A637" s="122"/>
      <c r="B637" s="122"/>
    </row>
    <row r="638" spans="1:2" ht="12.75">
      <c r="A638" s="122"/>
      <c r="B638" s="122"/>
    </row>
    <row r="639" spans="1:2" ht="12.75">
      <c r="A639" s="122"/>
      <c r="B639" s="122"/>
    </row>
    <row r="640" spans="1:2" ht="12.75">
      <c r="A640" s="122"/>
      <c r="B640" s="122"/>
    </row>
    <row r="641" spans="1:2" ht="12.75">
      <c r="A641" s="122"/>
      <c r="B641" s="122"/>
    </row>
    <row r="642" spans="1:2" ht="12.75">
      <c r="A642" s="122"/>
      <c r="B642" s="122"/>
    </row>
    <row r="643" spans="1:2" ht="12.75">
      <c r="A643" s="122"/>
      <c r="B643" s="122"/>
    </row>
    <row r="644" spans="1:2" ht="12.75">
      <c r="A644" s="122"/>
      <c r="B644" s="122"/>
    </row>
    <row r="645" spans="1:2" ht="12.75">
      <c r="A645" s="122"/>
      <c r="B645" s="122"/>
    </row>
    <row r="646" spans="1:2" ht="12.75">
      <c r="A646" s="122"/>
      <c r="B646" s="122"/>
    </row>
    <row r="647" spans="1:2" ht="12.75">
      <c r="A647" s="122"/>
      <c r="B647" s="122"/>
    </row>
    <row r="648" spans="1:2" ht="12.75">
      <c r="A648" s="122"/>
      <c r="B648" s="122"/>
    </row>
    <row r="649" spans="1:2" ht="12.75">
      <c r="A649" s="122"/>
      <c r="B649" s="122"/>
    </row>
    <row r="650" spans="1:2" ht="12.75">
      <c r="A650" s="122"/>
      <c r="B650" s="122"/>
    </row>
    <row r="651" spans="1:2" ht="12.75">
      <c r="A651" s="122"/>
      <c r="B651" s="122"/>
    </row>
    <row r="652" spans="1:2" ht="12.75">
      <c r="A652" s="122"/>
      <c r="B652" s="122"/>
    </row>
    <row r="653" spans="1:2" ht="12.75">
      <c r="A653" s="122"/>
      <c r="B653" s="122"/>
    </row>
    <row r="654" spans="1:2" ht="12.75">
      <c r="A654" s="122"/>
      <c r="B654" s="122"/>
    </row>
    <row r="655" spans="1:2" ht="12.75">
      <c r="A655" s="122"/>
      <c r="B655" s="122"/>
    </row>
    <row r="656" spans="1:2" ht="12.75">
      <c r="A656" s="122"/>
      <c r="B656" s="122"/>
    </row>
    <row r="657" spans="1:2" ht="12.75">
      <c r="A657" s="122"/>
      <c r="B657" s="122"/>
    </row>
    <row r="658" spans="1:2" ht="12.75">
      <c r="A658" s="122"/>
      <c r="B658" s="122"/>
    </row>
    <row r="659" spans="1:2" ht="12.75">
      <c r="A659" s="122"/>
      <c r="B659" s="122"/>
    </row>
    <row r="660" spans="1:2" ht="12.75">
      <c r="A660" s="122"/>
      <c r="B660" s="122"/>
    </row>
    <row r="661" spans="1:2" ht="12.75">
      <c r="A661" s="122"/>
      <c r="B661" s="122"/>
    </row>
    <row r="662" spans="1:2" ht="12.75">
      <c r="A662" s="122"/>
      <c r="B662" s="122"/>
    </row>
    <row r="663" spans="1:2" ht="12.75">
      <c r="A663" s="122"/>
      <c r="B663" s="122"/>
    </row>
    <row r="664" spans="1:2" ht="12.75">
      <c r="A664" s="122"/>
      <c r="B664" s="122"/>
    </row>
    <row r="665" spans="1:2" ht="12.75">
      <c r="A665" s="122"/>
      <c r="B665" s="122"/>
    </row>
    <row r="666" spans="1:2" ht="12.75">
      <c r="A666" s="122"/>
      <c r="B666" s="122"/>
    </row>
    <row r="667" spans="1:2" ht="12.75">
      <c r="A667" s="122"/>
      <c r="B667" s="122"/>
    </row>
    <row r="668" spans="1:2" ht="12.75">
      <c r="A668" s="122"/>
      <c r="B668" s="122"/>
    </row>
    <row r="669" spans="1:2" ht="12.75">
      <c r="A669" s="122"/>
      <c r="B669" s="122"/>
    </row>
    <row r="670" spans="1:2" ht="12.75">
      <c r="A670" s="122"/>
      <c r="B670" s="122"/>
    </row>
    <row r="671" spans="1:2" ht="12.75">
      <c r="A671" s="122"/>
      <c r="B671" s="122"/>
    </row>
    <row r="672" spans="1:2" ht="12.75">
      <c r="A672" s="122"/>
      <c r="B672" s="122"/>
    </row>
    <row r="673" spans="1:2" ht="12.75">
      <c r="A673" s="122"/>
      <c r="B673" s="122"/>
    </row>
    <row r="674" spans="1:2" ht="12.75">
      <c r="A674" s="122"/>
      <c r="B674" s="122"/>
    </row>
    <row r="675" spans="1:2" ht="12.75">
      <c r="A675" s="122"/>
      <c r="B675" s="122"/>
    </row>
    <row r="676" spans="1:2" ht="12.75">
      <c r="A676" s="122"/>
      <c r="B676" s="122"/>
    </row>
    <row r="677" spans="1:2" ht="12.75">
      <c r="A677" s="122"/>
      <c r="B677" s="122"/>
    </row>
    <row r="678" spans="1:2" ht="12.75">
      <c r="A678" s="122"/>
      <c r="B678" s="122"/>
    </row>
    <row r="679" spans="1:2" ht="12.75">
      <c r="A679" s="122"/>
      <c r="B679" s="122"/>
    </row>
    <row r="680" spans="1:2" ht="12.75">
      <c r="A680" s="122"/>
      <c r="B680" s="122"/>
    </row>
    <row r="681" spans="1:2" ht="12.75">
      <c r="A681" s="122"/>
      <c r="B681" s="122"/>
    </row>
    <row r="682" spans="1:2" ht="12.75">
      <c r="A682" s="122"/>
      <c r="B682" s="122"/>
    </row>
    <row r="683" spans="1:2" ht="12.75">
      <c r="A683" s="122"/>
      <c r="B683" s="122"/>
    </row>
    <row r="684" spans="1:2" ht="12.75">
      <c r="A684" s="122"/>
      <c r="B684" s="122"/>
    </row>
    <row r="685" spans="1:2" ht="12.75">
      <c r="A685" s="122"/>
      <c r="B685" s="122"/>
    </row>
    <row r="686" spans="1:2" ht="12.75">
      <c r="A686" s="122"/>
      <c r="B686" s="122"/>
    </row>
    <row r="687" spans="1:2" ht="12.75">
      <c r="A687" s="122"/>
      <c r="B687" s="122"/>
    </row>
    <row r="688" spans="1:2" ht="12.75">
      <c r="A688" s="122"/>
      <c r="B688" s="122"/>
    </row>
    <row r="689" spans="1:2" ht="12.75">
      <c r="A689" s="122"/>
      <c r="B689" s="122"/>
    </row>
    <row r="690" spans="1:2" ht="12.75">
      <c r="A690" s="122"/>
      <c r="B690" s="122"/>
    </row>
    <row r="691" spans="1:2" ht="12.75">
      <c r="A691" s="122"/>
      <c r="B691" s="122"/>
    </row>
    <row r="692" spans="1:2" ht="12.75">
      <c r="A692" s="122"/>
      <c r="B692" s="122"/>
    </row>
    <row r="693" spans="1:2" ht="12.75">
      <c r="A693" s="122"/>
      <c r="B693" s="122"/>
    </row>
    <row r="694" spans="1:2" ht="12.75">
      <c r="A694" s="122"/>
      <c r="B694" s="122"/>
    </row>
    <row r="695" spans="1:2" ht="12.75">
      <c r="A695" s="122"/>
      <c r="B695" s="122"/>
    </row>
    <row r="696" spans="1:2" ht="12.75">
      <c r="A696" s="122"/>
      <c r="B696" s="122"/>
    </row>
    <row r="697" spans="1:2" ht="12.75">
      <c r="A697" s="122"/>
      <c r="B697" s="122"/>
    </row>
    <row r="698" spans="1:2" ht="12.75">
      <c r="A698" s="122"/>
      <c r="B698" s="122"/>
    </row>
    <row r="699" spans="1:2" ht="12.75">
      <c r="A699" s="122"/>
      <c r="B699" s="122"/>
    </row>
    <row r="700" spans="1:2" ht="12.75">
      <c r="A700" s="122"/>
      <c r="B700" s="122"/>
    </row>
    <row r="701" spans="1:2" ht="12.75">
      <c r="A701" s="122"/>
      <c r="B701" s="122"/>
    </row>
    <row r="702" spans="1:2" ht="12.75">
      <c r="A702" s="122"/>
      <c r="B702" s="122"/>
    </row>
    <row r="703" spans="1:2" ht="12.75">
      <c r="A703" s="122"/>
      <c r="B703" s="122"/>
    </row>
    <row r="704" spans="1:2" ht="12.75">
      <c r="A704" s="122"/>
      <c r="B704" s="122"/>
    </row>
    <row r="705" spans="1:2" ht="12.75">
      <c r="A705" s="122"/>
      <c r="B705" s="122"/>
    </row>
    <row r="706" spans="1:2" ht="12.75">
      <c r="A706" s="122"/>
      <c r="B706" s="122"/>
    </row>
    <row r="707" spans="1:2" ht="12.75">
      <c r="A707" s="122"/>
      <c r="B707" s="122"/>
    </row>
    <row r="708" spans="1:2" ht="12.75">
      <c r="A708" s="122"/>
      <c r="B708" s="122"/>
    </row>
    <row r="709" spans="1:2" ht="12.75">
      <c r="A709" s="122"/>
      <c r="B709" s="122"/>
    </row>
    <row r="710" spans="1:2" ht="12.75">
      <c r="A710" s="122"/>
      <c r="B710" s="122"/>
    </row>
    <row r="711" spans="1:2" ht="12.75">
      <c r="A711" s="122"/>
      <c r="B711" s="122"/>
    </row>
    <row r="712" spans="1:2" ht="12.75">
      <c r="A712" s="122"/>
      <c r="B712" s="122"/>
    </row>
    <row r="713" spans="1:2" ht="12.75">
      <c r="A713" s="122"/>
      <c r="B713" s="122"/>
    </row>
    <row r="714" spans="1:2" ht="12.75">
      <c r="A714" s="122"/>
      <c r="B714" s="122"/>
    </row>
    <row r="715" spans="1:2" ht="12.75">
      <c r="A715" s="122"/>
      <c r="B715" s="122"/>
    </row>
    <row r="716" spans="1:2" ht="12.75">
      <c r="A716" s="122"/>
      <c r="B716" s="122"/>
    </row>
    <row r="717" spans="1:2" ht="12.75">
      <c r="A717" s="122"/>
      <c r="B717" s="122"/>
    </row>
    <row r="718" spans="1:2" ht="12.75">
      <c r="A718" s="122"/>
      <c r="B718" s="122"/>
    </row>
    <row r="719" spans="1:2" ht="12.75">
      <c r="A719" s="122"/>
      <c r="B719" s="122"/>
    </row>
    <row r="720" spans="1:2" ht="12.75">
      <c r="A720" s="122"/>
      <c r="B720" s="122"/>
    </row>
    <row r="721" spans="1:2" ht="12.75">
      <c r="A721" s="122"/>
      <c r="B721" s="122"/>
    </row>
    <row r="722" spans="1:2" ht="12.75">
      <c r="A722" s="122"/>
      <c r="B722" s="122"/>
    </row>
    <row r="723" spans="1:2" ht="12.75">
      <c r="A723" s="122"/>
      <c r="B723" s="122"/>
    </row>
    <row r="724" spans="1:2" ht="12.75">
      <c r="A724" s="122"/>
      <c r="B724" s="122"/>
    </row>
    <row r="725" spans="1:2" ht="12.75">
      <c r="A725" s="122"/>
      <c r="B725" s="122"/>
    </row>
    <row r="726" spans="1:2" ht="12.75">
      <c r="A726" s="122"/>
      <c r="B726" s="122"/>
    </row>
    <row r="727" spans="1:2" ht="12.75">
      <c r="A727" s="122"/>
      <c r="B727" s="122"/>
    </row>
    <row r="728" spans="1:2" ht="12.75">
      <c r="A728" s="122"/>
      <c r="B728" s="122"/>
    </row>
    <row r="729" spans="1:2" ht="12.75">
      <c r="A729" s="122"/>
      <c r="B729" s="122"/>
    </row>
    <row r="730" spans="1:2" ht="12.75">
      <c r="A730" s="122"/>
      <c r="B730" s="122"/>
    </row>
    <row r="731" spans="1:2" ht="12.75">
      <c r="A731" s="122"/>
      <c r="B731" s="122"/>
    </row>
    <row r="732" spans="1:2" ht="12.75">
      <c r="A732" s="122"/>
      <c r="B732" s="122"/>
    </row>
    <row r="733" spans="1:2" ht="12.75">
      <c r="A733" s="122"/>
      <c r="B733" s="122"/>
    </row>
    <row r="734" spans="1:2" ht="12.75">
      <c r="A734" s="122"/>
      <c r="B734" s="122"/>
    </row>
    <row r="735" spans="1:2" ht="12.75">
      <c r="A735" s="122"/>
      <c r="B735" s="122"/>
    </row>
    <row r="736" spans="1:2" ht="12.75">
      <c r="A736" s="122"/>
      <c r="B736" s="122"/>
    </row>
    <row r="737" spans="1:2" ht="12.75">
      <c r="A737" s="122"/>
      <c r="B737" s="122"/>
    </row>
    <row r="738" spans="1:2" ht="12.75">
      <c r="A738" s="122"/>
      <c r="B738" s="122"/>
    </row>
    <row r="739" spans="1:2" ht="12.75">
      <c r="A739" s="122"/>
      <c r="B739" s="122"/>
    </row>
    <row r="740" spans="1:2" ht="12.75">
      <c r="A740" s="122"/>
      <c r="B740" s="122"/>
    </row>
    <row r="741" spans="1:2" ht="12.75">
      <c r="A741" s="122"/>
      <c r="B741" s="122"/>
    </row>
    <row r="742" spans="1:2" ht="12.75">
      <c r="A742" s="122"/>
      <c r="B742" s="122"/>
    </row>
    <row r="743" spans="1:2" ht="12.75">
      <c r="A743" s="122"/>
      <c r="B743" s="122"/>
    </row>
    <row r="744" spans="1:2" ht="12.75">
      <c r="A744" s="122"/>
      <c r="B744" s="122"/>
    </row>
    <row r="745" spans="1:2" ht="12.75">
      <c r="A745" s="122"/>
      <c r="B745" s="122"/>
    </row>
    <row r="746" spans="1:2" ht="12.75">
      <c r="A746" s="122"/>
      <c r="B746" s="122"/>
    </row>
    <row r="747" spans="1:2" ht="12.75">
      <c r="A747" s="122"/>
      <c r="B747" s="122"/>
    </row>
    <row r="748" spans="1:2" ht="12.75">
      <c r="A748" s="122"/>
      <c r="B748" s="122"/>
    </row>
    <row r="749" spans="1:2" ht="12.75">
      <c r="A749" s="122"/>
      <c r="B749" s="122"/>
    </row>
    <row r="750" spans="1:2" ht="12.75">
      <c r="A750" s="122"/>
      <c r="B750" s="122"/>
    </row>
    <row r="751" spans="1:2" ht="12.75">
      <c r="A751" s="122"/>
      <c r="B751" s="122"/>
    </row>
    <row r="752" spans="1:2" ht="12.75">
      <c r="A752" s="122"/>
      <c r="B752" s="122"/>
    </row>
    <row r="753" spans="1:2" ht="12.75">
      <c r="A753" s="122"/>
      <c r="B753" s="122"/>
    </row>
    <row r="754" spans="1:2" ht="12.75">
      <c r="A754" s="122"/>
      <c r="B754" s="122"/>
    </row>
    <row r="755" spans="1:2" ht="12.75">
      <c r="A755" s="122"/>
      <c r="B755" s="122"/>
    </row>
    <row r="756" spans="1:2" ht="12.75">
      <c r="A756" s="122"/>
      <c r="B756" s="122"/>
    </row>
    <row r="757" spans="1:2" ht="12.75">
      <c r="A757" s="122"/>
      <c r="B757" s="122"/>
    </row>
    <row r="758" spans="1:2" ht="12.75">
      <c r="A758" s="122"/>
      <c r="B758" s="122"/>
    </row>
    <row r="759" spans="1:2" ht="12.75">
      <c r="A759" s="122"/>
      <c r="B759" s="122"/>
    </row>
    <row r="760" spans="1:2" ht="12.75">
      <c r="A760" s="122"/>
      <c r="B760" s="122"/>
    </row>
    <row r="761" spans="1:2" ht="12.75">
      <c r="A761" s="122"/>
      <c r="B761" s="122"/>
    </row>
    <row r="762" spans="1:2" ht="12.75">
      <c r="A762" s="122"/>
      <c r="B762" s="122"/>
    </row>
    <row r="763" spans="1:2" ht="12.75">
      <c r="A763" s="122"/>
      <c r="B763" s="122"/>
    </row>
    <row r="764" spans="1:2" ht="12.75">
      <c r="A764" s="122"/>
      <c r="B764" s="122"/>
    </row>
    <row r="765" spans="1:2" ht="12.75">
      <c r="A765" s="122"/>
      <c r="B765" s="122"/>
    </row>
    <row r="766" spans="1:2" ht="12.75">
      <c r="A766" s="122"/>
      <c r="B766" s="122"/>
    </row>
    <row r="767" spans="1:2" ht="12.75">
      <c r="A767" s="122"/>
      <c r="B767" s="122"/>
    </row>
    <row r="768" spans="1:2" ht="12.75">
      <c r="A768" s="122"/>
      <c r="B768" s="122"/>
    </row>
    <row r="769" spans="1:2" ht="12.75">
      <c r="A769" s="122"/>
      <c r="B769" s="122"/>
    </row>
    <row r="770" spans="1:2" ht="12.75">
      <c r="A770" s="122"/>
      <c r="B770" s="122"/>
    </row>
    <row r="771" spans="1:2" ht="12.75">
      <c r="A771" s="122"/>
      <c r="B771" s="122"/>
    </row>
    <row r="772" spans="1:2" ht="12.75">
      <c r="A772" s="122"/>
      <c r="B772" s="122"/>
    </row>
    <row r="773" spans="1:2" ht="12.75">
      <c r="A773" s="122"/>
      <c r="B773" s="122"/>
    </row>
    <row r="774" spans="1:2" ht="12.75">
      <c r="A774" s="122"/>
      <c r="B774" s="122"/>
    </row>
    <row r="775" spans="1:2" ht="12.75">
      <c r="A775" s="122"/>
      <c r="B775" s="122"/>
    </row>
    <row r="776" spans="1:2" ht="12.75">
      <c r="A776" s="122"/>
      <c r="B776" s="122"/>
    </row>
    <row r="777" spans="1:2" ht="12.75">
      <c r="A777" s="122"/>
      <c r="B777" s="122"/>
    </row>
    <row r="778" spans="1:2" ht="12.75">
      <c r="A778" s="122"/>
      <c r="B778" s="122"/>
    </row>
    <row r="779" spans="1:2" ht="12.75">
      <c r="A779" s="122"/>
      <c r="B779" s="122"/>
    </row>
    <row r="780" spans="1:2" ht="12.75">
      <c r="A780" s="122"/>
      <c r="B780" s="122"/>
    </row>
    <row r="781" spans="1:2" ht="12.75">
      <c r="A781" s="122"/>
      <c r="B781" s="122"/>
    </row>
    <row r="782" spans="1:2" ht="12.75">
      <c r="A782" s="122"/>
      <c r="B782" s="122"/>
    </row>
    <row r="783" spans="1:2" ht="12.75">
      <c r="A783" s="122"/>
      <c r="B783" s="122"/>
    </row>
    <row r="784" spans="1:2" ht="12.75">
      <c r="A784" s="122"/>
      <c r="B784" s="122"/>
    </row>
    <row r="785" spans="1:2" ht="12.75">
      <c r="A785" s="122"/>
      <c r="B785" s="122"/>
    </row>
    <row r="786" spans="1:2" ht="12.75">
      <c r="A786" s="122"/>
      <c r="B786" s="122"/>
    </row>
    <row r="787" spans="1:2" ht="12.75">
      <c r="A787" s="122"/>
      <c r="B787" s="122"/>
    </row>
    <row r="788" spans="1:2" ht="12.75">
      <c r="A788" s="122"/>
      <c r="B788" s="122"/>
    </row>
    <row r="789" spans="1:2" ht="12.75">
      <c r="A789" s="122"/>
      <c r="B789" s="122"/>
    </row>
    <row r="790" spans="1:2" ht="12.75">
      <c r="A790" s="122"/>
      <c r="B790" s="122"/>
    </row>
    <row r="791" spans="1:2" ht="12.75">
      <c r="A791" s="122"/>
      <c r="B791" s="122"/>
    </row>
    <row r="792" spans="1:2" ht="12.75">
      <c r="A792" s="122"/>
      <c r="B792" s="122"/>
    </row>
    <row r="793" spans="1:2" ht="12.75">
      <c r="A793" s="122"/>
      <c r="B793" s="122"/>
    </row>
    <row r="794" spans="1:2" ht="12.75">
      <c r="A794" s="122"/>
      <c r="B794" s="122"/>
    </row>
    <row r="795" spans="1:2" ht="12.75">
      <c r="A795" s="122"/>
      <c r="B795" s="122"/>
    </row>
    <row r="796" spans="1:2" ht="12.75">
      <c r="A796" s="122"/>
      <c r="B796" s="122"/>
    </row>
    <row r="797" spans="1:2" ht="12.75">
      <c r="A797" s="122"/>
      <c r="B797" s="122"/>
    </row>
    <row r="798" spans="1:2" ht="12.75">
      <c r="A798" s="122"/>
      <c r="B798" s="122"/>
    </row>
    <row r="799" spans="1:2" ht="12.75">
      <c r="A799" s="122"/>
      <c r="B799" s="122"/>
    </row>
    <row r="800" spans="1:2" ht="12.75">
      <c r="A800" s="122"/>
      <c r="B800" s="122"/>
    </row>
    <row r="801" spans="1:2" ht="12.75">
      <c r="A801" s="122"/>
      <c r="B801" s="122"/>
    </row>
    <row r="802" spans="1:2" ht="12.75">
      <c r="A802" s="122"/>
      <c r="B802" s="122"/>
    </row>
    <row r="803" spans="1:2" ht="12.75">
      <c r="A803" s="122"/>
      <c r="B803" s="122"/>
    </row>
    <row r="804" spans="1:2" ht="12.75">
      <c r="A804" s="122"/>
      <c r="B804" s="122"/>
    </row>
    <row r="805" spans="1:2" ht="12.75">
      <c r="A805" s="122"/>
      <c r="B805" s="122"/>
    </row>
    <row r="806" spans="1:2" ht="12.75">
      <c r="A806" s="122"/>
      <c r="B806" s="122"/>
    </row>
    <row r="807" spans="1:2" ht="12.75">
      <c r="A807" s="122"/>
      <c r="B807" s="122"/>
    </row>
    <row r="808" spans="1:2" ht="12.75">
      <c r="A808" s="122"/>
      <c r="B808" s="122"/>
    </row>
    <row r="809" spans="1:2" ht="12.75">
      <c r="A809" s="122"/>
      <c r="B809" s="122"/>
    </row>
    <row r="810" spans="1:2" ht="12.75">
      <c r="A810" s="122"/>
      <c r="B810" s="122"/>
    </row>
    <row r="811" spans="1:2" ht="12.75">
      <c r="A811" s="122"/>
      <c r="B811" s="122"/>
    </row>
    <row r="812" spans="1:2" ht="12.75">
      <c r="A812" s="122"/>
      <c r="B812" s="122"/>
    </row>
    <row r="813" spans="1:2" ht="12.75">
      <c r="A813" s="122"/>
      <c r="B813" s="122"/>
    </row>
    <row r="814" spans="1:2" ht="12.75">
      <c r="A814" s="122"/>
      <c r="B814" s="122"/>
    </row>
    <row r="815" spans="1:2" ht="12.75">
      <c r="A815" s="122"/>
      <c r="B815" s="122"/>
    </row>
    <row r="816" spans="1:2" ht="12.75">
      <c r="A816" s="122"/>
      <c r="B816" s="122"/>
    </row>
    <row r="817" spans="1:2" ht="12.75">
      <c r="A817" s="122"/>
      <c r="B817" s="122"/>
    </row>
    <row r="818" spans="1:2" ht="12.75">
      <c r="A818" s="122"/>
      <c r="B818" s="122"/>
    </row>
    <row r="819" spans="1:2" ht="12.75">
      <c r="A819" s="122"/>
      <c r="B819" s="122"/>
    </row>
    <row r="820" spans="1:2" ht="12.75">
      <c r="A820" s="122"/>
      <c r="B820" s="122"/>
    </row>
    <row r="821" spans="1:2" ht="12.75">
      <c r="A821" s="122"/>
      <c r="B821" s="122"/>
    </row>
    <row r="822" spans="1:2" ht="12.75">
      <c r="A822" s="122"/>
      <c r="B822" s="122"/>
    </row>
    <row r="823" spans="1:2" ht="12.75">
      <c r="A823" s="122"/>
      <c r="B823" s="122"/>
    </row>
    <row r="824" spans="1:2" ht="12.75">
      <c r="A824" s="122"/>
      <c r="B824" s="122"/>
    </row>
    <row r="825" spans="1:2" ht="12.75">
      <c r="A825" s="122"/>
      <c r="B825" s="122"/>
    </row>
    <row r="826" spans="1:2" ht="12.75">
      <c r="A826" s="122"/>
      <c r="B826" s="122"/>
    </row>
    <row r="827" spans="1:2" ht="12.75">
      <c r="A827" s="122"/>
      <c r="B827" s="122"/>
    </row>
    <row r="828" spans="1:2" ht="12.75">
      <c r="A828" s="122"/>
      <c r="B828" s="122"/>
    </row>
    <row r="829" spans="1:2" ht="12.75">
      <c r="A829" s="122"/>
      <c r="B829" s="122"/>
    </row>
    <row r="830" spans="1:2" ht="12.75">
      <c r="A830" s="122"/>
      <c r="B830" s="122"/>
    </row>
    <row r="831" spans="1:2" ht="12.75">
      <c r="A831" s="122"/>
      <c r="B831" s="122"/>
    </row>
    <row r="832" spans="1:2" ht="12.75">
      <c r="A832" s="122"/>
      <c r="B832" s="122"/>
    </row>
    <row r="833" spans="1:2" ht="12.75">
      <c r="A833" s="122"/>
      <c r="B833" s="122"/>
    </row>
    <row r="834" spans="1:2" ht="12.75">
      <c r="A834" s="122"/>
      <c r="B834" s="122"/>
    </row>
    <row r="835" spans="1:2" ht="12.75">
      <c r="A835" s="122"/>
      <c r="B835" s="122"/>
    </row>
    <row r="836" spans="1:2" ht="12.75">
      <c r="A836" s="122"/>
      <c r="B836" s="122"/>
    </row>
    <row r="837" spans="1:2" ht="12.75">
      <c r="A837" s="122"/>
      <c r="B837" s="122"/>
    </row>
    <row r="838" spans="1:2" ht="12.75">
      <c r="A838" s="122"/>
      <c r="B838" s="122"/>
    </row>
    <row r="839" spans="1:2" ht="12.75">
      <c r="A839" s="122"/>
      <c r="B839" s="122"/>
    </row>
    <row r="840" spans="1:2" ht="12.75">
      <c r="A840" s="122"/>
      <c r="B840" s="122"/>
    </row>
    <row r="841" spans="1:2" ht="12.75">
      <c r="A841" s="122"/>
      <c r="B841" s="122"/>
    </row>
    <row r="842" spans="1:2" ht="12.75">
      <c r="A842" s="122"/>
      <c r="B842" s="122"/>
    </row>
    <row r="843" spans="1:2" ht="12.75">
      <c r="A843" s="122"/>
      <c r="B843" s="122"/>
    </row>
    <row r="844" spans="1:2" ht="12.75">
      <c r="A844" s="122"/>
      <c r="B844" s="122"/>
    </row>
    <row r="845" spans="1:2" ht="12.75">
      <c r="A845" s="122"/>
      <c r="B845" s="122"/>
    </row>
    <row r="846" spans="1:2" ht="12.75">
      <c r="A846" s="122"/>
      <c r="B846" s="122"/>
    </row>
    <row r="847" spans="1:2" ht="12.75">
      <c r="A847" s="122"/>
      <c r="B847" s="122"/>
    </row>
    <row r="848" spans="1:2" ht="12.75">
      <c r="A848" s="122"/>
      <c r="B848" s="122"/>
    </row>
    <row r="849" spans="1:2" ht="12.75">
      <c r="A849" s="122"/>
      <c r="B849" s="122"/>
    </row>
    <row r="850" spans="1:2" ht="12.75">
      <c r="A850" s="122"/>
      <c r="B850" s="122"/>
    </row>
    <row r="851" spans="1:2" ht="12.75">
      <c r="A851" s="122"/>
      <c r="B851" s="122"/>
    </row>
    <row r="852" spans="1:2" ht="12.75">
      <c r="A852" s="122"/>
      <c r="B852" s="122"/>
    </row>
    <row r="853" spans="1:2" ht="12.75">
      <c r="A853" s="122"/>
      <c r="B853" s="122"/>
    </row>
    <row r="854" spans="1:2" ht="12.75">
      <c r="A854" s="122"/>
      <c r="B854" s="122"/>
    </row>
    <row r="855" spans="1:2" ht="12.75">
      <c r="A855" s="122"/>
      <c r="B855" s="122"/>
    </row>
    <row r="856" spans="1:2" ht="12.75">
      <c r="A856" s="122"/>
      <c r="B856" s="122"/>
    </row>
    <row r="857" spans="1:2" ht="12.75">
      <c r="A857" s="122"/>
      <c r="B857" s="122"/>
    </row>
    <row r="858" spans="1:2" ht="12.75">
      <c r="A858" s="122"/>
      <c r="B858" s="122"/>
    </row>
    <row r="859" spans="1:2" ht="12.75">
      <c r="A859" s="122"/>
      <c r="B859" s="122"/>
    </row>
    <row r="860" spans="1:2" ht="12.75">
      <c r="A860" s="122"/>
      <c r="B860" s="122"/>
    </row>
    <row r="861" spans="1:2" ht="12.75">
      <c r="A861" s="122"/>
      <c r="B861" s="122"/>
    </row>
    <row r="862" spans="1:2" ht="12.75">
      <c r="A862" s="122"/>
      <c r="B862" s="122"/>
    </row>
    <row r="863" spans="1:2" ht="12.75">
      <c r="A863" s="122"/>
      <c r="B863" s="122"/>
    </row>
    <row r="864" spans="1:2" ht="12.75">
      <c r="A864" s="122"/>
      <c r="B864" s="122"/>
    </row>
    <row r="865" spans="1:2" ht="12.75">
      <c r="A865" s="122"/>
      <c r="B865" s="122"/>
    </row>
    <row r="866" spans="1:2" ht="12.75">
      <c r="A866" s="122"/>
      <c r="B866" s="122"/>
    </row>
    <row r="867" spans="1:2" ht="12.75">
      <c r="A867" s="122"/>
      <c r="B867" s="122"/>
    </row>
    <row r="868" spans="1:2" ht="12.75">
      <c r="A868" s="122"/>
      <c r="B868" s="122"/>
    </row>
    <row r="869" spans="1:2" ht="12.75">
      <c r="A869" s="122"/>
      <c r="B869" s="122"/>
    </row>
    <row r="870" spans="1:2" ht="12.75">
      <c r="A870" s="122"/>
      <c r="B870" s="122"/>
    </row>
    <row r="871" spans="1:2" ht="12.75">
      <c r="A871" s="122"/>
      <c r="B871" s="122"/>
    </row>
    <row r="872" spans="1:2" ht="12.75">
      <c r="A872" s="122"/>
      <c r="B872" s="122"/>
    </row>
    <row r="873" spans="1:2" ht="12.75">
      <c r="A873" s="122"/>
      <c r="B873" s="122"/>
    </row>
    <row r="874" spans="1:2" ht="12.75">
      <c r="A874" s="122"/>
      <c r="B874" s="122"/>
    </row>
    <row r="875" spans="1:2" ht="12.75">
      <c r="A875" s="122"/>
      <c r="B875" s="122"/>
    </row>
    <row r="876" spans="1:2" ht="12.75">
      <c r="A876" s="122"/>
      <c r="B876" s="122"/>
    </row>
    <row r="877" spans="1:2" ht="12.75">
      <c r="A877" s="122"/>
      <c r="B877" s="122"/>
    </row>
    <row r="878" spans="1:2" ht="12.75">
      <c r="A878" s="122"/>
      <c r="B878" s="122"/>
    </row>
    <row r="879" spans="1:2" ht="12.75">
      <c r="A879" s="122"/>
      <c r="B879" s="122"/>
    </row>
    <row r="880" spans="1:2" ht="12.75">
      <c r="A880" s="122"/>
      <c r="B880" s="122"/>
    </row>
    <row r="881" spans="1:2" ht="12.75">
      <c r="A881" s="122"/>
      <c r="B881" s="122"/>
    </row>
    <row r="882" spans="1:2" ht="12.75">
      <c r="A882" s="122"/>
      <c r="B882" s="122"/>
    </row>
    <row r="883" spans="1:2" ht="12.75">
      <c r="A883" s="122"/>
      <c r="B883" s="122"/>
    </row>
    <row r="884" spans="1:2" ht="12.75">
      <c r="A884" s="122"/>
      <c r="B884" s="122"/>
    </row>
    <row r="885" spans="1:2" ht="12.75">
      <c r="A885" s="122"/>
      <c r="B885" s="122"/>
    </row>
    <row r="886" spans="1:2" ht="12.75">
      <c r="A886" s="122"/>
      <c r="B886" s="122"/>
    </row>
    <row r="887" spans="1:2" ht="12.75">
      <c r="A887" s="122"/>
      <c r="B887" s="122"/>
    </row>
    <row r="888" spans="1:2" ht="12.75">
      <c r="A888" s="122"/>
      <c r="B888" s="122"/>
    </row>
    <row r="889" spans="1:2" ht="12.75">
      <c r="A889" s="122"/>
      <c r="B889" s="122"/>
    </row>
    <row r="890" spans="1:2" ht="12.75">
      <c r="A890" s="122"/>
      <c r="B890" s="122"/>
    </row>
    <row r="891" spans="1:2" ht="12.75">
      <c r="A891" s="122"/>
      <c r="B891" s="122"/>
    </row>
    <row r="892" spans="1:2" ht="12.75">
      <c r="A892" s="122"/>
      <c r="B892" s="122"/>
    </row>
    <row r="893" spans="1:2" ht="12.75">
      <c r="A893" s="122"/>
      <c r="B893" s="122"/>
    </row>
    <row r="894" spans="1:2" ht="12.75">
      <c r="A894" s="122"/>
      <c r="B894" s="122"/>
    </row>
    <row r="895" spans="1:2" ht="12.75">
      <c r="A895" s="122"/>
      <c r="B895" s="122"/>
    </row>
    <row r="896" spans="1:2" ht="12.75">
      <c r="A896" s="122"/>
      <c r="B896" s="122"/>
    </row>
    <row r="897" spans="1:2" ht="12.75">
      <c r="A897" s="122"/>
      <c r="B897" s="122"/>
    </row>
    <row r="898" spans="1:2" ht="12.75">
      <c r="A898" s="122"/>
      <c r="B898" s="122"/>
    </row>
    <row r="899" spans="1:2" ht="12.75">
      <c r="A899" s="122"/>
      <c r="B899" s="122"/>
    </row>
    <row r="900" spans="1:2" ht="12.75">
      <c r="A900" s="122"/>
      <c r="B900" s="122"/>
    </row>
    <row r="901" spans="1:2" ht="12.75">
      <c r="A901" s="122"/>
      <c r="B901" s="122"/>
    </row>
    <row r="902" spans="1:2" ht="12.75">
      <c r="A902" s="122"/>
      <c r="B902" s="122"/>
    </row>
    <row r="903" spans="1:2" ht="12.75">
      <c r="A903" s="122"/>
      <c r="B903" s="122"/>
    </row>
    <row r="904" spans="1:2" ht="12.75">
      <c r="A904" s="122"/>
      <c r="B904" s="122"/>
    </row>
    <row r="905" spans="1:2" ht="12.75">
      <c r="A905" s="122"/>
      <c r="B905" s="122"/>
    </row>
    <row r="906" spans="1:2" ht="12.75">
      <c r="A906" s="122"/>
      <c r="B906" s="122"/>
    </row>
    <row r="907" spans="1:2" ht="12.75">
      <c r="A907" s="122"/>
      <c r="B907" s="122"/>
    </row>
    <row r="908" spans="1:2" ht="12.75">
      <c r="A908" s="122"/>
      <c r="B908" s="122"/>
    </row>
    <row r="909" spans="1:2" ht="12.75">
      <c r="A909" s="122"/>
      <c r="B909" s="122"/>
    </row>
    <row r="910" spans="1:2" ht="12.75">
      <c r="A910" s="122"/>
      <c r="B910" s="122"/>
    </row>
    <row r="911" spans="1:2" ht="12.75">
      <c r="A911" s="122"/>
      <c r="B911" s="122"/>
    </row>
    <row r="912" spans="1:2" ht="12.75">
      <c r="A912" s="122"/>
      <c r="B912" s="122"/>
    </row>
    <row r="913" spans="1:2" ht="12.75">
      <c r="A913" s="122"/>
      <c r="B913" s="122"/>
    </row>
    <row r="914" spans="1:2" ht="12.75">
      <c r="A914" s="122"/>
      <c r="B914" s="122"/>
    </row>
    <row r="915" spans="1:2" ht="12.75">
      <c r="A915" s="122"/>
      <c r="B915" s="122"/>
    </row>
    <row r="916" spans="1:2" ht="12.75">
      <c r="A916" s="122"/>
      <c r="B916" s="122"/>
    </row>
    <row r="917" spans="1:2" ht="12.75">
      <c r="A917" s="122"/>
      <c r="B917" s="122"/>
    </row>
    <row r="918" spans="1:2" ht="12.75">
      <c r="A918" s="122"/>
      <c r="B918" s="122"/>
    </row>
    <row r="919" spans="1:2" ht="12.75">
      <c r="A919" s="122"/>
      <c r="B919" s="122"/>
    </row>
    <row r="920" spans="1:2" ht="12.75">
      <c r="A920" s="122"/>
      <c r="B920" s="122"/>
    </row>
    <row r="921" spans="1:2" ht="12.75">
      <c r="A921" s="122"/>
      <c r="B921" s="122"/>
    </row>
    <row r="922" spans="1:2" ht="12.75">
      <c r="A922" s="122"/>
      <c r="B922" s="122"/>
    </row>
    <row r="923" spans="1:2" ht="12.75">
      <c r="A923" s="122"/>
      <c r="B923" s="122"/>
    </row>
    <row r="924" spans="1:2" ht="12.75">
      <c r="A924" s="122"/>
      <c r="B924" s="122"/>
    </row>
    <row r="925" spans="1:2" ht="12.75">
      <c r="A925" s="122"/>
      <c r="B925" s="122"/>
    </row>
    <row r="926" spans="1:2" ht="12.75">
      <c r="A926" s="122"/>
      <c r="B926" s="122"/>
    </row>
    <row r="927" spans="1:2" ht="12.75">
      <c r="A927" s="122"/>
      <c r="B927" s="122"/>
    </row>
    <row r="928" spans="1:2" ht="12.75">
      <c r="A928" s="122"/>
      <c r="B928" s="122"/>
    </row>
    <row r="929" spans="1:2" ht="12.75">
      <c r="A929" s="122"/>
      <c r="B929" s="122"/>
    </row>
    <row r="930" spans="1:2" ht="12.75">
      <c r="A930" s="122"/>
      <c r="B930" s="122"/>
    </row>
    <row r="931" spans="1:2" ht="12.75">
      <c r="A931" s="122"/>
      <c r="B931" s="122"/>
    </row>
    <row r="932" spans="1:2" ht="12.75">
      <c r="A932" s="122"/>
      <c r="B932" s="122"/>
    </row>
    <row r="933" spans="1:2" ht="12.75">
      <c r="A933" s="122"/>
      <c r="B933" s="122"/>
    </row>
    <row r="934" spans="1:2" ht="12.75">
      <c r="A934" s="122"/>
      <c r="B934" s="122"/>
    </row>
    <row r="935" spans="1:2" ht="12.75">
      <c r="A935" s="122"/>
      <c r="B935" s="122"/>
    </row>
    <row r="936" spans="1:2" ht="12.75">
      <c r="A936" s="122"/>
      <c r="B936" s="122"/>
    </row>
    <row r="937" spans="1:2" ht="12.75">
      <c r="A937" s="122"/>
      <c r="B937" s="122"/>
    </row>
    <row r="938" spans="1:2" ht="12.75">
      <c r="A938" s="122"/>
      <c r="B938" s="122"/>
    </row>
    <row r="939" spans="1:2" ht="12.75">
      <c r="A939" s="122"/>
      <c r="B939" s="122"/>
    </row>
    <row r="940" spans="1:2" ht="12.75">
      <c r="A940" s="122"/>
      <c r="B940" s="122"/>
    </row>
    <row r="941" spans="1:2" ht="12.75">
      <c r="A941" s="122"/>
      <c r="B941" s="122"/>
    </row>
    <row r="942" spans="1:2" ht="12.75">
      <c r="A942" s="122"/>
      <c r="B942" s="122"/>
    </row>
    <row r="943" spans="1:2" ht="12.75">
      <c r="A943" s="122"/>
      <c r="B943" s="122"/>
    </row>
    <row r="944" spans="1:2" ht="12.75">
      <c r="A944" s="122"/>
      <c r="B944" s="122"/>
    </row>
    <row r="945" spans="1:2" ht="12.75">
      <c r="A945" s="122"/>
      <c r="B945" s="122"/>
    </row>
    <row r="946" spans="1:2" ht="12.75">
      <c r="A946" s="122"/>
      <c r="B946" s="122"/>
    </row>
    <row r="947" spans="1:2" ht="12.75">
      <c r="A947" s="122"/>
      <c r="B947" s="122"/>
    </row>
    <row r="948" spans="1:2" ht="12.75">
      <c r="A948" s="122"/>
      <c r="B948" s="122"/>
    </row>
    <row r="949" spans="1:2" ht="12.75">
      <c r="A949" s="122"/>
      <c r="B949" s="122"/>
    </row>
    <row r="950" spans="1:2" ht="12.75">
      <c r="A950" s="122"/>
      <c r="B950" s="122"/>
    </row>
    <row r="951" spans="1:2" ht="12.75">
      <c r="A951" s="122"/>
      <c r="B951" s="122"/>
    </row>
    <row r="952" spans="1:2" ht="12.75">
      <c r="A952" s="122"/>
      <c r="B952" s="122"/>
    </row>
    <row r="953" spans="1:2" ht="12.75">
      <c r="A953" s="122"/>
      <c r="B953" s="122"/>
    </row>
    <row r="954" spans="1:2" ht="12.75">
      <c r="A954" s="122"/>
      <c r="B954" s="122"/>
    </row>
    <row r="955" spans="1:2" ht="12.75">
      <c r="A955" s="122"/>
      <c r="B955" s="122"/>
    </row>
    <row r="956" spans="1:2" ht="12.75">
      <c r="A956" s="122"/>
      <c r="B956" s="122"/>
    </row>
    <row r="957" spans="1:2" ht="12.75">
      <c r="A957" s="122"/>
      <c r="B957" s="122"/>
    </row>
    <row r="958" spans="1:2" ht="12.75">
      <c r="A958" s="122"/>
      <c r="B958" s="122"/>
    </row>
    <row r="959" spans="1:2" ht="12.75">
      <c r="A959" s="122"/>
      <c r="B959" s="122"/>
    </row>
    <row r="960" spans="1:2" ht="12.75">
      <c r="A960" s="122"/>
      <c r="B960" s="122"/>
    </row>
    <row r="961" spans="1:2" ht="12.75">
      <c r="A961" s="122"/>
      <c r="B961" s="122"/>
    </row>
    <row r="962" spans="1:2" ht="12.75">
      <c r="A962" s="122"/>
      <c r="B962" s="122"/>
    </row>
    <row r="963" spans="1:2" ht="12.75">
      <c r="A963" s="122"/>
      <c r="B963" s="122"/>
    </row>
    <row r="964" spans="1:2" ht="12.75">
      <c r="A964" s="122"/>
      <c r="B964" s="122"/>
    </row>
    <row r="965" spans="1:2" ht="12.75">
      <c r="A965" s="122"/>
      <c r="B965" s="122"/>
    </row>
    <row r="966" spans="1:2" ht="12.75">
      <c r="A966" s="122"/>
      <c r="B966" s="122"/>
    </row>
    <row r="967" spans="1:2" ht="12.75">
      <c r="A967" s="122"/>
      <c r="B967" s="122"/>
    </row>
    <row r="968" spans="1:2" ht="12.75">
      <c r="A968" s="122"/>
      <c r="B968" s="122"/>
    </row>
    <row r="969" spans="1:2" ht="12.75">
      <c r="A969" s="122"/>
      <c r="B969" s="122"/>
    </row>
    <row r="970" spans="1:2" ht="12.75">
      <c r="A970" s="122"/>
      <c r="B970" s="122"/>
    </row>
    <row r="971" spans="1:2" ht="12.75">
      <c r="A971" s="122"/>
      <c r="B971" s="122"/>
    </row>
    <row r="972" spans="1:2" ht="12.75">
      <c r="A972" s="122"/>
      <c r="B972" s="122"/>
    </row>
    <row r="973" spans="1:2" ht="12.75">
      <c r="A973" s="122"/>
      <c r="B973" s="122"/>
    </row>
    <row r="974" spans="1:2" ht="12.75">
      <c r="A974" s="122"/>
      <c r="B974" s="122"/>
    </row>
    <row r="975" spans="1:2" ht="12.75">
      <c r="A975" s="122"/>
      <c r="B975" s="122"/>
    </row>
    <row r="976" spans="1:2" ht="12.75">
      <c r="A976" s="122"/>
      <c r="B976" s="122"/>
    </row>
    <row r="977" spans="1:2" ht="12.75">
      <c r="A977" s="122"/>
      <c r="B977" s="122"/>
    </row>
    <row r="978" spans="1:2" ht="12.75">
      <c r="A978" s="122"/>
      <c r="B978" s="122"/>
    </row>
    <row r="979" spans="1:2" ht="12.75">
      <c r="A979" s="122"/>
      <c r="B979" s="122"/>
    </row>
    <row r="980" spans="1:2" ht="12.75">
      <c r="A980" s="122"/>
      <c r="B980" s="122"/>
    </row>
    <row r="981" spans="1:2" ht="12.75">
      <c r="A981" s="122"/>
      <c r="B981" s="122"/>
    </row>
    <row r="982" spans="1:2" ht="12.75">
      <c r="A982" s="122"/>
      <c r="B982" s="122"/>
    </row>
    <row r="983" spans="1:2" ht="12.75">
      <c r="A983" s="122"/>
      <c r="B983" s="122"/>
    </row>
    <row r="984" spans="1:2" ht="12.75">
      <c r="A984" s="122"/>
      <c r="B984" s="122"/>
    </row>
    <row r="985" spans="1:2" ht="12.75">
      <c r="A985" s="122"/>
      <c r="B985" s="122"/>
    </row>
    <row r="986" spans="1:2" ht="12.75">
      <c r="A986" s="122"/>
      <c r="B986" s="122"/>
    </row>
    <row r="987" spans="1:2" ht="12.75">
      <c r="A987" s="122"/>
      <c r="B987" s="122"/>
    </row>
    <row r="988" spans="1:2" ht="12.75">
      <c r="A988" s="122"/>
      <c r="B988" s="122"/>
    </row>
    <row r="989" spans="1:2" ht="12.75">
      <c r="A989" s="122"/>
      <c r="B989" s="122"/>
    </row>
    <row r="990" spans="1:2" ht="12.75">
      <c r="A990" s="122"/>
      <c r="B990" s="122"/>
    </row>
    <row r="991" spans="1:2" ht="12.75">
      <c r="A991" s="122"/>
      <c r="B991" s="122"/>
    </row>
    <row r="992" spans="1:2" ht="12.75">
      <c r="A992" s="122"/>
      <c r="B992" s="122"/>
    </row>
    <row r="993" spans="1:2" ht="12.75">
      <c r="A993" s="122"/>
      <c r="B993" s="122"/>
    </row>
    <row r="994" spans="1:2" ht="12.75">
      <c r="A994" s="122"/>
      <c r="B994" s="122"/>
    </row>
    <row r="995" spans="1:2" ht="12.75">
      <c r="A995" s="122"/>
      <c r="B995" s="122"/>
    </row>
    <row r="996" spans="1:2" ht="12.75">
      <c r="A996" s="122"/>
      <c r="B996" s="122"/>
    </row>
    <row r="997" spans="1:2" ht="12.75">
      <c r="A997" s="122"/>
      <c r="B997" s="122"/>
    </row>
    <row r="998" spans="1:2" ht="12.75">
      <c r="A998" s="122"/>
      <c r="B998" s="122"/>
    </row>
    <row r="999" spans="1:2" ht="12.75">
      <c r="A999" s="122"/>
      <c r="B999" s="122"/>
    </row>
    <row r="1000" spans="1:2" ht="12.75">
      <c r="A1000" s="122"/>
      <c r="B1000" s="122"/>
    </row>
    <row r="1001" spans="1:2" ht="12.75">
      <c r="A1001" s="122"/>
      <c r="B1001" s="122"/>
    </row>
    <row r="1002" spans="1:2" ht="12.75">
      <c r="A1002" s="122"/>
      <c r="B1002" s="122"/>
    </row>
  </sheetData>
  <mergeCells count="7">
    <mergeCell ref="D17:I18"/>
    <mergeCell ref="D23:I24"/>
    <mergeCell ref="A1:M1"/>
    <mergeCell ref="A2:M2"/>
    <mergeCell ref="F3:F4"/>
    <mergeCell ref="I3:L3"/>
    <mergeCell ref="D15:H1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1007"/>
  <sheetViews>
    <sheetView showGridLines="0" workbookViewId="0">
      <selection sqref="A1:P1"/>
    </sheetView>
  </sheetViews>
  <sheetFormatPr defaultColWidth="12.59765625" defaultRowHeight="15.75" customHeight="1"/>
  <cols>
    <col min="1" max="1" width="13.46484375" customWidth="1"/>
    <col min="2" max="2" width="13.3984375" customWidth="1"/>
    <col min="5" max="5" width="10.73046875" hidden="1" customWidth="1"/>
    <col min="6" max="6" width="10.59765625" hidden="1" customWidth="1"/>
    <col min="7" max="7" width="5.59765625" customWidth="1"/>
    <col min="8" max="8" width="14.73046875" customWidth="1"/>
    <col min="9" max="10" width="8.46484375" customWidth="1"/>
    <col min="11" max="11" width="6.86328125" customWidth="1"/>
    <col min="12" max="12" width="10.06640625" customWidth="1"/>
    <col min="13" max="13" width="4.46484375" customWidth="1"/>
    <col min="14" max="16" width="6" customWidth="1"/>
  </cols>
  <sheetData>
    <row r="1" spans="1:16">
      <c r="A1" s="359" t="s">
        <v>59</v>
      </c>
      <c r="B1" s="352"/>
      <c r="C1" s="352"/>
      <c r="D1" s="352"/>
      <c r="E1" s="352"/>
      <c r="F1" s="352"/>
      <c r="G1" s="352"/>
      <c r="H1" s="352"/>
      <c r="I1" s="352"/>
      <c r="J1" s="352"/>
      <c r="K1" s="352"/>
      <c r="L1" s="352"/>
      <c r="M1" s="352"/>
      <c r="N1" s="352"/>
      <c r="O1" s="352"/>
      <c r="P1" s="352"/>
    </row>
    <row r="2" spans="1:16">
      <c r="A2" s="373" t="s">
        <v>60</v>
      </c>
      <c r="B2" s="361"/>
      <c r="C2" s="361"/>
      <c r="D2" s="361"/>
      <c r="E2" s="361"/>
      <c r="F2" s="361"/>
      <c r="G2" s="361"/>
      <c r="H2" s="361"/>
      <c r="I2" s="361"/>
      <c r="J2" s="361"/>
      <c r="K2" s="361"/>
      <c r="L2" s="361"/>
      <c r="M2" s="361"/>
      <c r="N2" s="361"/>
      <c r="O2" s="361"/>
      <c r="P2" s="361"/>
    </row>
    <row r="3" spans="1:16" ht="15.75" customHeight="1">
      <c r="A3" s="124" t="s">
        <v>61</v>
      </c>
      <c r="B3" s="125" t="s">
        <v>62</v>
      </c>
      <c r="C3" s="374" t="s">
        <v>63</v>
      </c>
      <c r="D3" s="375"/>
      <c r="E3" s="6"/>
      <c r="F3" s="6"/>
      <c r="G3" s="15">
        <v>0.9</v>
      </c>
      <c r="H3" s="362" t="s">
        <v>31</v>
      </c>
      <c r="I3" s="363"/>
      <c r="J3" s="363"/>
      <c r="K3" s="363"/>
      <c r="L3" s="364"/>
      <c r="M3" s="126"/>
      <c r="N3" s="126" t="s">
        <v>64</v>
      </c>
      <c r="O3" s="126" t="s">
        <v>65</v>
      </c>
      <c r="P3" s="126" t="s">
        <v>66</v>
      </c>
    </row>
    <row r="4" spans="1:16" ht="15.75" customHeight="1">
      <c r="A4" s="127" t="s">
        <v>67</v>
      </c>
      <c r="B4" s="128" t="s">
        <v>68</v>
      </c>
      <c r="C4" s="52" t="s">
        <v>69</v>
      </c>
      <c r="D4" s="129" t="s">
        <v>70</v>
      </c>
      <c r="E4" s="130" t="s">
        <v>71</v>
      </c>
      <c r="F4" s="130" t="s">
        <v>72</v>
      </c>
      <c r="G4" s="6"/>
      <c r="H4" s="6"/>
      <c r="I4" s="376" t="s">
        <v>73</v>
      </c>
      <c r="J4" s="357"/>
      <c r="K4" s="126"/>
      <c r="L4" s="126"/>
      <c r="M4" s="6"/>
      <c r="N4" s="6">
        <f ca="1">IFERROR(__xludf.DUMMYFUNCTION("unique(A5:A102)"),1)</f>
        <v>1</v>
      </c>
      <c r="O4" s="131">
        <f t="shared" ref="O4:P4" ca="1" si="0">IFERROR(AVERAGEIF($A:$A,$N4,C:C),"")</f>
        <v>0.48499999999999999</v>
      </c>
      <c r="P4" s="131">
        <f t="shared" ca="1" si="0"/>
        <v>0.10500000000000001</v>
      </c>
    </row>
    <row r="5" spans="1:16" ht="15.75" customHeight="1">
      <c r="A5" s="132">
        <v>1</v>
      </c>
      <c r="B5" s="133">
        <v>100</v>
      </c>
      <c r="C5" s="134">
        <v>0.48799999999999999</v>
      </c>
      <c r="D5" s="135">
        <v>0.45900000000000002</v>
      </c>
      <c r="E5" s="131">
        <f t="shared" ref="E5:E34" ca="1" si="1">(C5-VLOOKUP(A5,N:O,2,FALSE))/($B5*$I$24)</f>
        <v>2.8647888948518381E-3</v>
      </c>
      <c r="F5" s="131">
        <f t="shared" ref="F5:F34" ca="1" si="2">(D5-VLOOKUP(A5,N:P,3,FALSE))/($B5*$I$24)</f>
        <v>0.33804508959251656</v>
      </c>
      <c r="G5" s="6"/>
      <c r="H5" s="136"/>
      <c r="I5" s="137" t="s">
        <v>74</v>
      </c>
      <c r="J5" s="137" t="s">
        <v>75</v>
      </c>
      <c r="K5" s="137" t="s">
        <v>76</v>
      </c>
      <c r="L5" s="6"/>
      <c r="M5" s="6"/>
      <c r="N5" s="6">
        <f ca="1">IFERROR(__xludf.DUMMYFUNCTION("""COMPUTED_VALUE"""),2)</f>
        <v>2</v>
      </c>
      <c r="O5" s="131">
        <f t="shared" ref="O5:P5" ca="1" si="3">IFERROR(AVERAGEIF($A:$A,$N5,C:C),"")</f>
        <v>-0.10600000000000001</v>
      </c>
      <c r="P5" s="131">
        <f t="shared" ca="1" si="3"/>
        <v>-7.5600000000000028E-2</v>
      </c>
    </row>
    <row r="6" spans="1:16">
      <c r="A6" s="132">
        <v>1</v>
      </c>
      <c r="B6" s="133">
        <v>100</v>
      </c>
      <c r="C6" s="134">
        <v>0.79100000000000004</v>
      </c>
      <c r="D6" s="135">
        <v>0.45900000000000002</v>
      </c>
      <c r="E6" s="131">
        <f t="shared" ca="1" si="1"/>
        <v>0.29220846727488725</v>
      </c>
      <c r="F6" s="131">
        <f t="shared" ca="1" si="2"/>
        <v>0.33804508959251656</v>
      </c>
      <c r="G6" s="6"/>
      <c r="H6" s="138" t="s">
        <v>32</v>
      </c>
      <c r="I6" s="139">
        <f t="shared" ref="I6:J6" ca="1" si="4">($I$26-1)*I7/CHIINV((1-$G$3)/2,$I$26-1)</f>
        <v>4.1928412999750232E-2</v>
      </c>
      <c r="J6" s="139">
        <f t="shared" ca="1" si="4"/>
        <v>4.6252362436560716E-2</v>
      </c>
      <c r="K6" s="139">
        <f ca="1">2*($I$26-1)*K7/CHIINV((1-$G$3)/2,2*($I$26-1))</f>
        <v>4.8877491500671805E-2</v>
      </c>
      <c r="L6" s="6"/>
      <c r="M6" s="6"/>
      <c r="N6" s="6">
        <f ca="1">IFERROR(__xludf.DUMMYFUNCTION("""COMPUTED_VALUE"""),3)</f>
        <v>3</v>
      </c>
      <c r="O6" s="131">
        <f t="shared" ref="O6:P6" ca="1" si="5">IFERROR(AVERAGEIF($A:$A,$N6,C:C),"")</f>
        <v>-2.4980018054066023E-17</v>
      </c>
      <c r="P6" s="131">
        <f t="shared" ca="1" si="5"/>
        <v>-0.71889999999999998</v>
      </c>
    </row>
    <row r="7" spans="1:16" ht="15.75" customHeight="1">
      <c r="A7" s="132">
        <v>1</v>
      </c>
      <c r="B7" s="133">
        <v>100</v>
      </c>
      <c r="C7" s="134">
        <v>0.08</v>
      </c>
      <c r="D7" s="135">
        <v>5.1999999999999998E-2</v>
      </c>
      <c r="E7" s="131">
        <f t="shared" ca="1" si="1"/>
        <v>-0.38674650080499773</v>
      </c>
      <c r="F7" s="131">
        <f t="shared" ca="1" si="2"/>
        <v>-5.0611270475715772E-2</v>
      </c>
      <c r="G7" s="6"/>
      <c r="H7" s="140" t="s">
        <v>39</v>
      </c>
      <c r="I7" s="141">
        <f ca="1">SUMPRODUCT(E:E,E:E)/($I$26-COUNT(N:N))</f>
        <v>6.1529176624670952E-2</v>
      </c>
      <c r="J7" s="141">
        <f ca="1">SUMPRODUCT(F:F,F:F)/($I$26-COUNT(N:N))</f>
        <v>6.787449307190313E-2</v>
      </c>
      <c r="K7" s="141">
        <f ca="1">(I7+J7)/2</f>
        <v>6.4701834848287038E-2</v>
      </c>
      <c r="L7" s="6"/>
      <c r="M7" s="6"/>
      <c r="N7" s="6"/>
      <c r="O7" s="131" t="str">
        <f t="shared" ref="O7:P7" si="6">IFERROR(AVERAGEIF($A:$A,$N7,C:C),"")</f>
        <v/>
      </c>
      <c r="P7" s="131" t="str">
        <f t="shared" si="6"/>
        <v/>
      </c>
    </row>
    <row r="8" spans="1:16">
      <c r="A8" s="132">
        <v>1</v>
      </c>
      <c r="B8" s="133">
        <v>100</v>
      </c>
      <c r="C8" s="134">
        <v>0.08</v>
      </c>
      <c r="D8" s="135">
        <v>-0.185</v>
      </c>
      <c r="E8" s="131">
        <f t="shared" ca="1" si="1"/>
        <v>-0.38674650080499773</v>
      </c>
      <c r="F8" s="131">
        <f t="shared" ca="1" si="2"/>
        <v>-0.27692959316901078</v>
      </c>
      <c r="G8" s="6"/>
      <c r="H8" s="142" t="s">
        <v>34</v>
      </c>
      <c r="I8" s="143">
        <f t="shared" ref="I8:J8" ca="1" si="7">($I$26-1)*I7/CHIINV(1-(1-$G$3)/2,$I$26-1)</f>
        <v>0.10076288821303583</v>
      </c>
      <c r="J8" s="143">
        <f t="shared" ca="1" si="7"/>
        <v>0.11115425775384696</v>
      </c>
      <c r="K8" s="143">
        <f ca="1">2*($I$26-1)*K7/CHIINV(1-(1-$G$3)/2,2*($I$26-1))</f>
        <v>9.0444194992097784E-2</v>
      </c>
      <c r="L8" s="6"/>
      <c r="M8" s="6"/>
      <c r="N8" s="6"/>
      <c r="O8" s="131" t="str">
        <f t="shared" ref="O8:P8" si="8">IFERROR(AVERAGEIF($A:$A,$N8,C:C),"")</f>
        <v/>
      </c>
      <c r="P8" s="131" t="str">
        <f t="shared" si="8"/>
        <v/>
      </c>
    </row>
    <row r="9" spans="1:16">
      <c r="A9" s="132">
        <v>1</v>
      </c>
      <c r="B9" s="133">
        <v>100</v>
      </c>
      <c r="C9" s="134">
        <v>0.109</v>
      </c>
      <c r="D9" s="135">
        <v>-0.26100000000000001</v>
      </c>
      <c r="E9" s="131">
        <f t="shared" ca="1" si="1"/>
        <v>-0.35905354148809671</v>
      </c>
      <c r="F9" s="131">
        <f t="shared" ca="1" si="2"/>
        <v>-0.34950424517192391</v>
      </c>
      <c r="G9" s="6"/>
      <c r="H9" s="144"/>
      <c r="I9" s="145"/>
      <c r="J9" s="145"/>
      <c r="K9" s="145"/>
      <c r="L9" s="6"/>
      <c r="M9" s="6"/>
      <c r="N9" s="6"/>
      <c r="O9" s="131" t="str">
        <f t="shared" ref="O9:P9" si="9">IFERROR(AVERAGEIF($A:$A,$N9,C:C),"")</f>
        <v/>
      </c>
      <c r="P9" s="131" t="str">
        <f t="shared" si="9"/>
        <v/>
      </c>
    </row>
    <row r="10" spans="1:16">
      <c r="A10" s="132">
        <v>1</v>
      </c>
      <c r="B10" s="133">
        <v>100</v>
      </c>
      <c r="C10" s="134">
        <v>0.39300000000000002</v>
      </c>
      <c r="D10" s="135">
        <v>9.9000000000000005E-2</v>
      </c>
      <c r="E10" s="131">
        <f t="shared" ca="1" si="1"/>
        <v>-8.785352610878959E-2</v>
      </c>
      <c r="F10" s="131">
        <f t="shared" ca="1" si="2"/>
        <v>-5.7295777897036762E-3</v>
      </c>
      <c r="G10" s="6"/>
      <c r="H10" s="138" t="s">
        <v>32</v>
      </c>
      <c r="I10" s="146">
        <f t="shared" ref="I10:K10" ca="1" si="10">SQRT(I6)</f>
        <v>0.20476428643625877</v>
      </c>
      <c r="J10" s="146">
        <f t="shared" ca="1" si="10"/>
        <v>0.21506362415936525</v>
      </c>
      <c r="K10" s="146">
        <f t="shared" ca="1" si="10"/>
        <v>0.22108254454088366</v>
      </c>
      <c r="L10" s="6"/>
      <c r="M10" s="6"/>
      <c r="N10" s="6"/>
      <c r="O10" s="131" t="str">
        <f t="shared" ref="O10:P10" si="11">IFERROR(AVERAGEIF($A:$A,$N10,C:C),"")</f>
        <v/>
      </c>
      <c r="P10" s="131" t="str">
        <f t="shared" si="11"/>
        <v/>
      </c>
    </row>
    <row r="11" spans="1:16" ht="15.75" customHeight="1">
      <c r="A11" s="132">
        <v>1</v>
      </c>
      <c r="B11" s="133">
        <v>100</v>
      </c>
      <c r="C11" s="134">
        <v>0.82</v>
      </c>
      <c r="D11" s="135">
        <v>-0.109</v>
      </c>
      <c r="E11" s="131">
        <f t="shared" ca="1" si="1"/>
        <v>0.31990142659178827</v>
      </c>
      <c r="F11" s="131">
        <f t="shared" ca="1" si="2"/>
        <v>-0.20435494116609762</v>
      </c>
      <c r="G11" s="6"/>
      <c r="H11" s="140" t="s">
        <v>77</v>
      </c>
      <c r="I11" s="147">
        <f t="shared" ref="I11:J11" ca="1" si="12">$I$27*SQRT(I7)</f>
        <v>0.25019793951361113</v>
      </c>
      <c r="J11" s="147">
        <f t="shared" ca="1" si="12"/>
        <v>0.26278252211599873</v>
      </c>
      <c r="K11" s="147">
        <f ca="1">J27*SQRT(K7)</f>
        <v>0.25554583447158319</v>
      </c>
      <c r="L11" s="6"/>
      <c r="M11" s="6"/>
      <c r="N11" s="6"/>
      <c r="O11" s="131" t="str">
        <f t="shared" ref="O11:P11" si="13">IFERROR(AVERAGEIF($A:$A,$N11,C:C),"")</f>
        <v/>
      </c>
      <c r="P11" s="131" t="str">
        <f t="shared" si="13"/>
        <v/>
      </c>
    </row>
    <row r="12" spans="1:16">
      <c r="A12" s="132">
        <v>1</v>
      </c>
      <c r="B12" s="133">
        <v>100</v>
      </c>
      <c r="C12" s="134">
        <v>0.876</v>
      </c>
      <c r="D12" s="135">
        <v>-1.4E-2</v>
      </c>
      <c r="E12" s="131">
        <f t="shared" ca="1" si="1"/>
        <v>0.37337748596235587</v>
      </c>
      <c r="F12" s="131">
        <f t="shared" ca="1" si="2"/>
        <v>-0.11363662616245615</v>
      </c>
      <c r="G12" s="6"/>
      <c r="H12" s="142" t="s">
        <v>34</v>
      </c>
      <c r="I12" s="148">
        <f t="shared" ref="I12:K12" ca="1" si="14">SQRT(I8)</f>
        <v>0.31743170637640444</v>
      </c>
      <c r="J12" s="148">
        <f t="shared" ca="1" si="14"/>
        <v>0.33339804701564607</v>
      </c>
      <c r="K12" s="148">
        <f t="shared" ca="1" si="14"/>
        <v>0.30073941376563496</v>
      </c>
      <c r="L12" s="6"/>
      <c r="M12" s="6"/>
      <c r="N12" s="6"/>
      <c r="O12" s="131" t="str">
        <f t="shared" ref="O12:P12" si="15">IFERROR(AVERAGEIF($A:$A,$N12,C:C),"")</f>
        <v/>
      </c>
      <c r="P12" s="131" t="str">
        <f t="shared" si="15"/>
        <v/>
      </c>
    </row>
    <row r="13" spans="1:16">
      <c r="A13" s="132">
        <v>1</v>
      </c>
      <c r="B13" s="133">
        <v>100</v>
      </c>
      <c r="C13" s="134">
        <v>0.57299999999999995</v>
      </c>
      <c r="D13" s="135">
        <v>0.223</v>
      </c>
      <c r="E13" s="131">
        <f t="shared" ca="1" si="1"/>
        <v>8.4033807582320472E-2</v>
      </c>
      <c r="F13" s="131">
        <f t="shared" ca="1" si="2"/>
        <v>0.11268169653083886</v>
      </c>
      <c r="G13" s="6"/>
      <c r="H13" s="6"/>
      <c r="I13" s="6"/>
      <c r="J13" s="6"/>
      <c r="K13" s="6"/>
      <c r="L13" s="6"/>
      <c r="M13" s="6"/>
      <c r="N13" s="6"/>
      <c r="O13" s="131" t="str">
        <f t="shared" ref="O13:P13" si="16">IFERROR(AVERAGEIF($A:$A,$N13,C:C),"")</f>
        <v/>
      </c>
      <c r="P13" s="131" t="str">
        <f t="shared" si="16"/>
        <v/>
      </c>
    </row>
    <row r="14" spans="1:16">
      <c r="A14" s="149">
        <v>1</v>
      </c>
      <c r="B14" s="150">
        <v>100</v>
      </c>
      <c r="C14" s="151">
        <v>0.64</v>
      </c>
      <c r="D14" s="152">
        <v>0.32700000000000001</v>
      </c>
      <c r="E14" s="131">
        <f t="shared" ca="1" si="1"/>
        <v>0.14801409290067818</v>
      </c>
      <c r="F14" s="131">
        <f t="shared" ca="1" si="2"/>
        <v>0.21199437821903583</v>
      </c>
      <c r="G14" s="6"/>
      <c r="H14" s="377" t="s">
        <v>78</v>
      </c>
      <c r="I14" s="352"/>
      <c r="J14" s="352"/>
      <c r="K14" s="352"/>
      <c r="L14" s="352"/>
      <c r="M14" s="6"/>
      <c r="N14" s="6"/>
      <c r="O14" s="131" t="str">
        <f t="shared" ref="O14:P14" si="17">IFERROR(AVERAGEIF($A:$A,$N14,C:C),"")</f>
        <v/>
      </c>
      <c r="P14" s="131" t="str">
        <f t="shared" si="17"/>
        <v/>
      </c>
    </row>
    <row r="15" spans="1:16">
      <c r="A15" s="132">
        <v>2</v>
      </c>
      <c r="B15" s="133">
        <v>100</v>
      </c>
      <c r="C15" s="134">
        <v>-0.249</v>
      </c>
      <c r="D15" s="135">
        <v>0.33100000000000002</v>
      </c>
      <c r="E15" s="131">
        <f t="shared" ca="1" si="1"/>
        <v>-0.1365549373212708</v>
      </c>
      <c r="F15" s="131">
        <f t="shared" ca="1" si="2"/>
        <v>0.38827438821558546</v>
      </c>
      <c r="G15" s="6"/>
      <c r="H15" s="352"/>
      <c r="I15" s="352"/>
      <c r="J15" s="352"/>
      <c r="K15" s="352"/>
      <c r="L15" s="352"/>
      <c r="M15" s="6"/>
      <c r="N15" s="6"/>
      <c r="O15" s="131" t="str">
        <f t="shared" ref="O15:P15" si="18">IFERROR(AVERAGEIF($A:$A,$N15,C:C),"")</f>
        <v/>
      </c>
      <c r="P15" s="131" t="str">
        <f t="shared" si="18"/>
        <v/>
      </c>
    </row>
    <row r="16" spans="1:16" ht="15.75" customHeight="1">
      <c r="A16" s="132">
        <v>2</v>
      </c>
      <c r="B16" s="133">
        <v>100</v>
      </c>
      <c r="C16" s="134">
        <v>1.6E-2</v>
      </c>
      <c r="D16" s="135">
        <v>0.151</v>
      </c>
      <c r="E16" s="131">
        <f t="shared" ca="1" si="1"/>
        <v>0.11650141505730797</v>
      </c>
      <c r="F16" s="131">
        <f t="shared" ca="1" si="2"/>
        <v>0.21638705452447532</v>
      </c>
      <c r="G16" s="6"/>
      <c r="H16" s="153">
        <f ca="1">_xlfn.F.TEST(E:E,F:F)</f>
        <v>0.7933571091722702</v>
      </c>
      <c r="I16" s="378" t="s">
        <v>79</v>
      </c>
      <c r="J16" s="352"/>
      <c r="K16" s="154" t="b">
        <f ca="1">AND(I20&lt;1,J20&gt;1)</f>
        <v>1</v>
      </c>
      <c r="L16" s="155"/>
      <c r="M16" s="6"/>
      <c r="N16" s="6"/>
      <c r="O16" s="131" t="str">
        <f t="shared" ref="O16:P16" si="19">IFERROR(AVERAGEIF($A:$A,$N16,C:C),"")</f>
        <v/>
      </c>
      <c r="P16" s="131" t="str">
        <f t="shared" si="19"/>
        <v/>
      </c>
    </row>
    <row r="17" spans="1:16">
      <c r="A17" s="132">
        <v>2</v>
      </c>
      <c r="B17" s="133">
        <v>100</v>
      </c>
      <c r="C17" s="134">
        <v>0.253</v>
      </c>
      <c r="D17" s="135">
        <v>-0.17100000000000001</v>
      </c>
      <c r="E17" s="131">
        <f t="shared" ca="1" si="1"/>
        <v>0.34281973775060293</v>
      </c>
      <c r="F17" s="131">
        <f t="shared" ca="1" si="2"/>
        <v>-9.1100286856288348E-2</v>
      </c>
      <c r="G17" s="6"/>
      <c r="H17" s="368" t="str">
        <f ca="1">IF(K16,"No","Yes")&amp;": Ratio Test for difference of variances does "&amp;IF(K16,"not ","")&amp;"reject that they are equal because the CI does "&amp;IF(K16,"","not ")&amp;"contain 1."</f>
        <v>No: Ratio Test for difference of variances does not reject that they are equal because the CI does contain 1.</v>
      </c>
      <c r="I17" s="369"/>
      <c r="J17" s="369"/>
      <c r="K17" s="369"/>
      <c r="L17" s="370"/>
      <c r="M17" s="6"/>
      <c r="N17" s="6"/>
      <c r="O17" s="131" t="str">
        <f t="shared" ref="O17:P17" si="20">IFERROR(AVERAGEIF($A:$A,$N17,C:C),"")</f>
        <v/>
      </c>
      <c r="P17" s="131" t="str">
        <f t="shared" si="20"/>
        <v/>
      </c>
    </row>
    <row r="18" spans="1:16">
      <c r="A18" s="132">
        <v>2</v>
      </c>
      <c r="B18" s="133">
        <v>100</v>
      </c>
      <c r="C18" s="134">
        <v>-0.154</v>
      </c>
      <c r="D18" s="135">
        <v>-0.56000000000000005</v>
      </c>
      <c r="E18" s="131">
        <f t="shared" ca="1" si="1"/>
        <v>-4.5836622317629354E-2</v>
      </c>
      <c r="F18" s="131">
        <f t="shared" ca="1" si="2"/>
        <v>-0.46256791355540972</v>
      </c>
      <c r="G18" s="6"/>
      <c r="H18" s="371"/>
      <c r="I18" s="363"/>
      <c r="J18" s="363"/>
      <c r="K18" s="363"/>
      <c r="L18" s="364"/>
      <c r="M18" s="6"/>
      <c r="N18" s="6"/>
      <c r="O18" s="131" t="str">
        <f t="shared" ref="O18:P18" si="21">IFERROR(AVERAGEIF($A:$A,$N18,C:C),"")</f>
        <v/>
      </c>
      <c r="P18" s="131" t="str">
        <f t="shared" si="21"/>
        <v/>
      </c>
    </row>
    <row r="19" spans="1:16" ht="15.75" customHeight="1">
      <c r="A19" s="132">
        <v>2</v>
      </c>
      <c r="B19" s="133">
        <v>100</v>
      </c>
      <c r="C19" s="134">
        <v>-0.42</v>
      </c>
      <c r="D19" s="135">
        <v>-0.124</v>
      </c>
      <c r="E19" s="131">
        <f t="shared" ca="1" si="1"/>
        <v>-0.29984790432782538</v>
      </c>
      <c r="F19" s="131">
        <f t="shared" ca="1" si="2"/>
        <v>-4.6218594170276246E-2</v>
      </c>
      <c r="G19" s="6"/>
      <c r="H19" s="372" t="s">
        <v>80</v>
      </c>
      <c r="I19" s="137" t="s">
        <v>81</v>
      </c>
      <c r="J19" s="137" t="s">
        <v>82</v>
      </c>
      <c r="K19" s="156"/>
      <c r="L19" s="156"/>
      <c r="M19" s="6"/>
      <c r="N19" s="6"/>
      <c r="O19" s="131" t="str">
        <f t="shared" ref="O19:P19" si="22">IFERROR(AVERAGEIF($A:$A,$N19,C:C),"")</f>
        <v/>
      </c>
      <c r="P19" s="131" t="str">
        <f t="shared" si="22"/>
        <v/>
      </c>
    </row>
    <row r="20" spans="1:16">
      <c r="A20" s="132">
        <v>2</v>
      </c>
      <c r="B20" s="133">
        <v>100</v>
      </c>
      <c r="C20" s="134">
        <v>0.13</v>
      </c>
      <c r="D20" s="135">
        <v>-0.105</v>
      </c>
      <c r="E20" s="131">
        <f t="shared" ca="1" si="1"/>
        <v>0.22536339306167774</v>
      </c>
      <c r="F20" s="131">
        <f t="shared" ca="1" si="2"/>
        <v>-2.8074931169547956E-2</v>
      </c>
      <c r="G20" s="6"/>
      <c r="H20" s="355"/>
      <c r="I20" s="157">
        <f ca="1">(I7/J7) /_xlfn.F.INV((1+G3)/2,I26-1,I26-1)</f>
        <v>0.48716057915521366</v>
      </c>
      <c r="J20" s="157">
        <f ca="1">(I7/J7) /_xlfn.F.INV((1-G3)/2,I26-1,I26-1)</f>
        <v>1.6868515740857926</v>
      </c>
      <c r="K20" s="156"/>
      <c r="L20" s="156"/>
      <c r="M20" s="6"/>
      <c r="N20" s="6"/>
      <c r="O20" s="131" t="str">
        <f t="shared" ref="O20:P20" si="23">IFERROR(AVERAGEIF($A:$A,$N20,C:C),"")</f>
        <v/>
      </c>
      <c r="P20" s="131" t="str">
        <f t="shared" si="23"/>
        <v/>
      </c>
    </row>
    <row r="21" spans="1:16" ht="15.75" customHeight="1">
      <c r="A21" s="132">
        <v>2</v>
      </c>
      <c r="B21" s="133">
        <v>100</v>
      </c>
      <c r="C21" s="134">
        <v>-3.0000000000000001E-3</v>
      </c>
      <c r="D21" s="135">
        <v>-0.17100000000000001</v>
      </c>
      <c r="E21" s="131">
        <f t="shared" ca="1" si="1"/>
        <v>9.8357752056579692E-2</v>
      </c>
      <c r="F21" s="131">
        <f t="shared" ca="1" si="2"/>
        <v>-9.1100286856288348E-2</v>
      </c>
      <c r="G21" s="6"/>
      <c r="H21" s="158"/>
      <c r="I21" s="159"/>
      <c r="J21" s="159"/>
      <c r="K21" s="160"/>
      <c r="L21" s="161"/>
      <c r="M21" s="6"/>
      <c r="N21" s="6"/>
      <c r="O21" s="131" t="str">
        <f t="shared" ref="O21:P21" si="24">IFERROR(AVERAGEIF($A:$A,$N21,C:C),"")</f>
        <v/>
      </c>
      <c r="P21" s="131" t="str">
        <f t="shared" si="24"/>
        <v/>
      </c>
    </row>
    <row r="22" spans="1:16">
      <c r="A22" s="132">
        <v>2</v>
      </c>
      <c r="B22" s="133">
        <v>100</v>
      </c>
      <c r="C22" s="134">
        <v>-0.192</v>
      </c>
      <c r="D22" s="135">
        <v>-0.2</v>
      </c>
      <c r="E22" s="131">
        <f t="shared" ca="1" si="1"/>
        <v>-8.212394831908594E-2</v>
      </c>
      <c r="F22" s="131">
        <f t="shared" ca="1" si="2"/>
        <v>-0.11879324617318943</v>
      </c>
      <c r="G22" s="6"/>
      <c r="H22" s="131"/>
      <c r="I22" s="162"/>
      <c r="J22" s="162"/>
      <c r="K22" s="6"/>
      <c r="L22" s="6"/>
      <c r="M22" s="6"/>
      <c r="N22" s="6"/>
      <c r="O22" s="131" t="str">
        <f t="shared" ref="O22:P22" si="25">IFERROR(AVERAGEIF($A:$A,$N22,C:C),"")</f>
        <v/>
      </c>
      <c r="P22" s="131" t="str">
        <f t="shared" si="25"/>
        <v/>
      </c>
    </row>
    <row r="23" spans="1:16">
      <c r="A23" s="132">
        <v>2</v>
      </c>
      <c r="B23" s="133">
        <v>100</v>
      </c>
      <c r="C23" s="134">
        <v>-0.21099999999999999</v>
      </c>
      <c r="D23" s="135">
        <v>-2.9000000000000001E-2</v>
      </c>
      <c r="E23" s="131">
        <f t="shared" ca="1" si="1"/>
        <v>-0.10026761131981422</v>
      </c>
      <c r="F23" s="131">
        <f t="shared" ca="1" si="2"/>
        <v>4.4499720833365203E-2</v>
      </c>
      <c r="G23" s="6"/>
      <c r="H23" s="6"/>
      <c r="I23" s="6"/>
      <c r="J23" s="6"/>
      <c r="K23" s="6"/>
      <c r="L23" s="6"/>
      <c r="M23" s="6"/>
      <c r="N23" s="6"/>
      <c r="O23" s="131" t="str">
        <f t="shared" ref="O23:P23" si="26">IFERROR(AVERAGEIF($A:$A,$N23,C:C),"")</f>
        <v/>
      </c>
      <c r="P23" s="131" t="str">
        <f t="shared" si="26"/>
        <v/>
      </c>
    </row>
    <row r="24" spans="1:16">
      <c r="A24" s="149">
        <v>2</v>
      </c>
      <c r="B24" s="150">
        <v>100</v>
      </c>
      <c r="C24" s="151">
        <v>-0.23</v>
      </c>
      <c r="D24" s="152">
        <v>0.122</v>
      </c>
      <c r="E24" s="131">
        <f t="shared" ca="1" si="1"/>
        <v>-0.11841127432054252</v>
      </c>
      <c r="F24" s="131">
        <f t="shared" ca="1" si="2"/>
        <v>0.18869409520757424</v>
      </c>
      <c r="G24" s="6"/>
      <c r="H24" s="163" t="s">
        <v>83</v>
      </c>
      <c r="I24" s="164">
        <f>TAN(2*PI()/21600)*VLOOKUP(B3,'Target Precision'!O:Q,3,FALSE)/VLOOKUP(C3,'Target Precision'!O:Q,3,FALSE)</f>
        <v>1.0471975807331373E-2</v>
      </c>
      <c r="J24" s="165"/>
      <c r="K24" s="6"/>
      <c r="L24" s="6"/>
      <c r="M24" s="6"/>
      <c r="N24" s="6"/>
      <c r="O24" s="131" t="str">
        <f t="shared" ref="O24:P24" si="27">IFERROR(AVERAGEIF($A:$A,$N24,C:C),"")</f>
        <v/>
      </c>
      <c r="P24" s="131" t="str">
        <f t="shared" si="27"/>
        <v/>
      </c>
    </row>
    <row r="25" spans="1:16">
      <c r="A25" s="132">
        <v>3</v>
      </c>
      <c r="B25" s="133">
        <v>100</v>
      </c>
      <c r="C25" s="134">
        <v>-0.36499999999999999</v>
      </c>
      <c r="D25" s="135">
        <v>-1.298</v>
      </c>
      <c r="E25" s="131">
        <f t="shared" ca="1" si="1"/>
        <v>-0.3485493155403066</v>
      </c>
      <c r="F25" s="131">
        <f t="shared" ca="1" si="2"/>
        <v>-0.552999749669566</v>
      </c>
      <c r="G25" s="6"/>
      <c r="H25" s="166"/>
      <c r="I25" s="167" t="s">
        <v>84</v>
      </c>
      <c r="J25" s="166" t="s">
        <v>85</v>
      </c>
      <c r="K25" s="6"/>
      <c r="L25" s="6"/>
      <c r="M25" s="6"/>
      <c r="N25" s="6"/>
      <c r="O25" s="131" t="str">
        <f t="shared" ref="O25:P25" si="28">IFERROR(AVERAGEIF($A:$A,$N25,C:C),"")</f>
        <v/>
      </c>
      <c r="P25" s="131" t="str">
        <f t="shared" si="28"/>
        <v/>
      </c>
    </row>
    <row r="26" spans="1:16">
      <c r="A26" s="132">
        <v>3</v>
      </c>
      <c r="B26" s="133">
        <v>100</v>
      </c>
      <c r="C26" s="134">
        <v>-0.183</v>
      </c>
      <c r="D26" s="135">
        <v>-1.1100000000000001</v>
      </c>
      <c r="E26" s="131">
        <f t="shared" ca="1" si="1"/>
        <v>-0.17475212258596193</v>
      </c>
      <c r="F26" s="131">
        <f t="shared" ca="1" si="2"/>
        <v>-0.37347297892551773</v>
      </c>
      <c r="G26" s="6"/>
      <c r="H26" s="166" t="s">
        <v>86</v>
      </c>
      <c r="I26" s="168">
        <f>COUNT(B:B)</f>
        <v>30</v>
      </c>
      <c r="J26" s="165">
        <f ca="1">2*(I26-COUNT(N:N))+1</f>
        <v>55</v>
      </c>
      <c r="K26" s="6"/>
      <c r="L26" s="6"/>
      <c r="M26" s="6"/>
      <c r="N26" s="6"/>
      <c r="O26" s="131" t="str">
        <f t="shared" ref="O26:P26" si="29">IFERROR(AVERAGEIF($A:$A,$N26,C:C),"")</f>
        <v/>
      </c>
      <c r="P26" s="131" t="str">
        <f t="shared" si="29"/>
        <v/>
      </c>
    </row>
    <row r="27" spans="1:16">
      <c r="A27" s="132">
        <v>3</v>
      </c>
      <c r="B27" s="133">
        <v>100</v>
      </c>
      <c r="C27" s="134">
        <v>-0.33200000000000002</v>
      </c>
      <c r="D27" s="135">
        <v>-0.75900000000000001</v>
      </c>
      <c r="E27" s="131">
        <f t="shared" ca="1" si="1"/>
        <v>-0.31703663769693646</v>
      </c>
      <c r="F27" s="131">
        <f t="shared" ca="1" si="2"/>
        <v>-3.8292678227852886E-2</v>
      </c>
      <c r="G27" s="6"/>
      <c r="H27" s="166" t="s">
        <v>87</v>
      </c>
      <c r="I27" s="169">
        <f t="shared" ref="I27:J27" si="30">EXP(GAMMALN((I26-1)/2) - LN(SQRT(2/(I26-1))) - GAMMALN(I26/2))</f>
        <v>1.0086562340466032</v>
      </c>
      <c r="J27" s="169">
        <f t="shared" ca="1" si="30"/>
        <v>1.0046400971928902</v>
      </c>
      <c r="K27" s="6"/>
      <c r="L27" s="6"/>
      <c r="M27" s="6"/>
      <c r="N27" s="6"/>
      <c r="O27" s="131" t="str">
        <f t="shared" ref="O27:P27" si="31">IFERROR(AVERAGEIF($A:$A,$N27,C:C),"")</f>
        <v/>
      </c>
      <c r="P27" s="131" t="str">
        <f t="shared" si="31"/>
        <v/>
      </c>
    </row>
    <row r="28" spans="1:16">
      <c r="A28" s="132">
        <v>3</v>
      </c>
      <c r="B28" s="133">
        <v>100</v>
      </c>
      <c r="C28" s="134">
        <v>-6.6000000000000003E-2</v>
      </c>
      <c r="D28" s="135">
        <v>-0.23300000000000001</v>
      </c>
      <c r="E28" s="131">
        <f t="shared" ca="1" si="1"/>
        <v>-6.302535568674035E-2</v>
      </c>
      <c r="F28" s="131">
        <f t="shared" ca="1" si="2"/>
        <v>0.46400030800283559</v>
      </c>
      <c r="G28" s="6"/>
      <c r="H28" s="6"/>
      <c r="I28" s="6"/>
      <c r="J28" s="6"/>
      <c r="K28" s="6"/>
      <c r="L28" s="6"/>
      <c r="M28" s="6"/>
      <c r="N28" s="6"/>
      <c r="O28" s="131"/>
      <c r="P28" s="131" t="str">
        <f t="shared" ref="P28:P35" si="32">IFERROR(AVERAGEIF($A:$A,$N28,D:D),"")</f>
        <v/>
      </c>
    </row>
    <row r="29" spans="1:16">
      <c r="A29" s="132">
        <v>3</v>
      </c>
      <c r="B29" s="133">
        <v>100</v>
      </c>
      <c r="C29" s="134">
        <v>0.42199999999999999</v>
      </c>
      <c r="D29" s="135">
        <v>-0.55800000000000005</v>
      </c>
      <c r="E29" s="131">
        <f t="shared" ca="1" si="1"/>
        <v>0.40298030454249151</v>
      </c>
      <c r="F29" s="131">
        <f t="shared" ca="1" si="2"/>
        <v>0.15364817772722003</v>
      </c>
      <c r="G29" s="6"/>
      <c r="H29" s="6"/>
      <c r="I29" s="6"/>
      <c r="J29" s="6"/>
      <c r="K29" s="6"/>
      <c r="L29" s="6"/>
      <c r="M29" s="6"/>
      <c r="N29" s="6"/>
      <c r="O29" s="131"/>
      <c r="P29" s="131" t="str">
        <f t="shared" si="32"/>
        <v/>
      </c>
    </row>
    <row r="30" spans="1:16">
      <c r="A30" s="132">
        <v>3</v>
      </c>
      <c r="B30" s="133">
        <v>100</v>
      </c>
      <c r="C30" s="134">
        <v>0.214</v>
      </c>
      <c r="D30" s="135">
        <v>-0.56399999999999995</v>
      </c>
      <c r="E30" s="131">
        <f t="shared" ca="1" si="1"/>
        <v>0.20435494116609762</v>
      </c>
      <c r="F30" s="131">
        <f t="shared" ca="1" si="2"/>
        <v>0.14791859993751647</v>
      </c>
      <c r="G30" s="6"/>
      <c r="H30" s="170"/>
      <c r="I30" s="6"/>
      <c r="J30" s="6"/>
      <c r="K30" s="6"/>
      <c r="L30" s="6"/>
      <c r="M30" s="6"/>
      <c r="N30" s="6"/>
      <c r="O30" s="131"/>
      <c r="P30" s="131" t="str">
        <f t="shared" si="32"/>
        <v/>
      </c>
    </row>
    <row r="31" spans="1:16">
      <c r="A31" s="132">
        <v>3</v>
      </c>
      <c r="B31" s="133">
        <v>100</v>
      </c>
      <c r="C31" s="134">
        <v>0.27900000000000003</v>
      </c>
      <c r="D31" s="135">
        <v>-0.69399999999999995</v>
      </c>
      <c r="E31" s="131">
        <f t="shared" ca="1" si="1"/>
        <v>0.26642536722122073</v>
      </c>
      <c r="F31" s="131">
        <f t="shared" ca="1" si="2"/>
        <v>2.3777747827270265E-2</v>
      </c>
      <c r="G31" s="6"/>
      <c r="H31" s="6"/>
      <c r="I31" s="6"/>
      <c r="J31" s="6"/>
      <c r="K31" s="6"/>
      <c r="L31" s="6"/>
      <c r="M31" s="6"/>
      <c r="N31" s="6"/>
      <c r="O31" s="131"/>
      <c r="P31" s="131" t="str">
        <f t="shared" si="32"/>
        <v/>
      </c>
    </row>
    <row r="32" spans="1:16">
      <c r="A32" s="132">
        <v>3</v>
      </c>
      <c r="B32" s="133">
        <v>100</v>
      </c>
      <c r="C32" s="134">
        <v>4.4999999999999998E-2</v>
      </c>
      <c r="D32" s="135">
        <v>-0.441</v>
      </c>
      <c r="E32" s="131">
        <f t="shared" ca="1" si="1"/>
        <v>4.2971833422777557E-2</v>
      </c>
      <c r="F32" s="131">
        <f t="shared" ca="1" si="2"/>
        <v>0.26537494462644168</v>
      </c>
      <c r="G32" s="6"/>
      <c r="H32" s="170"/>
      <c r="I32" s="6"/>
      <c r="J32" s="6"/>
      <c r="K32" s="6"/>
      <c r="L32" s="6"/>
      <c r="M32" s="6"/>
      <c r="N32" s="6"/>
      <c r="O32" s="131"/>
      <c r="P32" s="131" t="str">
        <f t="shared" si="32"/>
        <v/>
      </c>
    </row>
    <row r="33" spans="1:16" ht="12.75">
      <c r="A33" s="132">
        <v>3</v>
      </c>
      <c r="B33" s="133">
        <v>100</v>
      </c>
      <c r="C33" s="134">
        <v>3.2000000000000001E-2</v>
      </c>
      <c r="D33" s="135">
        <v>-0.64900000000000002</v>
      </c>
      <c r="E33" s="131">
        <f t="shared" ca="1" si="1"/>
        <v>3.0557748211752937E-2</v>
      </c>
      <c r="F33" s="131">
        <f t="shared" ca="1" si="2"/>
        <v>6.6749581250047721E-2</v>
      </c>
      <c r="G33" s="6"/>
      <c r="H33" s="6"/>
      <c r="I33" s="6"/>
      <c r="J33" s="6"/>
      <c r="K33" s="6"/>
      <c r="L33" s="6"/>
      <c r="M33" s="6"/>
      <c r="N33" s="6"/>
      <c r="O33" s="131"/>
      <c r="P33" s="131" t="str">
        <f t="shared" si="32"/>
        <v/>
      </c>
    </row>
    <row r="34" spans="1:16" ht="12.75">
      <c r="A34" s="132">
        <v>3</v>
      </c>
      <c r="B34" s="133">
        <v>100</v>
      </c>
      <c r="C34" s="134">
        <v>-4.5999999999999999E-2</v>
      </c>
      <c r="D34" s="135">
        <v>-0.88300000000000001</v>
      </c>
      <c r="E34" s="131">
        <f t="shared" ca="1" si="1"/>
        <v>-4.3926763054394781E-2</v>
      </c>
      <c r="F34" s="131">
        <f t="shared" ca="1" si="2"/>
        <v>-0.15670395254839542</v>
      </c>
      <c r="G34" s="6"/>
      <c r="H34" s="6"/>
      <c r="I34" s="6"/>
      <c r="J34" s="6"/>
      <c r="K34" s="6"/>
      <c r="L34" s="6"/>
      <c r="M34" s="6"/>
      <c r="N34" s="6"/>
      <c r="O34" s="131"/>
      <c r="P34" s="131" t="str">
        <f t="shared" si="32"/>
        <v/>
      </c>
    </row>
    <row r="35" spans="1:16" ht="12.75">
      <c r="A35" s="122"/>
      <c r="B35" s="171"/>
      <c r="C35" s="172"/>
      <c r="D35" s="173"/>
      <c r="E35" s="6"/>
      <c r="F35" s="6"/>
      <c r="G35" s="6"/>
      <c r="H35" s="6"/>
      <c r="I35" s="6"/>
      <c r="J35" s="6"/>
      <c r="K35" s="6"/>
      <c r="L35" s="6"/>
      <c r="M35" s="6"/>
      <c r="N35" s="6"/>
      <c r="O35" s="131"/>
      <c r="P35" s="131" t="str">
        <f t="shared" si="32"/>
        <v/>
      </c>
    </row>
    <row r="36" spans="1:16" ht="12.75">
      <c r="A36" s="122"/>
      <c r="B36" s="171"/>
      <c r="C36" s="172"/>
      <c r="D36" s="173"/>
      <c r="E36" s="6"/>
      <c r="F36" s="6"/>
      <c r="G36" s="6"/>
      <c r="H36" s="6"/>
      <c r="I36" s="6"/>
      <c r="J36" s="6"/>
      <c r="K36" s="6"/>
      <c r="L36" s="6"/>
      <c r="M36" s="6"/>
      <c r="N36" s="6"/>
      <c r="O36" s="6"/>
      <c r="P36" s="6"/>
    </row>
    <row r="37" spans="1:16" ht="12.75">
      <c r="A37" s="122"/>
      <c r="B37" s="171"/>
      <c r="C37" s="172"/>
      <c r="D37" s="173"/>
      <c r="E37" s="6"/>
      <c r="F37" s="6"/>
      <c r="G37" s="6"/>
      <c r="H37" s="6"/>
      <c r="I37" s="6"/>
      <c r="J37" s="6"/>
      <c r="K37" s="6"/>
      <c r="L37" s="6"/>
      <c r="M37" s="6"/>
      <c r="N37" s="6"/>
      <c r="O37" s="6"/>
      <c r="P37" s="6"/>
    </row>
    <row r="38" spans="1:16" ht="12.75">
      <c r="A38" s="122"/>
      <c r="B38" s="171"/>
      <c r="C38" s="172"/>
      <c r="D38" s="173"/>
      <c r="E38" s="6"/>
      <c r="F38" s="6"/>
      <c r="G38" s="6"/>
      <c r="H38" s="6"/>
      <c r="I38" s="6"/>
      <c r="J38" s="6"/>
      <c r="K38" s="6"/>
      <c r="L38" s="6"/>
      <c r="M38" s="6"/>
      <c r="N38" s="6"/>
      <c r="O38" s="6"/>
      <c r="P38" s="6"/>
    </row>
    <row r="39" spans="1:16" ht="12.75">
      <c r="A39" s="122"/>
      <c r="B39" s="171"/>
      <c r="C39" s="172"/>
      <c r="D39" s="173"/>
      <c r="E39" s="6"/>
      <c r="F39" s="6"/>
      <c r="G39" s="6"/>
      <c r="H39" s="6"/>
      <c r="I39" s="6"/>
      <c r="J39" s="6"/>
      <c r="K39" s="6"/>
      <c r="L39" s="6"/>
      <c r="M39" s="6"/>
      <c r="N39" s="6"/>
      <c r="O39" s="6"/>
      <c r="P39" s="6"/>
    </row>
    <row r="40" spans="1:16" ht="12.75">
      <c r="A40" s="122"/>
      <c r="B40" s="171"/>
      <c r="C40" s="172"/>
      <c r="D40" s="173"/>
      <c r="E40" s="6"/>
      <c r="F40" s="6"/>
      <c r="G40" s="6"/>
      <c r="H40" s="6"/>
      <c r="I40" s="6"/>
      <c r="J40" s="6"/>
      <c r="K40" s="6"/>
      <c r="L40" s="6"/>
      <c r="M40" s="6"/>
      <c r="N40" s="6"/>
      <c r="O40" s="6"/>
      <c r="P40" s="6"/>
    </row>
    <row r="41" spans="1:16" ht="12.75">
      <c r="A41" s="122"/>
      <c r="B41" s="171"/>
      <c r="C41" s="172"/>
      <c r="D41" s="173"/>
      <c r="E41" s="6"/>
      <c r="F41" s="6"/>
      <c r="G41" s="6"/>
      <c r="H41" s="6"/>
      <c r="I41" s="6"/>
      <c r="J41" s="6"/>
      <c r="K41" s="6"/>
      <c r="L41" s="6"/>
      <c r="M41" s="6"/>
      <c r="N41" s="6"/>
      <c r="O41" s="6"/>
      <c r="P41" s="6"/>
    </row>
    <row r="42" spans="1:16" ht="12.75">
      <c r="A42" s="122"/>
      <c r="B42" s="171"/>
      <c r="C42" s="172"/>
      <c r="D42" s="173"/>
      <c r="E42" s="6"/>
      <c r="F42" s="6"/>
      <c r="G42" s="6"/>
      <c r="H42" s="6"/>
      <c r="I42" s="6"/>
      <c r="J42" s="6"/>
      <c r="K42" s="6"/>
      <c r="L42" s="6"/>
      <c r="M42" s="6"/>
      <c r="N42" s="6"/>
      <c r="O42" s="6"/>
      <c r="P42" s="6"/>
    </row>
    <row r="43" spans="1:16" ht="12.75">
      <c r="A43" s="122"/>
      <c r="B43" s="171"/>
      <c r="C43" s="172"/>
      <c r="D43" s="173"/>
      <c r="E43" s="6"/>
      <c r="F43" s="6"/>
      <c r="G43" s="6"/>
      <c r="H43" s="6"/>
      <c r="I43" s="6"/>
      <c r="J43" s="6"/>
      <c r="K43" s="6"/>
      <c r="L43" s="6"/>
      <c r="M43" s="6"/>
      <c r="N43" s="6"/>
      <c r="O43" s="6"/>
      <c r="P43" s="6"/>
    </row>
    <row r="44" spans="1:16" ht="12.75">
      <c r="A44" s="122"/>
      <c r="B44" s="171"/>
      <c r="C44" s="172"/>
      <c r="D44" s="173"/>
      <c r="E44" s="6"/>
      <c r="F44" s="6"/>
      <c r="G44" s="6"/>
      <c r="H44" s="6"/>
      <c r="I44" s="6"/>
      <c r="J44" s="6"/>
      <c r="K44" s="6"/>
      <c r="L44" s="6"/>
      <c r="M44" s="6"/>
      <c r="N44" s="6"/>
      <c r="O44" s="6"/>
      <c r="P44" s="6"/>
    </row>
    <row r="45" spans="1:16" ht="12.75">
      <c r="A45" s="122"/>
      <c r="B45" s="171"/>
      <c r="C45" s="172"/>
      <c r="D45" s="173"/>
      <c r="E45" s="6"/>
      <c r="F45" s="6"/>
      <c r="G45" s="6"/>
      <c r="H45" s="6"/>
      <c r="I45" s="6"/>
      <c r="J45" s="6"/>
      <c r="K45" s="6"/>
      <c r="L45" s="6"/>
      <c r="M45" s="6"/>
      <c r="N45" s="6"/>
      <c r="O45" s="6"/>
      <c r="P45" s="6"/>
    </row>
    <row r="46" spans="1:16" ht="12.75">
      <c r="A46" s="122"/>
      <c r="B46" s="171"/>
      <c r="C46" s="172"/>
      <c r="D46" s="173"/>
      <c r="E46" s="6"/>
      <c r="F46" s="6"/>
      <c r="G46" s="6"/>
      <c r="H46" s="6"/>
      <c r="I46" s="6"/>
      <c r="J46" s="6"/>
      <c r="K46" s="6"/>
      <c r="L46" s="6"/>
      <c r="M46" s="6"/>
      <c r="N46" s="6"/>
      <c r="O46" s="6"/>
      <c r="P46" s="6"/>
    </row>
    <row r="47" spans="1:16" ht="12.75">
      <c r="A47" s="122"/>
      <c r="B47" s="171"/>
      <c r="C47" s="172"/>
      <c r="D47" s="173"/>
      <c r="E47" s="6"/>
      <c r="F47" s="6"/>
      <c r="G47" s="6"/>
      <c r="H47" s="6"/>
      <c r="I47" s="6"/>
      <c r="J47" s="6"/>
      <c r="K47" s="6"/>
      <c r="L47" s="6"/>
      <c r="M47" s="6"/>
      <c r="N47" s="6"/>
      <c r="O47" s="6"/>
      <c r="P47" s="6"/>
    </row>
    <row r="48" spans="1:16" ht="12.75">
      <c r="A48" s="122"/>
      <c r="B48" s="171"/>
      <c r="C48" s="172"/>
      <c r="D48" s="173"/>
      <c r="E48" s="6"/>
      <c r="F48" s="6"/>
      <c r="G48" s="6"/>
      <c r="H48" s="6"/>
      <c r="I48" s="6"/>
      <c r="J48" s="6"/>
      <c r="K48" s="6"/>
      <c r="L48" s="6"/>
      <c r="M48" s="6"/>
      <c r="N48" s="6"/>
      <c r="O48" s="6"/>
      <c r="P48" s="6"/>
    </row>
    <row r="49" spans="1:16" ht="12.75">
      <c r="A49" s="122"/>
      <c r="B49" s="171"/>
      <c r="C49" s="172"/>
      <c r="D49" s="173"/>
      <c r="E49" s="6"/>
      <c r="F49" s="6"/>
      <c r="G49" s="6"/>
      <c r="H49" s="6"/>
      <c r="I49" s="6"/>
      <c r="J49" s="6"/>
      <c r="K49" s="6"/>
      <c r="L49" s="6"/>
      <c r="M49" s="6"/>
      <c r="N49" s="6"/>
      <c r="O49" s="6"/>
      <c r="P49" s="6"/>
    </row>
    <row r="50" spans="1:16" ht="12.75">
      <c r="A50" s="122"/>
      <c r="B50" s="171"/>
      <c r="C50" s="172"/>
      <c r="D50" s="173"/>
      <c r="E50" s="6"/>
      <c r="F50" s="6"/>
      <c r="G50" s="6"/>
      <c r="H50" s="6"/>
      <c r="I50" s="6"/>
      <c r="J50" s="6"/>
      <c r="K50" s="6"/>
      <c r="L50" s="6"/>
      <c r="M50" s="6"/>
      <c r="N50" s="6"/>
      <c r="O50" s="6"/>
      <c r="P50" s="6"/>
    </row>
    <row r="51" spans="1:16" ht="12.75">
      <c r="A51" s="122"/>
      <c r="B51" s="171"/>
      <c r="C51" s="172"/>
      <c r="D51" s="173"/>
      <c r="E51" s="6"/>
      <c r="F51" s="6"/>
      <c r="G51" s="6"/>
      <c r="H51" s="6"/>
      <c r="I51" s="6"/>
      <c r="J51" s="6"/>
      <c r="K51" s="6"/>
      <c r="L51" s="6"/>
      <c r="M51" s="6"/>
      <c r="N51" s="6"/>
      <c r="O51" s="6"/>
      <c r="P51" s="6"/>
    </row>
    <row r="52" spans="1:16" ht="12.75">
      <c r="A52" s="122"/>
      <c r="B52" s="171"/>
      <c r="C52" s="172"/>
      <c r="D52" s="173"/>
      <c r="E52" s="6"/>
      <c r="F52" s="6"/>
      <c r="G52" s="6"/>
      <c r="H52" s="6"/>
      <c r="I52" s="6"/>
      <c r="J52" s="6"/>
      <c r="K52" s="6"/>
      <c r="L52" s="6"/>
      <c r="M52" s="6"/>
      <c r="N52" s="6"/>
      <c r="O52" s="6"/>
      <c r="P52" s="6"/>
    </row>
    <row r="53" spans="1:16" ht="12.75">
      <c r="A53" s="122"/>
      <c r="B53" s="171"/>
      <c r="C53" s="172"/>
      <c r="D53" s="173"/>
      <c r="E53" s="6"/>
      <c r="F53" s="6"/>
      <c r="G53" s="6"/>
      <c r="H53" s="6"/>
      <c r="I53" s="6"/>
      <c r="J53" s="6"/>
      <c r="K53" s="6"/>
      <c r="L53" s="6"/>
      <c r="M53" s="6"/>
      <c r="N53" s="6"/>
      <c r="O53" s="6"/>
      <c r="P53" s="6"/>
    </row>
    <row r="54" spans="1:16" ht="12.75">
      <c r="A54" s="122"/>
      <c r="B54" s="171"/>
      <c r="C54" s="172"/>
      <c r="D54" s="173"/>
      <c r="E54" s="6"/>
      <c r="F54" s="6"/>
      <c r="G54" s="6"/>
      <c r="H54" s="6"/>
      <c r="I54" s="6"/>
      <c r="J54" s="6"/>
      <c r="K54" s="6"/>
      <c r="L54" s="6"/>
      <c r="M54" s="6"/>
      <c r="N54" s="6"/>
      <c r="O54" s="6"/>
      <c r="P54" s="6"/>
    </row>
    <row r="55" spans="1:16" ht="12.75">
      <c r="A55" s="122"/>
      <c r="B55" s="171"/>
      <c r="C55" s="172"/>
      <c r="D55" s="173"/>
      <c r="E55" s="6"/>
      <c r="F55" s="6"/>
      <c r="G55" s="6"/>
      <c r="H55" s="6"/>
      <c r="I55" s="6"/>
      <c r="J55" s="6"/>
      <c r="K55" s="6"/>
      <c r="L55" s="6"/>
      <c r="M55" s="6"/>
      <c r="N55" s="6"/>
      <c r="O55" s="6"/>
      <c r="P55" s="6"/>
    </row>
    <row r="56" spans="1:16" ht="12.75">
      <c r="A56" s="122"/>
      <c r="B56" s="171"/>
      <c r="C56" s="172"/>
      <c r="D56" s="173"/>
      <c r="E56" s="6"/>
      <c r="F56" s="6"/>
      <c r="G56" s="6"/>
      <c r="H56" s="6"/>
      <c r="I56" s="6"/>
      <c r="J56" s="6"/>
      <c r="K56" s="6"/>
      <c r="L56" s="6"/>
      <c r="M56" s="6"/>
      <c r="N56" s="6"/>
      <c r="O56" s="6"/>
      <c r="P56" s="6"/>
    </row>
    <row r="57" spans="1:16" ht="12.75">
      <c r="A57" s="122"/>
      <c r="B57" s="171"/>
      <c r="C57" s="172"/>
      <c r="D57" s="173"/>
      <c r="E57" s="6"/>
      <c r="F57" s="6"/>
      <c r="G57" s="6"/>
      <c r="H57" s="6"/>
      <c r="I57" s="6"/>
      <c r="J57" s="6"/>
      <c r="K57" s="6"/>
      <c r="L57" s="6"/>
      <c r="M57" s="6"/>
      <c r="N57" s="6"/>
      <c r="O57" s="6"/>
      <c r="P57" s="6"/>
    </row>
    <row r="58" spans="1:16" ht="12.75">
      <c r="A58" s="122"/>
      <c r="B58" s="171"/>
      <c r="C58" s="172"/>
      <c r="D58" s="173"/>
      <c r="E58" s="6"/>
      <c r="F58" s="6"/>
      <c r="G58" s="6"/>
      <c r="H58" s="6"/>
      <c r="I58" s="6"/>
      <c r="J58" s="6"/>
      <c r="K58" s="6"/>
      <c r="L58" s="6"/>
      <c r="M58" s="6"/>
      <c r="N58" s="6"/>
      <c r="O58" s="6"/>
      <c r="P58" s="6"/>
    </row>
    <row r="59" spans="1:16" ht="12.75">
      <c r="A59" s="122"/>
      <c r="B59" s="171"/>
      <c r="C59" s="172"/>
      <c r="D59" s="173"/>
      <c r="E59" s="6"/>
      <c r="F59" s="6"/>
      <c r="G59" s="6"/>
      <c r="H59" s="6"/>
      <c r="I59" s="6"/>
      <c r="J59" s="6"/>
      <c r="K59" s="6"/>
      <c r="L59" s="6"/>
      <c r="M59" s="6"/>
      <c r="N59" s="6"/>
      <c r="O59" s="6"/>
      <c r="P59" s="6"/>
    </row>
    <row r="60" spans="1:16" ht="12.75">
      <c r="A60" s="122"/>
      <c r="B60" s="171"/>
      <c r="C60" s="172"/>
      <c r="D60" s="173"/>
      <c r="E60" s="6"/>
      <c r="F60" s="6"/>
      <c r="G60" s="6"/>
      <c r="H60" s="6"/>
      <c r="I60" s="6"/>
      <c r="J60" s="6"/>
      <c r="K60" s="6"/>
      <c r="L60" s="6"/>
      <c r="M60" s="6"/>
      <c r="N60" s="6"/>
      <c r="O60" s="6"/>
      <c r="P60" s="6"/>
    </row>
    <row r="61" spans="1:16" ht="12.75">
      <c r="A61" s="122"/>
      <c r="B61" s="171"/>
      <c r="C61" s="172"/>
      <c r="D61" s="173"/>
      <c r="E61" s="6"/>
      <c r="F61" s="6"/>
      <c r="G61" s="6"/>
      <c r="H61" s="6"/>
      <c r="I61" s="6"/>
      <c r="J61" s="6"/>
      <c r="K61" s="6"/>
      <c r="L61" s="6"/>
      <c r="M61" s="6"/>
      <c r="N61" s="6"/>
      <c r="O61" s="6"/>
      <c r="P61" s="6"/>
    </row>
    <row r="62" spans="1:16" ht="12.75">
      <c r="A62" s="122"/>
      <c r="B62" s="171"/>
      <c r="C62" s="172"/>
      <c r="D62" s="173"/>
      <c r="E62" s="6"/>
      <c r="F62" s="6"/>
      <c r="G62" s="6"/>
      <c r="H62" s="6"/>
      <c r="I62" s="6"/>
      <c r="J62" s="6"/>
      <c r="K62" s="6"/>
      <c r="L62" s="6"/>
      <c r="M62" s="6"/>
      <c r="N62" s="6"/>
      <c r="O62" s="6"/>
      <c r="P62" s="6"/>
    </row>
    <row r="63" spans="1:16" ht="12.75">
      <c r="A63" s="122"/>
      <c r="B63" s="171"/>
      <c r="C63" s="172"/>
      <c r="D63" s="173"/>
      <c r="E63" s="6"/>
      <c r="F63" s="6"/>
      <c r="G63" s="6"/>
      <c r="H63" s="6"/>
      <c r="I63" s="6"/>
      <c r="J63" s="6"/>
      <c r="K63" s="6"/>
      <c r="L63" s="6"/>
      <c r="M63" s="6"/>
      <c r="N63" s="6"/>
      <c r="O63" s="6"/>
      <c r="P63" s="6"/>
    </row>
    <row r="64" spans="1:16" ht="12.75">
      <c r="A64" s="122"/>
      <c r="B64" s="171"/>
      <c r="C64" s="172"/>
      <c r="D64" s="173"/>
      <c r="E64" s="6"/>
      <c r="F64" s="6"/>
      <c r="G64" s="6"/>
      <c r="H64" s="6"/>
      <c r="I64" s="6"/>
      <c r="J64" s="6"/>
      <c r="K64" s="6"/>
      <c r="L64" s="6"/>
      <c r="M64" s="6"/>
      <c r="N64" s="6"/>
      <c r="O64" s="6"/>
      <c r="P64" s="6"/>
    </row>
    <row r="65" spans="1:16" ht="12.75">
      <c r="A65" s="122"/>
      <c r="B65" s="171"/>
      <c r="C65" s="172"/>
      <c r="D65" s="173"/>
      <c r="E65" s="6"/>
      <c r="F65" s="6"/>
      <c r="G65" s="6"/>
      <c r="H65" s="6"/>
      <c r="I65" s="6"/>
      <c r="J65" s="6"/>
      <c r="K65" s="6"/>
      <c r="L65" s="6"/>
      <c r="M65" s="6"/>
      <c r="N65" s="6"/>
      <c r="O65" s="6"/>
      <c r="P65" s="6"/>
    </row>
    <row r="66" spans="1:16" ht="12.75">
      <c r="A66" s="122"/>
      <c r="B66" s="171"/>
      <c r="C66" s="172"/>
      <c r="D66" s="173"/>
      <c r="E66" s="6"/>
      <c r="F66" s="6"/>
      <c r="G66" s="6"/>
      <c r="H66" s="6"/>
      <c r="I66" s="6"/>
      <c r="J66" s="6"/>
      <c r="K66" s="6"/>
      <c r="L66" s="6"/>
      <c r="M66" s="6"/>
      <c r="N66" s="6"/>
      <c r="O66" s="6"/>
      <c r="P66" s="6"/>
    </row>
    <row r="67" spans="1:16" ht="12.75">
      <c r="A67" s="122"/>
      <c r="B67" s="171"/>
      <c r="C67" s="172"/>
      <c r="D67" s="173"/>
      <c r="E67" s="6"/>
      <c r="F67" s="6"/>
      <c r="G67" s="6"/>
      <c r="H67" s="6"/>
      <c r="I67" s="6"/>
      <c r="J67" s="6"/>
      <c r="K67" s="6"/>
      <c r="L67" s="6"/>
      <c r="M67" s="6"/>
      <c r="N67" s="6"/>
      <c r="O67" s="6"/>
      <c r="P67" s="6"/>
    </row>
    <row r="68" spans="1:16" ht="12.75">
      <c r="A68" s="122"/>
      <c r="B68" s="171"/>
      <c r="C68" s="172"/>
      <c r="D68" s="173"/>
      <c r="E68" s="6"/>
      <c r="F68" s="6"/>
      <c r="G68" s="6"/>
      <c r="H68" s="6"/>
      <c r="I68" s="6"/>
      <c r="J68" s="6"/>
      <c r="K68" s="6"/>
      <c r="L68" s="6"/>
      <c r="M68" s="6"/>
      <c r="N68" s="6"/>
      <c r="O68" s="6"/>
      <c r="P68" s="6"/>
    </row>
    <row r="69" spans="1:16" ht="12.75">
      <c r="A69" s="122"/>
      <c r="B69" s="171"/>
      <c r="C69" s="172"/>
      <c r="D69" s="173"/>
      <c r="E69" s="6"/>
      <c r="F69" s="6"/>
      <c r="G69" s="6"/>
      <c r="H69" s="6"/>
      <c r="I69" s="6"/>
      <c r="J69" s="6"/>
      <c r="K69" s="6"/>
      <c r="L69" s="6"/>
      <c r="M69" s="6"/>
      <c r="N69" s="6"/>
      <c r="O69" s="6"/>
      <c r="P69" s="6"/>
    </row>
    <row r="70" spans="1:16" ht="12.75">
      <c r="A70" s="122"/>
      <c r="B70" s="171"/>
      <c r="C70" s="172"/>
      <c r="D70" s="173"/>
      <c r="E70" s="6"/>
      <c r="F70" s="6"/>
      <c r="G70" s="6"/>
      <c r="H70" s="6"/>
      <c r="I70" s="6"/>
      <c r="J70" s="6"/>
      <c r="K70" s="6"/>
      <c r="L70" s="6"/>
      <c r="M70" s="6"/>
      <c r="N70" s="6"/>
      <c r="O70" s="6"/>
      <c r="P70" s="6"/>
    </row>
    <row r="71" spans="1:16" ht="12.75">
      <c r="A71" s="122"/>
      <c r="B71" s="171"/>
      <c r="C71" s="172"/>
      <c r="D71" s="173"/>
      <c r="E71" s="6"/>
      <c r="F71" s="6"/>
      <c r="G71" s="6"/>
      <c r="H71" s="6"/>
      <c r="I71" s="6"/>
      <c r="J71" s="6"/>
      <c r="K71" s="6"/>
      <c r="L71" s="6"/>
      <c r="M71" s="6"/>
      <c r="N71" s="6"/>
      <c r="O71" s="6"/>
      <c r="P71" s="6"/>
    </row>
    <row r="72" spans="1:16" ht="12.75">
      <c r="A72" s="122"/>
      <c r="B72" s="171"/>
      <c r="C72" s="172"/>
      <c r="D72" s="173"/>
      <c r="E72" s="6"/>
      <c r="F72" s="6"/>
      <c r="G72" s="6"/>
      <c r="H72" s="6"/>
      <c r="I72" s="6"/>
      <c r="J72" s="6"/>
      <c r="K72" s="6"/>
      <c r="L72" s="6"/>
      <c r="M72" s="6"/>
      <c r="N72" s="6"/>
      <c r="O72" s="6"/>
      <c r="P72" s="6"/>
    </row>
    <row r="73" spans="1:16" ht="12.75">
      <c r="A73" s="122"/>
      <c r="B73" s="171"/>
      <c r="C73" s="172"/>
      <c r="D73" s="173"/>
      <c r="E73" s="6"/>
      <c r="F73" s="6"/>
      <c r="G73" s="6"/>
      <c r="H73" s="6"/>
      <c r="I73" s="6"/>
      <c r="J73" s="6"/>
      <c r="K73" s="6"/>
      <c r="L73" s="6"/>
      <c r="M73" s="6"/>
      <c r="N73" s="6"/>
      <c r="O73" s="6"/>
      <c r="P73" s="6"/>
    </row>
    <row r="74" spans="1:16" ht="12.75">
      <c r="A74" s="122"/>
      <c r="B74" s="171"/>
      <c r="C74" s="172"/>
      <c r="D74" s="173"/>
      <c r="E74" s="6"/>
      <c r="F74" s="6"/>
      <c r="G74" s="6"/>
      <c r="H74" s="6"/>
      <c r="I74" s="6"/>
      <c r="J74" s="6"/>
      <c r="K74" s="6"/>
      <c r="L74" s="6"/>
      <c r="M74" s="6"/>
      <c r="N74" s="6"/>
      <c r="O74" s="6"/>
      <c r="P74" s="6"/>
    </row>
    <row r="75" spans="1:16" ht="12.75">
      <c r="A75" s="122"/>
      <c r="B75" s="171"/>
      <c r="C75" s="172"/>
      <c r="D75" s="173"/>
      <c r="E75" s="6"/>
      <c r="F75" s="6"/>
      <c r="G75" s="6"/>
      <c r="H75" s="6"/>
      <c r="I75" s="6"/>
      <c r="J75" s="6"/>
      <c r="K75" s="6"/>
      <c r="L75" s="6"/>
      <c r="M75" s="6"/>
      <c r="N75" s="6"/>
      <c r="O75" s="6"/>
      <c r="P75" s="6"/>
    </row>
    <row r="76" spans="1:16" ht="12.75">
      <c r="A76" s="122"/>
      <c r="B76" s="171"/>
      <c r="C76" s="172"/>
      <c r="D76" s="173"/>
      <c r="E76" s="6"/>
      <c r="F76" s="6"/>
      <c r="G76" s="6"/>
      <c r="H76" s="6"/>
      <c r="I76" s="6"/>
      <c r="J76" s="6"/>
      <c r="K76" s="6"/>
      <c r="L76" s="6"/>
      <c r="M76" s="6"/>
      <c r="N76" s="6"/>
      <c r="O76" s="6"/>
      <c r="P76" s="6"/>
    </row>
    <row r="77" spans="1:16" ht="12.75">
      <c r="A77" s="122"/>
      <c r="B77" s="171"/>
      <c r="C77" s="172"/>
      <c r="D77" s="173"/>
      <c r="E77" s="6"/>
      <c r="F77" s="6"/>
      <c r="G77" s="6"/>
      <c r="H77" s="6"/>
      <c r="I77" s="6"/>
      <c r="J77" s="6"/>
      <c r="K77" s="6"/>
      <c r="L77" s="6"/>
      <c r="M77" s="6"/>
      <c r="N77" s="6"/>
      <c r="O77" s="6"/>
      <c r="P77" s="6"/>
    </row>
    <row r="78" spans="1:16" ht="12.75">
      <c r="A78" s="122"/>
      <c r="B78" s="171"/>
      <c r="C78" s="172"/>
      <c r="D78" s="173"/>
      <c r="E78" s="6"/>
      <c r="F78" s="6"/>
      <c r="G78" s="6"/>
      <c r="H78" s="6"/>
      <c r="I78" s="6"/>
      <c r="J78" s="6"/>
      <c r="K78" s="6"/>
      <c r="L78" s="6"/>
      <c r="M78" s="6"/>
      <c r="N78" s="6"/>
      <c r="O78" s="6"/>
      <c r="P78" s="6"/>
    </row>
    <row r="79" spans="1:16" ht="12.75">
      <c r="A79" s="122"/>
      <c r="B79" s="171"/>
      <c r="C79" s="172"/>
      <c r="D79" s="173"/>
      <c r="E79" s="6"/>
      <c r="F79" s="6"/>
      <c r="G79" s="6"/>
      <c r="H79" s="6"/>
      <c r="I79" s="6"/>
      <c r="J79" s="6"/>
      <c r="K79" s="6"/>
      <c r="L79" s="6"/>
      <c r="M79" s="6"/>
      <c r="N79" s="6"/>
      <c r="O79" s="6"/>
      <c r="P79" s="6"/>
    </row>
    <row r="80" spans="1:16" ht="12.75">
      <c r="A80" s="122"/>
      <c r="B80" s="171"/>
      <c r="C80" s="172"/>
      <c r="D80" s="173"/>
      <c r="E80" s="6"/>
      <c r="F80" s="6"/>
      <c r="G80" s="6"/>
      <c r="H80" s="6"/>
      <c r="I80" s="6"/>
      <c r="J80" s="6"/>
      <c r="K80" s="6"/>
      <c r="L80" s="6"/>
      <c r="M80" s="6"/>
      <c r="N80" s="6"/>
      <c r="O80" s="6"/>
      <c r="P80" s="6"/>
    </row>
    <row r="81" spans="1:16" ht="12.75">
      <c r="A81" s="122"/>
      <c r="B81" s="171"/>
      <c r="C81" s="172"/>
      <c r="D81" s="173"/>
      <c r="E81" s="6"/>
      <c r="F81" s="6"/>
      <c r="G81" s="6"/>
      <c r="H81" s="6"/>
      <c r="I81" s="6"/>
      <c r="J81" s="6"/>
      <c r="K81" s="6"/>
      <c r="L81" s="6"/>
      <c r="M81" s="6"/>
      <c r="N81" s="6"/>
      <c r="O81" s="6"/>
      <c r="P81" s="6"/>
    </row>
    <row r="82" spans="1:16" ht="12.75">
      <c r="A82" s="122"/>
      <c r="B82" s="171"/>
      <c r="C82" s="172"/>
      <c r="D82" s="173"/>
      <c r="E82" s="6"/>
      <c r="F82" s="6"/>
      <c r="G82" s="6"/>
      <c r="H82" s="6"/>
      <c r="I82" s="6"/>
      <c r="J82" s="6"/>
      <c r="K82" s="6"/>
      <c r="L82" s="6"/>
      <c r="M82" s="6"/>
      <c r="N82" s="6"/>
      <c r="O82" s="6"/>
      <c r="P82" s="6"/>
    </row>
    <row r="83" spans="1:16" ht="12.75">
      <c r="A83" s="122"/>
      <c r="B83" s="171"/>
      <c r="C83" s="172"/>
      <c r="D83" s="173"/>
      <c r="E83" s="6"/>
      <c r="F83" s="6"/>
      <c r="G83" s="6"/>
      <c r="H83" s="6"/>
      <c r="I83" s="6"/>
      <c r="J83" s="6"/>
      <c r="K83" s="6"/>
      <c r="L83" s="6"/>
      <c r="M83" s="6"/>
      <c r="N83" s="6"/>
      <c r="O83" s="6"/>
      <c r="P83" s="6"/>
    </row>
    <row r="84" spans="1:16" ht="12.75">
      <c r="A84" s="122"/>
      <c r="B84" s="171"/>
      <c r="C84" s="172"/>
      <c r="D84" s="173"/>
      <c r="E84" s="6"/>
      <c r="F84" s="6"/>
      <c r="G84" s="6"/>
      <c r="H84" s="6"/>
      <c r="I84" s="6"/>
      <c r="J84" s="6"/>
      <c r="K84" s="6"/>
      <c r="L84" s="6"/>
      <c r="M84" s="6"/>
      <c r="N84" s="6"/>
      <c r="O84" s="6"/>
      <c r="P84" s="6"/>
    </row>
    <row r="85" spans="1:16" ht="12.75">
      <c r="A85" s="122"/>
      <c r="B85" s="171"/>
      <c r="C85" s="172"/>
      <c r="D85" s="173"/>
      <c r="E85" s="6"/>
      <c r="F85" s="6"/>
      <c r="G85" s="6"/>
      <c r="H85" s="6"/>
      <c r="I85" s="6"/>
      <c r="J85" s="6"/>
      <c r="K85" s="6"/>
      <c r="L85" s="6"/>
      <c r="M85" s="6"/>
      <c r="N85" s="6"/>
      <c r="O85" s="6"/>
      <c r="P85" s="6"/>
    </row>
    <row r="86" spans="1:16" ht="12.75">
      <c r="A86" s="122"/>
      <c r="B86" s="171"/>
      <c r="C86" s="172"/>
      <c r="D86" s="173"/>
      <c r="E86" s="6"/>
      <c r="F86" s="6"/>
      <c r="G86" s="6"/>
      <c r="H86" s="6"/>
      <c r="I86" s="6"/>
      <c r="J86" s="6"/>
      <c r="K86" s="6"/>
      <c r="L86" s="6"/>
      <c r="M86" s="6"/>
      <c r="N86" s="6"/>
      <c r="O86" s="6"/>
      <c r="P86" s="6"/>
    </row>
    <row r="87" spans="1:16" ht="12.75">
      <c r="A87" s="122"/>
      <c r="B87" s="171"/>
      <c r="C87" s="172"/>
      <c r="D87" s="173"/>
      <c r="E87" s="6"/>
      <c r="F87" s="6"/>
      <c r="G87" s="6"/>
      <c r="H87" s="6"/>
      <c r="I87" s="6"/>
      <c r="J87" s="6"/>
      <c r="K87" s="6"/>
      <c r="L87" s="6"/>
      <c r="M87" s="6"/>
      <c r="N87" s="6"/>
      <c r="O87" s="6"/>
      <c r="P87" s="6"/>
    </row>
    <row r="88" spans="1:16" ht="12.75">
      <c r="A88" s="122"/>
      <c r="B88" s="171"/>
      <c r="C88" s="172"/>
      <c r="D88" s="173"/>
      <c r="E88" s="6"/>
      <c r="F88" s="6"/>
      <c r="G88" s="6"/>
      <c r="H88" s="6"/>
      <c r="I88" s="6"/>
      <c r="J88" s="6"/>
      <c r="K88" s="6"/>
      <c r="L88" s="6"/>
      <c r="M88" s="6"/>
      <c r="N88" s="6"/>
      <c r="O88" s="6"/>
      <c r="P88" s="6"/>
    </row>
    <row r="89" spans="1:16" ht="12.75">
      <c r="A89" s="122"/>
      <c r="B89" s="171"/>
      <c r="C89" s="172"/>
      <c r="D89" s="173"/>
      <c r="E89" s="6"/>
      <c r="F89" s="6"/>
      <c r="G89" s="6"/>
      <c r="H89" s="6"/>
      <c r="I89" s="6"/>
      <c r="J89" s="6"/>
      <c r="K89" s="6"/>
      <c r="L89" s="6"/>
      <c r="M89" s="6"/>
      <c r="N89" s="6"/>
      <c r="O89" s="6"/>
      <c r="P89" s="6"/>
    </row>
    <row r="90" spans="1:16" ht="12.75">
      <c r="A90" s="122"/>
      <c r="B90" s="171"/>
      <c r="C90" s="172"/>
      <c r="D90" s="173"/>
      <c r="E90" s="6"/>
      <c r="F90" s="6"/>
      <c r="G90" s="6"/>
      <c r="H90" s="6"/>
      <c r="I90" s="6"/>
      <c r="J90" s="6"/>
      <c r="K90" s="6"/>
      <c r="L90" s="6"/>
      <c r="M90" s="6"/>
      <c r="N90" s="6"/>
      <c r="O90" s="6"/>
      <c r="P90" s="6"/>
    </row>
    <row r="91" spans="1:16" ht="12.75">
      <c r="A91" s="122"/>
      <c r="B91" s="171"/>
      <c r="C91" s="172"/>
      <c r="D91" s="173"/>
      <c r="E91" s="6"/>
      <c r="F91" s="6"/>
      <c r="G91" s="6"/>
      <c r="H91" s="6"/>
      <c r="I91" s="6"/>
      <c r="J91" s="6"/>
      <c r="K91" s="6"/>
      <c r="L91" s="6"/>
      <c r="M91" s="6"/>
      <c r="N91" s="6"/>
      <c r="O91" s="6"/>
      <c r="P91" s="6"/>
    </row>
    <row r="92" spans="1:16" ht="12.75">
      <c r="A92" s="122"/>
      <c r="B92" s="171"/>
      <c r="C92" s="172"/>
      <c r="D92" s="173"/>
      <c r="E92" s="6"/>
      <c r="F92" s="6"/>
      <c r="G92" s="6"/>
      <c r="H92" s="6"/>
      <c r="I92" s="6"/>
      <c r="J92" s="6"/>
      <c r="K92" s="6"/>
      <c r="L92" s="6"/>
      <c r="M92" s="6"/>
      <c r="N92" s="6"/>
      <c r="O92" s="6"/>
      <c r="P92" s="6"/>
    </row>
    <row r="93" spans="1:16" ht="12.75">
      <c r="A93" s="122"/>
      <c r="B93" s="171"/>
      <c r="C93" s="172"/>
      <c r="D93" s="173"/>
      <c r="E93" s="6"/>
      <c r="F93" s="6"/>
      <c r="G93" s="6"/>
      <c r="H93" s="6"/>
      <c r="I93" s="6"/>
      <c r="J93" s="6"/>
      <c r="K93" s="6"/>
      <c r="L93" s="6"/>
      <c r="M93" s="6"/>
      <c r="N93" s="6"/>
      <c r="O93" s="6"/>
      <c r="P93" s="6"/>
    </row>
    <row r="94" spans="1:16" ht="12.75">
      <c r="A94" s="122"/>
      <c r="B94" s="171"/>
      <c r="C94" s="172"/>
      <c r="D94" s="173"/>
      <c r="E94" s="6"/>
      <c r="F94" s="6"/>
      <c r="G94" s="6"/>
      <c r="H94" s="6"/>
      <c r="I94" s="6"/>
      <c r="J94" s="6"/>
      <c r="K94" s="6"/>
      <c r="L94" s="6"/>
      <c r="M94" s="6"/>
      <c r="N94" s="6"/>
      <c r="O94" s="6"/>
      <c r="P94" s="6"/>
    </row>
    <row r="95" spans="1:16" ht="12.75">
      <c r="A95" s="122"/>
      <c r="B95" s="171"/>
      <c r="C95" s="172"/>
      <c r="D95" s="173"/>
      <c r="E95" s="6"/>
      <c r="F95" s="6"/>
      <c r="G95" s="6"/>
      <c r="H95" s="6"/>
      <c r="I95" s="6"/>
      <c r="J95" s="6"/>
      <c r="K95" s="6"/>
      <c r="L95" s="6"/>
      <c r="M95" s="6"/>
      <c r="N95" s="6"/>
      <c r="O95" s="6"/>
      <c r="P95" s="6"/>
    </row>
    <row r="96" spans="1:16" ht="12.75">
      <c r="A96" s="122"/>
      <c r="B96" s="171"/>
      <c r="C96" s="172"/>
      <c r="D96" s="173"/>
      <c r="E96" s="6"/>
      <c r="F96" s="6"/>
      <c r="G96" s="6"/>
      <c r="H96" s="6"/>
      <c r="I96" s="6"/>
      <c r="J96" s="6"/>
      <c r="K96" s="6"/>
      <c r="L96" s="6"/>
      <c r="M96" s="6"/>
      <c r="N96" s="6"/>
      <c r="O96" s="6"/>
      <c r="P96" s="6"/>
    </row>
    <row r="97" spans="1:16" ht="12.75">
      <c r="A97" s="122"/>
      <c r="B97" s="171"/>
      <c r="C97" s="172"/>
      <c r="D97" s="173"/>
      <c r="E97" s="6"/>
      <c r="F97" s="6"/>
      <c r="G97" s="6"/>
      <c r="H97" s="6"/>
      <c r="I97" s="6"/>
      <c r="J97" s="6"/>
      <c r="K97" s="6"/>
      <c r="L97" s="6"/>
      <c r="M97" s="6"/>
      <c r="N97" s="6"/>
      <c r="O97" s="6"/>
      <c r="P97" s="6"/>
    </row>
    <row r="98" spans="1:16" ht="12.75">
      <c r="A98" s="122"/>
      <c r="B98" s="171"/>
      <c r="C98" s="172"/>
      <c r="D98" s="173"/>
      <c r="E98" s="6"/>
      <c r="F98" s="6"/>
      <c r="G98" s="6"/>
      <c r="H98" s="6"/>
      <c r="I98" s="6"/>
      <c r="J98" s="6"/>
      <c r="K98" s="6"/>
      <c r="L98" s="6"/>
      <c r="M98" s="6"/>
      <c r="N98" s="6"/>
      <c r="O98" s="6"/>
      <c r="P98" s="6"/>
    </row>
    <row r="99" spans="1:16" ht="12.75">
      <c r="A99" s="122"/>
      <c r="B99" s="171"/>
      <c r="C99" s="172"/>
      <c r="D99" s="173"/>
      <c r="E99" s="6"/>
      <c r="F99" s="6"/>
      <c r="G99" s="6"/>
      <c r="H99" s="6"/>
      <c r="I99" s="6"/>
      <c r="J99" s="6"/>
      <c r="K99" s="6"/>
      <c r="L99" s="6"/>
      <c r="M99" s="6"/>
      <c r="N99" s="6"/>
      <c r="O99" s="6"/>
      <c r="P99" s="6"/>
    </row>
    <row r="100" spans="1:16" ht="12.75">
      <c r="A100" s="122"/>
      <c r="B100" s="171"/>
      <c r="C100" s="172"/>
      <c r="D100" s="173"/>
      <c r="E100" s="6"/>
      <c r="F100" s="6"/>
      <c r="G100" s="6"/>
      <c r="H100" s="6"/>
      <c r="I100" s="6"/>
      <c r="J100" s="6"/>
      <c r="K100" s="6"/>
      <c r="L100" s="6"/>
      <c r="M100" s="6"/>
      <c r="N100" s="6"/>
      <c r="O100" s="6"/>
      <c r="P100" s="6"/>
    </row>
    <row r="101" spans="1:16" ht="12.75">
      <c r="A101" s="122"/>
      <c r="B101" s="171"/>
      <c r="C101" s="172"/>
      <c r="D101" s="173"/>
      <c r="E101" s="6"/>
      <c r="F101" s="6"/>
      <c r="G101" s="6"/>
      <c r="H101" s="6"/>
      <c r="I101" s="6"/>
      <c r="J101" s="6"/>
      <c r="K101" s="6"/>
      <c r="L101" s="6"/>
      <c r="M101" s="6"/>
      <c r="N101" s="6"/>
      <c r="O101" s="6"/>
      <c r="P101" s="6"/>
    </row>
    <row r="102" spans="1:16" ht="12.75">
      <c r="A102" s="122"/>
      <c r="B102" s="171"/>
      <c r="C102" s="172"/>
      <c r="D102" s="173"/>
      <c r="E102" s="6"/>
      <c r="F102" s="6"/>
      <c r="G102" s="6"/>
      <c r="H102" s="6"/>
      <c r="I102" s="6"/>
      <c r="J102" s="6"/>
      <c r="K102" s="6"/>
      <c r="L102" s="6"/>
      <c r="M102" s="6"/>
      <c r="N102" s="6"/>
      <c r="O102" s="6"/>
      <c r="P102" s="6"/>
    </row>
    <row r="103" spans="1:16" ht="12.75">
      <c r="A103" s="122"/>
      <c r="B103" s="171"/>
      <c r="C103" s="172"/>
      <c r="D103" s="173"/>
      <c r="E103" s="6"/>
      <c r="F103" s="6"/>
      <c r="G103" s="6"/>
      <c r="H103" s="6"/>
      <c r="I103" s="6"/>
      <c r="J103" s="6"/>
      <c r="K103" s="6"/>
      <c r="L103" s="6"/>
      <c r="M103" s="6"/>
      <c r="N103" s="6"/>
      <c r="O103" s="6"/>
      <c r="P103" s="6"/>
    </row>
    <row r="104" spans="1:16" ht="12.75">
      <c r="A104" s="122"/>
      <c r="B104" s="171"/>
      <c r="C104" s="172"/>
      <c r="D104" s="173"/>
      <c r="E104" s="6"/>
      <c r="F104" s="6"/>
      <c r="G104" s="6"/>
      <c r="H104" s="6"/>
      <c r="I104" s="6"/>
      <c r="J104" s="6"/>
      <c r="K104" s="6"/>
      <c r="L104" s="6"/>
      <c r="M104" s="6"/>
      <c r="N104" s="6"/>
      <c r="O104" s="6"/>
      <c r="P104" s="6"/>
    </row>
    <row r="105" spans="1:16" ht="12.75">
      <c r="A105" s="122"/>
      <c r="B105" s="171"/>
      <c r="C105" s="172"/>
      <c r="D105" s="173"/>
      <c r="E105" s="6"/>
      <c r="F105" s="6"/>
      <c r="G105" s="6"/>
      <c r="H105" s="6"/>
      <c r="I105" s="6"/>
      <c r="J105" s="6"/>
      <c r="K105" s="6"/>
      <c r="L105" s="6"/>
      <c r="M105" s="6"/>
      <c r="N105" s="6"/>
      <c r="O105" s="6"/>
      <c r="P105" s="6"/>
    </row>
    <row r="106" spans="1:16" ht="12.75">
      <c r="A106" s="122"/>
      <c r="B106" s="171"/>
      <c r="C106" s="172"/>
      <c r="D106" s="173"/>
      <c r="E106" s="6"/>
      <c r="F106" s="6"/>
      <c r="G106" s="6"/>
      <c r="H106" s="6"/>
      <c r="I106" s="6"/>
      <c r="J106" s="6"/>
      <c r="K106" s="6"/>
      <c r="L106" s="6"/>
      <c r="M106" s="6"/>
      <c r="N106" s="6"/>
      <c r="O106" s="6"/>
      <c r="P106" s="6"/>
    </row>
    <row r="107" spans="1:16" ht="12.75">
      <c r="A107" s="122"/>
      <c r="B107" s="171"/>
      <c r="C107" s="172"/>
      <c r="D107" s="173"/>
      <c r="E107" s="6"/>
      <c r="F107" s="6"/>
      <c r="G107" s="6"/>
      <c r="H107" s="6"/>
      <c r="I107" s="6"/>
      <c r="J107" s="6"/>
      <c r="K107" s="6"/>
      <c r="L107" s="6"/>
      <c r="M107" s="6"/>
      <c r="N107" s="6"/>
      <c r="O107" s="6"/>
      <c r="P107" s="6"/>
    </row>
    <row r="108" spans="1:16" ht="12.75">
      <c r="A108" s="122"/>
      <c r="B108" s="171"/>
      <c r="C108" s="172"/>
      <c r="D108" s="173"/>
      <c r="E108" s="6"/>
      <c r="F108" s="6"/>
      <c r="G108" s="6"/>
      <c r="H108" s="6"/>
      <c r="I108" s="6"/>
      <c r="J108" s="6"/>
      <c r="K108" s="6"/>
      <c r="L108" s="6"/>
      <c r="M108" s="6"/>
      <c r="N108" s="6"/>
      <c r="O108" s="6"/>
      <c r="P108" s="6"/>
    </row>
    <row r="109" spans="1:16" ht="12.75">
      <c r="A109" s="122"/>
      <c r="B109" s="171"/>
      <c r="C109" s="172"/>
      <c r="D109" s="173"/>
      <c r="E109" s="6"/>
      <c r="F109" s="6"/>
      <c r="G109" s="6"/>
      <c r="H109" s="6"/>
      <c r="I109" s="6"/>
      <c r="J109" s="6"/>
      <c r="K109" s="6"/>
      <c r="L109" s="6"/>
      <c r="M109" s="6"/>
      <c r="N109" s="6"/>
      <c r="O109" s="6"/>
      <c r="P109" s="6"/>
    </row>
    <row r="110" spans="1:16" ht="12.75">
      <c r="A110" s="122"/>
      <c r="B110" s="171"/>
      <c r="C110" s="172"/>
      <c r="D110" s="173"/>
      <c r="E110" s="6"/>
      <c r="F110" s="6"/>
      <c r="G110" s="6"/>
      <c r="H110" s="6"/>
      <c r="I110" s="6"/>
      <c r="J110" s="6"/>
      <c r="K110" s="6"/>
      <c r="L110" s="6"/>
      <c r="M110" s="6"/>
      <c r="N110" s="6"/>
      <c r="O110" s="6"/>
      <c r="P110" s="6"/>
    </row>
    <row r="111" spans="1:16" ht="12.75">
      <c r="A111" s="122"/>
      <c r="B111" s="171"/>
      <c r="C111" s="172"/>
      <c r="D111" s="173"/>
      <c r="E111" s="6"/>
      <c r="F111" s="6"/>
      <c r="G111" s="6"/>
      <c r="H111" s="6"/>
      <c r="I111" s="6"/>
      <c r="J111" s="6"/>
      <c r="K111" s="6"/>
      <c r="L111" s="6"/>
      <c r="M111" s="6"/>
      <c r="N111" s="6"/>
      <c r="O111" s="6"/>
      <c r="P111" s="6"/>
    </row>
    <row r="112" spans="1:16" ht="12.75">
      <c r="A112" s="122"/>
      <c r="B112" s="171"/>
      <c r="C112" s="172"/>
      <c r="D112" s="173"/>
      <c r="E112" s="6"/>
      <c r="F112" s="6"/>
      <c r="G112" s="6"/>
      <c r="H112" s="6"/>
      <c r="I112" s="6"/>
      <c r="J112" s="6"/>
      <c r="K112" s="6"/>
      <c r="L112" s="6"/>
      <c r="M112" s="6"/>
      <c r="N112" s="6"/>
      <c r="O112" s="6"/>
      <c r="P112" s="6"/>
    </row>
    <row r="113" spans="1:16" ht="12.75">
      <c r="A113" s="122"/>
      <c r="B113" s="171"/>
      <c r="C113" s="172"/>
      <c r="D113" s="173"/>
      <c r="E113" s="6"/>
      <c r="F113" s="6"/>
      <c r="G113" s="6"/>
      <c r="H113" s="6"/>
      <c r="I113" s="6"/>
      <c r="J113" s="6"/>
      <c r="K113" s="6"/>
      <c r="L113" s="6"/>
      <c r="M113" s="6"/>
      <c r="N113" s="6"/>
      <c r="O113" s="6"/>
      <c r="P113" s="6"/>
    </row>
    <row r="114" spans="1:16" ht="12.75">
      <c r="A114" s="122"/>
      <c r="B114" s="171"/>
      <c r="C114" s="172"/>
      <c r="D114" s="173"/>
      <c r="E114" s="6"/>
      <c r="F114" s="6"/>
      <c r="G114" s="6"/>
      <c r="H114" s="6"/>
      <c r="I114" s="6"/>
      <c r="J114" s="6"/>
      <c r="K114" s="6"/>
      <c r="L114" s="6"/>
      <c r="M114" s="6"/>
      <c r="N114" s="6"/>
      <c r="O114" s="6"/>
      <c r="P114" s="6"/>
    </row>
    <row r="115" spans="1:16" ht="12.75">
      <c r="A115" s="122"/>
      <c r="B115" s="171"/>
      <c r="C115" s="172"/>
      <c r="D115" s="173"/>
      <c r="E115" s="6"/>
      <c r="F115" s="6"/>
      <c r="G115" s="6"/>
      <c r="H115" s="6"/>
      <c r="I115" s="6"/>
      <c r="J115" s="6"/>
      <c r="K115" s="6"/>
      <c r="L115" s="6"/>
      <c r="M115" s="6"/>
      <c r="N115" s="6"/>
      <c r="O115" s="6"/>
      <c r="P115" s="6"/>
    </row>
    <row r="116" spans="1:16" ht="12.75">
      <c r="A116" s="122"/>
      <c r="B116" s="171"/>
      <c r="C116" s="172"/>
      <c r="D116" s="173"/>
      <c r="E116" s="6"/>
      <c r="F116" s="6"/>
      <c r="G116" s="6"/>
      <c r="H116" s="6"/>
      <c r="I116" s="6"/>
      <c r="J116" s="6"/>
      <c r="K116" s="6"/>
      <c r="L116" s="6"/>
      <c r="M116" s="6"/>
      <c r="N116" s="6"/>
      <c r="O116" s="6"/>
      <c r="P116" s="6"/>
    </row>
    <row r="117" spans="1:16" ht="12.75">
      <c r="A117" s="122"/>
      <c r="B117" s="171"/>
      <c r="C117" s="172"/>
      <c r="D117" s="173"/>
      <c r="E117" s="6"/>
      <c r="F117" s="6"/>
      <c r="G117" s="6"/>
      <c r="H117" s="6"/>
      <c r="I117" s="6"/>
      <c r="J117" s="6"/>
      <c r="K117" s="6"/>
      <c r="L117" s="6"/>
      <c r="M117" s="6"/>
      <c r="N117" s="6"/>
      <c r="O117" s="6"/>
      <c r="P117" s="6"/>
    </row>
    <row r="118" spans="1:16" ht="12.75">
      <c r="A118" s="122"/>
      <c r="B118" s="171"/>
      <c r="C118" s="172"/>
      <c r="D118" s="173"/>
      <c r="E118" s="6"/>
      <c r="F118" s="6"/>
      <c r="G118" s="6"/>
      <c r="H118" s="6"/>
      <c r="I118" s="6"/>
      <c r="J118" s="6"/>
      <c r="K118" s="6"/>
      <c r="L118" s="6"/>
      <c r="M118" s="6"/>
      <c r="N118" s="6"/>
      <c r="O118" s="6"/>
      <c r="P118" s="6"/>
    </row>
    <row r="119" spans="1:16" ht="12.75">
      <c r="A119" s="122"/>
      <c r="B119" s="171"/>
      <c r="C119" s="172"/>
      <c r="D119" s="173"/>
      <c r="E119" s="6"/>
      <c r="F119" s="6"/>
      <c r="G119" s="6"/>
      <c r="H119" s="6"/>
      <c r="I119" s="6"/>
      <c r="J119" s="6"/>
      <c r="K119" s="6"/>
      <c r="L119" s="6"/>
      <c r="M119" s="6"/>
      <c r="N119" s="6"/>
      <c r="O119" s="6"/>
      <c r="P119" s="6"/>
    </row>
    <row r="120" spans="1:16" ht="12.75">
      <c r="A120" s="122"/>
      <c r="B120" s="171"/>
      <c r="C120" s="172"/>
      <c r="D120" s="173"/>
      <c r="E120" s="6"/>
      <c r="F120" s="6"/>
      <c r="G120" s="6"/>
      <c r="H120" s="6"/>
      <c r="I120" s="6"/>
      <c r="J120" s="6"/>
      <c r="K120" s="6"/>
      <c r="L120" s="6"/>
      <c r="M120" s="6"/>
      <c r="N120" s="6"/>
      <c r="O120" s="6"/>
      <c r="P120" s="6"/>
    </row>
    <row r="121" spans="1:16" ht="12.75">
      <c r="A121" s="122"/>
      <c r="B121" s="171"/>
      <c r="C121" s="172"/>
      <c r="D121" s="173"/>
      <c r="E121" s="6"/>
      <c r="F121" s="6"/>
      <c r="G121" s="6"/>
      <c r="H121" s="6"/>
      <c r="I121" s="6"/>
      <c r="J121" s="6"/>
      <c r="K121" s="6"/>
      <c r="L121" s="6"/>
      <c r="M121" s="6"/>
      <c r="N121" s="6"/>
      <c r="O121" s="6"/>
      <c r="P121" s="6"/>
    </row>
    <row r="122" spans="1:16" ht="12.75">
      <c r="A122" s="122"/>
      <c r="B122" s="171"/>
      <c r="C122" s="172"/>
      <c r="D122" s="173"/>
      <c r="E122" s="6"/>
      <c r="F122" s="6"/>
      <c r="G122" s="6"/>
      <c r="H122" s="6"/>
      <c r="I122" s="6"/>
      <c r="J122" s="6"/>
      <c r="K122" s="6"/>
      <c r="L122" s="6"/>
      <c r="M122" s="6"/>
      <c r="N122" s="6"/>
      <c r="O122" s="6"/>
      <c r="P122" s="6"/>
    </row>
    <row r="123" spans="1:16" ht="12.75">
      <c r="A123" s="122"/>
      <c r="B123" s="171"/>
      <c r="C123" s="172"/>
      <c r="D123" s="173"/>
      <c r="E123" s="6"/>
      <c r="F123" s="6"/>
      <c r="G123" s="6"/>
      <c r="H123" s="6"/>
      <c r="I123" s="6"/>
      <c r="J123" s="6"/>
      <c r="K123" s="6"/>
      <c r="L123" s="6"/>
      <c r="M123" s="6"/>
      <c r="N123" s="6"/>
      <c r="O123" s="6"/>
      <c r="P123" s="6"/>
    </row>
    <row r="124" spans="1:16" ht="12.75">
      <c r="A124" s="122"/>
      <c r="B124" s="171"/>
      <c r="C124" s="172"/>
      <c r="D124" s="173"/>
      <c r="E124" s="6"/>
      <c r="F124" s="6"/>
      <c r="G124" s="6"/>
      <c r="H124" s="6"/>
      <c r="I124" s="6"/>
      <c r="J124" s="6"/>
      <c r="K124" s="6"/>
      <c r="L124" s="6"/>
      <c r="M124" s="6"/>
      <c r="N124" s="6"/>
      <c r="O124" s="6"/>
      <c r="P124" s="6"/>
    </row>
    <row r="125" spans="1:16" ht="12.75">
      <c r="A125" s="122"/>
      <c r="B125" s="171"/>
      <c r="C125" s="172"/>
      <c r="D125" s="173"/>
      <c r="E125" s="6"/>
      <c r="F125" s="6"/>
      <c r="G125" s="6"/>
      <c r="H125" s="6"/>
      <c r="I125" s="6"/>
      <c r="J125" s="6"/>
      <c r="K125" s="6"/>
      <c r="L125" s="6"/>
      <c r="M125" s="6"/>
      <c r="N125" s="6"/>
      <c r="O125" s="6"/>
      <c r="P125" s="6"/>
    </row>
    <row r="126" spans="1:16" ht="12.75">
      <c r="A126" s="122"/>
      <c r="B126" s="171"/>
      <c r="C126" s="172"/>
      <c r="D126" s="173"/>
      <c r="E126" s="6"/>
      <c r="F126" s="6"/>
      <c r="G126" s="6"/>
      <c r="H126" s="6"/>
      <c r="I126" s="6"/>
      <c r="J126" s="6"/>
      <c r="K126" s="6"/>
      <c r="L126" s="6"/>
      <c r="M126" s="6"/>
      <c r="N126" s="6"/>
      <c r="O126" s="6"/>
      <c r="P126" s="6"/>
    </row>
    <row r="127" spans="1:16" ht="12.75">
      <c r="A127" s="122"/>
      <c r="B127" s="171"/>
      <c r="C127" s="172"/>
      <c r="D127" s="173"/>
      <c r="E127" s="6"/>
      <c r="F127" s="6"/>
      <c r="G127" s="6"/>
      <c r="H127" s="6"/>
      <c r="I127" s="6"/>
      <c r="J127" s="6"/>
      <c r="K127" s="6"/>
      <c r="L127" s="6"/>
      <c r="M127" s="6"/>
      <c r="N127" s="6"/>
      <c r="O127" s="6"/>
      <c r="P127" s="6"/>
    </row>
    <row r="128" spans="1:16" ht="12.75">
      <c r="A128" s="122"/>
      <c r="B128" s="171"/>
      <c r="C128" s="172"/>
      <c r="D128" s="173"/>
      <c r="E128" s="6"/>
      <c r="F128" s="6"/>
      <c r="G128" s="6"/>
      <c r="H128" s="6"/>
      <c r="I128" s="6"/>
      <c r="J128" s="6"/>
      <c r="K128" s="6"/>
      <c r="L128" s="6"/>
      <c r="M128" s="6"/>
      <c r="N128" s="6"/>
      <c r="O128" s="6"/>
      <c r="P128" s="6"/>
    </row>
    <row r="129" spans="1:16" ht="12.75">
      <c r="A129" s="122"/>
      <c r="B129" s="171"/>
      <c r="C129" s="172"/>
      <c r="D129" s="173"/>
      <c r="E129" s="6"/>
      <c r="F129" s="6"/>
      <c r="G129" s="6"/>
      <c r="H129" s="6"/>
      <c r="I129" s="6"/>
      <c r="J129" s="6"/>
      <c r="K129" s="6"/>
      <c r="L129" s="6"/>
      <c r="M129" s="6"/>
      <c r="N129" s="6"/>
      <c r="O129" s="6"/>
      <c r="P129" s="6"/>
    </row>
    <row r="130" spans="1:16" ht="12.75">
      <c r="A130" s="122"/>
      <c r="B130" s="171"/>
      <c r="C130" s="172"/>
      <c r="D130" s="173"/>
      <c r="E130" s="6"/>
      <c r="F130" s="6"/>
      <c r="G130" s="6"/>
      <c r="H130" s="6"/>
      <c r="I130" s="6"/>
      <c r="J130" s="6"/>
      <c r="K130" s="6"/>
      <c r="L130" s="6"/>
      <c r="M130" s="6"/>
      <c r="N130" s="6"/>
      <c r="O130" s="6"/>
      <c r="P130" s="6"/>
    </row>
    <row r="131" spans="1:16" ht="12.75">
      <c r="A131" s="122"/>
      <c r="B131" s="171"/>
      <c r="C131" s="172"/>
      <c r="D131" s="173"/>
      <c r="E131" s="6"/>
      <c r="F131" s="6"/>
      <c r="G131" s="6"/>
      <c r="H131" s="6"/>
      <c r="I131" s="6"/>
      <c r="J131" s="6"/>
      <c r="K131" s="6"/>
      <c r="L131" s="6"/>
      <c r="M131" s="6"/>
      <c r="N131" s="6"/>
      <c r="O131" s="6"/>
      <c r="P131" s="6"/>
    </row>
    <row r="132" spans="1:16" ht="12.75">
      <c r="A132" s="122"/>
      <c r="B132" s="171"/>
      <c r="C132" s="172"/>
      <c r="D132" s="173"/>
      <c r="E132" s="6"/>
      <c r="F132" s="6"/>
      <c r="G132" s="6"/>
      <c r="H132" s="6"/>
      <c r="I132" s="6"/>
      <c r="J132" s="6"/>
      <c r="K132" s="6"/>
      <c r="L132" s="6"/>
      <c r="M132" s="6"/>
      <c r="N132" s="6"/>
      <c r="O132" s="6"/>
      <c r="P132" s="6"/>
    </row>
    <row r="133" spans="1:16" ht="12.75">
      <c r="A133" s="122"/>
      <c r="B133" s="171"/>
      <c r="C133" s="172"/>
      <c r="D133" s="173"/>
      <c r="E133" s="6"/>
      <c r="F133" s="6"/>
      <c r="G133" s="6"/>
      <c r="H133" s="6"/>
      <c r="I133" s="6"/>
      <c r="J133" s="6"/>
      <c r="K133" s="6"/>
      <c r="L133" s="6"/>
      <c r="M133" s="6"/>
      <c r="N133" s="6"/>
      <c r="O133" s="6"/>
      <c r="P133" s="6"/>
    </row>
    <row r="134" spans="1:16" ht="12.75">
      <c r="A134" s="122"/>
      <c r="B134" s="171"/>
      <c r="C134" s="172"/>
      <c r="D134" s="173"/>
      <c r="E134" s="6"/>
      <c r="F134" s="6"/>
      <c r="G134" s="6"/>
      <c r="H134" s="6"/>
      <c r="I134" s="6"/>
      <c r="J134" s="6"/>
      <c r="K134" s="6"/>
      <c r="L134" s="6"/>
      <c r="M134" s="6"/>
      <c r="N134" s="6"/>
      <c r="O134" s="6"/>
      <c r="P134" s="6"/>
    </row>
    <row r="135" spans="1:16" ht="12.75">
      <c r="A135" s="122"/>
      <c r="B135" s="171"/>
      <c r="C135" s="172"/>
      <c r="D135" s="173"/>
      <c r="E135" s="6"/>
      <c r="F135" s="6"/>
      <c r="G135" s="6"/>
      <c r="H135" s="6"/>
      <c r="I135" s="6"/>
      <c r="J135" s="6"/>
      <c r="K135" s="6"/>
      <c r="L135" s="6"/>
      <c r="M135" s="6"/>
      <c r="N135" s="6"/>
      <c r="O135" s="6"/>
      <c r="P135" s="6"/>
    </row>
    <row r="136" spans="1:16" ht="12.75">
      <c r="A136" s="122"/>
      <c r="B136" s="171"/>
      <c r="C136" s="172"/>
      <c r="D136" s="173"/>
      <c r="E136" s="6"/>
      <c r="F136" s="6"/>
      <c r="G136" s="6"/>
      <c r="H136" s="6"/>
      <c r="I136" s="6"/>
      <c r="J136" s="6"/>
      <c r="K136" s="6"/>
      <c r="L136" s="6"/>
      <c r="M136" s="6"/>
      <c r="N136" s="6"/>
      <c r="O136" s="6"/>
      <c r="P136" s="6"/>
    </row>
    <row r="137" spans="1:16" ht="12.75">
      <c r="A137" s="122"/>
      <c r="B137" s="171"/>
      <c r="C137" s="172"/>
      <c r="D137" s="173"/>
      <c r="E137" s="6"/>
      <c r="F137" s="6"/>
      <c r="G137" s="6"/>
      <c r="H137" s="6"/>
      <c r="I137" s="6"/>
      <c r="J137" s="6"/>
      <c r="K137" s="6"/>
      <c r="L137" s="6"/>
      <c r="M137" s="6"/>
      <c r="N137" s="6"/>
      <c r="O137" s="6"/>
      <c r="P137" s="6"/>
    </row>
    <row r="138" spans="1:16" ht="12.75">
      <c r="A138" s="122"/>
      <c r="B138" s="171"/>
      <c r="C138" s="172"/>
      <c r="D138" s="173"/>
      <c r="E138" s="6"/>
      <c r="F138" s="6"/>
      <c r="G138" s="6"/>
      <c r="H138" s="6"/>
      <c r="I138" s="6"/>
      <c r="J138" s="6"/>
      <c r="K138" s="6"/>
      <c r="L138" s="6"/>
      <c r="M138" s="6"/>
      <c r="N138" s="6"/>
      <c r="O138" s="6"/>
      <c r="P138" s="6"/>
    </row>
    <row r="139" spans="1:16" ht="12.75">
      <c r="A139" s="122"/>
      <c r="B139" s="171"/>
      <c r="C139" s="172"/>
      <c r="D139" s="173"/>
      <c r="E139" s="6"/>
      <c r="F139" s="6"/>
      <c r="G139" s="6"/>
      <c r="H139" s="6"/>
      <c r="I139" s="6"/>
      <c r="J139" s="6"/>
      <c r="K139" s="6"/>
      <c r="L139" s="6"/>
      <c r="M139" s="6"/>
      <c r="N139" s="6"/>
      <c r="O139" s="6"/>
      <c r="P139" s="6"/>
    </row>
    <row r="140" spans="1:16" ht="12.75">
      <c r="A140" s="122"/>
      <c r="B140" s="171"/>
      <c r="C140" s="172"/>
      <c r="D140" s="173"/>
      <c r="E140" s="6"/>
      <c r="F140" s="6"/>
      <c r="G140" s="6"/>
      <c r="H140" s="6"/>
      <c r="I140" s="6"/>
      <c r="J140" s="6"/>
      <c r="K140" s="6"/>
      <c r="L140" s="6"/>
      <c r="M140" s="6"/>
      <c r="N140" s="6"/>
      <c r="O140" s="6"/>
      <c r="P140" s="6"/>
    </row>
    <row r="141" spans="1:16" ht="12.75">
      <c r="A141" s="122"/>
      <c r="B141" s="171"/>
      <c r="C141" s="172"/>
      <c r="D141" s="173"/>
      <c r="E141" s="6"/>
      <c r="F141" s="6"/>
      <c r="G141" s="6"/>
      <c r="H141" s="6"/>
      <c r="I141" s="6"/>
      <c r="J141" s="6"/>
      <c r="K141" s="6"/>
      <c r="L141" s="6"/>
      <c r="M141" s="6"/>
      <c r="N141" s="6"/>
      <c r="O141" s="6"/>
      <c r="P141" s="6"/>
    </row>
    <row r="142" spans="1:16" ht="12.75">
      <c r="A142" s="122"/>
      <c r="B142" s="171"/>
      <c r="C142" s="172"/>
      <c r="D142" s="173"/>
      <c r="E142" s="6"/>
      <c r="F142" s="6"/>
      <c r="G142" s="6"/>
      <c r="H142" s="6"/>
      <c r="I142" s="6"/>
      <c r="J142" s="6"/>
      <c r="K142" s="6"/>
      <c r="L142" s="6"/>
      <c r="M142" s="6"/>
      <c r="N142" s="6"/>
      <c r="O142" s="6"/>
      <c r="P142" s="6"/>
    </row>
    <row r="143" spans="1:16" ht="12.75">
      <c r="A143" s="122"/>
      <c r="B143" s="171"/>
      <c r="C143" s="172"/>
      <c r="D143" s="173"/>
      <c r="E143" s="6"/>
      <c r="F143" s="6"/>
      <c r="G143" s="6"/>
      <c r="H143" s="6"/>
      <c r="I143" s="6"/>
      <c r="J143" s="6"/>
      <c r="K143" s="6"/>
      <c r="L143" s="6"/>
      <c r="M143" s="6"/>
      <c r="N143" s="6"/>
      <c r="O143" s="6"/>
      <c r="P143" s="6"/>
    </row>
    <row r="144" spans="1:16" ht="12.75">
      <c r="A144" s="122"/>
      <c r="B144" s="171"/>
      <c r="C144" s="172"/>
      <c r="D144" s="173"/>
      <c r="E144" s="6"/>
      <c r="F144" s="6"/>
      <c r="G144" s="6"/>
      <c r="H144" s="6"/>
      <c r="I144" s="6"/>
      <c r="J144" s="6"/>
      <c r="K144" s="6"/>
      <c r="L144" s="6"/>
      <c r="M144" s="6"/>
      <c r="N144" s="6"/>
      <c r="O144" s="6"/>
      <c r="P144" s="6"/>
    </row>
    <row r="145" spans="1:16" ht="12.75">
      <c r="A145" s="122"/>
      <c r="B145" s="171"/>
      <c r="C145" s="172"/>
      <c r="D145" s="173"/>
      <c r="E145" s="6"/>
      <c r="F145" s="6"/>
      <c r="G145" s="6"/>
      <c r="H145" s="6"/>
      <c r="I145" s="6"/>
      <c r="J145" s="6"/>
      <c r="K145" s="6"/>
      <c r="L145" s="6"/>
      <c r="M145" s="6"/>
      <c r="N145" s="6"/>
      <c r="O145" s="6"/>
      <c r="P145" s="6"/>
    </row>
    <row r="146" spans="1:16" ht="12.75">
      <c r="A146" s="122"/>
      <c r="B146" s="171"/>
      <c r="C146" s="172"/>
      <c r="D146" s="173"/>
      <c r="E146" s="6"/>
      <c r="F146" s="6"/>
      <c r="G146" s="6"/>
      <c r="H146" s="6"/>
      <c r="I146" s="6"/>
      <c r="J146" s="6"/>
      <c r="K146" s="6"/>
      <c r="L146" s="6"/>
      <c r="M146" s="6"/>
      <c r="N146" s="6"/>
      <c r="O146" s="6"/>
      <c r="P146" s="6"/>
    </row>
    <row r="147" spans="1:16" ht="12.75">
      <c r="A147" s="122"/>
      <c r="B147" s="171"/>
      <c r="C147" s="172"/>
      <c r="D147" s="173"/>
      <c r="E147" s="6"/>
      <c r="F147" s="6"/>
      <c r="G147" s="6"/>
      <c r="H147" s="6"/>
      <c r="I147" s="6"/>
      <c r="J147" s="6"/>
      <c r="K147" s="6"/>
      <c r="L147" s="6"/>
      <c r="M147" s="6"/>
      <c r="N147" s="6"/>
      <c r="O147" s="6"/>
      <c r="P147" s="6"/>
    </row>
    <row r="148" spans="1:16" ht="12.75">
      <c r="A148" s="122"/>
      <c r="B148" s="171"/>
      <c r="C148" s="172"/>
      <c r="D148" s="173"/>
      <c r="E148" s="6"/>
      <c r="F148" s="6"/>
      <c r="G148" s="6"/>
      <c r="H148" s="6"/>
      <c r="I148" s="6"/>
      <c r="J148" s="6"/>
      <c r="K148" s="6"/>
      <c r="L148" s="6"/>
      <c r="M148" s="6"/>
      <c r="N148" s="6"/>
      <c r="O148" s="6"/>
      <c r="P148" s="6"/>
    </row>
    <row r="149" spans="1:16" ht="12.75">
      <c r="A149" s="122"/>
      <c r="B149" s="171"/>
      <c r="C149" s="172"/>
      <c r="D149" s="173"/>
      <c r="E149" s="6"/>
      <c r="F149" s="6"/>
      <c r="G149" s="6"/>
      <c r="H149" s="6"/>
      <c r="I149" s="6"/>
      <c r="J149" s="6"/>
      <c r="K149" s="6"/>
      <c r="L149" s="6"/>
      <c r="M149" s="6"/>
      <c r="N149" s="6"/>
      <c r="O149" s="6"/>
      <c r="P149" s="6"/>
    </row>
    <row r="150" spans="1:16" ht="12.75">
      <c r="A150" s="122"/>
      <c r="B150" s="171"/>
      <c r="C150" s="172"/>
      <c r="D150" s="173"/>
      <c r="E150" s="6"/>
      <c r="F150" s="6"/>
      <c r="G150" s="6"/>
      <c r="H150" s="6"/>
      <c r="I150" s="6"/>
      <c r="J150" s="6"/>
      <c r="K150" s="6"/>
      <c r="L150" s="6"/>
      <c r="M150" s="6"/>
      <c r="N150" s="6"/>
      <c r="O150" s="6"/>
      <c r="P150" s="6"/>
    </row>
    <row r="151" spans="1:16" ht="12.75">
      <c r="A151" s="122"/>
      <c r="B151" s="171"/>
      <c r="C151" s="172"/>
      <c r="D151" s="173"/>
      <c r="E151" s="6"/>
      <c r="F151" s="6"/>
      <c r="G151" s="6"/>
      <c r="H151" s="6"/>
      <c r="I151" s="6"/>
      <c r="J151" s="6"/>
      <c r="K151" s="6"/>
      <c r="L151" s="6"/>
      <c r="M151" s="6"/>
      <c r="N151" s="6"/>
      <c r="O151" s="6"/>
      <c r="P151" s="6"/>
    </row>
    <row r="152" spans="1:16" ht="12.75">
      <c r="A152" s="122"/>
      <c r="B152" s="171"/>
      <c r="C152" s="172"/>
      <c r="D152" s="173"/>
      <c r="E152" s="6"/>
      <c r="F152" s="6"/>
      <c r="G152" s="6"/>
      <c r="H152" s="6"/>
      <c r="I152" s="6"/>
      <c r="J152" s="6"/>
      <c r="K152" s="6"/>
      <c r="L152" s="6"/>
      <c r="M152" s="6"/>
      <c r="N152" s="6"/>
      <c r="O152" s="6"/>
      <c r="P152" s="6"/>
    </row>
    <row r="153" spans="1:16" ht="12.75">
      <c r="A153" s="122"/>
      <c r="B153" s="171"/>
      <c r="C153" s="172"/>
      <c r="D153" s="173"/>
      <c r="E153" s="6"/>
      <c r="F153" s="6"/>
      <c r="G153" s="6"/>
      <c r="H153" s="6"/>
      <c r="I153" s="6"/>
      <c r="J153" s="6"/>
      <c r="K153" s="6"/>
      <c r="L153" s="6"/>
      <c r="M153" s="6"/>
      <c r="N153" s="6"/>
      <c r="O153" s="6"/>
      <c r="P153" s="6"/>
    </row>
    <row r="154" spans="1:16" ht="12.75">
      <c r="A154" s="122"/>
      <c r="B154" s="171"/>
      <c r="C154" s="172"/>
      <c r="D154" s="173"/>
      <c r="E154" s="6"/>
      <c r="F154" s="6"/>
      <c r="G154" s="6"/>
      <c r="H154" s="6"/>
      <c r="I154" s="6"/>
      <c r="J154" s="6"/>
      <c r="K154" s="6"/>
      <c r="L154" s="6"/>
      <c r="M154" s="6"/>
      <c r="N154" s="6"/>
      <c r="O154" s="6"/>
      <c r="P154" s="6"/>
    </row>
    <row r="155" spans="1:16" ht="12.75">
      <c r="A155" s="122"/>
      <c r="B155" s="171"/>
      <c r="C155" s="172"/>
      <c r="D155" s="173"/>
      <c r="E155" s="6"/>
      <c r="F155" s="6"/>
      <c r="G155" s="6"/>
      <c r="H155" s="6"/>
      <c r="I155" s="6"/>
      <c r="J155" s="6"/>
      <c r="K155" s="6"/>
      <c r="L155" s="6"/>
      <c r="M155" s="6"/>
      <c r="N155" s="6"/>
      <c r="O155" s="6"/>
      <c r="P155" s="6"/>
    </row>
    <row r="156" spans="1:16" ht="12.75">
      <c r="A156" s="122"/>
      <c r="B156" s="171"/>
      <c r="C156" s="172"/>
      <c r="D156" s="173"/>
      <c r="E156" s="6"/>
      <c r="F156" s="6"/>
      <c r="G156" s="6"/>
      <c r="H156" s="6"/>
      <c r="I156" s="6"/>
      <c r="J156" s="6"/>
      <c r="K156" s="6"/>
      <c r="L156" s="6"/>
      <c r="M156" s="6"/>
      <c r="N156" s="6"/>
      <c r="O156" s="6"/>
      <c r="P156" s="6"/>
    </row>
    <row r="157" spans="1:16" ht="12.75">
      <c r="A157" s="122"/>
      <c r="B157" s="171"/>
      <c r="C157" s="172"/>
      <c r="D157" s="173"/>
      <c r="E157" s="6"/>
      <c r="F157" s="6"/>
      <c r="G157" s="6"/>
      <c r="H157" s="6"/>
      <c r="I157" s="6"/>
      <c r="J157" s="6"/>
      <c r="K157" s="6"/>
      <c r="L157" s="6"/>
      <c r="M157" s="6"/>
      <c r="N157" s="6"/>
      <c r="O157" s="6"/>
      <c r="P157" s="6"/>
    </row>
    <row r="158" spans="1:16" ht="12.75">
      <c r="A158" s="122"/>
      <c r="B158" s="171"/>
      <c r="C158" s="172"/>
      <c r="D158" s="173"/>
      <c r="E158" s="6"/>
      <c r="F158" s="6"/>
      <c r="G158" s="6"/>
      <c r="H158" s="6"/>
      <c r="I158" s="6"/>
      <c r="J158" s="6"/>
      <c r="K158" s="6"/>
      <c r="L158" s="6"/>
      <c r="M158" s="6"/>
      <c r="N158" s="6"/>
      <c r="O158" s="6"/>
      <c r="P158" s="6"/>
    </row>
    <row r="159" spans="1:16" ht="12.75">
      <c r="A159" s="122"/>
      <c r="B159" s="171"/>
      <c r="C159" s="172"/>
      <c r="D159" s="173"/>
      <c r="E159" s="6"/>
      <c r="F159" s="6"/>
      <c r="G159" s="6"/>
      <c r="H159" s="6"/>
      <c r="I159" s="6"/>
      <c r="J159" s="6"/>
      <c r="K159" s="6"/>
      <c r="L159" s="6"/>
      <c r="M159" s="6"/>
      <c r="N159" s="6"/>
      <c r="O159" s="6"/>
      <c r="P159" s="6"/>
    </row>
    <row r="160" spans="1:16" ht="12.75">
      <c r="A160" s="122"/>
      <c r="B160" s="171"/>
      <c r="C160" s="172"/>
      <c r="D160" s="173"/>
      <c r="E160" s="6"/>
      <c r="F160" s="6"/>
      <c r="G160" s="6"/>
      <c r="H160" s="6"/>
      <c r="I160" s="6"/>
      <c r="J160" s="6"/>
      <c r="K160" s="6"/>
      <c r="L160" s="6"/>
      <c r="M160" s="6"/>
      <c r="N160" s="6"/>
      <c r="O160" s="6"/>
      <c r="P160" s="6"/>
    </row>
    <row r="161" spans="1:16" ht="12.75">
      <c r="A161" s="122"/>
      <c r="B161" s="171"/>
      <c r="C161" s="172"/>
      <c r="D161" s="173"/>
      <c r="E161" s="6"/>
      <c r="F161" s="6"/>
      <c r="G161" s="6"/>
      <c r="H161" s="6"/>
      <c r="I161" s="6"/>
      <c r="J161" s="6"/>
      <c r="K161" s="6"/>
      <c r="L161" s="6"/>
      <c r="M161" s="6"/>
      <c r="N161" s="6"/>
      <c r="O161" s="6"/>
      <c r="P161" s="6"/>
    </row>
    <row r="162" spans="1:16" ht="12.75">
      <c r="A162" s="122"/>
      <c r="B162" s="171"/>
      <c r="C162" s="172"/>
      <c r="D162" s="173"/>
      <c r="E162" s="6"/>
      <c r="F162" s="6"/>
      <c r="G162" s="6"/>
      <c r="H162" s="6"/>
      <c r="I162" s="6"/>
      <c r="J162" s="6"/>
      <c r="K162" s="6"/>
      <c r="L162" s="6"/>
      <c r="M162" s="6"/>
      <c r="N162" s="6"/>
      <c r="O162" s="6"/>
      <c r="P162" s="6"/>
    </row>
    <row r="163" spans="1:16" ht="12.75">
      <c r="A163" s="122"/>
      <c r="B163" s="171"/>
      <c r="C163" s="172"/>
      <c r="D163" s="173"/>
      <c r="E163" s="6"/>
      <c r="F163" s="6"/>
      <c r="G163" s="6"/>
      <c r="H163" s="6"/>
      <c r="I163" s="6"/>
      <c r="J163" s="6"/>
      <c r="K163" s="6"/>
      <c r="L163" s="6"/>
      <c r="M163" s="6"/>
      <c r="N163" s="6"/>
      <c r="O163" s="6"/>
      <c r="P163" s="6"/>
    </row>
    <row r="164" spans="1:16" ht="12.75">
      <c r="A164" s="122"/>
      <c r="B164" s="171"/>
      <c r="C164" s="172"/>
      <c r="D164" s="173"/>
      <c r="E164" s="6"/>
      <c r="F164" s="6"/>
      <c r="G164" s="6"/>
      <c r="H164" s="6"/>
      <c r="I164" s="6"/>
      <c r="J164" s="6"/>
      <c r="K164" s="6"/>
      <c r="L164" s="6"/>
      <c r="M164" s="6"/>
      <c r="N164" s="6"/>
      <c r="O164" s="6"/>
      <c r="P164" s="6"/>
    </row>
    <row r="165" spans="1:16" ht="12.75">
      <c r="A165" s="122"/>
      <c r="B165" s="171"/>
      <c r="C165" s="172"/>
      <c r="D165" s="173"/>
      <c r="E165" s="6"/>
      <c r="F165" s="6"/>
      <c r="G165" s="6"/>
      <c r="H165" s="6"/>
      <c r="I165" s="6"/>
      <c r="J165" s="6"/>
      <c r="K165" s="6"/>
      <c r="L165" s="6"/>
      <c r="M165" s="6"/>
      <c r="N165" s="6"/>
      <c r="O165" s="6"/>
      <c r="P165" s="6"/>
    </row>
    <row r="166" spans="1:16" ht="12.75">
      <c r="A166" s="122"/>
      <c r="B166" s="171"/>
      <c r="C166" s="172"/>
      <c r="D166" s="173"/>
      <c r="E166" s="6"/>
      <c r="F166" s="6"/>
      <c r="G166" s="6"/>
      <c r="H166" s="6"/>
      <c r="I166" s="6"/>
      <c r="J166" s="6"/>
      <c r="K166" s="6"/>
      <c r="L166" s="6"/>
      <c r="M166" s="6"/>
      <c r="N166" s="6"/>
      <c r="O166" s="6"/>
      <c r="P166" s="6"/>
    </row>
    <row r="167" spans="1:16" ht="12.75">
      <c r="A167" s="122"/>
      <c r="B167" s="171"/>
      <c r="C167" s="172"/>
      <c r="D167" s="173"/>
      <c r="E167" s="6"/>
      <c r="F167" s="6"/>
      <c r="G167" s="6"/>
      <c r="H167" s="6"/>
      <c r="I167" s="6"/>
      <c r="J167" s="6"/>
      <c r="K167" s="6"/>
      <c r="L167" s="6"/>
      <c r="M167" s="6"/>
      <c r="N167" s="6"/>
      <c r="O167" s="6"/>
      <c r="P167" s="6"/>
    </row>
    <row r="168" spans="1:16" ht="12.75">
      <c r="A168" s="122"/>
      <c r="B168" s="171"/>
      <c r="C168" s="172"/>
      <c r="D168" s="173"/>
      <c r="E168" s="6"/>
      <c r="F168" s="6"/>
      <c r="G168" s="6"/>
      <c r="H168" s="6"/>
      <c r="I168" s="6"/>
      <c r="J168" s="6"/>
      <c r="K168" s="6"/>
      <c r="L168" s="6"/>
      <c r="M168" s="6"/>
      <c r="N168" s="6"/>
      <c r="O168" s="6"/>
      <c r="P168" s="6"/>
    </row>
    <row r="169" spans="1:16" ht="12.75">
      <c r="A169" s="122"/>
      <c r="B169" s="171"/>
      <c r="C169" s="172"/>
      <c r="D169" s="173"/>
      <c r="E169" s="6"/>
      <c r="F169" s="6"/>
      <c r="G169" s="6"/>
      <c r="H169" s="6"/>
      <c r="I169" s="6"/>
      <c r="J169" s="6"/>
      <c r="K169" s="6"/>
      <c r="L169" s="6"/>
      <c r="M169" s="6"/>
      <c r="N169" s="6"/>
      <c r="O169" s="6"/>
      <c r="P169" s="6"/>
    </row>
    <row r="170" spans="1:16" ht="12.75">
      <c r="A170" s="122"/>
      <c r="B170" s="171"/>
      <c r="C170" s="172"/>
      <c r="D170" s="173"/>
      <c r="E170" s="6"/>
      <c r="F170" s="6"/>
      <c r="G170" s="6"/>
      <c r="H170" s="6"/>
      <c r="I170" s="6"/>
      <c r="J170" s="6"/>
      <c r="K170" s="6"/>
      <c r="L170" s="6"/>
      <c r="M170" s="6"/>
      <c r="N170" s="6"/>
      <c r="O170" s="6"/>
      <c r="P170" s="6"/>
    </row>
    <row r="171" spans="1:16" ht="12.75">
      <c r="A171" s="122"/>
      <c r="B171" s="171"/>
      <c r="C171" s="172"/>
      <c r="D171" s="173"/>
      <c r="E171" s="6"/>
      <c r="F171" s="6"/>
      <c r="G171" s="6"/>
      <c r="H171" s="6"/>
      <c r="I171" s="6"/>
      <c r="J171" s="6"/>
      <c r="K171" s="6"/>
      <c r="L171" s="6"/>
      <c r="M171" s="6"/>
      <c r="N171" s="6"/>
      <c r="O171" s="6"/>
      <c r="P171" s="6"/>
    </row>
    <row r="172" spans="1:16" ht="12.75">
      <c r="A172" s="122"/>
      <c r="B172" s="171"/>
      <c r="C172" s="172"/>
      <c r="D172" s="173"/>
      <c r="E172" s="6"/>
      <c r="F172" s="6"/>
      <c r="G172" s="6"/>
      <c r="H172" s="6"/>
      <c r="I172" s="6"/>
      <c r="J172" s="6"/>
      <c r="K172" s="6"/>
      <c r="L172" s="6"/>
      <c r="M172" s="6"/>
      <c r="N172" s="6"/>
      <c r="O172" s="6"/>
      <c r="P172" s="6"/>
    </row>
    <row r="173" spans="1:16" ht="12.75">
      <c r="A173" s="122"/>
      <c r="B173" s="171"/>
      <c r="C173" s="172"/>
      <c r="D173" s="173"/>
      <c r="E173" s="6"/>
      <c r="F173" s="6"/>
      <c r="G173" s="6"/>
      <c r="H173" s="6"/>
      <c r="I173" s="6"/>
      <c r="J173" s="6"/>
      <c r="K173" s="6"/>
      <c r="L173" s="6"/>
      <c r="M173" s="6"/>
      <c r="N173" s="6"/>
      <c r="O173" s="6"/>
      <c r="P173" s="6"/>
    </row>
    <row r="174" spans="1:16" ht="12.75">
      <c r="A174" s="122"/>
      <c r="B174" s="171"/>
      <c r="C174" s="172"/>
      <c r="D174" s="173"/>
      <c r="E174" s="6"/>
      <c r="F174" s="6"/>
      <c r="G174" s="6"/>
      <c r="H174" s="6"/>
      <c r="I174" s="6"/>
      <c r="J174" s="6"/>
      <c r="K174" s="6"/>
      <c r="L174" s="6"/>
      <c r="M174" s="6"/>
      <c r="N174" s="6"/>
      <c r="O174" s="6"/>
      <c r="P174" s="6"/>
    </row>
    <row r="175" spans="1:16" ht="12.75">
      <c r="A175" s="122"/>
      <c r="B175" s="171"/>
      <c r="C175" s="172"/>
      <c r="D175" s="173"/>
      <c r="E175" s="6"/>
      <c r="F175" s="6"/>
      <c r="G175" s="6"/>
      <c r="H175" s="6"/>
      <c r="I175" s="6"/>
      <c r="J175" s="6"/>
      <c r="K175" s="6"/>
      <c r="L175" s="6"/>
      <c r="M175" s="6"/>
      <c r="N175" s="6"/>
      <c r="O175" s="6"/>
      <c r="P175" s="6"/>
    </row>
    <row r="176" spans="1:16" ht="12.75">
      <c r="A176" s="122"/>
      <c r="B176" s="171"/>
      <c r="C176" s="172"/>
      <c r="D176" s="173"/>
      <c r="E176" s="6"/>
      <c r="F176" s="6"/>
      <c r="G176" s="6"/>
      <c r="H176" s="6"/>
      <c r="I176" s="6"/>
      <c r="J176" s="6"/>
      <c r="K176" s="6"/>
      <c r="L176" s="6"/>
      <c r="M176" s="6"/>
      <c r="N176" s="6"/>
      <c r="O176" s="6"/>
      <c r="P176" s="6"/>
    </row>
    <row r="177" spans="1:16" ht="12.75">
      <c r="A177" s="122"/>
      <c r="B177" s="171"/>
      <c r="C177" s="172"/>
      <c r="D177" s="173"/>
      <c r="E177" s="6"/>
      <c r="F177" s="6"/>
      <c r="G177" s="6"/>
      <c r="H177" s="6"/>
      <c r="I177" s="6"/>
      <c r="J177" s="6"/>
      <c r="K177" s="6"/>
      <c r="L177" s="6"/>
      <c r="M177" s="6"/>
      <c r="N177" s="6"/>
      <c r="O177" s="6"/>
      <c r="P177" s="6"/>
    </row>
    <row r="178" spans="1:16" ht="12.75">
      <c r="A178" s="122"/>
      <c r="B178" s="171"/>
      <c r="C178" s="172"/>
      <c r="D178" s="173"/>
      <c r="E178" s="6"/>
      <c r="F178" s="6"/>
      <c r="G178" s="6"/>
      <c r="H178" s="6"/>
      <c r="I178" s="6"/>
      <c r="J178" s="6"/>
      <c r="K178" s="6"/>
      <c r="L178" s="6"/>
      <c r="M178" s="6"/>
      <c r="N178" s="6"/>
      <c r="O178" s="6"/>
      <c r="P178" s="6"/>
    </row>
    <row r="179" spans="1:16" ht="12.75">
      <c r="A179" s="122"/>
      <c r="B179" s="171"/>
      <c r="C179" s="172"/>
      <c r="D179" s="173"/>
      <c r="E179" s="6"/>
      <c r="F179" s="6"/>
      <c r="G179" s="6"/>
      <c r="H179" s="6"/>
      <c r="I179" s="6"/>
      <c r="J179" s="6"/>
      <c r="K179" s="6"/>
      <c r="L179" s="6"/>
      <c r="M179" s="6"/>
      <c r="N179" s="6"/>
      <c r="O179" s="6"/>
      <c r="P179" s="6"/>
    </row>
    <row r="180" spans="1:16" ht="12.75">
      <c r="A180" s="122"/>
      <c r="B180" s="171"/>
      <c r="C180" s="172"/>
      <c r="D180" s="173"/>
      <c r="E180" s="6"/>
      <c r="F180" s="6"/>
      <c r="G180" s="6"/>
      <c r="H180" s="6"/>
      <c r="I180" s="6"/>
      <c r="J180" s="6"/>
      <c r="K180" s="6"/>
      <c r="L180" s="6"/>
      <c r="M180" s="6"/>
      <c r="N180" s="6"/>
      <c r="O180" s="6"/>
      <c r="P180" s="6"/>
    </row>
    <row r="181" spans="1:16" ht="12.75">
      <c r="A181" s="122"/>
      <c r="B181" s="171"/>
      <c r="C181" s="172"/>
      <c r="D181" s="173"/>
      <c r="E181" s="6"/>
      <c r="F181" s="6"/>
      <c r="G181" s="6"/>
      <c r="H181" s="6"/>
      <c r="I181" s="6"/>
      <c r="J181" s="6"/>
      <c r="K181" s="6"/>
      <c r="L181" s="6"/>
      <c r="M181" s="6"/>
      <c r="N181" s="6"/>
      <c r="O181" s="6"/>
      <c r="P181" s="6"/>
    </row>
    <row r="182" spans="1:16" ht="12.75">
      <c r="A182" s="122"/>
      <c r="B182" s="171"/>
      <c r="C182" s="172"/>
      <c r="D182" s="173"/>
      <c r="E182" s="6"/>
      <c r="F182" s="6"/>
      <c r="G182" s="6"/>
      <c r="H182" s="6"/>
      <c r="I182" s="6"/>
      <c r="J182" s="6"/>
      <c r="K182" s="6"/>
      <c r="L182" s="6"/>
      <c r="M182" s="6"/>
      <c r="N182" s="6"/>
      <c r="O182" s="6"/>
      <c r="P182" s="6"/>
    </row>
    <row r="183" spans="1:16" ht="12.75">
      <c r="A183" s="122"/>
      <c r="B183" s="171"/>
      <c r="C183" s="172"/>
      <c r="D183" s="173"/>
      <c r="E183" s="6"/>
      <c r="F183" s="6"/>
      <c r="G183" s="6"/>
      <c r="H183" s="6"/>
      <c r="I183" s="6"/>
      <c r="J183" s="6"/>
      <c r="K183" s="6"/>
      <c r="L183" s="6"/>
      <c r="M183" s="6"/>
      <c r="N183" s="6"/>
      <c r="O183" s="6"/>
      <c r="P183" s="6"/>
    </row>
    <row r="184" spans="1:16" ht="12.75">
      <c r="A184" s="122"/>
      <c r="B184" s="171"/>
      <c r="C184" s="172"/>
      <c r="D184" s="173"/>
      <c r="E184" s="6"/>
      <c r="F184" s="6"/>
      <c r="G184" s="6"/>
      <c r="H184" s="6"/>
      <c r="I184" s="6"/>
      <c r="J184" s="6"/>
      <c r="K184" s="6"/>
      <c r="L184" s="6"/>
      <c r="M184" s="6"/>
      <c r="N184" s="6"/>
      <c r="O184" s="6"/>
      <c r="P184" s="6"/>
    </row>
    <row r="185" spans="1:16" ht="12.75">
      <c r="A185" s="122"/>
      <c r="B185" s="171"/>
      <c r="C185" s="172"/>
      <c r="D185" s="173"/>
      <c r="E185" s="6"/>
      <c r="F185" s="6"/>
      <c r="G185" s="6"/>
      <c r="H185" s="6"/>
      <c r="I185" s="6"/>
      <c r="J185" s="6"/>
      <c r="K185" s="6"/>
      <c r="L185" s="6"/>
      <c r="M185" s="6"/>
      <c r="N185" s="6"/>
      <c r="O185" s="6"/>
      <c r="P185" s="6"/>
    </row>
    <row r="186" spans="1:16" ht="12.75">
      <c r="A186" s="122"/>
      <c r="B186" s="171"/>
      <c r="C186" s="172"/>
      <c r="D186" s="173"/>
      <c r="E186" s="6"/>
      <c r="F186" s="6"/>
      <c r="G186" s="6"/>
      <c r="H186" s="6"/>
      <c r="I186" s="6"/>
      <c r="J186" s="6"/>
      <c r="K186" s="6"/>
      <c r="L186" s="6"/>
      <c r="M186" s="6"/>
      <c r="N186" s="6"/>
      <c r="O186" s="6"/>
      <c r="P186" s="6"/>
    </row>
    <row r="187" spans="1:16" ht="12.75">
      <c r="A187" s="122"/>
      <c r="B187" s="171"/>
      <c r="C187" s="172"/>
      <c r="D187" s="173"/>
      <c r="E187" s="6"/>
      <c r="F187" s="6"/>
      <c r="G187" s="6"/>
      <c r="H187" s="6"/>
      <c r="I187" s="6"/>
      <c r="J187" s="6"/>
      <c r="K187" s="6"/>
      <c r="L187" s="6"/>
      <c r="M187" s="6"/>
      <c r="N187" s="6"/>
      <c r="O187" s="6"/>
      <c r="P187" s="6"/>
    </row>
    <row r="188" spans="1:16" ht="12.75">
      <c r="A188" s="122"/>
      <c r="B188" s="171"/>
      <c r="C188" s="172"/>
      <c r="D188" s="173"/>
      <c r="E188" s="6"/>
      <c r="F188" s="6"/>
      <c r="G188" s="6"/>
      <c r="H188" s="6"/>
      <c r="I188" s="6"/>
      <c r="J188" s="6"/>
      <c r="K188" s="6"/>
      <c r="L188" s="6"/>
      <c r="M188" s="6"/>
      <c r="N188" s="6"/>
      <c r="O188" s="6"/>
      <c r="P188" s="6"/>
    </row>
    <row r="189" spans="1:16" ht="12.75">
      <c r="A189" s="122"/>
      <c r="B189" s="171"/>
      <c r="C189" s="172"/>
      <c r="D189" s="173"/>
      <c r="E189" s="6"/>
      <c r="F189" s="6"/>
      <c r="G189" s="6"/>
      <c r="H189" s="6"/>
      <c r="I189" s="6"/>
      <c r="J189" s="6"/>
      <c r="K189" s="6"/>
      <c r="L189" s="6"/>
      <c r="M189" s="6"/>
      <c r="N189" s="6"/>
      <c r="O189" s="6"/>
      <c r="P189" s="6"/>
    </row>
    <row r="190" spans="1:16" ht="12.75">
      <c r="A190" s="122"/>
      <c r="B190" s="171"/>
      <c r="C190" s="172"/>
      <c r="D190" s="173"/>
      <c r="E190" s="6"/>
      <c r="F190" s="6"/>
      <c r="G190" s="6"/>
      <c r="H190" s="6"/>
      <c r="I190" s="6"/>
      <c r="J190" s="6"/>
      <c r="K190" s="6"/>
      <c r="L190" s="6"/>
      <c r="M190" s="6"/>
      <c r="N190" s="6"/>
      <c r="O190" s="6"/>
      <c r="P190" s="6"/>
    </row>
    <row r="191" spans="1:16" ht="12.75">
      <c r="A191" s="122"/>
      <c r="B191" s="171"/>
      <c r="C191" s="172"/>
      <c r="D191" s="173"/>
      <c r="E191" s="6"/>
      <c r="F191" s="6"/>
      <c r="G191" s="6"/>
      <c r="H191" s="6"/>
      <c r="I191" s="6"/>
      <c r="J191" s="6"/>
      <c r="K191" s="6"/>
      <c r="L191" s="6"/>
      <c r="M191" s="6"/>
      <c r="N191" s="6"/>
      <c r="O191" s="6"/>
      <c r="P191" s="6"/>
    </row>
    <row r="192" spans="1:16" ht="12.75">
      <c r="A192" s="122"/>
      <c r="B192" s="171"/>
      <c r="C192" s="172"/>
      <c r="D192" s="173"/>
      <c r="E192" s="6"/>
      <c r="F192" s="6"/>
      <c r="G192" s="6"/>
      <c r="H192" s="6"/>
      <c r="I192" s="6"/>
      <c r="J192" s="6"/>
      <c r="K192" s="6"/>
      <c r="L192" s="6"/>
      <c r="M192" s="6"/>
      <c r="N192" s="6"/>
      <c r="O192" s="6"/>
      <c r="P192" s="6"/>
    </row>
    <row r="193" spans="1:16" ht="12.75">
      <c r="A193" s="122"/>
      <c r="B193" s="171"/>
      <c r="C193" s="172"/>
      <c r="D193" s="173"/>
      <c r="E193" s="6"/>
      <c r="F193" s="6"/>
      <c r="G193" s="6"/>
      <c r="H193" s="6"/>
      <c r="I193" s="6"/>
      <c r="J193" s="6"/>
      <c r="K193" s="6"/>
      <c r="L193" s="6"/>
      <c r="M193" s="6"/>
      <c r="N193" s="6"/>
      <c r="O193" s="6"/>
      <c r="P193" s="6"/>
    </row>
    <row r="194" spans="1:16" ht="12.75">
      <c r="A194" s="122"/>
      <c r="B194" s="171"/>
      <c r="C194" s="172"/>
      <c r="D194" s="173"/>
      <c r="E194" s="6"/>
      <c r="F194" s="6"/>
      <c r="G194" s="6"/>
      <c r="H194" s="6"/>
      <c r="I194" s="6"/>
      <c r="J194" s="6"/>
      <c r="K194" s="6"/>
      <c r="L194" s="6"/>
      <c r="M194" s="6"/>
      <c r="N194" s="6"/>
      <c r="O194" s="6"/>
      <c r="P194" s="6"/>
    </row>
    <row r="195" spans="1:16" ht="12.75">
      <c r="A195" s="122"/>
      <c r="B195" s="171"/>
      <c r="C195" s="172"/>
      <c r="D195" s="173"/>
      <c r="E195" s="6"/>
      <c r="F195" s="6"/>
      <c r="G195" s="6"/>
      <c r="H195" s="6"/>
      <c r="I195" s="6"/>
      <c r="J195" s="6"/>
      <c r="K195" s="6"/>
      <c r="L195" s="6"/>
      <c r="M195" s="6"/>
      <c r="N195" s="6"/>
      <c r="O195" s="6"/>
      <c r="P195" s="6"/>
    </row>
    <row r="196" spans="1:16" ht="12.75">
      <c r="A196" s="122"/>
      <c r="B196" s="171"/>
      <c r="C196" s="172"/>
      <c r="D196" s="173"/>
      <c r="E196" s="6"/>
      <c r="F196" s="6"/>
      <c r="G196" s="6"/>
      <c r="H196" s="6"/>
      <c r="I196" s="6"/>
      <c r="J196" s="6"/>
      <c r="K196" s="6"/>
      <c r="L196" s="6"/>
      <c r="M196" s="6"/>
      <c r="N196" s="6"/>
      <c r="O196" s="6"/>
      <c r="P196" s="6"/>
    </row>
    <row r="197" spans="1:16" ht="12.75">
      <c r="A197" s="122"/>
      <c r="B197" s="171"/>
      <c r="C197" s="172"/>
      <c r="D197" s="173"/>
      <c r="E197" s="6"/>
      <c r="F197" s="6"/>
      <c r="G197" s="6"/>
      <c r="H197" s="6"/>
      <c r="I197" s="6"/>
      <c r="J197" s="6"/>
      <c r="K197" s="6"/>
      <c r="L197" s="6"/>
      <c r="M197" s="6"/>
      <c r="N197" s="6"/>
      <c r="O197" s="6"/>
      <c r="P197" s="6"/>
    </row>
    <row r="198" spans="1:16" ht="12.75">
      <c r="A198" s="122"/>
      <c r="B198" s="171"/>
      <c r="C198" s="172"/>
      <c r="D198" s="173"/>
      <c r="E198" s="6"/>
      <c r="F198" s="6"/>
      <c r="G198" s="6"/>
      <c r="H198" s="6"/>
      <c r="I198" s="6"/>
      <c r="J198" s="6"/>
      <c r="K198" s="6"/>
      <c r="L198" s="6"/>
      <c r="M198" s="6"/>
      <c r="N198" s="6"/>
      <c r="O198" s="6"/>
      <c r="P198" s="6"/>
    </row>
    <row r="199" spans="1:16" ht="12.75">
      <c r="A199" s="122"/>
      <c r="B199" s="171"/>
      <c r="C199" s="172"/>
      <c r="D199" s="173"/>
      <c r="E199" s="6"/>
      <c r="F199" s="6"/>
      <c r="G199" s="6"/>
      <c r="H199" s="6"/>
      <c r="I199" s="6"/>
      <c r="J199" s="6"/>
      <c r="K199" s="6"/>
      <c r="L199" s="6"/>
      <c r="M199" s="6"/>
      <c r="N199" s="6"/>
      <c r="O199" s="6"/>
      <c r="P199" s="6"/>
    </row>
    <row r="200" spans="1:16" ht="12.75">
      <c r="A200" s="122"/>
      <c r="B200" s="171"/>
      <c r="C200" s="172"/>
      <c r="D200" s="173"/>
      <c r="E200" s="6"/>
      <c r="F200" s="6"/>
      <c r="G200" s="6"/>
      <c r="H200" s="6"/>
      <c r="I200" s="6"/>
      <c r="J200" s="6"/>
      <c r="K200" s="6"/>
      <c r="L200" s="6"/>
      <c r="M200" s="6"/>
      <c r="N200" s="6"/>
      <c r="O200" s="6"/>
      <c r="P200" s="6"/>
    </row>
    <row r="201" spans="1:16" ht="12.75">
      <c r="A201" s="122"/>
      <c r="B201" s="171"/>
      <c r="C201" s="172"/>
      <c r="D201" s="173"/>
      <c r="E201" s="6"/>
      <c r="F201" s="6"/>
      <c r="G201" s="6"/>
      <c r="H201" s="6"/>
      <c r="I201" s="6"/>
      <c r="J201" s="6"/>
      <c r="K201" s="6"/>
      <c r="L201" s="6"/>
      <c r="M201" s="6"/>
      <c r="N201" s="6"/>
      <c r="O201" s="6"/>
      <c r="P201" s="6"/>
    </row>
    <row r="202" spans="1:16" ht="12.75">
      <c r="A202" s="122"/>
      <c r="B202" s="171"/>
      <c r="C202" s="172"/>
      <c r="D202" s="173"/>
      <c r="E202" s="6"/>
      <c r="F202" s="6"/>
      <c r="G202" s="6"/>
      <c r="H202" s="6"/>
      <c r="I202" s="6"/>
      <c r="J202" s="6"/>
      <c r="K202" s="6"/>
      <c r="L202" s="6"/>
      <c r="M202" s="6"/>
      <c r="N202" s="6"/>
      <c r="O202" s="6"/>
      <c r="P202" s="6"/>
    </row>
    <row r="203" spans="1:16" ht="12.75">
      <c r="A203" s="122"/>
      <c r="B203" s="171"/>
      <c r="C203" s="172"/>
      <c r="D203" s="173"/>
      <c r="E203" s="6"/>
      <c r="F203" s="6"/>
      <c r="G203" s="6"/>
      <c r="H203" s="6"/>
      <c r="I203" s="6"/>
      <c r="J203" s="6"/>
      <c r="K203" s="6"/>
      <c r="L203" s="6"/>
      <c r="M203" s="6"/>
      <c r="N203" s="6"/>
      <c r="O203" s="6"/>
      <c r="P203" s="6"/>
    </row>
    <row r="204" spans="1:16" ht="12.75">
      <c r="A204" s="122"/>
      <c r="B204" s="171"/>
      <c r="C204" s="172"/>
      <c r="D204" s="173"/>
      <c r="E204" s="6"/>
      <c r="F204" s="6"/>
      <c r="G204" s="6"/>
      <c r="H204" s="6"/>
      <c r="I204" s="6"/>
      <c r="J204" s="6"/>
      <c r="K204" s="6"/>
      <c r="L204" s="6"/>
      <c r="M204" s="6"/>
      <c r="N204" s="6"/>
      <c r="O204" s="6"/>
      <c r="P204" s="6"/>
    </row>
    <row r="205" spans="1:16" ht="12.75">
      <c r="A205" s="122"/>
      <c r="B205" s="171"/>
      <c r="C205" s="172"/>
      <c r="D205" s="173"/>
      <c r="E205" s="6"/>
      <c r="F205" s="6"/>
      <c r="G205" s="6"/>
      <c r="H205" s="6"/>
      <c r="I205" s="6"/>
      <c r="J205" s="6"/>
      <c r="K205" s="6"/>
      <c r="L205" s="6"/>
      <c r="M205" s="6"/>
      <c r="N205" s="6"/>
      <c r="O205" s="6"/>
      <c r="P205" s="6"/>
    </row>
    <row r="206" spans="1:16" ht="12.75">
      <c r="A206" s="122"/>
      <c r="B206" s="171"/>
      <c r="C206" s="172"/>
      <c r="D206" s="173"/>
      <c r="E206" s="6"/>
      <c r="F206" s="6"/>
      <c r="G206" s="6"/>
      <c r="H206" s="6"/>
      <c r="I206" s="6"/>
      <c r="J206" s="6"/>
      <c r="K206" s="6"/>
      <c r="L206" s="6"/>
      <c r="M206" s="6"/>
      <c r="N206" s="6"/>
      <c r="O206" s="6"/>
      <c r="P206" s="6"/>
    </row>
    <row r="207" spans="1:16" ht="12.75">
      <c r="A207" s="122"/>
      <c r="B207" s="171"/>
      <c r="C207" s="172"/>
      <c r="D207" s="173"/>
      <c r="E207" s="6"/>
      <c r="F207" s="6"/>
      <c r="G207" s="6"/>
      <c r="H207" s="6"/>
      <c r="I207" s="6"/>
      <c r="J207" s="6"/>
      <c r="K207" s="6"/>
      <c r="L207" s="6"/>
      <c r="M207" s="6"/>
      <c r="N207" s="6"/>
      <c r="O207" s="6"/>
      <c r="P207" s="6"/>
    </row>
    <row r="208" spans="1:16" ht="12.75">
      <c r="A208" s="122"/>
      <c r="B208" s="171"/>
      <c r="C208" s="172"/>
      <c r="D208" s="173"/>
      <c r="E208" s="6"/>
      <c r="F208" s="6"/>
      <c r="G208" s="6"/>
      <c r="H208" s="6"/>
      <c r="I208" s="6"/>
      <c r="J208" s="6"/>
      <c r="K208" s="6"/>
      <c r="L208" s="6"/>
      <c r="M208" s="6"/>
      <c r="N208" s="6"/>
      <c r="O208" s="6"/>
      <c r="P208" s="6"/>
    </row>
    <row r="209" spans="1:16" ht="12.75">
      <c r="A209" s="122"/>
      <c r="B209" s="171"/>
      <c r="C209" s="172"/>
      <c r="D209" s="173"/>
      <c r="E209" s="6"/>
      <c r="F209" s="6"/>
      <c r="G209" s="6"/>
      <c r="H209" s="6"/>
      <c r="I209" s="6"/>
      <c r="J209" s="6"/>
      <c r="K209" s="6"/>
      <c r="L209" s="6"/>
      <c r="M209" s="6"/>
      <c r="N209" s="6"/>
      <c r="O209" s="6"/>
      <c r="P209" s="6"/>
    </row>
    <row r="210" spans="1:16" ht="12.75">
      <c r="A210" s="122"/>
      <c r="B210" s="171"/>
      <c r="C210" s="172"/>
      <c r="D210" s="173"/>
      <c r="E210" s="6"/>
      <c r="F210" s="6"/>
      <c r="G210" s="6"/>
      <c r="H210" s="6"/>
      <c r="I210" s="6"/>
      <c r="J210" s="6"/>
      <c r="K210" s="6"/>
      <c r="L210" s="6"/>
      <c r="M210" s="6"/>
      <c r="N210" s="6"/>
      <c r="O210" s="6"/>
      <c r="P210" s="6"/>
    </row>
    <row r="211" spans="1:16" ht="12.75">
      <c r="A211" s="122"/>
      <c r="B211" s="171"/>
      <c r="C211" s="172"/>
      <c r="D211" s="173"/>
      <c r="E211" s="6"/>
      <c r="F211" s="6"/>
      <c r="G211" s="6"/>
      <c r="H211" s="6"/>
      <c r="I211" s="6"/>
      <c r="J211" s="6"/>
      <c r="K211" s="6"/>
      <c r="L211" s="6"/>
      <c r="M211" s="6"/>
      <c r="N211" s="6"/>
      <c r="O211" s="6"/>
      <c r="P211" s="6"/>
    </row>
    <row r="212" spans="1:16" ht="12.75">
      <c r="A212" s="122"/>
      <c r="B212" s="171"/>
      <c r="C212" s="172"/>
      <c r="D212" s="173"/>
      <c r="E212" s="6"/>
      <c r="F212" s="6"/>
      <c r="G212" s="6"/>
      <c r="H212" s="6"/>
      <c r="I212" s="6"/>
      <c r="J212" s="6"/>
      <c r="K212" s="6"/>
      <c r="L212" s="6"/>
      <c r="M212" s="6"/>
      <c r="N212" s="6"/>
      <c r="O212" s="6"/>
      <c r="P212" s="6"/>
    </row>
    <row r="213" spans="1:16" ht="12.75">
      <c r="A213" s="122"/>
      <c r="B213" s="171"/>
      <c r="C213" s="172"/>
      <c r="D213" s="173"/>
      <c r="E213" s="6"/>
      <c r="F213" s="6"/>
      <c r="G213" s="6"/>
      <c r="H213" s="6"/>
      <c r="I213" s="6"/>
      <c r="J213" s="6"/>
      <c r="K213" s="6"/>
      <c r="L213" s="6"/>
      <c r="M213" s="6"/>
      <c r="N213" s="6"/>
      <c r="O213" s="6"/>
      <c r="P213" s="6"/>
    </row>
    <row r="214" spans="1:16" ht="12.75">
      <c r="A214" s="122"/>
      <c r="B214" s="171"/>
      <c r="C214" s="172"/>
      <c r="D214" s="173"/>
      <c r="E214" s="6"/>
      <c r="F214" s="6"/>
      <c r="G214" s="6"/>
      <c r="H214" s="6"/>
      <c r="I214" s="6"/>
      <c r="J214" s="6"/>
      <c r="K214" s="6"/>
      <c r="L214" s="6"/>
      <c r="M214" s="6"/>
      <c r="N214" s="6"/>
      <c r="O214" s="6"/>
      <c r="P214" s="6"/>
    </row>
    <row r="215" spans="1:16" ht="12.75">
      <c r="A215" s="122"/>
      <c r="B215" s="171"/>
      <c r="C215" s="172"/>
      <c r="D215" s="173"/>
      <c r="E215" s="6"/>
      <c r="F215" s="6"/>
      <c r="G215" s="6"/>
      <c r="H215" s="6"/>
      <c r="I215" s="6"/>
      <c r="J215" s="6"/>
      <c r="K215" s="6"/>
      <c r="L215" s="6"/>
      <c r="M215" s="6"/>
      <c r="N215" s="6"/>
      <c r="O215" s="6"/>
      <c r="P215" s="6"/>
    </row>
    <row r="216" spans="1:16" ht="12.75">
      <c r="A216" s="122"/>
      <c r="B216" s="171"/>
      <c r="C216" s="172"/>
      <c r="D216" s="173"/>
      <c r="E216" s="6"/>
      <c r="F216" s="6"/>
      <c r="G216" s="6"/>
      <c r="H216" s="6"/>
      <c r="I216" s="6"/>
      <c r="J216" s="6"/>
      <c r="K216" s="6"/>
      <c r="L216" s="6"/>
      <c r="M216" s="6"/>
      <c r="N216" s="6"/>
      <c r="O216" s="6"/>
      <c r="P216" s="6"/>
    </row>
    <row r="217" spans="1:16" ht="12.75">
      <c r="A217" s="122"/>
      <c r="B217" s="171"/>
      <c r="C217" s="172"/>
      <c r="D217" s="173"/>
      <c r="E217" s="6"/>
      <c r="F217" s="6"/>
      <c r="G217" s="6"/>
      <c r="H217" s="6"/>
      <c r="I217" s="6"/>
      <c r="J217" s="6"/>
      <c r="K217" s="6"/>
      <c r="L217" s="6"/>
      <c r="M217" s="6"/>
      <c r="N217" s="6"/>
      <c r="O217" s="6"/>
      <c r="P217" s="6"/>
    </row>
    <row r="218" spans="1:16" ht="12.75">
      <c r="A218" s="122"/>
      <c r="B218" s="171"/>
      <c r="C218" s="172"/>
      <c r="D218" s="173"/>
      <c r="E218" s="6"/>
      <c r="F218" s="6"/>
      <c r="G218" s="6"/>
      <c r="H218" s="6"/>
      <c r="I218" s="6"/>
      <c r="J218" s="6"/>
      <c r="K218" s="6"/>
      <c r="L218" s="6"/>
      <c r="M218" s="6"/>
      <c r="N218" s="6"/>
      <c r="O218" s="6"/>
      <c r="P218" s="6"/>
    </row>
    <row r="219" spans="1:16" ht="12.75">
      <c r="A219" s="122"/>
      <c r="B219" s="171"/>
      <c r="C219" s="172"/>
      <c r="D219" s="173"/>
      <c r="E219" s="6"/>
      <c r="F219" s="6"/>
      <c r="G219" s="6"/>
      <c r="H219" s="6"/>
      <c r="I219" s="6"/>
      <c r="J219" s="6"/>
      <c r="K219" s="6"/>
      <c r="L219" s="6"/>
      <c r="M219" s="6"/>
      <c r="N219" s="6"/>
      <c r="O219" s="6"/>
      <c r="P219" s="6"/>
    </row>
    <row r="220" spans="1:16" ht="12.75">
      <c r="A220" s="122"/>
      <c r="B220" s="171"/>
      <c r="C220" s="172"/>
      <c r="D220" s="173"/>
      <c r="E220" s="6"/>
      <c r="F220" s="6"/>
      <c r="G220" s="6"/>
      <c r="H220" s="6"/>
      <c r="I220" s="6"/>
      <c r="J220" s="6"/>
      <c r="K220" s="6"/>
      <c r="L220" s="6"/>
      <c r="M220" s="6"/>
      <c r="N220" s="6"/>
      <c r="O220" s="6"/>
      <c r="P220" s="6"/>
    </row>
    <row r="221" spans="1:16" ht="12.75">
      <c r="A221" s="122"/>
      <c r="B221" s="171"/>
      <c r="C221" s="172"/>
      <c r="D221" s="173"/>
      <c r="E221" s="6"/>
      <c r="F221" s="6"/>
      <c r="G221" s="6"/>
      <c r="H221" s="6"/>
      <c r="I221" s="6"/>
      <c r="J221" s="6"/>
      <c r="K221" s="6"/>
      <c r="L221" s="6"/>
      <c r="M221" s="6"/>
      <c r="N221" s="6"/>
      <c r="O221" s="6"/>
      <c r="P221" s="6"/>
    </row>
    <row r="222" spans="1:16" ht="12.75">
      <c r="A222" s="122"/>
      <c r="B222" s="171"/>
      <c r="C222" s="172"/>
      <c r="D222" s="173"/>
      <c r="E222" s="6"/>
      <c r="F222" s="6"/>
      <c r="G222" s="6"/>
      <c r="H222" s="6"/>
      <c r="I222" s="6"/>
      <c r="J222" s="6"/>
      <c r="K222" s="6"/>
      <c r="L222" s="6"/>
      <c r="M222" s="6"/>
      <c r="N222" s="6"/>
      <c r="O222" s="6"/>
      <c r="P222" s="6"/>
    </row>
    <row r="223" spans="1:16" ht="12.75">
      <c r="A223" s="122"/>
      <c r="B223" s="171"/>
      <c r="C223" s="172"/>
      <c r="D223" s="173"/>
      <c r="E223" s="6"/>
      <c r="F223" s="6"/>
      <c r="G223" s="6"/>
      <c r="H223" s="6"/>
      <c r="I223" s="6"/>
      <c r="J223" s="6"/>
      <c r="K223" s="6"/>
      <c r="L223" s="6"/>
      <c r="M223" s="6"/>
      <c r="N223" s="6"/>
      <c r="O223" s="6"/>
      <c r="P223" s="6"/>
    </row>
    <row r="224" spans="1:16" ht="12.75">
      <c r="A224" s="122"/>
      <c r="B224" s="171"/>
      <c r="C224" s="172"/>
      <c r="D224" s="173"/>
      <c r="E224" s="6"/>
      <c r="F224" s="6"/>
      <c r="G224" s="6"/>
      <c r="H224" s="6"/>
      <c r="I224" s="6"/>
      <c r="J224" s="6"/>
      <c r="K224" s="6"/>
      <c r="L224" s="6"/>
      <c r="M224" s="6"/>
      <c r="N224" s="6"/>
      <c r="O224" s="6"/>
      <c r="P224" s="6"/>
    </row>
    <row r="225" spans="1:16" ht="12.75">
      <c r="A225" s="122"/>
      <c r="B225" s="171"/>
      <c r="C225" s="172"/>
      <c r="D225" s="173"/>
      <c r="E225" s="6"/>
      <c r="F225" s="6"/>
      <c r="G225" s="6"/>
      <c r="H225" s="6"/>
      <c r="I225" s="6"/>
      <c r="J225" s="6"/>
      <c r="K225" s="6"/>
      <c r="L225" s="6"/>
      <c r="M225" s="6"/>
      <c r="N225" s="6"/>
      <c r="O225" s="6"/>
      <c r="P225" s="6"/>
    </row>
    <row r="226" spans="1:16" ht="12.75">
      <c r="A226" s="122"/>
      <c r="B226" s="171"/>
      <c r="C226" s="172"/>
      <c r="D226" s="173"/>
      <c r="E226" s="6"/>
      <c r="F226" s="6"/>
      <c r="G226" s="6"/>
      <c r="H226" s="6"/>
      <c r="I226" s="6"/>
      <c r="J226" s="6"/>
      <c r="K226" s="6"/>
      <c r="L226" s="6"/>
      <c r="M226" s="6"/>
      <c r="N226" s="6"/>
      <c r="O226" s="6"/>
      <c r="P226" s="6"/>
    </row>
    <row r="227" spans="1:16" ht="12.75">
      <c r="A227" s="122"/>
      <c r="B227" s="171"/>
      <c r="C227" s="172"/>
      <c r="D227" s="173"/>
      <c r="E227" s="6"/>
      <c r="F227" s="6"/>
      <c r="G227" s="6"/>
      <c r="H227" s="6"/>
      <c r="I227" s="6"/>
      <c r="J227" s="6"/>
      <c r="K227" s="6"/>
      <c r="L227" s="6"/>
      <c r="M227" s="6"/>
      <c r="N227" s="6"/>
      <c r="O227" s="6"/>
      <c r="P227" s="6"/>
    </row>
    <row r="228" spans="1:16" ht="12.75">
      <c r="A228" s="122"/>
      <c r="B228" s="171"/>
      <c r="C228" s="172"/>
      <c r="D228" s="173"/>
      <c r="E228" s="6"/>
      <c r="F228" s="6"/>
      <c r="G228" s="6"/>
      <c r="H228" s="6"/>
      <c r="I228" s="6"/>
      <c r="J228" s="6"/>
      <c r="K228" s="6"/>
      <c r="L228" s="6"/>
      <c r="M228" s="6"/>
      <c r="N228" s="6"/>
      <c r="O228" s="6"/>
      <c r="P228" s="6"/>
    </row>
    <row r="229" spans="1:16" ht="12.75">
      <c r="A229" s="122"/>
      <c r="B229" s="171"/>
      <c r="C229" s="172"/>
      <c r="D229" s="173"/>
      <c r="E229" s="6"/>
      <c r="F229" s="6"/>
      <c r="G229" s="6"/>
      <c r="H229" s="6"/>
      <c r="I229" s="6"/>
      <c r="J229" s="6"/>
      <c r="K229" s="6"/>
      <c r="L229" s="6"/>
      <c r="M229" s="6"/>
      <c r="N229" s="6"/>
      <c r="O229" s="6"/>
      <c r="P229" s="6"/>
    </row>
    <row r="230" spans="1:16" ht="12.75">
      <c r="A230" s="122"/>
      <c r="B230" s="171"/>
      <c r="C230" s="172"/>
      <c r="D230" s="173"/>
      <c r="E230" s="6"/>
      <c r="F230" s="6"/>
      <c r="G230" s="6"/>
      <c r="H230" s="6"/>
      <c r="I230" s="6"/>
      <c r="J230" s="6"/>
      <c r="K230" s="6"/>
      <c r="L230" s="6"/>
      <c r="M230" s="6"/>
      <c r="N230" s="6"/>
      <c r="O230" s="6"/>
      <c r="P230" s="6"/>
    </row>
    <row r="231" spans="1:16" ht="12.75">
      <c r="A231" s="122"/>
      <c r="B231" s="171"/>
      <c r="C231" s="172"/>
      <c r="D231" s="173"/>
      <c r="E231" s="6"/>
      <c r="F231" s="6"/>
      <c r="G231" s="6"/>
      <c r="H231" s="6"/>
      <c r="I231" s="6"/>
      <c r="J231" s="6"/>
      <c r="K231" s="6"/>
      <c r="L231" s="6"/>
      <c r="M231" s="6"/>
      <c r="N231" s="6"/>
      <c r="O231" s="6"/>
      <c r="P231" s="6"/>
    </row>
    <row r="232" spans="1:16" ht="12.75">
      <c r="A232" s="122"/>
      <c r="B232" s="171"/>
      <c r="C232" s="172"/>
      <c r="D232" s="173"/>
      <c r="E232" s="6"/>
      <c r="F232" s="6"/>
      <c r="G232" s="6"/>
      <c r="H232" s="6"/>
      <c r="I232" s="6"/>
      <c r="J232" s="6"/>
      <c r="K232" s="6"/>
      <c r="L232" s="6"/>
      <c r="M232" s="6"/>
      <c r="N232" s="6"/>
      <c r="O232" s="6"/>
      <c r="P232" s="6"/>
    </row>
    <row r="233" spans="1:16" ht="12.75">
      <c r="A233" s="122"/>
      <c r="B233" s="171"/>
      <c r="C233" s="172"/>
      <c r="D233" s="173"/>
      <c r="E233" s="6"/>
      <c r="F233" s="6"/>
      <c r="G233" s="6"/>
      <c r="H233" s="6"/>
      <c r="I233" s="6"/>
      <c r="J233" s="6"/>
      <c r="K233" s="6"/>
      <c r="L233" s="6"/>
      <c r="M233" s="6"/>
      <c r="N233" s="6"/>
      <c r="O233" s="6"/>
      <c r="P233" s="6"/>
    </row>
    <row r="234" spans="1:16" ht="12.75">
      <c r="A234" s="122"/>
      <c r="B234" s="171"/>
      <c r="C234" s="172"/>
      <c r="D234" s="173"/>
      <c r="E234" s="6"/>
      <c r="F234" s="6"/>
      <c r="G234" s="6"/>
      <c r="H234" s="6"/>
      <c r="I234" s="6"/>
      <c r="J234" s="6"/>
      <c r="K234" s="6"/>
      <c r="L234" s="6"/>
      <c r="M234" s="6"/>
      <c r="N234" s="6"/>
      <c r="O234" s="6"/>
      <c r="P234" s="6"/>
    </row>
    <row r="235" spans="1:16" ht="12.75">
      <c r="A235" s="122"/>
      <c r="B235" s="171"/>
      <c r="C235" s="172"/>
      <c r="D235" s="173"/>
      <c r="E235" s="6"/>
      <c r="F235" s="6"/>
      <c r="G235" s="6"/>
      <c r="H235" s="6"/>
      <c r="I235" s="6"/>
      <c r="J235" s="6"/>
      <c r="K235" s="6"/>
      <c r="L235" s="6"/>
      <c r="M235" s="6"/>
      <c r="N235" s="6"/>
      <c r="O235" s="6"/>
      <c r="P235" s="6"/>
    </row>
    <row r="236" spans="1:16" ht="12.75">
      <c r="A236" s="122"/>
      <c r="B236" s="171"/>
      <c r="C236" s="172"/>
      <c r="D236" s="173"/>
      <c r="E236" s="6"/>
      <c r="F236" s="6"/>
      <c r="G236" s="6"/>
      <c r="H236" s="6"/>
      <c r="I236" s="6"/>
      <c r="J236" s="6"/>
      <c r="K236" s="6"/>
      <c r="L236" s="6"/>
      <c r="M236" s="6"/>
      <c r="N236" s="6"/>
      <c r="O236" s="6"/>
      <c r="P236" s="6"/>
    </row>
    <row r="237" spans="1:16" ht="12.75">
      <c r="A237" s="122"/>
      <c r="B237" s="171"/>
      <c r="C237" s="172"/>
      <c r="D237" s="173"/>
      <c r="E237" s="6"/>
      <c r="F237" s="6"/>
      <c r="G237" s="6"/>
      <c r="H237" s="6"/>
      <c r="I237" s="6"/>
      <c r="J237" s="6"/>
      <c r="K237" s="6"/>
      <c r="L237" s="6"/>
      <c r="M237" s="6"/>
      <c r="N237" s="6"/>
      <c r="O237" s="6"/>
      <c r="P237" s="6"/>
    </row>
    <row r="238" spans="1:16" ht="12.75">
      <c r="A238" s="122"/>
      <c r="B238" s="171"/>
      <c r="C238" s="172"/>
      <c r="D238" s="173"/>
      <c r="E238" s="6"/>
      <c r="F238" s="6"/>
      <c r="G238" s="6"/>
      <c r="H238" s="6"/>
      <c r="I238" s="6"/>
      <c r="J238" s="6"/>
      <c r="K238" s="6"/>
      <c r="L238" s="6"/>
      <c r="M238" s="6"/>
      <c r="N238" s="6"/>
      <c r="O238" s="6"/>
      <c r="P238" s="6"/>
    </row>
    <row r="239" spans="1:16" ht="12.75">
      <c r="A239" s="122"/>
      <c r="B239" s="171"/>
      <c r="C239" s="172"/>
      <c r="D239" s="173"/>
      <c r="E239" s="6"/>
      <c r="F239" s="6"/>
      <c r="G239" s="6"/>
      <c r="H239" s="6"/>
      <c r="I239" s="6"/>
      <c r="J239" s="6"/>
      <c r="K239" s="6"/>
      <c r="L239" s="6"/>
      <c r="M239" s="6"/>
      <c r="N239" s="6"/>
      <c r="O239" s="6"/>
      <c r="P239" s="6"/>
    </row>
    <row r="240" spans="1:16" ht="12.75">
      <c r="A240" s="122"/>
      <c r="B240" s="171"/>
      <c r="C240" s="172"/>
      <c r="D240" s="173"/>
      <c r="E240" s="6"/>
      <c r="F240" s="6"/>
      <c r="G240" s="6"/>
      <c r="H240" s="6"/>
      <c r="I240" s="6"/>
      <c r="J240" s="6"/>
      <c r="K240" s="6"/>
      <c r="L240" s="6"/>
      <c r="M240" s="6"/>
      <c r="N240" s="6"/>
      <c r="O240" s="6"/>
      <c r="P240" s="6"/>
    </row>
    <row r="241" spans="1:16" ht="12.75">
      <c r="A241" s="122"/>
      <c r="B241" s="171"/>
      <c r="C241" s="172"/>
      <c r="D241" s="173"/>
      <c r="E241" s="6"/>
      <c r="F241" s="6"/>
      <c r="G241" s="6"/>
      <c r="H241" s="6"/>
      <c r="I241" s="6"/>
      <c r="J241" s="6"/>
      <c r="K241" s="6"/>
      <c r="L241" s="6"/>
      <c r="M241" s="6"/>
      <c r="N241" s="6"/>
      <c r="O241" s="6"/>
      <c r="P241" s="6"/>
    </row>
    <row r="242" spans="1:16" ht="12.75">
      <c r="A242" s="122"/>
      <c r="B242" s="171"/>
      <c r="C242" s="172"/>
      <c r="D242" s="173"/>
      <c r="E242" s="6"/>
      <c r="F242" s="6"/>
      <c r="G242" s="6"/>
      <c r="H242" s="6"/>
      <c r="I242" s="6"/>
      <c r="J242" s="6"/>
      <c r="K242" s="6"/>
      <c r="L242" s="6"/>
      <c r="M242" s="6"/>
      <c r="N242" s="6"/>
      <c r="O242" s="6"/>
      <c r="P242" s="6"/>
    </row>
    <row r="243" spans="1:16" ht="12.75">
      <c r="A243" s="122"/>
      <c r="B243" s="171"/>
      <c r="C243" s="172"/>
      <c r="D243" s="173"/>
      <c r="E243" s="6"/>
      <c r="F243" s="6"/>
      <c r="G243" s="6"/>
      <c r="H243" s="6"/>
      <c r="I243" s="6"/>
      <c r="J243" s="6"/>
      <c r="K243" s="6"/>
      <c r="L243" s="6"/>
      <c r="M243" s="6"/>
      <c r="N243" s="6"/>
      <c r="O243" s="6"/>
      <c r="P243" s="6"/>
    </row>
    <row r="244" spans="1:16" ht="12.75">
      <c r="A244" s="122"/>
      <c r="B244" s="171"/>
      <c r="C244" s="172"/>
      <c r="D244" s="173"/>
      <c r="E244" s="6"/>
      <c r="F244" s="6"/>
      <c r="G244" s="6"/>
      <c r="H244" s="6"/>
      <c r="I244" s="6"/>
      <c r="J244" s="6"/>
      <c r="K244" s="6"/>
      <c r="L244" s="6"/>
      <c r="M244" s="6"/>
      <c r="N244" s="6"/>
      <c r="O244" s="6"/>
      <c r="P244" s="6"/>
    </row>
    <row r="245" spans="1:16" ht="12.75">
      <c r="A245" s="122"/>
      <c r="B245" s="171"/>
      <c r="C245" s="172"/>
      <c r="D245" s="173"/>
      <c r="E245" s="6"/>
      <c r="F245" s="6"/>
      <c r="G245" s="6"/>
      <c r="H245" s="6"/>
      <c r="I245" s="6"/>
      <c r="J245" s="6"/>
      <c r="K245" s="6"/>
      <c r="L245" s="6"/>
      <c r="M245" s="6"/>
      <c r="N245" s="6"/>
      <c r="O245" s="6"/>
      <c r="P245" s="6"/>
    </row>
    <row r="246" spans="1:16" ht="12.75">
      <c r="A246" s="122"/>
      <c r="B246" s="171"/>
      <c r="C246" s="172"/>
      <c r="D246" s="173"/>
      <c r="E246" s="6"/>
      <c r="F246" s="6"/>
      <c r="G246" s="6"/>
      <c r="H246" s="6"/>
      <c r="I246" s="6"/>
      <c r="J246" s="6"/>
      <c r="K246" s="6"/>
      <c r="L246" s="6"/>
      <c r="M246" s="6"/>
      <c r="N246" s="6"/>
      <c r="O246" s="6"/>
      <c r="P246" s="6"/>
    </row>
    <row r="247" spans="1:16" ht="12.75">
      <c r="A247" s="122"/>
      <c r="B247" s="171"/>
      <c r="C247" s="172"/>
      <c r="D247" s="173"/>
      <c r="E247" s="6"/>
      <c r="F247" s="6"/>
      <c r="G247" s="6"/>
      <c r="H247" s="6"/>
      <c r="I247" s="6"/>
      <c r="J247" s="6"/>
      <c r="K247" s="6"/>
      <c r="L247" s="6"/>
      <c r="M247" s="6"/>
      <c r="N247" s="6"/>
      <c r="O247" s="6"/>
      <c r="P247" s="6"/>
    </row>
    <row r="248" spans="1:16" ht="12.75">
      <c r="A248" s="122"/>
      <c r="B248" s="171"/>
      <c r="C248" s="172"/>
      <c r="D248" s="173"/>
      <c r="E248" s="6"/>
      <c r="F248" s="6"/>
      <c r="G248" s="6"/>
      <c r="H248" s="6"/>
      <c r="I248" s="6"/>
      <c r="J248" s="6"/>
      <c r="K248" s="6"/>
      <c r="L248" s="6"/>
      <c r="M248" s="6"/>
      <c r="N248" s="6"/>
      <c r="O248" s="6"/>
      <c r="P248" s="6"/>
    </row>
    <row r="249" spans="1:16" ht="12.75">
      <c r="A249" s="122"/>
      <c r="B249" s="171"/>
      <c r="C249" s="172"/>
      <c r="D249" s="173"/>
      <c r="E249" s="6"/>
      <c r="F249" s="6"/>
      <c r="G249" s="6"/>
      <c r="H249" s="6"/>
      <c r="I249" s="6"/>
      <c r="J249" s="6"/>
      <c r="K249" s="6"/>
      <c r="L249" s="6"/>
      <c r="M249" s="6"/>
      <c r="N249" s="6"/>
      <c r="O249" s="6"/>
      <c r="P249" s="6"/>
    </row>
    <row r="250" spans="1:16" ht="12.75">
      <c r="A250" s="122"/>
      <c r="B250" s="171"/>
      <c r="C250" s="172"/>
      <c r="D250" s="173"/>
      <c r="E250" s="6"/>
      <c r="F250" s="6"/>
      <c r="G250" s="6"/>
      <c r="H250" s="6"/>
      <c r="I250" s="6"/>
      <c r="J250" s="6"/>
      <c r="K250" s="6"/>
      <c r="L250" s="6"/>
      <c r="M250" s="6"/>
      <c r="N250" s="6"/>
      <c r="O250" s="6"/>
      <c r="P250" s="6"/>
    </row>
    <row r="251" spans="1:16" ht="12.75">
      <c r="A251" s="122"/>
      <c r="B251" s="171"/>
      <c r="C251" s="172"/>
      <c r="D251" s="173"/>
      <c r="E251" s="6"/>
      <c r="F251" s="6"/>
      <c r="G251" s="6"/>
      <c r="H251" s="6"/>
      <c r="I251" s="6"/>
      <c r="J251" s="6"/>
      <c r="K251" s="6"/>
      <c r="L251" s="6"/>
      <c r="M251" s="6"/>
      <c r="N251" s="6"/>
      <c r="O251" s="6"/>
      <c r="P251" s="6"/>
    </row>
    <row r="252" spans="1:16" ht="12.75">
      <c r="A252" s="122"/>
      <c r="B252" s="171"/>
      <c r="C252" s="172"/>
      <c r="D252" s="173"/>
      <c r="E252" s="6"/>
      <c r="F252" s="6"/>
      <c r="G252" s="6"/>
      <c r="H252" s="6"/>
      <c r="I252" s="6"/>
      <c r="J252" s="6"/>
      <c r="K252" s="6"/>
      <c r="L252" s="6"/>
      <c r="M252" s="6"/>
      <c r="N252" s="6"/>
      <c r="O252" s="6"/>
      <c r="P252" s="6"/>
    </row>
    <row r="253" spans="1:16" ht="12.75">
      <c r="A253" s="122"/>
      <c r="B253" s="171"/>
      <c r="C253" s="172"/>
      <c r="D253" s="173"/>
      <c r="E253" s="6"/>
      <c r="F253" s="6"/>
      <c r="G253" s="6"/>
      <c r="H253" s="6"/>
      <c r="I253" s="6"/>
      <c r="J253" s="6"/>
      <c r="K253" s="6"/>
      <c r="L253" s="6"/>
      <c r="M253" s="6"/>
      <c r="N253" s="6"/>
      <c r="O253" s="6"/>
      <c r="P253" s="6"/>
    </row>
    <row r="254" spans="1:16" ht="12.75">
      <c r="A254" s="122"/>
      <c r="B254" s="171"/>
      <c r="C254" s="172"/>
      <c r="D254" s="173"/>
      <c r="E254" s="6"/>
      <c r="F254" s="6"/>
      <c r="G254" s="6"/>
      <c r="H254" s="6"/>
      <c r="I254" s="6"/>
      <c r="J254" s="6"/>
      <c r="K254" s="6"/>
      <c r="L254" s="6"/>
      <c r="M254" s="6"/>
      <c r="N254" s="6"/>
      <c r="O254" s="6"/>
      <c r="P254" s="6"/>
    </row>
    <row r="255" spans="1:16" ht="12.75">
      <c r="A255" s="122"/>
      <c r="B255" s="171"/>
      <c r="C255" s="172"/>
      <c r="D255" s="173"/>
      <c r="E255" s="6"/>
      <c r="F255" s="6"/>
      <c r="G255" s="6"/>
      <c r="H255" s="6"/>
      <c r="I255" s="6"/>
      <c r="J255" s="6"/>
      <c r="K255" s="6"/>
      <c r="L255" s="6"/>
      <c r="M255" s="6"/>
      <c r="N255" s="6"/>
      <c r="O255" s="6"/>
      <c r="P255" s="6"/>
    </row>
    <row r="256" spans="1:16" ht="12.75">
      <c r="A256" s="122"/>
      <c r="B256" s="171"/>
      <c r="C256" s="172"/>
      <c r="D256" s="173"/>
      <c r="E256" s="6"/>
      <c r="F256" s="6"/>
      <c r="G256" s="6"/>
      <c r="H256" s="6"/>
      <c r="I256" s="6"/>
      <c r="J256" s="6"/>
      <c r="K256" s="6"/>
      <c r="L256" s="6"/>
      <c r="M256" s="6"/>
      <c r="N256" s="6"/>
      <c r="O256" s="6"/>
      <c r="P256" s="6"/>
    </row>
    <row r="257" spans="1:16" ht="12.75">
      <c r="A257" s="122"/>
      <c r="B257" s="171"/>
      <c r="C257" s="172"/>
      <c r="D257" s="173"/>
      <c r="E257" s="6"/>
      <c r="F257" s="6"/>
      <c r="G257" s="6"/>
      <c r="H257" s="6"/>
      <c r="I257" s="6"/>
      <c r="J257" s="6"/>
      <c r="K257" s="6"/>
      <c r="L257" s="6"/>
      <c r="M257" s="6"/>
      <c r="N257" s="6"/>
      <c r="O257" s="6"/>
      <c r="P257" s="6"/>
    </row>
    <row r="258" spans="1:16" ht="12.75">
      <c r="A258" s="122"/>
      <c r="B258" s="171"/>
      <c r="C258" s="172"/>
      <c r="D258" s="173"/>
      <c r="E258" s="6"/>
      <c r="F258" s="6"/>
      <c r="G258" s="6"/>
      <c r="H258" s="6"/>
      <c r="I258" s="6"/>
      <c r="J258" s="6"/>
      <c r="K258" s="6"/>
      <c r="L258" s="6"/>
      <c r="M258" s="6"/>
      <c r="N258" s="6"/>
      <c r="O258" s="6"/>
      <c r="P258" s="6"/>
    </row>
    <row r="259" spans="1:16" ht="12.75">
      <c r="A259" s="122"/>
      <c r="B259" s="171"/>
      <c r="C259" s="172"/>
      <c r="D259" s="173"/>
      <c r="E259" s="6"/>
      <c r="F259" s="6"/>
      <c r="G259" s="6"/>
      <c r="H259" s="6"/>
      <c r="I259" s="6"/>
      <c r="J259" s="6"/>
      <c r="K259" s="6"/>
      <c r="L259" s="6"/>
      <c r="M259" s="6"/>
      <c r="N259" s="6"/>
      <c r="O259" s="6"/>
      <c r="P259" s="6"/>
    </row>
    <row r="260" spans="1:16" ht="12.75">
      <c r="A260" s="122"/>
      <c r="B260" s="171"/>
      <c r="C260" s="172"/>
      <c r="D260" s="173"/>
      <c r="E260" s="6"/>
      <c r="F260" s="6"/>
      <c r="G260" s="6"/>
      <c r="H260" s="6"/>
      <c r="I260" s="6"/>
      <c r="J260" s="6"/>
      <c r="K260" s="6"/>
      <c r="L260" s="6"/>
      <c r="M260" s="6"/>
      <c r="N260" s="6"/>
      <c r="O260" s="6"/>
      <c r="P260" s="6"/>
    </row>
    <row r="261" spans="1:16" ht="12.75">
      <c r="A261" s="122"/>
      <c r="B261" s="171"/>
      <c r="C261" s="172"/>
      <c r="D261" s="173"/>
      <c r="E261" s="6"/>
      <c r="F261" s="6"/>
      <c r="G261" s="6"/>
      <c r="H261" s="6"/>
      <c r="I261" s="6"/>
      <c r="J261" s="6"/>
      <c r="K261" s="6"/>
      <c r="L261" s="6"/>
      <c r="M261" s="6"/>
      <c r="N261" s="6"/>
      <c r="O261" s="6"/>
      <c r="P261" s="6"/>
    </row>
    <row r="262" spans="1:16" ht="12.75">
      <c r="A262" s="122"/>
      <c r="B262" s="171"/>
      <c r="C262" s="172"/>
      <c r="D262" s="173"/>
      <c r="E262" s="6"/>
      <c r="F262" s="6"/>
      <c r="G262" s="6"/>
      <c r="H262" s="6"/>
      <c r="I262" s="6"/>
      <c r="J262" s="6"/>
      <c r="K262" s="6"/>
      <c r="L262" s="6"/>
      <c r="M262" s="6"/>
      <c r="N262" s="6"/>
      <c r="O262" s="6"/>
      <c r="P262" s="6"/>
    </row>
    <row r="263" spans="1:16" ht="12.75">
      <c r="A263" s="122"/>
      <c r="B263" s="171"/>
      <c r="C263" s="172"/>
      <c r="D263" s="173"/>
      <c r="E263" s="6"/>
      <c r="F263" s="6"/>
      <c r="G263" s="6"/>
      <c r="H263" s="6"/>
      <c r="I263" s="6"/>
      <c r="J263" s="6"/>
      <c r="K263" s="6"/>
      <c r="L263" s="6"/>
      <c r="M263" s="6"/>
      <c r="N263" s="6"/>
      <c r="O263" s="6"/>
      <c r="P263" s="6"/>
    </row>
    <row r="264" spans="1:16" ht="12.75">
      <c r="A264" s="122"/>
      <c r="B264" s="171"/>
      <c r="C264" s="172"/>
      <c r="D264" s="173"/>
      <c r="E264" s="6"/>
      <c r="F264" s="6"/>
      <c r="G264" s="6"/>
      <c r="H264" s="6"/>
      <c r="I264" s="6"/>
      <c r="J264" s="6"/>
      <c r="K264" s="6"/>
      <c r="L264" s="6"/>
      <c r="M264" s="6"/>
      <c r="N264" s="6"/>
      <c r="O264" s="6"/>
      <c r="P264" s="6"/>
    </row>
    <row r="265" spans="1:16" ht="12.75">
      <c r="A265" s="122"/>
      <c r="B265" s="171"/>
      <c r="C265" s="172"/>
      <c r="D265" s="173"/>
      <c r="E265" s="6"/>
      <c r="F265" s="6"/>
      <c r="G265" s="6"/>
      <c r="H265" s="6"/>
      <c r="I265" s="6"/>
      <c r="J265" s="6"/>
      <c r="K265" s="6"/>
      <c r="L265" s="6"/>
      <c r="M265" s="6"/>
      <c r="N265" s="6"/>
      <c r="O265" s="6"/>
      <c r="P265" s="6"/>
    </row>
    <row r="266" spans="1:16" ht="12.75">
      <c r="A266" s="122"/>
      <c r="B266" s="171"/>
      <c r="C266" s="172"/>
      <c r="D266" s="173"/>
      <c r="E266" s="6"/>
      <c r="F266" s="6"/>
      <c r="G266" s="6"/>
      <c r="H266" s="6"/>
      <c r="I266" s="6"/>
      <c r="J266" s="6"/>
      <c r="K266" s="6"/>
      <c r="L266" s="6"/>
      <c r="M266" s="6"/>
      <c r="N266" s="6"/>
      <c r="O266" s="6"/>
      <c r="P266" s="6"/>
    </row>
    <row r="267" spans="1:16" ht="12.75">
      <c r="A267" s="122"/>
      <c r="B267" s="171"/>
      <c r="C267" s="172"/>
      <c r="D267" s="173"/>
      <c r="E267" s="6"/>
      <c r="F267" s="6"/>
      <c r="G267" s="6"/>
      <c r="H267" s="6"/>
      <c r="I267" s="6"/>
      <c r="J267" s="6"/>
      <c r="K267" s="6"/>
      <c r="L267" s="6"/>
      <c r="M267" s="6"/>
      <c r="N267" s="6"/>
      <c r="O267" s="6"/>
      <c r="P267" s="6"/>
    </row>
    <row r="268" spans="1:16" ht="12.75">
      <c r="A268" s="122"/>
      <c r="B268" s="171"/>
      <c r="C268" s="172"/>
      <c r="D268" s="173"/>
      <c r="E268" s="6"/>
      <c r="F268" s="6"/>
      <c r="G268" s="6"/>
      <c r="H268" s="6"/>
      <c r="I268" s="6"/>
      <c r="J268" s="6"/>
      <c r="K268" s="6"/>
      <c r="L268" s="6"/>
      <c r="M268" s="6"/>
      <c r="N268" s="6"/>
      <c r="O268" s="6"/>
      <c r="P268" s="6"/>
    </row>
    <row r="269" spans="1:16" ht="12.75">
      <c r="A269" s="122"/>
      <c r="B269" s="171"/>
      <c r="C269" s="172"/>
      <c r="D269" s="173"/>
      <c r="E269" s="6"/>
      <c r="F269" s="6"/>
      <c r="G269" s="6"/>
      <c r="H269" s="6"/>
      <c r="I269" s="6"/>
      <c r="J269" s="6"/>
      <c r="K269" s="6"/>
      <c r="L269" s="6"/>
      <c r="M269" s="6"/>
      <c r="N269" s="6"/>
      <c r="O269" s="6"/>
      <c r="P269" s="6"/>
    </row>
    <row r="270" spans="1:16" ht="12.75">
      <c r="A270" s="122"/>
      <c r="B270" s="171"/>
      <c r="C270" s="172"/>
      <c r="D270" s="173"/>
      <c r="E270" s="6"/>
      <c r="F270" s="6"/>
      <c r="G270" s="6"/>
      <c r="H270" s="6"/>
      <c r="I270" s="6"/>
      <c r="J270" s="6"/>
      <c r="K270" s="6"/>
      <c r="L270" s="6"/>
      <c r="M270" s="6"/>
      <c r="N270" s="6"/>
      <c r="O270" s="6"/>
      <c r="P270" s="6"/>
    </row>
    <row r="271" spans="1:16" ht="12.75">
      <c r="A271" s="122"/>
      <c r="B271" s="171"/>
      <c r="C271" s="172"/>
      <c r="D271" s="173"/>
      <c r="E271" s="6"/>
      <c r="F271" s="6"/>
      <c r="G271" s="6"/>
      <c r="H271" s="6"/>
      <c r="I271" s="6"/>
      <c r="J271" s="6"/>
      <c r="K271" s="6"/>
      <c r="L271" s="6"/>
      <c r="M271" s="6"/>
      <c r="N271" s="6"/>
      <c r="O271" s="6"/>
      <c r="P271" s="6"/>
    </row>
    <row r="272" spans="1:16" ht="12.75">
      <c r="A272" s="122"/>
      <c r="B272" s="171"/>
      <c r="C272" s="172"/>
      <c r="D272" s="173"/>
      <c r="E272" s="6"/>
      <c r="F272" s="6"/>
      <c r="G272" s="6"/>
      <c r="H272" s="6"/>
      <c r="I272" s="6"/>
      <c r="J272" s="6"/>
      <c r="K272" s="6"/>
      <c r="L272" s="6"/>
      <c r="M272" s="6"/>
      <c r="N272" s="6"/>
      <c r="O272" s="6"/>
      <c r="P272" s="6"/>
    </row>
    <row r="273" spans="1:16" ht="12.75">
      <c r="A273" s="122"/>
      <c r="B273" s="171"/>
      <c r="C273" s="172"/>
      <c r="D273" s="173"/>
      <c r="E273" s="6"/>
      <c r="F273" s="6"/>
      <c r="G273" s="6"/>
      <c r="H273" s="6"/>
      <c r="I273" s="6"/>
      <c r="J273" s="6"/>
      <c r="K273" s="6"/>
      <c r="L273" s="6"/>
      <c r="M273" s="6"/>
      <c r="N273" s="6"/>
      <c r="O273" s="6"/>
      <c r="P273" s="6"/>
    </row>
    <row r="274" spans="1:16" ht="12.75">
      <c r="A274" s="122"/>
      <c r="B274" s="171"/>
      <c r="C274" s="172"/>
      <c r="D274" s="173"/>
      <c r="E274" s="6"/>
      <c r="F274" s="6"/>
      <c r="G274" s="6"/>
      <c r="H274" s="6"/>
      <c r="I274" s="6"/>
      <c r="J274" s="6"/>
      <c r="K274" s="6"/>
      <c r="L274" s="6"/>
      <c r="M274" s="6"/>
      <c r="N274" s="6"/>
      <c r="O274" s="6"/>
      <c r="P274" s="6"/>
    </row>
    <row r="275" spans="1:16" ht="12.75">
      <c r="A275" s="122"/>
      <c r="B275" s="171"/>
      <c r="C275" s="172"/>
      <c r="D275" s="173"/>
      <c r="E275" s="6"/>
      <c r="F275" s="6"/>
      <c r="G275" s="6"/>
      <c r="H275" s="6"/>
      <c r="I275" s="6"/>
      <c r="J275" s="6"/>
      <c r="K275" s="6"/>
      <c r="L275" s="6"/>
      <c r="M275" s="6"/>
      <c r="N275" s="6"/>
      <c r="O275" s="6"/>
      <c r="P275" s="6"/>
    </row>
    <row r="276" spans="1:16" ht="12.75">
      <c r="A276" s="122"/>
      <c r="B276" s="171"/>
      <c r="C276" s="172"/>
      <c r="D276" s="173"/>
      <c r="E276" s="6"/>
      <c r="F276" s="6"/>
      <c r="G276" s="6"/>
      <c r="H276" s="6"/>
      <c r="I276" s="6"/>
      <c r="J276" s="6"/>
      <c r="K276" s="6"/>
      <c r="L276" s="6"/>
      <c r="M276" s="6"/>
      <c r="N276" s="6"/>
      <c r="O276" s="6"/>
      <c r="P276" s="6"/>
    </row>
    <row r="277" spans="1:16" ht="12.75">
      <c r="A277" s="122"/>
      <c r="B277" s="171"/>
      <c r="C277" s="172"/>
      <c r="D277" s="173"/>
      <c r="E277" s="6"/>
      <c r="F277" s="6"/>
      <c r="G277" s="6"/>
      <c r="H277" s="6"/>
      <c r="I277" s="6"/>
      <c r="J277" s="6"/>
      <c r="K277" s="6"/>
      <c r="L277" s="6"/>
      <c r="M277" s="6"/>
      <c r="N277" s="6"/>
      <c r="O277" s="6"/>
      <c r="P277" s="6"/>
    </row>
    <row r="278" spans="1:16" ht="12.75">
      <c r="A278" s="122"/>
      <c r="B278" s="171"/>
      <c r="C278" s="172"/>
      <c r="D278" s="173"/>
      <c r="E278" s="6"/>
      <c r="F278" s="6"/>
      <c r="G278" s="6"/>
      <c r="H278" s="6"/>
      <c r="I278" s="6"/>
      <c r="J278" s="6"/>
      <c r="K278" s="6"/>
      <c r="L278" s="6"/>
      <c r="M278" s="6"/>
      <c r="N278" s="6"/>
      <c r="O278" s="6"/>
      <c r="P278" s="6"/>
    </row>
    <row r="279" spans="1:16" ht="12.75">
      <c r="A279" s="122"/>
      <c r="B279" s="171"/>
      <c r="C279" s="172"/>
      <c r="D279" s="173"/>
      <c r="E279" s="6"/>
      <c r="F279" s="6"/>
      <c r="G279" s="6"/>
      <c r="H279" s="6"/>
      <c r="I279" s="6"/>
      <c r="J279" s="6"/>
      <c r="K279" s="6"/>
      <c r="L279" s="6"/>
      <c r="M279" s="6"/>
      <c r="N279" s="6"/>
      <c r="O279" s="6"/>
      <c r="P279" s="6"/>
    </row>
    <row r="280" spans="1:16" ht="12.75">
      <c r="A280" s="122"/>
      <c r="B280" s="171"/>
      <c r="C280" s="172"/>
      <c r="D280" s="173"/>
      <c r="E280" s="6"/>
      <c r="F280" s="6"/>
      <c r="G280" s="6"/>
      <c r="H280" s="6"/>
      <c r="I280" s="6"/>
      <c r="J280" s="6"/>
      <c r="K280" s="6"/>
      <c r="L280" s="6"/>
      <c r="M280" s="6"/>
      <c r="N280" s="6"/>
      <c r="O280" s="6"/>
      <c r="P280" s="6"/>
    </row>
    <row r="281" spans="1:16" ht="12.75">
      <c r="A281" s="122"/>
      <c r="B281" s="171"/>
      <c r="C281" s="172"/>
      <c r="D281" s="173"/>
      <c r="E281" s="6"/>
      <c r="F281" s="6"/>
      <c r="G281" s="6"/>
      <c r="H281" s="6"/>
      <c r="I281" s="6"/>
      <c r="J281" s="6"/>
      <c r="K281" s="6"/>
      <c r="L281" s="6"/>
      <c r="M281" s="6"/>
      <c r="N281" s="6"/>
      <c r="O281" s="6"/>
      <c r="P281" s="6"/>
    </row>
    <row r="282" spans="1:16" ht="12.75">
      <c r="A282" s="122"/>
      <c r="B282" s="171"/>
      <c r="C282" s="172"/>
      <c r="D282" s="173"/>
      <c r="E282" s="6"/>
      <c r="F282" s="6"/>
      <c r="G282" s="6"/>
      <c r="H282" s="6"/>
      <c r="I282" s="6"/>
      <c r="J282" s="6"/>
      <c r="K282" s="6"/>
      <c r="L282" s="6"/>
      <c r="M282" s="6"/>
      <c r="N282" s="6"/>
      <c r="O282" s="6"/>
      <c r="P282" s="6"/>
    </row>
    <row r="283" spans="1:16" ht="12.75">
      <c r="A283" s="122"/>
      <c r="B283" s="171"/>
      <c r="C283" s="172"/>
      <c r="D283" s="173"/>
      <c r="E283" s="6"/>
      <c r="F283" s="6"/>
      <c r="G283" s="6"/>
      <c r="H283" s="6"/>
      <c r="I283" s="6"/>
      <c r="J283" s="6"/>
      <c r="K283" s="6"/>
      <c r="L283" s="6"/>
      <c r="M283" s="6"/>
      <c r="N283" s="6"/>
      <c r="O283" s="6"/>
      <c r="P283" s="6"/>
    </row>
    <row r="284" spans="1:16" ht="12.75">
      <c r="A284" s="122"/>
      <c r="B284" s="171"/>
      <c r="C284" s="172"/>
      <c r="D284" s="173"/>
      <c r="E284" s="6"/>
      <c r="F284" s="6"/>
      <c r="G284" s="6"/>
      <c r="H284" s="6"/>
      <c r="I284" s="6"/>
      <c r="J284" s="6"/>
      <c r="K284" s="6"/>
      <c r="L284" s="6"/>
      <c r="M284" s="6"/>
      <c r="N284" s="6"/>
      <c r="O284" s="6"/>
      <c r="P284" s="6"/>
    </row>
    <row r="285" spans="1:16" ht="12.75">
      <c r="A285" s="122"/>
      <c r="B285" s="171"/>
      <c r="C285" s="172"/>
      <c r="D285" s="173"/>
      <c r="E285" s="6"/>
      <c r="F285" s="6"/>
      <c r="G285" s="6"/>
      <c r="H285" s="6"/>
      <c r="I285" s="6"/>
      <c r="J285" s="6"/>
      <c r="K285" s="6"/>
      <c r="L285" s="6"/>
      <c r="M285" s="6"/>
      <c r="N285" s="6"/>
      <c r="O285" s="6"/>
      <c r="P285" s="6"/>
    </row>
    <row r="286" spans="1:16" ht="12.75">
      <c r="A286" s="122"/>
      <c r="B286" s="171"/>
      <c r="C286" s="172"/>
      <c r="D286" s="173"/>
      <c r="E286" s="6"/>
      <c r="F286" s="6"/>
      <c r="G286" s="6"/>
      <c r="H286" s="6"/>
      <c r="I286" s="6"/>
      <c r="J286" s="6"/>
      <c r="K286" s="6"/>
      <c r="L286" s="6"/>
      <c r="M286" s="6"/>
      <c r="N286" s="6"/>
      <c r="O286" s="6"/>
      <c r="P286" s="6"/>
    </row>
    <row r="287" spans="1:16" ht="12.75">
      <c r="A287" s="122"/>
      <c r="B287" s="171"/>
      <c r="C287" s="172"/>
      <c r="D287" s="173"/>
      <c r="E287" s="6"/>
      <c r="F287" s="6"/>
      <c r="G287" s="6"/>
      <c r="H287" s="6"/>
      <c r="I287" s="6"/>
      <c r="J287" s="6"/>
      <c r="K287" s="6"/>
      <c r="L287" s="6"/>
      <c r="M287" s="6"/>
      <c r="N287" s="6"/>
      <c r="O287" s="6"/>
      <c r="P287" s="6"/>
    </row>
    <row r="288" spans="1:16" ht="12.75">
      <c r="A288" s="122"/>
      <c r="B288" s="171"/>
      <c r="C288" s="172"/>
      <c r="D288" s="173"/>
      <c r="E288" s="6"/>
      <c r="F288" s="6"/>
      <c r="G288" s="6"/>
      <c r="H288" s="6"/>
      <c r="I288" s="6"/>
      <c r="J288" s="6"/>
      <c r="K288" s="6"/>
      <c r="L288" s="6"/>
      <c r="M288" s="6"/>
      <c r="N288" s="6"/>
      <c r="O288" s="6"/>
      <c r="P288" s="6"/>
    </row>
    <row r="289" spans="1:16" ht="12.75">
      <c r="A289" s="122"/>
      <c r="B289" s="171"/>
      <c r="C289" s="172"/>
      <c r="D289" s="173"/>
      <c r="E289" s="6"/>
      <c r="F289" s="6"/>
      <c r="G289" s="6"/>
      <c r="H289" s="6"/>
      <c r="I289" s="6"/>
      <c r="J289" s="6"/>
      <c r="K289" s="6"/>
      <c r="L289" s="6"/>
      <c r="M289" s="6"/>
      <c r="N289" s="6"/>
      <c r="O289" s="6"/>
      <c r="P289" s="6"/>
    </row>
    <row r="290" spans="1:16" ht="12.75">
      <c r="A290" s="122"/>
      <c r="B290" s="171"/>
      <c r="C290" s="172"/>
      <c r="D290" s="173"/>
      <c r="E290" s="6"/>
      <c r="F290" s="6"/>
      <c r="G290" s="6"/>
      <c r="H290" s="6"/>
      <c r="I290" s="6"/>
      <c r="J290" s="6"/>
      <c r="K290" s="6"/>
      <c r="L290" s="6"/>
      <c r="M290" s="6"/>
      <c r="N290" s="6"/>
      <c r="O290" s="6"/>
      <c r="P290" s="6"/>
    </row>
    <row r="291" spans="1:16" ht="12.75">
      <c r="A291" s="122"/>
      <c r="B291" s="171"/>
      <c r="C291" s="172"/>
      <c r="D291" s="173"/>
      <c r="E291" s="6"/>
      <c r="F291" s="6"/>
      <c r="G291" s="6"/>
      <c r="H291" s="6"/>
      <c r="I291" s="6"/>
      <c r="J291" s="6"/>
      <c r="K291" s="6"/>
      <c r="L291" s="6"/>
      <c r="M291" s="6"/>
      <c r="N291" s="6"/>
      <c r="O291" s="6"/>
      <c r="P291" s="6"/>
    </row>
    <row r="292" spans="1:16" ht="12.75">
      <c r="A292" s="122"/>
      <c r="B292" s="171"/>
      <c r="C292" s="172"/>
      <c r="D292" s="173"/>
      <c r="E292" s="6"/>
      <c r="F292" s="6"/>
      <c r="G292" s="6"/>
      <c r="H292" s="6"/>
      <c r="I292" s="6"/>
      <c r="J292" s="6"/>
      <c r="K292" s="6"/>
      <c r="L292" s="6"/>
      <c r="M292" s="6"/>
      <c r="N292" s="6"/>
      <c r="O292" s="6"/>
      <c r="P292" s="6"/>
    </row>
    <row r="293" spans="1:16" ht="12.75">
      <c r="A293" s="122"/>
      <c r="B293" s="171"/>
      <c r="C293" s="172"/>
      <c r="D293" s="173"/>
      <c r="E293" s="6"/>
      <c r="F293" s="6"/>
      <c r="G293" s="6"/>
      <c r="H293" s="6"/>
      <c r="I293" s="6"/>
      <c r="J293" s="6"/>
      <c r="K293" s="6"/>
      <c r="L293" s="6"/>
      <c r="M293" s="6"/>
      <c r="N293" s="6"/>
      <c r="O293" s="6"/>
      <c r="P293" s="6"/>
    </row>
    <row r="294" spans="1:16" ht="12.75">
      <c r="A294" s="122"/>
      <c r="B294" s="171"/>
      <c r="C294" s="172"/>
      <c r="D294" s="173"/>
      <c r="E294" s="6"/>
      <c r="F294" s="6"/>
      <c r="G294" s="6"/>
      <c r="H294" s="6"/>
      <c r="I294" s="6"/>
      <c r="J294" s="6"/>
      <c r="K294" s="6"/>
      <c r="L294" s="6"/>
      <c r="M294" s="6"/>
      <c r="N294" s="6"/>
      <c r="O294" s="6"/>
      <c r="P294" s="6"/>
    </row>
    <row r="295" spans="1:16" ht="12.75">
      <c r="A295" s="122"/>
      <c r="B295" s="171"/>
      <c r="C295" s="172"/>
      <c r="D295" s="173"/>
      <c r="E295" s="6"/>
      <c r="F295" s="6"/>
      <c r="G295" s="6"/>
      <c r="H295" s="6"/>
      <c r="I295" s="6"/>
      <c r="J295" s="6"/>
      <c r="K295" s="6"/>
      <c r="L295" s="6"/>
      <c r="M295" s="6"/>
      <c r="N295" s="6"/>
      <c r="O295" s="6"/>
      <c r="P295" s="6"/>
    </row>
    <row r="296" spans="1:16" ht="12.75">
      <c r="A296" s="122"/>
      <c r="B296" s="171"/>
      <c r="C296" s="172"/>
      <c r="D296" s="173"/>
      <c r="E296" s="6"/>
      <c r="F296" s="6"/>
      <c r="G296" s="6"/>
      <c r="H296" s="6"/>
      <c r="I296" s="6"/>
      <c r="J296" s="6"/>
      <c r="K296" s="6"/>
      <c r="L296" s="6"/>
      <c r="M296" s="6"/>
      <c r="N296" s="6"/>
      <c r="O296" s="6"/>
      <c r="P296" s="6"/>
    </row>
    <row r="297" spans="1:16" ht="12.75">
      <c r="A297" s="122"/>
      <c r="B297" s="171"/>
      <c r="C297" s="172"/>
      <c r="D297" s="173"/>
      <c r="E297" s="6"/>
      <c r="F297" s="6"/>
      <c r="G297" s="6"/>
      <c r="H297" s="6"/>
      <c r="I297" s="6"/>
      <c r="J297" s="6"/>
      <c r="K297" s="6"/>
      <c r="L297" s="6"/>
      <c r="M297" s="6"/>
      <c r="N297" s="6"/>
      <c r="O297" s="6"/>
      <c r="P297" s="6"/>
    </row>
    <row r="298" spans="1:16" ht="12.75">
      <c r="A298" s="122"/>
      <c r="B298" s="171"/>
      <c r="C298" s="172"/>
      <c r="D298" s="173"/>
      <c r="E298" s="6"/>
      <c r="F298" s="6"/>
      <c r="G298" s="6"/>
      <c r="H298" s="6"/>
      <c r="I298" s="6"/>
      <c r="J298" s="6"/>
      <c r="K298" s="6"/>
      <c r="L298" s="6"/>
      <c r="M298" s="6"/>
      <c r="N298" s="6"/>
      <c r="O298" s="6"/>
      <c r="P298" s="6"/>
    </row>
    <row r="299" spans="1:16" ht="12.75">
      <c r="A299" s="122"/>
      <c r="B299" s="171"/>
      <c r="C299" s="172"/>
      <c r="D299" s="173"/>
      <c r="E299" s="6"/>
      <c r="F299" s="6"/>
      <c r="G299" s="6"/>
      <c r="H299" s="6"/>
      <c r="I299" s="6"/>
      <c r="J299" s="6"/>
      <c r="K299" s="6"/>
      <c r="L299" s="6"/>
      <c r="M299" s="6"/>
      <c r="N299" s="6"/>
      <c r="O299" s="6"/>
      <c r="P299" s="6"/>
    </row>
    <row r="300" spans="1:16" ht="12.75">
      <c r="A300" s="122"/>
      <c r="B300" s="171"/>
      <c r="C300" s="172"/>
      <c r="D300" s="173"/>
      <c r="E300" s="6"/>
      <c r="F300" s="6"/>
      <c r="G300" s="6"/>
      <c r="H300" s="6"/>
      <c r="I300" s="6"/>
      <c r="J300" s="6"/>
      <c r="K300" s="6"/>
      <c r="L300" s="6"/>
      <c r="M300" s="6"/>
      <c r="N300" s="6"/>
      <c r="O300" s="6"/>
      <c r="P300" s="6"/>
    </row>
    <row r="301" spans="1:16" ht="12.75">
      <c r="A301" s="122"/>
      <c r="B301" s="171"/>
      <c r="C301" s="172"/>
      <c r="D301" s="173"/>
      <c r="E301" s="6"/>
      <c r="F301" s="6"/>
      <c r="G301" s="6"/>
      <c r="H301" s="6"/>
      <c r="I301" s="6"/>
      <c r="J301" s="6"/>
      <c r="K301" s="6"/>
      <c r="L301" s="6"/>
      <c r="M301" s="6"/>
      <c r="N301" s="6"/>
      <c r="O301" s="6"/>
      <c r="P301" s="6"/>
    </row>
    <row r="302" spans="1:16" ht="12.75">
      <c r="A302" s="122"/>
      <c r="B302" s="171"/>
      <c r="C302" s="172"/>
      <c r="D302" s="173"/>
      <c r="E302" s="6"/>
      <c r="F302" s="6"/>
      <c r="G302" s="6"/>
      <c r="H302" s="6"/>
      <c r="I302" s="6"/>
      <c r="J302" s="6"/>
      <c r="K302" s="6"/>
      <c r="L302" s="6"/>
      <c r="M302" s="6"/>
      <c r="N302" s="6"/>
      <c r="O302" s="6"/>
      <c r="P302" s="6"/>
    </row>
    <row r="303" spans="1:16" ht="12.75">
      <c r="A303" s="122"/>
      <c r="B303" s="171"/>
      <c r="C303" s="172"/>
      <c r="D303" s="173"/>
      <c r="E303" s="6"/>
      <c r="F303" s="6"/>
      <c r="G303" s="6"/>
      <c r="H303" s="6"/>
      <c r="I303" s="6"/>
      <c r="J303" s="6"/>
      <c r="K303" s="6"/>
      <c r="L303" s="6"/>
      <c r="M303" s="6"/>
      <c r="N303" s="6"/>
      <c r="O303" s="6"/>
      <c r="P303" s="6"/>
    </row>
    <row r="304" spans="1:16" ht="12.75">
      <c r="A304" s="122"/>
      <c r="B304" s="171"/>
      <c r="C304" s="172"/>
      <c r="D304" s="173"/>
      <c r="E304" s="6"/>
      <c r="F304" s="6"/>
      <c r="G304" s="6"/>
      <c r="H304" s="6"/>
      <c r="I304" s="6"/>
      <c r="J304" s="6"/>
      <c r="K304" s="6"/>
      <c r="L304" s="6"/>
      <c r="M304" s="6"/>
      <c r="N304" s="6"/>
      <c r="O304" s="6"/>
      <c r="P304" s="6"/>
    </row>
    <row r="305" spans="1:16" ht="12.75">
      <c r="A305" s="122"/>
      <c r="B305" s="171"/>
      <c r="C305" s="172"/>
      <c r="D305" s="173"/>
      <c r="E305" s="6"/>
      <c r="F305" s="6"/>
      <c r="G305" s="6"/>
      <c r="H305" s="6"/>
      <c r="I305" s="6"/>
      <c r="J305" s="6"/>
      <c r="K305" s="6"/>
      <c r="L305" s="6"/>
      <c r="M305" s="6"/>
      <c r="N305" s="6"/>
      <c r="O305" s="6"/>
      <c r="P305" s="6"/>
    </row>
    <row r="306" spans="1:16" ht="12.75">
      <c r="A306" s="122"/>
      <c r="B306" s="171"/>
      <c r="C306" s="172"/>
      <c r="D306" s="173"/>
      <c r="E306" s="6"/>
      <c r="F306" s="6"/>
      <c r="G306" s="6"/>
      <c r="H306" s="6"/>
      <c r="I306" s="6"/>
      <c r="J306" s="6"/>
      <c r="K306" s="6"/>
      <c r="L306" s="6"/>
      <c r="M306" s="6"/>
      <c r="N306" s="6"/>
      <c r="O306" s="6"/>
      <c r="P306" s="6"/>
    </row>
    <row r="307" spans="1:16" ht="12.75">
      <c r="A307" s="122"/>
      <c r="B307" s="171"/>
      <c r="C307" s="172"/>
      <c r="D307" s="173"/>
      <c r="E307" s="6"/>
      <c r="F307" s="6"/>
      <c r="G307" s="6"/>
      <c r="H307" s="6"/>
      <c r="I307" s="6"/>
      <c r="J307" s="6"/>
      <c r="K307" s="6"/>
      <c r="L307" s="6"/>
      <c r="M307" s="6"/>
      <c r="N307" s="6"/>
      <c r="O307" s="6"/>
      <c r="P307" s="6"/>
    </row>
    <row r="308" spans="1:16" ht="12.75">
      <c r="A308" s="122"/>
      <c r="B308" s="171"/>
      <c r="C308" s="172"/>
      <c r="D308" s="173"/>
      <c r="E308" s="6"/>
      <c r="F308" s="6"/>
      <c r="G308" s="6"/>
      <c r="H308" s="6"/>
      <c r="I308" s="6"/>
      <c r="J308" s="6"/>
      <c r="K308" s="6"/>
      <c r="L308" s="6"/>
      <c r="M308" s="6"/>
      <c r="N308" s="6"/>
      <c r="O308" s="6"/>
      <c r="P308" s="6"/>
    </row>
    <row r="309" spans="1:16" ht="12.75">
      <c r="A309" s="122"/>
      <c r="B309" s="171"/>
      <c r="C309" s="172"/>
      <c r="D309" s="173"/>
      <c r="E309" s="6"/>
      <c r="F309" s="6"/>
      <c r="G309" s="6"/>
      <c r="H309" s="6"/>
      <c r="I309" s="6"/>
      <c r="J309" s="6"/>
      <c r="K309" s="6"/>
      <c r="L309" s="6"/>
      <c r="M309" s="6"/>
      <c r="N309" s="6"/>
      <c r="O309" s="6"/>
      <c r="P309" s="6"/>
    </row>
    <row r="310" spans="1:16" ht="12.75">
      <c r="A310" s="122"/>
      <c r="B310" s="171"/>
      <c r="C310" s="172"/>
      <c r="D310" s="173"/>
      <c r="E310" s="6"/>
      <c r="F310" s="6"/>
      <c r="G310" s="6"/>
      <c r="H310" s="6"/>
      <c r="I310" s="6"/>
      <c r="J310" s="6"/>
      <c r="K310" s="6"/>
      <c r="L310" s="6"/>
      <c r="M310" s="6"/>
      <c r="N310" s="6"/>
      <c r="O310" s="6"/>
      <c r="P310" s="6"/>
    </row>
    <row r="311" spans="1:16" ht="12.75">
      <c r="A311" s="122"/>
      <c r="B311" s="171"/>
      <c r="C311" s="172"/>
      <c r="D311" s="173"/>
      <c r="E311" s="6"/>
      <c r="F311" s="6"/>
      <c r="G311" s="6"/>
      <c r="H311" s="6"/>
      <c r="I311" s="6"/>
      <c r="J311" s="6"/>
      <c r="K311" s="6"/>
      <c r="L311" s="6"/>
      <c r="M311" s="6"/>
      <c r="N311" s="6"/>
      <c r="O311" s="6"/>
      <c r="P311" s="6"/>
    </row>
    <row r="312" spans="1:16" ht="12.75">
      <c r="A312" s="122"/>
      <c r="B312" s="171"/>
      <c r="C312" s="172"/>
      <c r="D312" s="173"/>
      <c r="E312" s="6"/>
      <c r="F312" s="6"/>
      <c r="G312" s="6"/>
      <c r="H312" s="6"/>
      <c r="I312" s="6"/>
      <c r="J312" s="6"/>
      <c r="K312" s="6"/>
      <c r="L312" s="6"/>
      <c r="M312" s="6"/>
      <c r="N312" s="6"/>
      <c r="O312" s="6"/>
      <c r="P312" s="6"/>
    </row>
    <row r="313" spans="1:16" ht="12.75">
      <c r="A313" s="122"/>
      <c r="B313" s="171"/>
      <c r="C313" s="172"/>
      <c r="D313" s="173"/>
      <c r="E313" s="6"/>
      <c r="F313" s="6"/>
      <c r="G313" s="6"/>
      <c r="H313" s="6"/>
      <c r="I313" s="6"/>
      <c r="J313" s="6"/>
      <c r="K313" s="6"/>
      <c r="L313" s="6"/>
      <c r="M313" s="6"/>
      <c r="N313" s="6"/>
      <c r="O313" s="6"/>
      <c r="P313" s="6"/>
    </row>
    <row r="314" spans="1:16" ht="12.75">
      <c r="A314" s="122"/>
      <c r="B314" s="171"/>
      <c r="C314" s="172"/>
      <c r="D314" s="173"/>
      <c r="E314" s="6"/>
      <c r="F314" s="6"/>
      <c r="G314" s="6"/>
      <c r="H314" s="6"/>
      <c r="I314" s="6"/>
      <c r="J314" s="6"/>
      <c r="K314" s="6"/>
      <c r="L314" s="6"/>
      <c r="M314" s="6"/>
      <c r="N314" s="6"/>
      <c r="O314" s="6"/>
      <c r="P314" s="6"/>
    </row>
    <row r="315" spans="1:16" ht="12.75">
      <c r="A315" s="122"/>
      <c r="B315" s="171"/>
      <c r="C315" s="172"/>
      <c r="D315" s="173"/>
      <c r="E315" s="6"/>
      <c r="F315" s="6"/>
      <c r="G315" s="6"/>
      <c r="H315" s="6"/>
      <c r="I315" s="6"/>
      <c r="J315" s="6"/>
      <c r="K315" s="6"/>
      <c r="L315" s="6"/>
      <c r="M315" s="6"/>
      <c r="N315" s="6"/>
      <c r="O315" s="6"/>
      <c r="P315" s="6"/>
    </row>
    <row r="316" spans="1:16" ht="12.75">
      <c r="A316" s="122"/>
      <c r="B316" s="171"/>
      <c r="C316" s="172"/>
      <c r="D316" s="173"/>
      <c r="E316" s="6"/>
      <c r="F316" s="6"/>
      <c r="G316" s="6"/>
      <c r="H316" s="6"/>
      <c r="I316" s="6"/>
      <c r="J316" s="6"/>
      <c r="K316" s="6"/>
      <c r="L316" s="6"/>
      <c r="M316" s="6"/>
      <c r="N316" s="6"/>
      <c r="O316" s="6"/>
      <c r="P316" s="6"/>
    </row>
    <row r="317" spans="1:16" ht="12.75">
      <c r="A317" s="122"/>
      <c r="B317" s="171"/>
      <c r="C317" s="172"/>
      <c r="D317" s="173"/>
      <c r="E317" s="6"/>
      <c r="F317" s="6"/>
      <c r="G317" s="6"/>
      <c r="H317" s="6"/>
      <c r="I317" s="6"/>
      <c r="J317" s="6"/>
      <c r="K317" s="6"/>
      <c r="L317" s="6"/>
      <c r="M317" s="6"/>
      <c r="N317" s="6"/>
      <c r="O317" s="6"/>
      <c r="P317" s="6"/>
    </row>
    <row r="318" spans="1:16" ht="12.75">
      <c r="A318" s="122"/>
      <c r="B318" s="171"/>
      <c r="C318" s="172"/>
      <c r="D318" s="173"/>
      <c r="E318" s="6"/>
      <c r="F318" s="6"/>
      <c r="G318" s="6"/>
      <c r="H318" s="6"/>
      <c r="I318" s="6"/>
      <c r="J318" s="6"/>
      <c r="K318" s="6"/>
      <c r="L318" s="6"/>
      <c r="M318" s="6"/>
      <c r="N318" s="6"/>
      <c r="O318" s="6"/>
      <c r="P318" s="6"/>
    </row>
    <row r="319" spans="1:16" ht="12.75">
      <c r="A319" s="122"/>
      <c r="B319" s="171"/>
      <c r="C319" s="172"/>
      <c r="D319" s="173"/>
      <c r="E319" s="6"/>
      <c r="F319" s="6"/>
      <c r="G319" s="6"/>
      <c r="H319" s="6"/>
      <c r="I319" s="6"/>
      <c r="J319" s="6"/>
      <c r="K319" s="6"/>
      <c r="L319" s="6"/>
      <c r="M319" s="6"/>
      <c r="N319" s="6"/>
      <c r="O319" s="6"/>
      <c r="P319" s="6"/>
    </row>
    <row r="320" spans="1:16" ht="12.75">
      <c r="A320" s="122"/>
      <c r="B320" s="171"/>
      <c r="C320" s="172"/>
      <c r="D320" s="173"/>
      <c r="E320" s="6"/>
      <c r="F320" s="6"/>
      <c r="G320" s="6"/>
      <c r="H320" s="6"/>
      <c r="I320" s="6"/>
      <c r="J320" s="6"/>
      <c r="K320" s="6"/>
      <c r="L320" s="6"/>
      <c r="M320" s="6"/>
      <c r="N320" s="6"/>
      <c r="O320" s="6"/>
      <c r="P320" s="6"/>
    </row>
    <row r="321" spans="1:16" ht="12.75">
      <c r="A321" s="122"/>
      <c r="B321" s="171"/>
      <c r="C321" s="172"/>
      <c r="D321" s="173"/>
      <c r="E321" s="6"/>
      <c r="F321" s="6"/>
      <c r="G321" s="6"/>
      <c r="H321" s="6"/>
      <c r="I321" s="6"/>
      <c r="J321" s="6"/>
      <c r="K321" s="6"/>
      <c r="L321" s="6"/>
      <c r="M321" s="6"/>
      <c r="N321" s="6"/>
      <c r="O321" s="6"/>
      <c r="P321" s="6"/>
    </row>
    <row r="322" spans="1:16" ht="12.75">
      <c r="A322" s="122"/>
      <c r="B322" s="171"/>
      <c r="C322" s="172"/>
      <c r="D322" s="173"/>
      <c r="E322" s="6"/>
      <c r="F322" s="6"/>
      <c r="G322" s="6"/>
      <c r="H322" s="6"/>
      <c r="I322" s="6"/>
      <c r="J322" s="6"/>
      <c r="K322" s="6"/>
      <c r="L322" s="6"/>
      <c r="M322" s="6"/>
      <c r="N322" s="6"/>
      <c r="O322" s="6"/>
      <c r="P322" s="6"/>
    </row>
    <row r="323" spans="1:16" ht="12.75">
      <c r="A323" s="122"/>
      <c r="B323" s="171"/>
      <c r="C323" s="172"/>
      <c r="D323" s="173"/>
      <c r="E323" s="6"/>
      <c r="F323" s="6"/>
      <c r="G323" s="6"/>
      <c r="H323" s="6"/>
      <c r="I323" s="6"/>
      <c r="J323" s="6"/>
      <c r="K323" s="6"/>
      <c r="L323" s="6"/>
      <c r="M323" s="6"/>
      <c r="N323" s="6"/>
      <c r="O323" s="6"/>
      <c r="P323" s="6"/>
    </row>
    <row r="324" spans="1:16" ht="12.75">
      <c r="A324" s="122"/>
      <c r="B324" s="171"/>
      <c r="C324" s="172"/>
      <c r="D324" s="173"/>
      <c r="E324" s="6"/>
      <c r="F324" s="6"/>
      <c r="G324" s="6"/>
      <c r="H324" s="6"/>
      <c r="I324" s="6"/>
      <c r="J324" s="6"/>
      <c r="K324" s="6"/>
      <c r="L324" s="6"/>
      <c r="M324" s="6"/>
      <c r="N324" s="6"/>
      <c r="O324" s="6"/>
      <c r="P324" s="6"/>
    </row>
    <row r="325" spans="1:16" ht="12.75">
      <c r="A325" s="122"/>
      <c r="B325" s="171"/>
      <c r="C325" s="172"/>
      <c r="D325" s="173"/>
      <c r="E325" s="6"/>
      <c r="F325" s="6"/>
      <c r="G325" s="6"/>
      <c r="H325" s="6"/>
      <c r="I325" s="6"/>
      <c r="J325" s="6"/>
      <c r="K325" s="6"/>
      <c r="L325" s="6"/>
      <c r="M325" s="6"/>
      <c r="N325" s="6"/>
      <c r="O325" s="6"/>
      <c r="P325" s="6"/>
    </row>
    <row r="326" spans="1:16" ht="12.75">
      <c r="A326" s="122"/>
      <c r="B326" s="171"/>
      <c r="C326" s="172"/>
      <c r="D326" s="173"/>
      <c r="E326" s="6"/>
      <c r="F326" s="6"/>
      <c r="G326" s="6"/>
      <c r="H326" s="6"/>
      <c r="I326" s="6"/>
      <c r="J326" s="6"/>
      <c r="K326" s="6"/>
      <c r="L326" s="6"/>
      <c r="M326" s="6"/>
      <c r="N326" s="6"/>
      <c r="O326" s="6"/>
      <c r="P326" s="6"/>
    </row>
    <row r="327" spans="1:16" ht="12.75">
      <c r="A327" s="122"/>
      <c r="B327" s="171"/>
      <c r="C327" s="172"/>
      <c r="D327" s="173"/>
      <c r="E327" s="6"/>
      <c r="F327" s="6"/>
      <c r="G327" s="6"/>
      <c r="H327" s="6"/>
      <c r="I327" s="6"/>
      <c r="J327" s="6"/>
      <c r="K327" s="6"/>
      <c r="L327" s="6"/>
      <c r="M327" s="6"/>
      <c r="N327" s="6"/>
      <c r="O327" s="6"/>
      <c r="P327" s="6"/>
    </row>
    <row r="328" spans="1:16" ht="12.75">
      <c r="A328" s="122"/>
      <c r="B328" s="171"/>
      <c r="C328" s="172"/>
      <c r="D328" s="173"/>
      <c r="E328" s="6"/>
      <c r="F328" s="6"/>
      <c r="G328" s="6"/>
      <c r="H328" s="6"/>
      <c r="I328" s="6"/>
      <c r="J328" s="6"/>
      <c r="K328" s="6"/>
      <c r="L328" s="6"/>
      <c r="M328" s="6"/>
      <c r="N328" s="6"/>
      <c r="O328" s="6"/>
      <c r="P328" s="6"/>
    </row>
    <row r="329" spans="1:16" ht="12.75">
      <c r="A329" s="122"/>
      <c r="B329" s="171"/>
      <c r="C329" s="172"/>
      <c r="D329" s="173"/>
      <c r="E329" s="6"/>
      <c r="F329" s="6"/>
      <c r="G329" s="6"/>
      <c r="H329" s="6"/>
      <c r="I329" s="6"/>
      <c r="J329" s="6"/>
      <c r="K329" s="6"/>
      <c r="L329" s="6"/>
      <c r="M329" s="6"/>
      <c r="N329" s="6"/>
      <c r="O329" s="6"/>
      <c r="P329" s="6"/>
    </row>
    <row r="330" spans="1:16" ht="12.75">
      <c r="A330" s="122"/>
      <c r="B330" s="171"/>
      <c r="C330" s="172"/>
      <c r="D330" s="173"/>
      <c r="E330" s="6"/>
      <c r="F330" s="6"/>
      <c r="G330" s="6"/>
      <c r="H330" s="6"/>
      <c r="I330" s="6"/>
      <c r="J330" s="6"/>
      <c r="K330" s="6"/>
      <c r="L330" s="6"/>
      <c r="M330" s="6"/>
      <c r="N330" s="6"/>
      <c r="O330" s="6"/>
      <c r="P330" s="6"/>
    </row>
    <row r="331" spans="1:16" ht="12.75">
      <c r="A331" s="122"/>
      <c r="B331" s="171"/>
      <c r="C331" s="172"/>
      <c r="D331" s="173"/>
      <c r="E331" s="6"/>
      <c r="F331" s="6"/>
      <c r="G331" s="6"/>
      <c r="H331" s="6"/>
      <c r="I331" s="6"/>
      <c r="J331" s="6"/>
      <c r="K331" s="6"/>
      <c r="L331" s="6"/>
      <c r="M331" s="6"/>
      <c r="N331" s="6"/>
      <c r="O331" s="6"/>
      <c r="P331" s="6"/>
    </row>
    <row r="332" spans="1:16" ht="12.75">
      <c r="A332" s="122"/>
      <c r="B332" s="171"/>
      <c r="C332" s="172"/>
      <c r="D332" s="173"/>
      <c r="E332" s="6"/>
      <c r="F332" s="6"/>
      <c r="G332" s="6"/>
      <c r="H332" s="6"/>
      <c r="I332" s="6"/>
      <c r="J332" s="6"/>
      <c r="K332" s="6"/>
      <c r="L332" s="6"/>
      <c r="M332" s="6"/>
      <c r="N332" s="6"/>
      <c r="O332" s="6"/>
      <c r="P332" s="6"/>
    </row>
    <row r="333" spans="1:16" ht="12.75">
      <c r="A333" s="122"/>
      <c r="B333" s="171"/>
      <c r="C333" s="172"/>
      <c r="D333" s="173"/>
      <c r="E333" s="6"/>
      <c r="F333" s="6"/>
      <c r="G333" s="6"/>
      <c r="H333" s="6"/>
      <c r="I333" s="6"/>
      <c r="J333" s="6"/>
      <c r="K333" s="6"/>
      <c r="L333" s="6"/>
      <c r="M333" s="6"/>
      <c r="N333" s="6"/>
      <c r="O333" s="6"/>
      <c r="P333" s="6"/>
    </row>
    <row r="334" spans="1:16" ht="12.75">
      <c r="A334" s="122"/>
      <c r="B334" s="171"/>
      <c r="C334" s="172"/>
      <c r="D334" s="173"/>
      <c r="E334" s="6"/>
      <c r="F334" s="6"/>
      <c r="G334" s="6"/>
      <c r="H334" s="6"/>
      <c r="I334" s="6"/>
      <c r="J334" s="6"/>
      <c r="K334" s="6"/>
      <c r="L334" s="6"/>
      <c r="M334" s="6"/>
      <c r="N334" s="6"/>
      <c r="O334" s="6"/>
      <c r="P334" s="6"/>
    </row>
    <row r="335" spans="1:16" ht="12.75">
      <c r="A335" s="122"/>
      <c r="B335" s="171"/>
      <c r="C335" s="172"/>
      <c r="D335" s="173"/>
      <c r="E335" s="6"/>
      <c r="F335" s="6"/>
      <c r="G335" s="6"/>
      <c r="H335" s="6"/>
      <c r="I335" s="6"/>
      <c r="J335" s="6"/>
      <c r="K335" s="6"/>
      <c r="L335" s="6"/>
      <c r="M335" s="6"/>
      <c r="N335" s="6"/>
      <c r="O335" s="6"/>
      <c r="P335" s="6"/>
    </row>
    <row r="336" spans="1:16" ht="12.75">
      <c r="A336" s="122"/>
      <c r="B336" s="171"/>
      <c r="C336" s="172"/>
      <c r="D336" s="173"/>
      <c r="E336" s="6"/>
      <c r="F336" s="6"/>
      <c r="G336" s="6"/>
      <c r="H336" s="6"/>
      <c r="I336" s="6"/>
      <c r="J336" s="6"/>
      <c r="K336" s="6"/>
      <c r="L336" s="6"/>
      <c r="M336" s="6"/>
      <c r="N336" s="6"/>
      <c r="O336" s="6"/>
      <c r="P336" s="6"/>
    </row>
    <row r="337" spans="1:16" ht="12.75">
      <c r="A337" s="122"/>
      <c r="B337" s="171"/>
      <c r="C337" s="172"/>
      <c r="D337" s="173"/>
      <c r="E337" s="6"/>
      <c r="F337" s="6"/>
      <c r="G337" s="6"/>
      <c r="H337" s="6"/>
      <c r="I337" s="6"/>
      <c r="J337" s="6"/>
      <c r="K337" s="6"/>
      <c r="L337" s="6"/>
      <c r="M337" s="6"/>
      <c r="N337" s="6"/>
      <c r="O337" s="6"/>
      <c r="P337" s="6"/>
    </row>
    <row r="338" spans="1:16" ht="12.75">
      <c r="A338" s="122"/>
      <c r="B338" s="171"/>
      <c r="C338" s="172"/>
      <c r="D338" s="173"/>
      <c r="E338" s="6"/>
      <c r="F338" s="6"/>
      <c r="G338" s="6"/>
      <c r="H338" s="6"/>
      <c r="I338" s="6"/>
      <c r="J338" s="6"/>
      <c r="K338" s="6"/>
      <c r="L338" s="6"/>
      <c r="M338" s="6"/>
      <c r="N338" s="6"/>
      <c r="O338" s="6"/>
      <c r="P338" s="6"/>
    </row>
    <row r="339" spans="1:16" ht="12.75">
      <c r="A339" s="122"/>
      <c r="B339" s="171"/>
      <c r="C339" s="172"/>
      <c r="D339" s="173"/>
      <c r="E339" s="6"/>
      <c r="F339" s="6"/>
      <c r="G339" s="6"/>
      <c r="H339" s="6"/>
      <c r="I339" s="6"/>
      <c r="J339" s="6"/>
      <c r="K339" s="6"/>
      <c r="L339" s="6"/>
      <c r="M339" s="6"/>
      <c r="N339" s="6"/>
      <c r="O339" s="6"/>
      <c r="P339" s="6"/>
    </row>
    <row r="340" spans="1:16" ht="12.75">
      <c r="A340" s="122"/>
      <c r="B340" s="171"/>
      <c r="C340" s="172"/>
      <c r="D340" s="173"/>
      <c r="E340" s="6"/>
      <c r="F340" s="6"/>
      <c r="G340" s="6"/>
      <c r="H340" s="6"/>
      <c r="I340" s="6"/>
      <c r="J340" s="6"/>
      <c r="K340" s="6"/>
      <c r="L340" s="6"/>
      <c r="M340" s="6"/>
      <c r="N340" s="6"/>
      <c r="O340" s="6"/>
      <c r="P340" s="6"/>
    </row>
    <row r="341" spans="1:16" ht="12.75">
      <c r="A341" s="122"/>
      <c r="B341" s="171"/>
      <c r="C341" s="172"/>
      <c r="D341" s="173"/>
      <c r="E341" s="6"/>
      <c r="F341" s="6"/>
      <c r="G341" s="6"/>
      <c r="H341" s="6"/>
      <c r="I341" s="6"/>
      <c r="J341" s="6"/>
      <c r="K341" s="6"/>
      <c r="L341" s="6"/>
      <c r="M341" s="6"/>
      <c r="N341" s="6"/>
      <c r="O341" s="6"/>
      <c r="P341" s="6"/>
    </row>
    <row r="342" spans="1:16" ht="12.75">
      <c r="A342" s="122"/>
      <c r="B342" s="171"/>
      <c r="C342" s="172"/>
      <c r="D342" s="173"/>
      <c r="E342" s="6"/>
      <c r="F342" s="6"/>
      <c r="G342" s="6"/>
      <c r="H342" s="6"/>
      <c r="I342" s="6"/>
      <c r="J342" s="6"/>
      <c r="K342" s="6"/>
      <c r="L342" s="6"/>
      <c r="M342" s="6"/>
      <c r="N342" s="6"/>
      <c r="O342" s="6"/>
      <c r="P342" s="6"/>
    </row>
    <row r="343" spans="1:16" ht="12.75">
      <c r="A343" s="122"/>
      <c r="B343" s="171"/>
      <c r="C343" s="172"/>
      <c r="D343" s="173"/>
      <c r="E343" s="6"/>
      <c r="F343" s="6"/>
      <c r="G343" s="6"/>
      <c r="H343" s="6"/>
      <c r="I343" s="6"/>
      <c r="J343" s="6"/>
      <c r="K343" s="6"/>
      <c r="L343" s="6"/>
      <c r="M343" s="6"/>
      <c r="N343" s="6"/>
      <c r="O343" s="6"/>
      <c r="P343" s="6"/>
    </row>
    <row r="344" spans="1:16" ht="12.75">
      <c r="A344" s="122"/>
      <c r="B344" s="171"/>
      <c r="C344" s="172"/>
      <c r="D344" s="173"/>
      <c r="E344" s="6"/>
      <c r="F344" s="6"/>
      <c r="G344" s="6"/>
      <c r="H344" s="6"/>
      <c r="I344" s="6"/>
      <c r="J344" s="6"/>
      <c r="K344" s="6"/>
      <c r="L344" s="6"/>
      <c r="M344" s="6"/>
      <c r="N344" s="6"/>
      <c r="O344" s="6"/>
      <c r="P344" s="6"/>
    </row>
    <row r="345" spans="1:16" ht="12.75">
      <c r="A345" s="122"/>
      <c r="B345" s="171"/>
      <c r="C345" s="172"/>
      <c r="D345" s="173"/>
      <c r="E345" s="6"/>
      <c r="F345" s="6"/>
      <c r="G345" s="6"/>
      <c r="H345" s="6"/>
      <c r="I345" s="6"/>
      <c r="J345" s="6"/>
      <c r="K345" s="6"/>
      <c r="L345" s="6"/>
      <c r="M345" s="6"/>
      <c r="N345" s="6"/>
      <c r="O345" s="6"/>
      <c r="P345" s="6"/>
    </row>
    <row r="346" spans="1:16" ht="12.75">
      <c r="A346" s="122"/>
      <c r="B346" s="171"/>
      <c r="C346" s="172"/>
      <c r="D346" s="173"/>
      <c r="E346" s="6"/>
      <c r="F346" s="6"/>
      <c r="G346" s="6"/>
      <c r="H346" s="6"/>
      <c r="I346" s="6"/>
      <c r="J346" s="6"/>
      <c r="K346" s="6"/>
      <c r="L346" s="6"/>
      <c r="M346" s="6"/>
      <c r="N346" s="6"/>
      <c r="O346" s="6"/>
      <c r="P346" s="6"/>
    </row>
    <row r="347" spans="1:16" ht="12.75">
      <c r="A347" s="122"/>
      <c r="B347" s="171"/>
      <c r="C347" s="172"/>
      <c r="D347" s="173"/>
      <c r="E347" s="6"/>
      <c r="F347" s="6"/>
      <c r="G347" s="6"/>
      <c r="H347" s="6"/>
      <c r="I347" s="6"/>
      <c r="J347" s="6"/>
      <c r="K347" s="6"/>
      <c r="L347" s="6"/>
      <c r="M347" s="6"/>
      <c r="N347" s="6"/>
      <c r="O347" s="6"/>
      <c r="P347" s="6"/>
    </row>
    <row r="348" spans="1:16" ht="12.75">
      <c r="A348" s="122"/>
      <c r="B348" s="171"/>
      <c r="C348" s="172"/>
      <c r="D348" s="173"/>
      <c r="E348" s="6"/>
      <c r="F348" s="6"/>
      <c r="G348" s="6"/>
      <c r="H348" s="6"/>
      <c r="I348" s="6"/>
      <c r="J348" s="6"/>
      <c r="K348" s="6"/>
      <c r="L348" s="6"/>
      <c r="M348" s="6"/>
      <c r="N348" s="6"/>
      <c r="O348" s="6"/>
      <c r="P348" s="6"/>
    </row>
    <row r="349" spans="1:16" ht="12.75">
      <c r="A349" s="122"/>
      <c r="B349" s="171"/>
      <c r="C349" s="172"/>
      <c r="D349" s="173"/>
      <c r="E349" s="6"/>
      <c r="F349" s="6"/>
      <c r="G349" s="6"/>
      <c r="H349" s="6"/>
      <c r="I349" s="6"/>
      <c r="J349" s="6"/>
      <c r="K349" s="6"/>
      <c r="L349" s="6"/>
      <c r="M349" s="6"/>
      <c r="N349" s="6"/>
      <c r="O349" s="6"/>
      <c r="P349" s="6"/>
    </row>
    <row r="350" spans="1:16" ht="12.75">
      <c r="A350" s="122"/>
      <c r="B350" s="171"/>
      <c r="C350" s="172"/>
      <c r="D350" s="173"/>
      <c r="E350" s="6"/>
      <c r="F350" s="6"/>
      <c r="G350" s="6"/>
      <c r="H350" s="6"/>
      <c r="I350" s="6"/>
      <c r="J350" s="6"/>
      <c r="K350" s="6"/>
      <c r="L350" s="6"/>
      <c r="M350" s="6"/>
      <c r="N350" s="6"/>
      <c r="O350" s="6"/>
      <c r="P350" s="6"/>
    </row>
    <row r="351" spans="1:16" ht="12.75">
      <c r="A351" s="122"/>
      <c r="B351" s="171"/>
      <c r="C351" s="172"/>
      <c r="D351" s="173"/>
      <c r="E351" s="6"/>
      <c r="F351" s="6"/>
      <c r="G351" s="6"/>
      <c r="H351" s="6"/>
      <c r="I351" s="6"/>
      <c r="J351" s="6"/>
      <c r="K351" s="6"/>
      <c r="L351" s="6"/>
      <c r="M351" s="6"/>
      <c r="N351" s="6"/>
      <c r="O351" s="6"/>
      <c r="P351" s="6"/>
    </row>
    <row r="352" spans="1:16" ht="12.75">
      <c r="A352" s="122"/>
      <c r="B352" s="171"/>
      <c r="C352" s="172"/>
      <c r="D352" s="173"/>
      <c r="E352" s="6"/>
      <c r="F352" s="6"/>
      <c r="G352" s="6"/>
      <c r="H352" s="6"/>
      <c r="I352" s="6"/>
      <c r="J352" s="6"/>
      <c r="K352" s="6"/>
      <c r="L352" s="6"/>
      <c r="M352" s="6"/>
      <c r="N352" s="6"/>
      <c r="O352" s="6"/>
      <c r="P352" s="6"/>
    </row>
    <row r="353" spans="1:16" ht="12.75">
      <c r="A353" s="122"/>
      <c r="B353" s="171"/>
      <c r="C353" s="172"/>
      <c r="D353" s="173"/>
      <c r="E353" s="6"/>
      <c r="F353" s="6"/>
      <c r="G353" s="6"/>
      <c r="H353" s="6"/>
      <c r="I353" s="6"/>
      <c r="J353" s="6"/>
      <c r="K353" s="6"/>
      <c r="L353" s="6"/>
      <c r="M353" s="6"/>
      <c r="N353" s="6"/>
      <c r="O353" s="6"/>
      <c r="P353" s="6"/>
    </row>
    <row r="354" spans="1:16" ht="12.75">
      <c r="A354" s="122"/>
      <c r="B354" s="171"/>
      <c r="C354" s="172"/>
      <c r="D354" s="173"/>
      <c r="E354" s="6"/>
      <c r="F354" s="6"/>
      <c r="G354" s="6"/>
      <c r="H354" s="6"/>
      <c r="I354" s="6"/>
      <c r="J354" s="6"/>
      <c r="K354" s="6"/>
      <c r="L354" s="6"/>
      <c r="M354" s="6"/>
      <c r="N354" s="6"/>
      <c r="O354" s="6"/>
      <c r="P354" s="6"/>
    </row>
    <row r="355" spans="1:16" ht="12.75">
      <c r="A355" s="122"/>
      <c r="B355" s="171"/>
      <c r="C355" s="172"/>
      <c r="D355" s="173"/>
      <c r="E355" s="6"/>
      <c r="F355" s="6"/>
      <c r="G355" s="6"/>
      <c r="H355" s="6"/>
      <c r="I355" s="6"/>
      <c r="J355" s="6"/>
      <c r="K355" s="6"/>
      <c r="L355" s="6"/>
      <c r="M355" s="6"/>
      <c r="N355" s="6"/>
      <c r="O355" s="6"/>
      <c r="P355" s="6"/>
    </row>
    <row r="356" spans="1:16" ht="12.75">
      <c r="A356" s="122"/>
      <c r="B356" s="171"/>
      <c r="C356" s="172"/>
      <c r="D356" s="173"/>
      <c r="E356" s="6"/>
      <c r="F356" s="6"/>
      <c r="G356" s="6"/>
      <c r="H356" s="6"/>
      <c r="I356" s="6"/>
      <c r="J356" s="6"/>
      <c r="K356" s="6"/>
      <c r="L356" s="6"/>
      <c r="M356" s="6"/>
      <c r="N356" s="6"/>
      <c r="O356" s="6"/>
      <c r="P356" s="6"/>
    </row>
    <row r="357" spans="1:16" ht="12.75">
      <c r="A357" s="122"/>
      <c r="B357" s="171"/>
      <c r="C357" s="172"/>
      <c r="D357" s="173"/>
      <c r="E357" s="6"/>
      <c r="F357" s="6"/>
      <c r="G357" s="6"/>
      <c r="H357" s="6"/>
      <c r="I357" s="6"/>
      <c r="J357" s="6"/>
      <c r="K357" s="6"/>
      <c r="L357" s="6"/>
      <c r="M357" s="6"/>
      <c r="N357" s="6"/>
      <c r="O357" s="6"/>
      <c r="P357" s="6"/>
    </row>
    <row r="358" spans="1:16" ht="12.75">
      <c r="A358" s="122"/>
      <c r="B358" s="171"/>
      <c r="C358" s="172"/>
      <c r="D358" s="173"/>
      <c r="E358" s="6"/>
      <c r="F358" s="6"/>
      <c r="G358" s="6"/>
      <c r="H358" s="6"/>
      <c r="I358" s="6"/>
      <c r="J358" s="6"/>
      <c r="K358" s="6"/>
      <c r="L358" s="6"/>
      <c r="M358" s="6"/>
      <c r="N358" s="6"/>
      <c r="O358" s="6"/>
      <c r="P358" s="6"/>
    </row>
    <row r="359" spans="1:16" ht="12.75">
      <c r="A359" s="122"/>
      <c r="B359" s="171"/>
      <c r="C359" s="172"/>
      <c r="D359" s="173"/>
      <c r="E359" s="6"/>
      <c r="F359" s="6"/>
      <c r="G359" s="6"/>
      <c r="H359" s="6"/>
      <c r="I359" s="6"/>
      <c r="J359" s="6"/>
      <c r="K359" s="6"/>
      <c r="L359" s="6"/>
      <c r="M359" s="6"/>
      <c r="N359" s="6"/>
      <c r="O359" s="6"/>
      <c r="P359" s="6"/>
    </row>
    <row r="360" spans="1:16" ht="12.75">
      <c r="A360" s="122"/>
      <c r="B360" s="171"/>
      <c r="C360" s="172"/>
      <c r="D360" s="173"/>
      <c r="E360" s="6"/>
      <c r="F360" s="6"/>
      <c r="G360" s="6"/>
      <c r="H360" s="6"/>
      <c r="I360" s="6"/>
      <c r="J360" s="6"/>
      <c r="K360" s="6"/>
      <c r="L360" s="6"/>
      <c r="M360" s="6"/>
      <c r="N360" s="6"/>
      <c r="O360" s="6"/>
      <c r="P360" s="6"/>
    </row>
    <row r="361" spans="1:16" ht="12.75">
      <c r="A361" s="122"/>
      <c r="B361" s="171"/>
      <c r="C361" s="172"/>
      <c r="D361" s="173"/>
      <c r="E361" s="6"/>
      <c r="F361" s="6"/>
      <c r="G361" s="6"/>
      <c r="H361" s="6"/>
      <c r="I361" s="6"/>
      <c r="J361" s="6"/>
      <c r="K361" s="6"/>
      <c r="L361" s="6"/>
      <c r="M361" s="6"/>
      <c r="N361" s="6"/>
      <c r="O361" s="6"/>
      <c r="P361" s="6"/>
    </row>
    <row r="362" spans="1:16" ht="12.75">
      <c r="A362" s="122"/>
      <c r="B362" s="171"/>
      <c r="C362" s="172"/>
      <c r="D362" s="173"/>
      <c r="E362" s="6"/>
      <c r="F362" s="6"/>
      <c r="G362" s="6"/>
      <c r="H362" s="6"/>
      <c r="I362" s="6"/>
      <c r="J362" s="6"/>
      <c r="K362" s="6"/>
      <c r="L362" s="6"/>
      <c r="M362" s="6"/>
      <c r="N362" s="6"/>
      <c r="O362" s="6"/>
      <c r="P362" s="6"/>
    </row>
    <row r="363" spans="1:16" ht="12.75">
      <c r="A363" s="122"/>
      <c r="B363" s="171"/>
      <c r="C363" s="172"/>
      <c r="D363" s="173"/>
      <c r="E363" s="6"/>
      <c r="F363" s="6"/>
      <c r="G363" s="6"/>
      <c r="H363" s="6"/>
      <c r="I363" s="6"/>
      <c r="J363" s="6"/>
      <c r="K363" s="6"/>
      <c r="L363" s="6"/>
      <c r="M363" s="6"/>
      <c r="N363" s="6"/>
      <c r="O363" s="6"/>
      <c r="P363" s="6"/>
    </row>
    <row r="364" spans="1:16" ht="12.75">
      <c r="A364" s="122"/>
      <c r="B364" s="171"/>
      <c r="C364" s="172"/>
      <c r="D364" s="173"/>
      <c r="E364" s="6"/>
      <c r="F364" s="6"/>
      <c r="G364" s="6"/>
      <c r="H364" s="6"/>
      <c r="I364" s="6"/>
      <c r="J364" s="6"/>
      <c r="K364" s="6"/>
      <c r="L364" s="6"/>
      <c r="M364" s="6"/>
      <c r="N364" s="6"/>
      <c r="O364" s="6"/>
      <c r="P364" s="6"/>
    </row>
    <row r="365" spans="1:16" ht="12.75">
      <c r="A365" s="122"/>
      <c r="B365" s="171"/>
      <c r="C365" s="172"/>
      <c r="D365" s="173"/>
      <c r="E365" s="6"/>
      <c r="F365" s="6"/>
      <c r="G365" s="6"/>
      <c r="H365" s="6"/>
      <c r="I365" s="6"/>
      <c r="J365" s="6"/>
      <c r="K365" s="6"/>
      <c r="L365" s="6"/>
      <c r="M365" s="6"/>
      <c r="N365" s="6"/>
      <c r="O365" s="6"/>
      <c r="P365" s="6"/>
    </row>
    <row r="366" spans="1:16" ht="12.75">
      <c r="A366" s="122"/>
      <c r="B366" s="171"/>
      <c r="C366" s="172"/>
      <c r="D366" s="173"/>
      <c r="E366" s="6"/>
      <c r="F366" s="6"/>
      <c r="G366" s="6"/>
      <c r="H366" s="6"/>
      <c r="I366" s="6"/>
      <c r="J366" s="6"/>
      <c r="K366" s="6"/>
      <c r="L366" s="6"/>
      <c r="M366" s="6"/>
      <c r="N366" s="6"/>
      <c r="O366" s="6"/>
      <c r="P366" s="6"/>
    </row>
    <row r="367" spans="1:16" ht="12.75">
      <c r="A367" s="122"/>
      <c r="B367" s="171"/>
      <c r="C367" s="172"/>
      <c r="D367" s="173"/>
      <c r="E367" s="6"/>
      <c r="F367" s="6"/>
      <c r="G367" s="6"/>
      <c r="H367" s="6"/>
      <c r="I367" s="6"/>
      <c r="J367" s="6"/>
      <c r="K367" s="6"/>
      <c r="L367" s="6"/>
      <c r="M367" s="6"/>
      <c r="N367" s="6"/>
      <c r="O367" s="6"/>
      <c r="P367" s="6"/>
    </row>
    <row r="368" spans="1:16" ht="12.75">
      <c r="A368" s="122"/>
      <c r="B368" s="171"/>
      <c r="C368" s="172"/>
      <c r="D368" s="173"/>
      <c r="E368" s="6"/>
      <c r="F368" s="6"/>
      <c r="G368" s="6"/>
      <c r="H368" s="6"/>
      <c r="I368" s="6"/>
      <c r="J368" s="6"/>
      <c r="K368" s="6"/>
      <c r="L368" s="6"/>
      <c r="M368" s="6"/>
      <c r="N368" s="6"/>
      <c r="O368" s="6"/>
      <c r="P368" s="6"/>
    </row>
    <row r="369" spans="1:16" ht="12.75">
      <c r="A369" s="122"/>
      <c r="B369" s="171"/>
      <c r="C369" s="172"/>
      <c r="D369" s="173"/>
      <c r="E369" s="6"/>
      <c r="F369" s="6"/>
      <c r="G369" s="6"/>
      <c r="H369" s="6"/>
      <c r="I369" s="6"/>
      <c r="J369" s="6"/>
      <c r="K369" s="6"/>
      <c r="L369" s="6"/>
      <c r="M369" s="6"/>
      <c r="N369" s="6"/>
      <c r="O369" s="6"/>
      <c r="P369" s="6"/>
    </row>
    <row r="370" spans="1:16" ht="12.75">
      <c r="A370" s="122"/>
      <c r="B370" s="171"/>
      <c r="C370" s="172"/>
      <c r="D370" s="173"/>
      <c r="E370" s="6"/>
      <c r="F370" s="6"/>
      <c r="G370" s="6"/>
      <c r="H370" s="6"/>
      <c r="I370" s="6"/>
      <c r="J370" s="6"/>
      <c r="K370" s="6"/>
      <c r="L370" s="6"/>
      <c r="M370" s="6"/>
      <c r="N370" s="6"/>
      <c r="O370" s="6"/>
      <c r="P370" s="6"/>
    </row>
    <row r="371" spans="1:16" ht="12.75">
      <c r="A371" s="122"/>
      <c r="B371" s="171"/>
      <c r="C371" s="172"/>
      <c r="D371" s="173"/>
      <c r="E371" s="6"/>
      <c r="F371" s="6"/>
      <c r="G371" s="6"/>
      <c r="H371" s="6"/>
      <c r="I371" s="6"/>
      <c r="J371" s="6"/>
      <c r="K371" s="6"/>
      <c r="L371" s="6"/>
      <c r="M371" s="6"/>
      <c r="N371" s="6"/>
      <c r="O371" s="6"/>
      <c r="P371" s="6"/>
    </row>
    <row r="372" spans="1:16" ht="12.75">
      <c r="A372" s="122"/>
      <c r="B372" s="171"/>
      <c r="C372" s="172"/>
      <c r="D372" s="173"/>
      <c r="E372" s="6"/>
      <c r="F372" s="6"/>
      <c r="G372" s="6"/>
      <c r="H372" s="6"/>
      <c r="I372" s="6"/>
      <c r="J372" s="6"/>
      <c r="K372" s="6"/>
      <c r="L372" s="6"/>
      <c r="M372" s="6"/>
      <c r="N372" s="6"/>
      <c r="O372" s="6"/>
      <c r="P372" s="6"/>
    </row>
    <row r="373" spans="1:16" ht="12.75">
      <c r="A373" s="122"/>
      <c r="B373" s="171"/>
      <c r="C373" s="172"/>
      <c r="D373" s="173"/>
      <c r="E373" s="6"/>
      <c r="F373" s="6"/>
      <c r="G373" s="6"/>
      <c r="H373" s="6"/>
      <c r="I373" s="6"/>
      <c r="J373" s="6"/>
      <c r="K373" s="6"/>
      <c r="L373" s="6"/>
      <c r="M373" s="6"/>
      <c r="N373" s="6"/>
      <c r="O373" s="6"/>
      <c r="P373" s="6"/>
    </row>
    <row r="374" spans="1:16" ht="12.75">
      <c r="A374" s="122"/>
      <c r="B374" s="171"/>
      <c r="C374" s="172"/>
      <c r="D374" s="173"/>
      <c r="E374" s="6"/>
      <c r="F374" s="6"/>
      <c r="G374" s="6"/>
      <c r="H374" s="6"/>
      <c r="I374" s="6"/>
      <c r="J374" s="6"/>
      <c r="K374" s="6"/>
      <c r="L374" s="6"/>
      <c r="M374" s="6"/>
      <c r="N374" s="6"/>
      <c r="O374" s="6"/>
      <c r="P374" s="6"/>
    </row>
    <row r="375" spans="1:16" ht="12.75">
      <c r="A375" s="122"/>
      <c r="B375" s="171"/>
      <c r="C375" s="172"/>
      <c r="D375" s="173"/>
      <c r="E375" s="6"/>
      <c r="F375" s="6"/>
      <c r="G375" s="6"/>
      <c r="H375" s="6"/>
      <c r="I375" s="6"/>
      <c r="J375" s="6"/>
      <c r="K375" s="6"/>
      <c r="L375" s="6"/>
      <c r="M375" s="6"/>
      <c r="N375" s="6"/>
      <c r="O375" s="6"/>
      <c r="P375" s="6"/>
    </row>
    <row r="376" spans="1:16" ht="12.75">
      <c r="A376" s="122"/>
      <c r="B376" s="171"/>
      <c r="C376" s="172"/>
      <c r="D376" s="173"/>
      <c r="E376" s="6"/>
      <c r="F376" s="6"/>
      <c r="G376" s="6"/>
      <c r="H376" s="6"/>
      <c r="I376" s="6"/>
      <c r="J376" s="6"/>
      <c r="K376" s="6"/>
      <c r="L376" s="6"/>
      <c r="M376" s="6"/>
      <c r="N376" s="6"/>
      <c r="O376" s="6"/>
      <c r="P376" s="6"/>
    </row>
    <row r="377" spans="1:16" ht="12.75">
      <c r="A377" s="122"/>
      <c r="B377" s="171"/>
      <c r="C377" s="172"/>
      <c r="D377" s="173"/>
      <c r="E377" s="6"/>
      <c r="F377" s="6"/>
      <c r="G377" s="6"/>
      <c r="H377" s="6"/>
      <c r="I377" s="6"/>
      <c r="J377" s="6"/>
      <c r="K377" s="6"/>
      <c r="L377" s="6"/>
      <c r="M377" s="6"/>
      <c r="N377" s="6"/>
      <c r="O377" s="6"/>
      <c r="P377" s="6"/>
    </row>
    <row r="378" spans="1:16" ht="12.75">
      <c r="A378" s="122"/>
      <c r="B378" s="171"/>
      <c r="C378" s="172"/>
      <c r="D378" s="173"/>
      <c r="E378" s="6"/>
      <c r="F378" s="6"/>
      <c r="G378" s="6"/>
      <c r="H378" s="6"/>
      <c r="I378" s="6"/>
      <c r="J378" s="6"/>
      <c r="K378" s="6"/>
      <c r="L378" s="6"/>
      <c r="M378" s="6"/>
      <c r="N378" s="6"/>
      <c r="O378" s="6"/>
      <c r="P378" s="6"/>
    </row>
    <row r="379" spans="1:16" ht="12.75">
      <c r="A379" s="122"/>
      <c r="B379" s="171"/>
      <c r="C379" s="172"/>
      <c r="D379" s="173"/>
      <c r="E379" s="6"/>
      <c r="F379" s="6"/>
      <c r="G379" s="6"/>
      <c r="H379" s="6"/>
      <c r="I379" s="6"/>
      <c r="J379" s="6"/>
      <c r="K379" s="6"/>
      <c r="L379" s="6"/>
      <c r="M379" s="6"/>
      <c r="N379" s="6"/>
      <c r="O379" s="6"/>
      <c r="P379" s="6"/>
    </row>
    <row r="380" spans="1:16" ht="12.75">
      <c r="A380" s="122"/>
      <c r="B380" s="171"/>
      <c r="C380" s="172"/>
      <c r="D380" s="173"/>
      <c r="E380" s="6"/>
      <c r="F380" s="6"/>
      <c r="G380" s="6"/>
      <c r="H380" s="6"/>
      <c r="I380" s="6"/>
      <c r="J380" s="6"/>
      <c r="K380" s="6"/>
      <c r="L380" s="6"/>
      <c r="M380" s="6"/>
      <c r="N380" s="6"/>
      <c r="O380" s="6"/>
      <c r="P380" s="6"/>
    </row>
    <row r="381" spans="1:16" ht="12.75">
      <c r="A381" s="122"/>
      <c r="B381" s="171"/>
      <c r="C381" s="172"/>
      <c r="D381" s="173"/>
      <c r="E381" s="6"/>
      <c r="F381" s="6"/>
      <c r="G381" s="6"/>
      <c r="H381" s="6"/>
      <c r="I381" s="6"/>
      <c r="J381" s="6"/>
      <c r="K381" s="6"/>
      <c r="L381" s="6"/>
      <c r="M381" s="6"/>
      <c r="N381" s="6"/>
      <c r="O381" s="6"/>
      <c r="P381" s="6"/>
    </row>
    <row r="382" spans="1:16" ht="12.75">
      <c r="A382" s="122"/>
      <c r="B382" s="171"/>
      <c r="C382" s="172"/>
      <c r="D382" s="173"/>
      <c r="E382" s="6"/>
      <c r="F382" s="6"/>
      <c r="G382" s="6"/>
      <c r="H382" s="6"/>
      <c r="I382" s="6"/>
      <c r="J382" s="6"/>
      <c r="K382" s="6"/>
      <c r="L382" s="6"/>
      <c r="M382" s="6"/>
      <c r="N382" s="6"/>
      <c r="O382" s="6"/>
      <c r="P382" s="6"/>
    </row>
    <row r="383" spans="1:16" ht="12.75">
      <c r="A383" s="122"/>
      <c r="B383" s="171"/>
      <c r="C383" s="172"/>
      <c r="D383" s="173"/>
      <c r="E383" s="6"/>
      <c r="F383" s="6"/>
      <c r="G383" s="6"/>
      <c r="H383" s="6"/>
      <c r="I383" s="6"/>
      <c r="J383" s="6"/>
      <c r="K383" s="6"/>
      <c r="L383" s="6"/>
      <c r="M383" s="6"/>
      <c r="N383" s="6"/>
      <c r="O383" s="6"/>
      <c r="P383" s="6"/>
    </row>
    <row r="384" spans="1:16" ht="12.75">
      <c r="A384" s="122"/>
      <c r="B384" s="171"/>
      <c r="C384" s="172"/>
      <c r="D384" s="173"/>
      <c r="E384" s="6"/>
      <c r="F384" s="6"/>
      <c r="G384" s="6"/>
      <c r="H384" s="6"/>
      <c r="I384" s="6"/>
      <c r="J384" s="6"/>
      <c r="K384" s="6"/>
      <c r="L384" s="6"/>
      <c r="M384" s="6"/>
      <c r="N384" s="6"/>
      <c r="O384" s="6"/>
      <c r="P384" s="6"/>
    </row>
    <row r="385" spans="1:16" ht="12.75">
      <c r="A385" s="122"/>
      <c r="B385" s="171"/>
      <c r="C385" s="172"/>
      <c r="D385" s="173"/>
      <c r="E385" s="6"/>
      <c r="F385" s="6"/>
      <c r="G385" s="6"/>
      <c r="H385" s="6"/>
      <c r="I385" s="6"/>
      <c r="J385" s="6"/>
      <c r="K385" s="6"/>
      <c r="L385" s="6"/>
      <c r="M385" s="6"/>
      <c r="N385" s="6"/>
      <c r="O385" s="6"/>
      <c r="P385" s="6"/>
    </row>
    <row r="386" spans="1:16" ht="12.75">
      <c r="A386" s="122"/>
      <c r="B386" s="171"/>
      <c r="C386" s="172"/>
      <c r="D386" s="173"/>
      <c r="E386" s="6"/>
      <c r="F386" s="6"/>
      <c r="G386" s="6"/>
      <c r="H386" s="6"/>
      <c r="I386" s="6"/>
      <c r="J386" s="6"/>
      <c r="K386" s="6"/>
      <c r="L386" s="6"/>
      <c r="M386" s="6"/>
      <c r="N386" s="6"/>
      <c r="O386" s="6"/>
      <c r="P386" s="6"/>
    </row>
    <row r="387" spans="1:16" ht="12.75">
      <c r="A387" s="122"/>
      <c r="B387" s="171"/>
      <c r="C387" s="172"/>
      <c r="D387" s="173"/>
      <c r="E387" s="6"/>
      <c r="F387" s="6"/>
      <c r="G387" s="6"/>
      <c r="H387" s="6"/>
      <c r="I387" s="6"/>
      <c r="J387" s="6"/>
      <c r="K387" s="6"/>
      <c r="L387" s="6"/>
      <c r="M387" s="6"/>
      <c r="N387" s="6"/>
      <c r="O387" s="6"/>
      <c r="P387" s="6"/>
    </row>
    <row r="388" spans="1:16" ht="12.75">
      <c r="A388" s="122"/>
      <c r="B388" s="171"/>
      <c r="C388" s="172"/>
      <c r="D388" s="173"/>
      <c r="E388" s="6"/>
      <c r="F388" s="6"/>
      <c r="G388" s="6"/>
      <c r="H388" s="6"/>
      <c r="I388" s="6"/>
      <c r="J388" s="6"/>
      <c r="K388" s="6"/>
      <c r="L388" s="6"/>
      <c r="M388" s="6"/>
      <c r="N388" s="6"/>
      <c r="O388" s="6"/>
      <c r="P388" s="6"/>
    </row>
    <row r="389" spans="1:16" ht="12.75">
      <c r="A389" s="122"/>
      <c r="B389" s="171"/>
      <c r="C389" s="172"/>
      <c r="D389" s="173"/>
      <c r="E389" s="6"/>
      <c r="F389" s="6"/>
      <c r="G389" s="6"/>
      <c r="H389" s="6"/>
      <c r="I389" s="6"/>
      <c r="J389" s="6"/>
      <c r="K389" s="6"/>
      <c r="L389" s="6"/>
      <c r="M389" s="6"/>
      <c r="N389" s="6"/>
      <c r="O389" s="6"/>
      <c r="P389" s="6"/>
    </row>
    <row r="390" spans="1:16" ht="12.75">
      <c r="A390" s="122"/>
      <c r="B390" s="171"/>
      <c r="C390" s="172"/>
      <c r="D390" s="173"/>
      <c r="E390" s="6"/>
      <c r="F390" s="6"/>
      <c r="G390" s="6"/>
      <c r="H390" s="6"/>
      <c r="I390" s="6"/>
      <c r="J390" s="6"/>
      <c r="K390" s="6"/>
      <c r="L390" s="6"/>
      <c r="M390" s="6"/>
      <c r="N390" s="6"/>
      <c r="O390" s="6"/>
      <c r="P390" s="6"/>
    </row>
    <row r="391" spans="1:16" ht="12.75">
      <c r="A391" s="122"/>
      <c r="B391" s="171"/>
      <c r="C391" s="172"/>
      <c r="D391" s="173"/>
      <c r="E391" s="6"/>
      <c r="F391" s="6"/>
      <c r="G391" s="6"/>
      <c r="H391" s="6"/>
      <c r="I391" s="6"/>
      <c r="J391" s="6"/>
      <c r="K391" s="6"/>
      <c r="L391" s="6"/>
      <c r="M391" s="6"/>
      <c r="N391" s="6"/>
      <c r="O391" s="6"/>
      <c r="P391" s="6"/>
    </row>
    <row r="392" spans="1:16" ht="12.75">
      <c r="A392" s="122"/>
      <c r="B392" s="171"/>
      <c r="C392" s="172"/>
      <c r="D392" s="173"/>
      <c r="E392" s="6"/>
      <c r="F392" s="6"/>
      <c r="G392" s="6"/>
      <c r="H392" s="6"/>
      <c r="I392" s="6"/>
      <c r="J392" s="6"/>
      <c r="K392" s="6"/>
      <c r="L392" s="6"/>
      <c r="M392" s="6"/>
      <c r="N392" s="6"/>
      <c r="O392" s="6"/>
      <c r="P392" s="6"/>
    </row>
    <row r="393" spans="1:16" ht="12.75">
      <c r="A393" s="122"/>
      <c r="B393" s="171"/>
      <c r="C393" s="172"/>
      <c r="D393" s="173"/>
      <c r="E393" s="6"/>
      <c r="F393" s="6"/>
      <c r="G393" s="6"/>
      <c r="H393" s="6"/>
      <c r="I393" s="6"/>
      <c r="J393" s="6"/>
      <c r="K393" s="6"/>
      <c r="L393" s="6"/>
      <c r="M393" s="6"/>
      <c r="N393" s="6"/>
      <c r="O393" s="6"/>
      <c r="P393" s="6"/>
    </row>
    <row r="394" spans="1:16" ht="12.75">
      <c r="A394" s="122"/>
      <c r="B394" s="171"/>
      <c r="C394" s="172"/>
      <c r="D394" s="173"/>
      <c r="E394" s="6"/>
      <c r="F394" s="6"/>
      <c r="G394" s="6"/>
      <c r="H394" s="6"/>
      <c r="I394" s="6"/>
      <c r="J394" s="6"/>
      <c r="K394" s="6"/>
      <c r="L394" s="6"/>
      <c r="M394" s="6"/>
      <c r="N394" s="6"/>
      <c r="O394" s="6"/>
      <c r="P394" s="6"/>
    </row>
    <row r="395" spans="1:16" ht="12.75">
      <c r="A395" s="122"/>
      <c r="B395" s="171"/>
      <c r="C395" s="172"/>
      <c r="D395" s="173"/>
      <c r="E395" s="6"/>
      <c r="F395" s="6"/>
      <c r="G395" s="6"/>
      <c r="H395" s="6"/>
      <c r="I395" s="6"/>
      <c r="J395" s="6"/>
      <c r="K395" s="6"/>
      <c r="L395" s="6"/>
      <c r="M395" s="6"/>
      <c r="N395" s="6"/>
      <c r="O395" s="6"/>
      <c r="P395" s="6"/>
    </row>
    <row r="396" spans="1:16" ht="12.75">
      <c r="A396" s="122"/>
      <c r="B396" s="171"/>
      <c r="C396" s="172"/>
      <c r="D396" s="173"/>
      <c r="E396" s="6"/>
      <c r="F396" s="6"/>
      <c r="G396" s="6"/>
      <c r="H396" s="6"/>
      <c r="I396" s="6"/>
      <c r="J396" s="6"/>
      <c r="K396" s="6"/>
      <c r="L396" s="6"/>
      <c r="M396" s="6"/>
      <c r="N396" s="6"/>
      <c r="O396" s="6"/>
      <c r="P396" s="6"/>
    </row>
    <row r="397" spans="1:16" ht="12.75">
      <c r="A397" s="122"/>
      <c r="B397" s="171"/>
      <c r="C397" s="172"/>
      <c r="D397" s="173"/>
      <c r="E397" s="6"/>
      <c r="F397" s="6"/>
      <c r="G397" s="6"/>
      <c r="H397" s="6"/>
      <c r="I397" s="6"/>
      <c r="J397" s="6"/>
      <c r="K397" s="6"/>
      <c r="L397" s="6"/>
      <c r="M397" s="6"/>
      <c r="N397" s="6"/>
      <c r="O397" s="6"/>
      <c r="P397" s="6"/>
    </row>
    <row r="398" spans="1:16" ht="12.75">
      <c r="A398" s="122"/>
      <c r="B398" s="171"/>
      <c r="C398" s="172"/>
      <c r="D398" s="173"/>
      <c r="E398" s="6"/>
      <c r="F398" s="6"/>
      <c r="G398" s="6"/>
      <c r="H398" s="6"/>
      <c r="I398" s="6"/>
      <c r="J398" s="6"/>
      <c r="K398" s="6"/>
      <c r="L398" s="6"/>
      <c r="M398" s="6"/>
      <c r="N398" s="6"/>
      <c r="O398" s="6"/>
      <c r="P398" s="6"/>
    </row>
    <row r="399" spans="1:16" ht="12.75">
      <c r="A399" s="122"/>
      <c r="B399" s="171"/>
      <c r="C399" s="172"/>
      <c r="D399" s="173"/>
      <c r="E399" s="6"/>
      <c r="F399" s="6"/>
      <c r="G399" s="6"/>
      <c r="H399" s="6"/>
      <c r="I399" s="6"/>
      <c r="J399" s="6"/>
      <c r="K399" s="6"/>
      <c r="L399" s="6"/>
      <c r="M399" s="6"/>
      <c r="N399" s="6"/>
      <c r="O399" s="6"/>
      <c r="P399" s="6"/>
    </row>
    <row r="400" spans="1:16" ht="12.75">
      <c r="A400" s="122"/>
      <c r="B400" s="171"/>
      <c r="C400" s="172"/>
      <c r="D400" s="173"/>
      <c r="E400" s="6"/>
      <c r="F400" s="6"/>
      <c r="G400" s="6"/>
      <c r="H400" s="6"/>
      <c r="I400" s="6"/>
      <c r="J400" s="6"/>
      <c r="K400" s="6"/>
      <c r="L400" s="6"/>
      <c r="M400" s="6"/>
      <c r="N400" s="6"/>
      <c r="O400" s="6"/>
      <c r="P400" s="6"/>
    </row>
    <row r="401" spans="1:16" ht="12.75">
      <c r="A401" s="122"/>
      <c r="B401" s="171"/>
      <c r="C401" s="172"/>
      <c r="D401" s="173"/>
      <c r="E401" s="6"/>
      <c r="F401" s="6"/>
      <c r="G401" s="6"/>
      <c r="H401" s="6"/>
      <c r="I401" s="6"/>
      <c r="J401" s="6"/>
      <c r="K401" s="6"/>
      <c r="L401" s="6"/>
      <c r="M401" s="6"/>
      <c r="N401" s="6"/>
      <c r="O401" s="6"/>
      <c r="P401" s="6"/>
    </row>
    <row r="402" spans="1:16" ht="12.75">
      <c r="A402" s="122"/>
      <c r="B402" s="171"/>
      <c r="C402" s="172"/>
      <c r="D402" s="173"/>
      <c r="E402" s="6"/>
      <c r="F402" s="6"/>
      <c r="G402" s="6"/>
      <c r="H402" s="6"/>
      <c r="I402" s="6"/>
      <c r="J402" s="6"/>
      <c r="K402" s="6"/>
      <c r="L402" s="6"/>
      <c r="M402" s="6"/>
      <c r="N402" s="6"/>
      <c r="O402" s="6"/>
      <c r="P402" s="6"/>
    </row>
    <row r="403" spans="1:16" ht="12.75">
      <c r="A403" s="122"/>
      <c r="B403" s="171"/>
      <c r="C403" s="172"/>
      <c r="D403" s="173"/>
      <c r="E403" s="6"/>
      <c r="F403" s="6"/>
      <c r="G403" s="6"/>
      <c r="H403" s="6"/>
      <c r="I403" s="6"/>
      <c r="J403" s="6"/>
      <c r="K403" s="6"/>
      <c r="L403" s="6"/>
      <c r="M403" s="6"/>
      <c r="N403" s="6"/>
      <c r="O403" s="6"/>
      <c r="P403" s="6"/>
    </row>
    <row r="404" spans="1:16" ht="12.75">
      <c r="A404" s="122"/>
      <c r="B404" s="171"/>
      <c r="C404" s="172"/>
      <c r="D404" s="173"/>
      <c r="E404" s="6"/>
      <c r="F404" s="6"/>
      <c r="G404" s="6"/>
      <c r="H404" s="6"/>
      <c r="I404" s="6"/>
      <c r="J404" s="6"/>
      <c r="K404" s="6"/>
      <c r="L404" s="6"/>
      <c r="M404" s="6"/>
      <c r="N404" s="6"/>
      <c r="O404" s="6"/>
      <c r="P404" s="6"/>
    </row>
    <row r="405" spans="1:16" ht="12.75">
      <c r="A405" s="122"/>
      <c r="B405" s="171"/>
      <c r="C405" s="172"/>
      <c r="D405" s="173"/>
      <c r="E405" s="6"/>
      <c r="F405" s="6"/>
      <c r="G405" s="6"/>
      <c r="H405" s="6"/>
      <c r="I405" s="6"/>
      <c r="J405" s="6"/>
      <c r="K405" s="6"/>
      <c r="L405" s="6"/>
      <c r="M405" s="6"/>
      <c r="N405" s="6"/>
      <c r="O405" s="6"/>
      <c r="P405" s="6"/>
    </row>
    <row r="406" spans="1:16" ht="12.75">
      <c r="A406" s="122"/>
      <c r="B406" s="171"/>
      <c r="C406" s="172"/>
      <c r="D406" s="173"/>
      <c r="E406" s="6"/>
      <c r="F406" s="6"/>
      <c r="G406" s="6"/>
      <c r="H406" s="6"/>
      <c r="I406" s="6"/>
      <c r="J406" s="6"/>
      <c r="K406" s="6"/>
      <c r="L406" s="6"/>
      <c r="M406" s="6"/>
      <c r="N406" s="6"/>
      <c r="O406" s="6"/>
      <c r="P406" s="6"/>
    </row>
    <row r="407" spans="1:16" ht="12.75">
      <c r="A407" s="122"/>
      <c r="B407" s="171"/>
      <c r="C407" s="172"/>
      <c r="D407" s="173"/>
      <c r="E407" s="6"/>
      <c r="F407" s="6"/>
      <c r="G407" s="6"/>
      <c r="H407" s="6"/>
      <c r="I407" s="6"/>
      <c r="J407" s="6"/>
      <c r="K407" s="6"/>
      <c r="L407" s="6"/>
      <c r="M407" s="6"/>
      <c r="N407" s="6"/>
      <c r="O407" s="6"/>
      <c r="P407" s="6"/>
    </row>
    <row r="408" spans="1:16" ht="12.75">
      <c r="A408" s="122"/>
      <c r="B408" s="171"/>
      <c r="C408" s="172"/>
      <c r="D408" s="173"/>
      <c r="E408" s="6"/>
      <c r="F408" s="6"/>
      <c r="G408" s="6"/>
      <c r="H408" s="6"/>
      <c r="I408" s="6"/>
      <c r="J408" s="6"/>
      <c r="K408" s="6"/>
      <c r="L408" s="6"/>
      <c r="M408" s="6"/>
      <c r="N408" s="6"/>
      <c r="O408" s="6"/>
      <c r="P408" s="6"/>
    </row>
    <row r="409" spans="1:16" ht="12.75">
      <c r="A409" s="122"/>
      <c r="B409" s="171"/>
      <c r="C409" s="172"/>
      <c r="D409" s="173"/>
      <c r="E409" s="6"/>
      <c r="F409" s="6"/>
      <c r="G409" s="6"/>
      <c r="H409" s="6"/>
      <c r="I409" s="6"/>
      <c r="J409" s="6"/>
      <c r="K409" s="6"/>
      <c r="L409" s="6"/>
      <c r="M409" s="6"/>
      <c r="N409" s="6"/>
      <c r="O409" s="6"/>
      <c r="P409" s="6"/>
    </row>
    <row r="410" spans="1:16" ht="12.75">
      <c r="A410" s="122"/>
      <c r="B410" s="171"/>
      <c r="C410" s="172"/>
      <c r="D410" s="173"/>
      <c r="E410" s="6"/>
      <c r="F410" s="6"/>
      <c r="G410" s="6"/>
      <c r="H410" s="6"/>
      <c r="I410" s="6"/>
      <c r="J410" s="6"/>
      <c r="K410" s="6"/>
      <c r="L410" s="6"/>
      <c r="M410" s="6"/>
      <c r="N410" s="6"/>
      <c r="O410" s="6"/>
      <c r="P410" s="6"/>
    </row>
    <row r="411" spans="1:16" ht="12.75">
      <c r="A411" s="122"/>
      <c r="B411" s="171"/>
      <c r="C411" s="172"/>
      <c r="D411" s="173"/>
      <c r="E411" s="6"/>
      <c r="F411" s="6"/>
      <c r="G411" s="6"/>
      <c r="H411" s="6"/>
      <c r="I411" s="6"/>
      <c r="J411" s="6"/>
      <c r="K411" s="6"/>
      <c r="L411" s="6"/>
      <c r="M411" s="6"/>
      <c r="N411" s="6"/>
      <c r="O411" s="6"/>
      <c r="P411" s="6"/>
    </row>
    <row r="412" spans="1:16" ht="12.75">
      <c r="A412" s="122"/>
      <c r="B412" s="171"/>
      <c r="C412" s="172"/>
      <c r="D412" s="173"/>
      <c r="E412" s="6"/>
      <c r="F412" s="6"/>
      <c r="G412" s="6"/>
      <c r="H412" s="6"/>
      <c r="I412" s="6"/>
      <c r="J412" s="6"/>
      <c r="K412" s="6"/>
      <c r="L412" s="6"/>
      <c r="M412" s="6"/>
      <c r="N412" s="6"/>
      <c r="O412" s="6"/>
      <c r="P412" s="6"/>
    </row>
    <row r="413" spans="1:16" ht="12.75">
      <c r="A413" s="122"/>
      <c r="B413" s="171"/>
      <c r="C413" s="172"/>
      <c r="D413" s="173"/>
      <c r="E413" s="6"/>
      <c r="F413" s="6"/>
      <c r="G413" s="6"/>
      <c r="H413" s="6"/>
      <c r="I413" s="6"/>
      <c r="J413" s="6"/>
      <c r="K413" s="6"/>
      <c r="L413" s="6"/>
      <c r="M413" s="6"/>
      <c r="N413" s="6"/>
      <c r="O413" s="6"/>
      <c r="P413" s="6"/>
    </row>
    <row r="414" spans="1:16" ht="12.75">
      <c r="A414" s="122"/>
      <c r="B414" s="171"/>
      <c r="C414" s="172"/>
      <c r="D414" s="173"/>
      <c r="E414" s="6"/>
      <c r="F414" s="6"/>
      <c r="G414" s="6"/>
      <c r="H414" s="6"/>
      <c r="I414" s="6"/>
      <c r="J414" s="6"/>
      <c r="K414" s="6"/>
      <c r="L414" s="6"/>
      <c r="M414" s="6"/>
      <c r="N414" s="6"/>
      <c r="O414" s="6"/>
      <c r="P414" s="6"/>
    </row>
    <row r="415" spans="1:16" ht="12.75">
      <c r="A415" s="122"/>
      <c r="B415" s="171"/>
      <c r="C415" s="172"/>
      <c r="D415" s="173"/>
      <c r="E415" s="6"/>
      <c r="F415" s="6"/>
      <c r="G415" s="6"/>
      <c r="H415" s="6"/>
      <c r="I415" s="6"/>
      <c r="J415" s="6"/>
      <c r="K415" s="6"/>
      <c r="L415" s="6"/>
      <c r="M415" s="6"/>
      <c r="N415" s="6"/>
      <c r="O415" s="6"/>
      <c r="P415" s="6"/>
    </row>
    <row r="416" spans="1:16" ht="12.75">
      <c r="A416" s="122"/>
      <c r="B416" s="171"/>
      <c r="C416" s="172"/>
      <c r="D416" s="173"/>
      <c r="E416" s="6"/>
      <c r="F416" s="6"/>
      <c r="G416" s="6"/>
      <c r="H416" s="6"/>
      <c r="I416" s="6"/>
      <c r="J416" s="6"/>
      <c r="K416" s="6"/>
      <c r="L416" s="6"/>
      <c r="M416" s="6"/>
      <c r="N416" s="6"/>
      <c r="O416" s="6"/>
      <c r="P416" s="6"/>
    </row>
    <row r="417" spans="1:16" ht="12.75">
      <c r="A417" s="122"/>
      <c r="B417" s="171"/>
      <c r="C417" s="172"/>
      <c r="D417" s="173"/>
      <c r="E417" s="6"/>
      <c r="F417" s="6"/>
      <c r="G417" s="6"/>
      <c r="H417" s="6"/>
      <c r="I417" s="6"/>
      <c r="J417" s="6"/>
      <c r="K417" s="6"/>
      <c r="L417" s="6"/>
      <c r="M417" s="6"/>
      <c r="N417" s="6"/>
      <c r="O417" s="6"/>
      <c r="P417" s="6"/>
    </row>
    <row r="418" spans="1:16" ht="12.75">
      <c r="A418" s="122"/>
      <c r="B418" s="171"/>
      <c r="C418" s="172"/>
      <c r="D418" s="173"/>
      <c r="E418" s="6"/>
      <c r="F418" s="6"/>
      <c r="G418" s="6"/>
      <c r="H418" s="6"/>
      <c r="I418" s="6"/>
      <c r="J418" s="6"/>
      <c r="K418" s="6"/>
      <c r="L418" s="6"/>
      <c r="M418" s="6"/>
      <c r="N418" s="6"/>
      <c r="O418" s="6"/>
      <c r="P418" s="6"/>
    </row>
    <row r="419" spans="1:16" ht="12.75">
      <c r="A419" s="122"/>
      <c r="B419" s="171"/>
      <c r="C419" s="172"/>
      <c r="D419" s="173"/>
      <c r="E419" s="6"/>
      <c r="F419" s="6"/>
      <c r="G419" s="6"/>
      <c r="H419" s="6"/>
      <c r="I419" s="6"/>
      <c r="J419" s="6"/>
      <c r="K419" s="6"/>
      <c r="L419" s="6"/>
      <c r="M419" s="6"/>
      <c r="N419" s="6"/>
      <c r="O419" s="6"/>
      <c r="P419" s="6"/>
    </row>
    <row r="420" spans="1:16" ht="12.75">
      <c r="A420" s="122"/>
      <c r="B420" s="171"/>
      <c r="C420" s="172"/>
      <c r="D420" s="173"/>
      <c r="E420" s="6"/>
      <c r="F420" s="6"/>
      <c r="G420" s="6"/>
      <c r="H420" s="6"/>
      <c r="I420" s="6"/>
      <c r="J420" s="6"/>
      <c r="K420" s="6"/>
      <c r="L420" s="6"/>
      <c r="M420" s="6"/>
      <c r="N420" s="6"/>
      <c r="O420" s="6"/>
      <c r="P420" s="6"/>
    </row>
    <row r="421" spans="1:16" ht="12.75">
      <c r="A421" s="122"/>
      <c r="B421" s="171"/>
      <c r="C421" s="172"/>
      <c r="D421" s="173"/>
      <c r="E421" s="6"/>
      <c r="F421" s="6"/>
      <c r="G421" s="6"/>
      <c r="H421" s="6"/>
      <c r="I421" s="6"/>
      <c r="J421" s="6"/>
      <c r="K421" s="6"/>
      <c r="L421" s="6"/>
      <c r="M421" s="6"/>
      <c r="N421" s="6"/>
      <c r="O421" s="6"/>
      <c r="P421" s="6"/>
    </row>
    <row r="422" spans="1:16" ht="12.75">
      <c r="A422" s="122"/>
      <c r="B422" s="171"/>
      <c r="C422" s="172"/>
      <c r="D422" s="173"/>
      <c r="E422" s="6"/>
      <c r="F422" s="6"/>
      <c r="G422" s="6"/>
      <c r="H422" s="6"/>
      <c r="I422" s="6"/>
      <c r="J422" s="6"/>
      <c r="K422" s="6"/>
      <c r="L422" s="6"/>
      <c r="M422" s="6"/>
      <c r="N422" s="6"/>
      <c r="O422" s="6"/>
      <c r="P422" s="6"/>
    </row>
    <row r="423" spans="1:16" ht="12.75">
      <c r="A423" s="122"/>
      <c r="B423" s="171"/>
      <c r="C423" s="172"/>
      <c r="D423" s="173"/>
      <c r="E423" s="6"/>
      <c r="F423" s="6"/>
      <c r="G423" s="6"/>
      <c r="H423" s="6"/>
      <c r="I423" s="6"/>
      <c r="J423" s="6"/>
      <c r="K423" s="6"/>
      <c r="L423" s="6"/>
      <c r="M423" s="6"/>
      <c r="N423" s="6"/>
      <c r="O423" s="6"/>
      <c r="P423" s="6"/>
    </row>
    <row r="424" spans="1:16" ht="12.75">
      <c r="A424" s="122"/>
      <c r="B424" s="171"/>
      <c r="C424" s="172"/>
      <c r="D424" s="173"/>
      <c r="E424" s="6"/>
      <c r="F424" s="6"/>
      <c r="G424" s="6"/>
      <c r="H424" s="6"/>
      <c r="I424" s="6"/>
      <c r="J424" s="6"/>
      <c r="K424" s="6"/>
      <c r="L424" s="6"/>
      <c r="M424" s="6"/>
      <c r="N424" s="6"/>
      <c r="O424" s="6"/>
      <c r="P424" s="6"/>
    </row>
    <row r="425" spans="1:16" ht="12.75">
      <c r="A425" s="122"/>
      <c r="B425" s="171"/>
      <c r="C425" s="172"/>
      <c r="D425" s="173"/>
      <c r="E425" s="6"/>
      <c r="F425" s="6"/>
      <c r="G425" s="6"/>
      <c r="H425" s="6"/>
      <c r="I425" s="6"/>
      <c r="J425" s="6"/>
      <c r="K425" s="6"/>
      <c r="L425" s="6"/>
      <c r="M425" s="6"/>
      <c r="N425" s="6"/>
      <c r="O425" s="6"/>
      <c r="P425" s="6"/>
    </row>
    <row r="426" spans="1:16" ht="12.75">
      <c r="A426" s="122"/>
      <c r="B426" s="171"/>
      <c r="C426" s="172"/>
      <c r="D426" s="173"/>
      <c r="E426" s="6"/>
      <c r="F426" s="6"/>
      <c r="G426" s="6"/>
      <c r="H426" s="6"/>
      <c r="I426" s="6"/>
      <c r="J426" s="6"/>
      <c r="K426" s="6"/>
      <c r="L426" s="6"/>
      <c r="M426" s="6"/>
      <c r="N426" s="6"/>
      <c r="O426" s="6"/>
      <c r="P426" s="6"/>
    </row>
    <row r="427" spans="1:16" ht="12.75">
      <c r="A427" s="122"/>
      <c r="B427" s="171"/>
      <c r="C427" s="172"/>
      <c r="D427" s="173"/>
      <c r="E427" s="6"/>
      <c r="F427" s="6"/>
      <c r="G427" s="6"/>
      <c r="H427" s="6"/>
      <c r="I427" s="6"/>
      <c r="J427" s="6"/>
      <c r="K427" s="6"/>
      <c r="L427" s="6"/>
      <c r="M427" s="6"/>
      <c r="N427" s="6"/>
      <c r="O427" s="6"/>
      <c r="P427" s="6"/>
    </row>
    <row r="428" spans="1:16" ht="12.75">
      <c r="A428" s="122"/>
      <c r="B428" s="171"/>
      <c r="C428" s="172"/>
      <c r="D428" s="173"/>
      <c r="E428" s="6"/>
      <c r="F428" s="6"/>
      <c r="G428" s="6"/>
      <c r="H428" s="6"/>
      <c r="I428" s="6"/>
      <c r="J428" s="6"/>
      <c r="K428" s="6"/>
      <c r="L428" s="6"/>
      <c r="M428" s="6"/>
      <c r="N428" s="6"/>
      <c r="O428" s="6"/>
      <c r="P428" s="6"/>
    </row>
    <row r="429" spans="1:16" ht="12.75">
      <c r="A429" s="122"/>
      <c r="B429" s="171"/>
      <c r="C429" s="172"/>
      <c r="D429" s="173"/>
      <c r="E429" s="6"/>
      <c r="F429" s="6"/>
      <c r="G429" s="6"/>
      <c r="H429" s="6"/>
      <c r="I429" s="6"/>
      <c r="J429" s="6"/>
      <c r="K429" s="6"/>
      <c r="L429" s="6"/>
      <c r="M429" s="6"/>
      <c r="N429" s="6"/>
      <c r="O429" s="6"/>
      <c r="P429" s="6"/>
    </row>
    <row r="430" spans="1:16" ht="12.75">
      <c r="A430" s="122"/>
      <c r="B430" s="171"/>
      <c r="C430" s="172"/>
      <c r="D430" s="173"/>
      <c r="E430" s="6"/>
      <c r="F430" s="6"/>
      <c r="G430" s="6"/>
      <c r="H430" s="6"/>
      <c r="I430" s="6"/>
      <c r="J430" s="6"/>
      <c r="K430" s="6"/>
      <c r="L430" s="6"/>
      <c r="M430" s="6"/>
      <c r="N430" s="6"/>
      <c r="O430" s="6"/>
      <c r="P430" s="6"/>
    </row>
    <row r="431" spans="1:16" ht="12.75">
      <c r="A431" s="122"/>
      <c r="B431" s="171"/>
      <c r="C431" s="172"/>
      <c r="D431" s="173"/>
      <c r="E431" s="6"/>
      <c r="F431" s="6"/>
      <c r="G431" s="6"/>
      <c r="H431" s="6"/>
      <c r="I431" s="6"/>
      <c r="J431" s="6"/>
      <c r="K431" s="6"/>
      <c r="L431" s="6"/>
      <c r="M431" s="6"/>
      <c r="N431" s="6"/>
      <c r="O431" s="6"/>
      <c r="P431" s="6"/>
    </row>
    <row r="432" spans="1:16" ht="12.75">
      <c r="A432" s="122"/>
      <c r="B432" s="171"/>
      <c r="C432" s="172"/>
      <c r="D432" s="173"/>
      <c r="E432" s="6"/>
      <c r="F432" s="6"/>
      <c r="G432" s="6"/>
      <c r="H432" s="6"/>
      <c r="I432" s="6"/>
      <c r="J432" s="6"/>
      <c r="K432" s="6"/>
      <c r="L432" s="6"/>
      <c r="M432" s="6"/>
      <c r="N432" s="6"/>
      <c r="O432" s="6"/>
      <c r="P432" s="6"/>
    </row>
    <row r="433" spans="1:16" ht="12.75">
      <c r="A433" s="122"/>
      <c r="B433" s="171"/>
      <c r="C433" s="172"/>
      <c r="D433" s="173"/>
      <c r="E433" s="6"/>
      <c r="F433" s="6"/>
      <c r="G433" s="6"/>
      <c r="H433" s="6"/>
      <c r="I433" s="6"/>
      <c r="J433" s="6"/>
      <c r="K433" s="6"/>
      <c r="L433" s="6"/>
      <c r="M433" s="6"/>
      <c r="N433" s="6"/>
      <c r="O433" s="6"/>
      <c r="P433" s="6"/>
    </row>
    <row r="434" spans="1:16" ht="12.75">
      <c r="A434" s="122"/>
      <c r="B434" s="171"/>
      <c r="C434" s="172"/>
      <c r="D434" s="173"/>
      <c r="E434" s="6"/>
      <c r="F434" s="6"/>
      <c r="G434" s="6"/>
      <c r="H434" s="6"/>
      <c r="I434" s="6"/>
      <c r="J434" s="6"/>
      <c r="K434" s="6"/>
      <c r="L434" s="6"/>
      <c r="M434" s="6"/>
      <c r="N434" s="6"/>
      <c r="O434" s="6"/>
      <c r="P434" s="6"/>
    </row>
    <row r="435" spans="1:16" ht="12.75">
      <c r="A435" s="122"/>
      <c r="B435" s="171"/>
      <c r="C435" s="172"/>
      <c r="D435" s="173"/>
      <c r="E435" s="6"/>
      <c r="F435" s="6"/>
      <c r="G435" s="6"/>
      <c r="H435" s="6"/>
      <c r="I435" s="6"/>
      <c r="J435" s="6"/>
      <c r="K435" s="6"/>
      <c r="L435" s="6"/>
      <c r="M435" s="6"/>
      <c r="N435" s="6"/>
      <c r="O435" s="6"/>
      <c r="P435" s="6"/>
    </row>
    <row r="436" spans="1:16" ht="12.75">
      <c r="A436" s="122"/>
      <c r="B436" s="171"/>
      <c r="C436" s="172"/>
      <c r="D436" s="173"/>
      <c r="E436" s="6"/>
      <c r="F436" s="6"/>
      <c r="G436" s="6"/>
      <c r="H436" s="6"/>
      <c r="I436" s="6"/>
      <c r="J436" s="6"/>
      <c r="K436" s="6"/>
      <c r="L436" s="6"/>
      <c r="M436" s="6"/>
      <c r="N436" s="6"/>
      <c r="O436" s="6"/>
      <c r="P436" s="6"/>
    </row>
    <row r="437" spans="1:16" ht="12.75">
      <c r="A437" s="122"/>
      <c r="B437" s="171"/>
      <c r="C437" s="172"/>
      <c r="D437" s="173"/>
      <c r="E437" s="6"/>
      <c r="F437" s="6"/>
      <c r="G437" s="6"/>
      <c r="H437" s="6"/>
      <c r="I437" s="6"/>
      <c r="J437" s="6"/>
      <c r="K437" s="6"/>
      <c r="L437" s="6"/>
      <c r="M437" s="6"/>
      <c r="N437" s="6"/>
      <c r="O437" s="6"/>
      <c r="P437" s="6"/>
    </row>
    <row r="438" spans="1:16" ht="12.75">
      <c r="A438" s="122"/>
      <c r="B438" s="171"/>
      <c r="C438" s="172"/>
      <c r="D438" s="173"/>
      <c r="E438" s="6"/>
      <c r="F438" s="6"/>
      <c r="G438" s="6"/>
      <c r="H438" s="6"/>
      <c r="I438" s="6"/>
      <c r="J438" s="6"/>
      <c r="K438" s="6"/>
      <c r="L438" s="6"/>
      <c r="M438" s="6"/>
      <c r="N438" s="6"/>
      <c r="O438" s="6"/>
      <c r="P438" s="6"/>
    </row>
    <row r="439" spans="1:16" ht="12.75">
      <c r="A439" s="122"/>
      <c r="B439" s="171"/>
      <c r="C439" s="172"/>
      <c r="D439" s="173"/>
      <c r="E439" s="6"/>
      <c r="F439" s="6"/>
      <c r="G439" s="6"/>
      <c r="H439" s="6"/>
      <c r="I439" s="6"/>
      <c r="J439" s="6"/>
      <c r="K439" s="6"/>
      <c r="L439" s="6"/>
      <c r="M439" s="6"/>
      <c r="N439" s="6"/>
      <c r="O439" s="6"/>
      <c r="P439" s="6"/>
    </row>
    <row r="440" spans="1:16" ht="12.75">
      <c r="A440" s="122"/>
      <c r="B440" s="171"/>
      <c r="C440" s="172"/>
      <c r="D440" s="173"/>
      <c r="E440" s="6"/>
      <c r="F440" s="6"/>
      <c r="G440" s="6"/>
      <c r="H440" s="6"/>
      <c r="I440" s="6"/>
      <c r="J440" s="6"/>
      <c r="K440" s="6"/>
      <c r="L440" s="6"/>
      <c r="M440" s="6"/>
      <c r="N440" s="6"/>
      <c r="O440" s="6"/>
      <c r="P440" s="6"/>
    </row>
    <row r="441" spans="1:16" ht="12.75">
      <c r="A441" s="122"/>
      <c r="B441" s="171"/>
      <c r="C441" s="172"/>
      <c r="D441" s="173"/>
      <c r="E441" s="6"/>
      <c r="F441" s="6"/>
      <c r="G441" s="6"/>
      <c r="H441" s="6"/>
      <c r="I441" s="6"/>
      <c r="J441" s="6"/>
      <c r="K441" s="6"/>
      <c r="L441" s="6"/>
      <c r="M441" s="6"/>
      <c r="N441" s="6"/>
      <c r="O441" s="6"/>
      <c r="P441" s="6"/>
    </row>
    <row r="442" spans="1:16" ht="12.75">
      <c r="A442" s="122"/>
      <c r="B442" s="171"/>
      <c r="C442" s="172"/>
      <c r="D442" s="173"/>
      <c r="E442" s="6"/>
      <c r="F442" s="6"/>
      <c r="G442" s="6"/>
      <c r="H442" s="6"/>
      <c r="I442" s="6"/>
      <c r="J442" s="6"/>
      <c r="K442" s="6"/>
      <c r="L442" s="6"/>
      <c r="M442" s="6"/>
      <c r="N442" s="6"/>
      <c r="O442" s="6"/>
      <c r="P442" s="6"/>
    </row>
    <row r="443" spans="1:16" ht="12.75">
      <c r="A443" s="122"/>
      <c r="B443" s="171"/>
      <c r="C443" s="172"/>
      <c r="D443" s="173"/>
      <c r="E443" s="6"/>
      <c r="F443" s="6"/>
      <c r="G443" s="6"/>
      <c r="H443" s="6"/>
      <c r="I443" s="6"/>
      <c r="J443" s="6"/>
      <c r="K443" s="6"/>
      <c r="L443" s="6"/>
      <c r="M443" s="6"/>
      <c r="N443" s="6"/>
      <c r="O443" s="6"/>
      <c r="P443" s="6"/>
    </row>
    <row r="444" spans="1:16" ht="12.75">
      <c r="A444" s="122"/>
      <c r="B444" s="171"/>
      <c r="C444" s="172"/>
      <c r="D444" s="173"/>
      <c r="E444" s="6"/>
      <c r="F444" s="6"/>
      <c r="G444" s="6"/>
      <c r="H444" s="6"/>
      <c r="I444" s="6"/>
      <c r="J444" s="6"/>
      <c r="K444" s="6"/>
      <c r="L444" s="6"/>
      <c r="M444" s="6"/>
      <c r="N444" s="6"/>
      <c r="O444" s="6"/>
      <c r="P444" s="6"/>
    </row>
    <row r="445" spans="1:16" ht="12.75">
      <c r="A445" s="122"/>
      <c r="B445" s="171"/>
      <c r="C445" s="172"/>
      <c r="D445" s="173"/>
      <c r="E445" s="6"/>
      <c r="F445" s="6"/>
      <c r="G445" s="6"/>
      <c r="H445" s="6"/>
      <c r="I445" s="6"/>
      <c r="J445" s="6"/>
      <c r="K445" s="6"/>
      <c r="L445" s="6"/>
      <c r="M445" s="6"/>
      <c r="N445" s="6"/>
      <c r="O445" s="6"/>
      <c r="P445" s="6"/>
    </row>
    <row r="446" spans="1:16" ht="12.75">
      <c r="A446" s="122"/>
      <c r="B446" s="171"/>
      <c r="C446" s="172"/>
      <c r="D446" s="173"/>
      <c r="E446" s="6"/>
      <c r="F446" s="6"/>
      <c r="G446" s="6"/>
      <c r="H446" s="6"/>
      <c r="I446" s="6"/>
      <c r="J446" s="6"/>
      <c r="K446" s="6"/>
      <c r="L446" s="6"/>
      <c r="M446" s="6"/>
      <c r="N446" s="6"/>
      <c r="O446" s="6"/>
      <c r="P446" s="6"/>
    </row>
    <row r="447" spans="1:16" ht="12.75">
      <c r="A447" s="122"/>
      <c r="B447" s="171"/>
      <c r="C447" s="172"/>
      <c r="D447" s="173"/>
      <c r="E447" s="6"/>
      <c r="F447" s="6"/>
      <c r="G447" s="6"/>
      <c r="H447" s="6"/>
      <c r="I447" s="6"/>
      <c r="J447" s="6"/>
      <c r="K447" s="6"/>
      <c r="L447" s="6"/>
      <c r="M447" s="6"/>
      <c r="N447" s="6"/>
      <c r="O447" s="6"/>
      <c r="P447" s="6"/>
    </row>
    <row r="448" spans="1:16" ht="12.75">
      <c r="A448" s="122"/>
      <c r="B448" s="171"/>
      <c r="C448" s="172"/>
      <c r="D448" s="173"/>
      <c r="E448" s="6"/>
      <c r="F448" s="6"/>
      <c r="G448" s="6"/>
      <c r="H448" s="6"/>
      <c r="I448" s="6"/>
      <c r="J448" s="6"/>
      <c r="K448" s="6"/>
      <c r="L448" s="6"/>
      <c r="M448" s="6"/>
      <c r="N448" s="6"/>
      <c r="O448" s="6"/>
      <c r="P448" s="6"/>
    </row>
    <row r="449" spans="1:16" ht="12.75">
      <c r="A449" s="122"/>
      <c r="B449" s="171"/>
      <c r="C449" s="172"/>
      <c r="D449" s="173"/>
      <c r="E449" s="6"/>
      <c r="F449" s="6"/>
      <c r="G449" s="6"/>
      <c r="H449" s="6"/>
      <c r="I449" s="6"/>
      <c r="J449" s="6"/>
      <c r="K449" s="6"/>
      <c r="L449" s="6"/>
      <c r="M449" s="6"/>
      <c r="N449" s="6"/>
      <c r="O449" s="6"/>
      <c r="P449" s="6"/>
    </row>
    <row r="450" spans="1:16" ht="12.75">
      <c r="A450" s="122"/>
      <c r="B450" s="171"/>
      <c r="C450" s="172"/>
      <c r="D450" s="173"/>
      <c r="E450" s="6"/>
      <c r="F450" s="6"/>
      <c r="G450" s="6"/>
      <c r="H450" s="6"/>
      <c r="I450" s="6"/>
      <c r="J450" s="6"/>
      <c r="K450" s="6"/>
      <c r="L450" s="6"/>
      <c r="M450" s="6"/>
      <c r="N450" s="6"/>
      <c r="O450" s="6"/>
      <c r="P450" s="6"/>
    </row>
    <row r="451" spans="1:16" ht="12.75">
      <c r="A451" s="122"/>
      <c r="B451" s="171"/>
      <c r="C451" s="172"/>
      <c r="D451" s="173"/>
      <c r="E451" s="6"/>
      <c r="F451" s="6"/>
      <c r="G451" s="6"/>
      <c r="H451" s="6"/>
      <c r="I451" s="6"/>
      <c r="J451" s="6"/>
      <c r="K451" s="6"/>
      <c r="L451" s="6"/>
      <c r="M451" s="6"/>
      <c r="N451" s="6"/>
      <c r="O451" s="6"/>
      <c r="P451" s="6"/>
    </row>
    <row r="452" spans="1:16" ht="12.75">
      <c r="A452" s="122"/>
      <c r="B452" s="171"/>
      <c r="C452" s="172"/>
      <c r="D452" s="173"/>
      <c r="E452" s="6"/>
      <c r="F452" s="6"/>
      <c r="G452" s="6"/>
      <c r="H452" s="6"/>
      <c r="I452" s="6"/>
      <c r="J452" s="6"/>
      <c r="K452" s="6"/>
      <c r="L452" s="6"/>
      <c r="M452" s="6"/>
      <c r="N452" s="6"/>
      <c r="O452" s="6"/>
      <c r="P452" s="6"/>
    </row>
    <row r="453" spans="1:16" ht="12.75">
      <c r="A453" s="122"/>
      <c r="B453" s="171"/>
      <c r="C453" s="172"/>
      <c r="D453" s="173"/>
      <c r="E453" s="6"/>
      <c r="F453" s="6"/>
      <c r="G453" s="6"/>
      <c r="H453" s="6"/>
      <c r="I453" s="6"/>
      <c r="J453" s="6"/>
      <c r="K453" s="6"/>
      <c r="L453" s="6"/>
      <c r="M453" s="6"/>
      <c r="N453" s="6"/>
      <c r="O453" s="6"/>
      <c r="P453" s="6"/>
    </row>
    <row r="454" spans="1:16" ht="12.75">
      <c r="A454" s="122"/>
      <c r="B454" s="171"/>
      <c r="C454" s="172"/>
      <c r="D454" s="173"/>
      <c r="E454" s="6"/>
      <c r="F454" s="6"/>
      <c r="G454" s="6"/>
      <c r="H454" s="6"/>
      <c r="I454" s="6"/>
      <c r="J454" s="6"/>
      <c r="K454" s="6"/>
      <c r="L454" s="6"/>
      <c r="M454" s="6"/>
      <c r="N454" s="6"/>
      <c r="O454" s="6"/>
      <c r="P454" s="6"/>
    </row>
    <row r="455" spans="1:16" ht="12.75">
      <c r="A455" s="122"/>
      <c r="B455" s="171"/>
      <c r="C455" s="172"/>
      <c r="D455" s="173"/>
      <c r="E455" s="6"/>
      <c r="F455" s="6"/>
      <c r="G455" s="6"/>
      <c r="H455" s="6"/>
      <c r="I455" s="6"/>
      <c r="J455" s="6"/>
      <c r="K455" s="6"/>
      <c r="L455" s="6"/>
      <c r="M455" s="6"/>
      <c r="N455" s="6"/>
      <c r="O455" s="6"/>
      <c r="P455" s="6"/>
    </row>
    <row r="456" spans="1:16" ht="12.75">
      <c r="A456" s="122"/>
      <c r="B456" s="171"/>
      <c r="C456" s="172"/>
      <c r="D456" s="173"/>
      <c r="E456" s="6"/>
      <c r="F456" s="6"/>
      <c r="G456" s="6"/>
      <c r="H456" s="6"/>
      <c r="I456" s="6"/>
      <c r="J456" s="6"/>
      <c r="K456" s="6"/>
      <c r="L456" s="6"/>
      <c r="M456" s="6"/>
      <c r="N456" s="6"/>
      <c r="O456" s="6"/>
      <c r="P456" s="6"/>
    </row>
    <row r="457" spans="1:16" ht="12.75">
      <c r="A457" s="122"/>
      <c r="B457" s="171"/>
      <c r="C457" s="172"/>
      <c r="D457" s="173"/>
      <c r="E457" s="6"/>
      <c r="F457" s="6"/>
      <c r="G457" s="6"/>
      <c r="H457" s="6"/>
      <c r="I457" s="6"/>
      <c r="J457" s="6"/>
      <c r="K457" s="6"/>
      <c r="L457" s="6"/>
      <c r="M457" s="6"/>
      <c r="N457" s="6"/>
      <c r="O457" s="6"/>
      <c r="P457" s="6"/>
    </row>
    <row r="458" spans="1:16" ht="12.75">
      <c r="A458" s="122"/>
      <c r="B458" s="171"/>
      <c r="C458" s="172"/>
      <c r="D458" s="173"/>
      <c r="E458" s="6"/>
      <c r="F458" s="6"/>
      <c r="G458" s="6"/>
      <c r="H458" s="6"/>
      <c r="I458" s="6"/>
      <c r="J458" s="6"/>
      <c r="K458" s="6"/>
      <c r="L458" s="6"/>
      <c r="M458" s="6"/>
      <c r="N458" s="6"/>
      <c r="O458" s="6"/>
      <c r="P458" s="6"/>
    </row>
    <row r="459" spans="1:16" ht="12.75">
      <c r="A459" s="122"/>
      <c r="B459" s="171"/>
      <c r="C459" s="172"/>
      <c r="D459" s="173"/>
      <c r="E459" s="6"/>
      <c r="F459" s="6"/>
      <c r="G459" s="6"/>
      <c r="H459" s="6"/>
      <c r="I459" s="6"/>
      <c r="J459" s="6"/>
      <c r="K459" s="6"/>
      <c r="L459" s="6"/>
      <c r="M459" s="6"/>
      <c r="N459" s="6"/>
      <c r="O459" s="6"/>
      <c r="P459" s="6"/>
    </row>
    <row r="460" spans="1:16" ht="12.75">
      <c r="A460" s="122"/>
      <c r="B460" s="171"/>
      <c r="C460" s="172"/>
      <c r="D460" s="173"/>
      <c r="E460" s="6"/>
      <c r="F460" s="6"/>
      <c r="G460" s="6"/>
      <c r="H460" s="6"/>
      <c r="I460" s="6"/>
      <c r="J460" s="6"/>
      <c r="K460" s="6"/>
      <c r="L460" s="6"/>
      <c r="M460" s="6"/>
      <c r="N460" s="6"/>
      <c r="O460" s="6"/>
      <c r="P460" s="6"/>
    </row>
    <row r="461" spans="1:16" ht="12.75">
      <c r="A461" s="122"/>
      <c r="B461" s="171"/>
      <c r="C461" s="172"/>
      <c r="D461" s="173"/>
      <c r="E461" s="6"/>
      <c r="F461" s="6"/>
      <c r="G461" s="6"/>
      <c r="H461" s="6"/>
      <c r="I461" s="6"/>
      <c r="J461" s="6"/>
      <c r="K461" s="6"/>
      <c r="L461" s="6"/>
      <c r="M461" s="6"/>
      <c r="N461" s="6"/>
      <c r="O461" s="6"/>
      <c r="P461" s="6"/>
    </row>
    <row r="462" spans="1:16" ht="12.75">
      <c r="A462" s="122"/>
      <c r="B462" s="171"/>
      <c r="C462" s="172"/>
      <c r="D462" s="173"/>
      <c r="E462" s="6"/>
      <c r="F462" s="6"/>
      <c r="G462" s="6"/>
      <c r="H462" s="6"/>
      <c r="I462" s="6"/>
      <c r="J462" s="6"/>
      <c r="K462" s="6"/>
      <c r="L462" s="6"/>
      <c r="M462" s="6"/>
      <c r="N462" s="6"/>
      <c r="O462" s="6"/>
      <c r="P462" s="6"/>
    </row>
    <row r="463" spans="1:16" ht="12.75">
      <c r="A463" s="122"/>
      <c r="B463" s="171"/>
      <c r="C463" s="172"/>
      <c r="D463" s="173"/>
      <c r="E463" s="6"/>
      <c r="F463" s="6"/>
      <c r="G463" s="6"/>
      <c r="H463" s="6"/>
      <c r="I463" s="6"/>
      <c r="J463" s="6"/>
      <c r="K463" s="6"/>
      <c r="L463" s="6"/>
      <c r="M463" s="6"/>
      <c r="N463" s="6"/>
      <c r="O463" s="6"/>
      <c r="P463" s="6"/>
    </row>
    <row r="464" spans="1:16" ht="12.75">
      <c r="A464" s="122"/>
      <c r="B464" s="171"/>
      <c r="C464" s="172"/>
      <c r="D464" s="173"/>
      <c r="E464" s="6"/>
      <c r="F464" s="6"/>
      <c r="G464" s="6"/>
      <c r="H464" s="6"/>
      <c r="I464" s="6"/>
      <c r="J464" s="6"/>
      <c r="K464" s="6"/>
      <c r="L464" s="6"/>
      <c r="M464" s="6"/>
      <c r="N464" s="6"/>
      <c r="O464" s="6"/>
      <c r="P464" s="6"/>
    </row>
    <row r="465" spans="1:16" ht="12.75">
      <c r="A465" s="122"/>
      <c r="B465" s="171"/>
      <c r="C465" s="172"/>
      <c r="D465" s="173"/>
      <c r="E465" s="6"/>
      <c r="F465" s="6"/>
      <c r="G465" s="6"/>
      <c r="H465" s="6"/>
      <c r="I465" s="6"/>
      <c r="J465" s="6"/>
      <c r="K465" s="6"/>
      <c r="L465" s="6"/>
      <c r="M465" s="6"/>
      <c r="N465" s="6"/>
      <c r="O465" s="6"/>
      <c r="P465" s="6"/>
    </row>
    <row r="466" spans="1:16" ht="12.75">
      <c r="A466" s="122"/>
      <c r="B466" s="171"/>
      <c r="C466" s="172"/>
      <c r="D466" s="173"/>
      <c r="E466" s="6"/>
      <c r="F466" s="6"/>
      <c r="G466" s="6"/>
      <c r="H466" s="6"/>
      <c r="I466" s="6"/>
      <c r="J466" s="6"/>
      <c r="K466" s="6"/>
      <c r="L466" s="6"/>
      <c r="M466" s="6"/>
      <c r="N466" s="6"/>
      <c r="O466" s="6"/>
      <c r="P466" s="6"/>
    </row>
    <row r="467" spans="1:16" ht="12.75">
      <c r="A467" s="122"/>
      <c r="B467" s="171"/>
      <c r="C467" s="172"/>
      <c r="D467" s="173"/>
      <c r="E467" s="6"/>
      <c r="F467" s="6"/>
      <c r="G467" s="6"/>
      <c r="H467" s="6"/>
      <c r="I467" s="6"/>
      <c r="J467" s="6"/>
      <c r="K467" s="6"/>
      <c r="L467" s="6"/>
      <c r="M467" s="6"/>
      <c r="N467" s="6"/>
      <c r="O467" s="6"/>
      <c r="P467" s="6"/>
    </row>
    <row r="468" spans="1:16" ht="12.75">
      <c r="A468" s="122"/>
      <c r="B468" s="171"/>
      <c r="C468" s="172"/>
      <c r="D468" s="173"/>
      <c r="E468" s="6"/>
      <c r="F468" s="6"/>
      <c r="G468" s="6"/>
      <c r="H468" s="6"/>
      <c r="I468" s="6"/>
      <c r="J468" s="6"/>
      <c r="K468" s="6"/>
      <c r="L468" s="6"/>
      <c r="M468" s="6"/>
      <c r="N468" s="6"/>
      <c r="O468" s="6"/>
      <c r="P468" s="6"/>
    </row>
    <row r="469" spans="1:16" ht="12.75">
      <c r="A469" s="122"/>
      <c r="B469" s="171"/>
      <c r="C469" s="172"/>
      <c r="D469" s="173"/>
      <c r="E469" s="6"/>
      <c r="F469" s="6"/>
      <c r="G469" s="6"/>
      <c r="H469" s="6"/>
      <c r="I469" s="6"/>
      <c r="J469" s="6"/>
      <c r="K469" s="6"/>
      <c r="L469" s="6"/>
      <c r="M469" s="6"/>
      <c r="N469" s="6"/>
      <c r="O469" s="6"/>
      <c r="P469" s="6"/>
    </row>
    <row r="470" spans="1:16" ht="12.75">
      <c r="A470" s="122"/>
      <c r="B470" s="171"/>
      <c r="C470" s="172"/>
      <c r="D470" s="173"/>
      <c r="E470" s="6"/>
      <c r="F470" s="6"/>
      <c r="G470" s="6"/>
      <c r="H470" s="6"/>
      <c r="I470" s="6"/>
      <c r="J470" s="6"/>
      <c r="K470" s="6"/>
      <c r="L470" s="6"/>
      <c r="M470" s="6"/>
      <c r="N470" s="6"/>
      <c r="O470" s="6"/>
      <c r="P470" s="6"/>
    </row>
    <row r="471" spans="1:16" ht="12.75">
      <c r="A471" s="122"/>
      <c r="B471" s="171"/>
      <c r="C471" s="172"/>
      <c r="D471" s="173"/>
      <c r="E471" s="6"/>
      <c r="F471" s="6"/>
      <c r="G471" s="6"/>
      <c r="H471" s="6"/>
      <c r="I471" s="6"/>
      <c r="J471" s="6"/>
      <c r="K471" s="6"/>
      <c r="L471" s="6"/>
      <c r="M471" s="6"/>
      <c r="N471" s="6"/>
      <c r="O471" s="6"/>
      <c r="P471" s="6"/>
    </row>
    <row r="472" spans="1:16" ht="12.75">
      <c r="A472" s="122"/>
      <c r="B472" s="171"/>
      <c r="C472" s="172"/>
      <c r="D472" s="173"/>
      <c r="E472" s="6"/>
      <c r="F472" s="6"/>
      <c r="G472" s="6"/>
      <c r="H472" s="6"/>
      <c r="I472" s="6"/>
      <c r="J472" s="6"/>
      <c r="K472" s="6"/>
      <c r="L472" s="6"/>
      <c r="M472" s="6"/>
      <c r="N472" s="6"/>
      <c r="O472" s="6"/>
      <c r="P472" s="6"/>
    </row>
    <row r="473" spans="1:16" ht="12.75">
      <c r="A473" s="122"/>
      <c r="B473" s="171"/>
      <c r="C473" s="172"/>
      <c r="D473" s="173"/>
      <c r="E473" s="6"/>
      <c r="F473" s="6"/>
      <c r="G473" s="6"/>
      <c r="H473" s="6"/>
      <c r="I473" s="6"/>
      <c r="J473" s="6"/>
      <c r="K473" s="6"/>
      <c r="L473" s="6"/>
      <c r="M473" s="6"/>
      <c r="N473" s="6"/>
      <c r="O473" s="6"/>
      <c r="P473" s="6"/>
    </row>
    <row r="474" spans="1:16" ht="12.75">
      <c r="A474" s="122"/>
      <c r="B474" s="171"/>
      <c r="C474" s="172"/>
      <c r="D474" s="173"/>
      <c r="E474" s="6"/>
      <c r="F474" s="6"/>
      <c r="G474" s="6"/>
      <c r="H474" s="6"/>
      <c r="I474" s="6"/>
      <c r="J474" s="6"/>
      <c r="K474" s="6"/>
      <c r="L474" s="6"/>
      <c r="M474" s="6"/>
      <c r="N474" s="6"/>
      <c r="O474" s="6"/>
      <c r="P474" s="6"/>
    </row>
    <row r="475" spans="1:16" ht="12.75">
      <c r="A475" s="122"/>
      <c r="B475" s="171"/>
      <c r="C475" s="172"/>
      <c r="D475" s="173"/>
      <c r="E475" s="6"/>
      <c r="F475" s="6"/>
      <c r="G475" s="6"/>
      <c r="H475" s="6"/>
      <c r="I475" s="6"/>
      <c r="J475" s="6"/>
      <c r="K475" s="6"/>
      <c r="L475" s="6"/>
      <c r="M475" s="6"/>
      <c r="N475" s="6"/>
      <c r="O475" s="6"/>
      <c r="P475" s="6"/>
    </row>
    <row r="476" spans="1:16" ht="12.75">
      <c r="A476" s="122"/>
      <c r="B476" s="171"/>
      <c r="C476" s="172"/>
      <c r="D476" s="173"/>
      <c r="E476" s="6"/>
      <c r="F476" s="6"/>
      <c r="G476" s="6"/>
      <c r="H476" s="6"/>
      <c r="I476" s="6"/>
      <c r="J476" s="6"/>
      <c r="K476" s="6"/>
      <c r="L476" s="6"/>
      <c r="M476" s="6"/>
      <c r="N476" s="6"/>
      <c r="O476" s="6"/>
      <c r="P476" s="6"/>
    </row>
    <row r="477" spans="1:16" ht="12.75">
      <c r="A477" s="122"/>
      <c r="B477" s="171"/>
      <c r="C477" s="172"/>
      <c r="D477" s="173"/>
      <c r="E477" s="6"/>
      <c r="F477" s="6"/>
      <c r="G477" s="6"/>
      <c r="H477" s="6"/>
      <c r="I477" s="6"/>
      <c r="J477" s="6"/>
      <c r="K477" s="6"/>
      <c r="L477" s="6"/>
      <c r="M477" s="6"/>
      <c r="N477" s="6"/>
      <c r="O477" s="6"/>
      <c r="P477" s="6"/>
    </row>
    <row r="478" spans="1:16" ht="12.75">
      <c r="A478" s="122"/>
      <c r="B478" s="171"/>
      <c r="C478" s="172"/>
      <c r="D478" s="173"/>
      <c r="E478" s="6"/>
      <c r="F478" s="6"/>
      <c r="G478" s="6"/>
      <c r="H478" s="6"/>
      <c r="I478" s="6"/>
      <c r="J478" s="6"/>
      <c r="K478" s="6"/>
      <c r="L478" s="6"/>
      <c r="M478" s="6"/>
      <c r="N478" s="6"/>
      <c r="O478" s="6"/>
      <c r="P478" s="6"/>
    </row>
    <row r="479" spans="1:16" ht="12.75">
      <c r="A479" s="122"/>
      <c r="B479" s="171"/>
      <c r="C479" s="172"/>
      <c r="D479" s="173"/>
      <c r="E479" s="6"/>
      <c r="F479" s="6"/>
      <c r="G479" s="6"/>
      <c r="H479" s="6"/>
      <c r="I479" s="6"/>
      <c r="J479" s="6"/>
      <c r="K479" s="6"/>
      <c r="L479" s="6"/>
      <c r="M479" s="6"/>
      <c r="N479" s="6"/>
      <c r="O479" s="6"/>
      <c r="P479" s="6"/>
    </row>
    <row r="480" spans="1:16" ht="12.75">
      <c r="A480" s="122"/>
      <c r="B480" s="171"/>
      <c r="C480" s="172"/>
      <c r="D480" s="173"/>
      <c r="E480" s="6"/>
      <c r="F480" s="6"/>
      <c r="G480" s="6"/>
      <c r="H480" s="6"/>
      <c r="I480" s="6"/>
      <c r="J480" s="6"/>
      <c r="K480" s="6"/>
      <c r="L480" s="6"/>
      <c r="M480" s="6"/>
      <c r="N480" s="6"/>
      <c r="O480" s="6"/>
      <c r="P480" s="6"/>
    </row>
    <row r="481" spans="1:16" ht="12.75">
      <c r="A481" s="122"/>
      <c r="B481" s="171"/>
      <c r="C481" s="172"/>
      <c r="D481" s="173"/>
      <c r="E481" s="6"/>
      <c r="F481" s="6"/>
      <c r="G481" s="6"/>
      <c r="H481" s="6"/>
      <c r="I481" s="6"/>
      <c r="J481" s="6"/>
      <c r="K481" s="6"/>
      <c r="L481" s="6"/>
      <c r="M481" s="6"/>
      <c r="N481" s="6"/>
      <c r="O481" s="6"/>
      <c r="P481" s="6"/>
    </row>
    <row r="482" spans="1:16" ht="12.75">
      <c r="A482" s="122"/>
      <c r="B482" s="171"/>
      <c r="C482" s="172"/>
      <c r="D482" s="173"/>
      <c r="E482" s="6"/>
      <c r="F482" s="6"/>
      <c r="G482" s="6"/>
      <c r="H482" s="6"/>
      <c r="I482" s="6"/>
      <c r="J482" s="6"/>
      <c r="K482" s="6"/>
      <c r="L482" s="6"/>
      <c r="M482" s="6"/>
      <c r="N482" s="6"/>
      <c r="O482" s="6"/>
      <c r="P482" s="6"/>
    </row>
    <row r="483" spans="1:16" ht="12.75">
      <c r="A483" s="122"/>
      <c r="B483" s="171"/>
      <c r="C483" s="172"/>
      <c r="D483" s="173"/>
      <c r="E483" s="6"/>
      <c r="F483" s="6"/>
      <c r="G483" s="6"/>
      <c r="H483" s="6"/>
      <c r="I483" s="6"/>
      <c r="J483" s="6"/>
      <c r="K483" s="6"/>
      <c r="L483" s="6"/>
      <c r="M483" s="6"/>
      <c r="N483" s="6"/>
      <c r="O483" s="6"/>
      <c r="P483" s="6"/>
    </row>
    <row r="484" spans="1:16" ht="12.75">
      <c r="A484" s="122"/>
      <c r="B484" s="171"/>
      <c r="C484" s="172"/>
      <c r="D484" s="173"/>
      <c r="E484" s="6"/>
      <c r="F484" s="6"/>
      <c r="G484" s="6"/>
      <c r="H484" s="6"/>
      <c r="I484" s="6"/>
      <c r="J484" s="6"/>
      <c r="K484" s="6"/>
      <c r="L484" s="6"/>
      <c r="M484" s="6"/>
      <c r="N484" s="6"/>
      <c r="O484" s="6"/>
      <c r="P484" s="6"/>
    </row>
    <row r="485" spans="1:16" ht="12.75">
      <c r="A485" s="122"/>
      <c r="B485" s="171"/>
      <c r="C485" s="172"/>
      <c r="D485" s="173"/>
      <c r="E485" s="6"/>
      <c r="F485" s="6"/>
      <c r="G485" s="6"/>
      <c r="H485" s="6"/>
      <c r="I485" s="6"/>
      <c r="J485" s="6"/>
      <c r="K485" s="6"/>
      <c r="L485" s="6"/>
      <c r="M485" s="6"/>
      <c r="N485" s="6"/>
      <c r="O485" s="6"/>
      <c r="P485" s="6"/>
    </row>
    <row r="486" spans="1:16" ht="12.75">
      <c r="A486" s="122"/>
      <c r="B486" s="171"/>
      <c r="C486" s="172"/>
      <c r="D486" s="173"/>
      <c r="E486" s="6"/>
      <c r="F486" s="6"/>
      <c r="G486" s="6"/>
      <c r="H486" s="6"/>
      <c r="I486" s="6"/>
      <c r="J486" s="6"/>
      <c r="K486" s="6"/>
      <c r="L486" s="6"/>
      <c r="M486" s="6"/>
      <c r="N486" s="6"/>
      <c r="O486" s="6"/>
      <c r="P486" s="6"/>
    </row>
    <row r="487" spans="1:16" ht="12.75">
      <c r="A487" s="122"/>
      <c r="B487" s="171"/>
      <c r="C487" s="172"/>
      <c r="D487" s="173"/>
      <c r="E487" s="6"/>
      <c r="F487" s="6"/>
      <c r="G487" s="6"/>
      <c r="H487" s="6"/>
      <c r="I487" s="6"/>
      <c r="J487" s="6"/>
      <c r="K487" s="6"/>
      <c r="L487" s="6"/>
      <c r="M487" s="6"/>
      <c r="N487" s="6"/>
      <c r="O487" s="6"/>
      <c r="P487" s="6"/>
    </row>
    <row r="488" spans="1:16" ht="12.75">
      <c r="A488" s="122"/>
      <c r="B488" s="171"/>
      <c r="C488" s="172"/>
      <c r="D488" s="173"/>
      <c r="E488" s="6"/>
      <c r="F488" s="6"/>
      <c r="G488" s="6"/>
      <c r="H488" s="6"/>
      <c r="I488" s="6"/>
      <c r="J488" s="6"/>
      <c r="K488" s="6"/>
      <c r="L488" s="6"/>
      <c r="M488" s="6"/>
      <c r="N488" s="6"/>
      <c r="O488" s="6"/>
      <c r="P488" s="6"/>
    </row>
    <row r="489" spans="1:16" ht="12.75">
      <c r="A489" s="122"/>
      <c r="B489" s="171"/>
      <c r="C489" s="172"/>
      <c r="D489" s="173"/>
      <c r="E489" s="6"/>
      <c r="F489" s="6"/>
      <c r="G489" s="6"/>
      <c r="H489" s="6"/>
      <c r="I489" s="6"/>
      <c r="J489" s="6"/>
      <c r="K489" s="6"/>
      <c r="L489" s="6"/>
      <c r="M489" s="6"/>
      <c r="N489" s="6"/>
      <c r="O489" s="6"/>
      <c r="P489" s="6"/>
    </row>
    <row r="490" spans="1:16" ht="12.75">
      <c r="A490" s="122"/>
      <c r="B490" s="171"/>
      <c r="C490" s="172"/>
      <c r="D490" s="173"/>
      <c r="E490" s="6"/>
      <c r="F490" s="6"/>
      <c r="G490" s="6"/>
      <c r="H490" s="6"/>
      <c r="I490" s="6"/>
      <c r="J490" s="6"/>
      <c r="K490" s="6"/>
      <c r="L490" s="6"/>
      <c r="M490" s="6"/>
      <c r="N490" s="6"/>
      <c r="O490" s="6"/>
      <c r="P490" s="6"/>
    </row>
    <row r="491" spans="1:16" ht="12.75">
      <c r="A491" s="122"/>
      <c r="B491" s="171"/>
      <c r="C491" s="172"/>
      <c r="D491" s="173"/>
      <c r="E491" s="6"/>
      <c r="F491" s="6"/>
      <c r="G491" s="6"/>
      <c r="H491" s="6"/>
      <c r="I491" s="6"/>
      <c r="J491" s="6"/>
      <c r="K491" s="6"/>
      <c r="L491" s="6"/>
      <c r="M491" s="6"/>
      <c r="N491" s="6"/>
      <c r="O491" s="6"/>
      <c r="P491" s="6"/>
    </row>
    <row r="492" spans="1:16" ht="12.75">
      <c r="A492" s="122"/>
      <c r="B492" s="171"/>
      <c r="C492" s="172"/>
      <c r="D492" s="173"/>
      <c r="E492" s="6"/>
      <c r="F492" s="6"/>
      <c r="G492" s="6"/>
      <c r="H492" s="6"/>
      <c r="I492" s="6"/>
      <c r="J492" s="6"/>
      <c r="K492" s="6"/>
      <c r="L492" s="6"/>
      <c r="M492" s="6"/>
      <c r="N492" s="6"/>
      <c r="O492" s="6"/>
      <c r="P492" s="6"/>
    </row>
    <row r="493" spans="1:16" ht="12.75">
      <c r="A493" s="122"/>
      <c r="B493" s="171"/>
      <c r="C493" s="172"/>
      <c r="D493" s="173"/>
      <c r="E493" s="6"/>
      <c r="F493" s="6"/>
      <c r="G493" s="6"/>
      <c r="H493" s="6"/>
      <c r="I493" s="6"/>
      <c r="J493" s="6"/>
      <c r="K493" s="6"/>
      <c r="L493" s="6"/>
      <c r="M493" s="6"/>
      <c r="N493" s="6"/>
      <c r="O493" s="6"/>
      <c r="P493" s="6"/>
    </row>
    <row r="494" spans="1:16" ht="12.75">
      <c r="A494" s="122"/>
      <c r="B494" s="171"/>
      <c r="C494" s="172"/>
      <c r="D494" s="173"/>
      <c r="E494" s="6"/>
      <c r="F494" s="6"/>
      <c r="G494" s="6"/>
      <c r="H494" s="6"/>
      <c r="I494" s="6"/>
      <c r="J494" s="6"/>
      <c r="K494" s="6"/>
      <c r="L494" s="6"/>
      <c r="M494" s="6"/>
      <c r="N494" s="6"/>
      <c r="O494" s="6"/>
      <c r="P494" s="6"/>
    </row>
    <row r="495" spans="1:16" ht="12.75">
      <c r="A495" s="122"/>
      <c r="B495" s="171"/>
      <c r="C495" s="172"/>
      <c r="D495" s="173"/>
      <c r="E495" s="6"/>
      <c r="F495" s="6"/>
      <c r="G495" s="6"/>
      <c r="H495" s="6"/>
      <c r="I495" s="6"/>
      <c r="J495" s="6"/>
      <c r="K495" s="6"/>
      <c r="L495" s="6"/>
      <c r="M495" s="6"/>
      <c r="N495" s="6"/>
      <c r="O495" s="6"/>
      <c r="P495" s="6"/>
    </row>
    <row r="496" spans="1:16" ht="12.75">
      <c r="A496" s="122"/>
      <c r="B496" s="171"/>
      <c r="C496" s="172"/>
      <c r="D496" s="173"/>
      <c r="E496" s="6"/>
      <c r="F496" s="6"/>
      <c r="G496" s="6"/>
      <c r="H496" s="6"/>
      <c r="I496" s="6"/>
      <c r="J496" s="6"/>
      <c r="K496" s="6"/>
      <c r="L496" s="6"/>
      <c r="M496" s="6"/>
      <c r="N496" s="6"/>
      <c r="O496" s="6"/>
      <c r="P496" s="6"/>
    </row>
    <row r="497" spans="1:16" ht="12.75">
      <c r="A497" s="122"/>
      <c r="B497" s="171"/>
      <c r="C497" s="172"/>
      <c r="D497" s="173"/>
      <c r="E497" s="6"/>
      <c r="F497" s="6"/>
      <c r="G497" s="6"/>
      <c r="H497" s="6"/>
      <c r="I497" s="6"/>
      <c r="J497" s="6"/>
      <c r="K497" s="6"/>
      <c r="L497" s="6"/>
      <c r="M497" s="6"/>
      <c r="N497" s="6"/>
      <c r="O497" s="6"/>
      <c r="P497" s="6"/>
    </row>
    <row r="498" spans="1:16" ht="12.75">
      <c r="A498" s="122"/>
      <c r="B498" s="171"/>
      <c r="C498" s="172"/>
      <c r="D498" s="173"/>
      <c r="E498" s="6"/>
      <c r="F498" s="6"/>
      <c r="G498" s="6"/>
      <c r="H498" s="6"/>
      <c r="I498" s="6"/>
      <c r="J498" s="6"/>
      <c r="K498" s="6"/>
      <c r="L498" s="6"/>
      <c r="M498" s="6"/>
      <c r="N498" s="6"/>
      <c r="O498" s="6"/>
      <c r="P498" s="6"/>
    </row>
    <row r="499" spans="1:16" ht="12.75">
      <c r="A499" s="122"/>
      <c r="B499" s="171"/>
      <c r="C499" s="172"/>
      <c r="D499" s="173"/>
      <c r="E499" s="6"/>
      <c r="F499" s="6"/>
      <c r="G499" s="6"/>
      <c r="H499" s="6"/>
      <c r="I499" s="6"/>
      <c r="J499" s="6"/>
      <c r="K499" s="6"/>
      <c r="L499" s="6"/>
      <c r="M499" s="6"/>
      <c r="N499" s="6"/>
      <c r="O499" s="6"/>
      <c r="P499" s="6"/>
    </row>
    <row r="500" spans="1:16" ht="12.75">
      <c r="A500" s="122"/>
      <c r="B500" s="171"/>
      <c r="C500" s="172"/>
      <c r="D500" s="173"/>
      <c r="E500" s="6"/>
      <c r="F500" s="6"/>
      <c r="G500" s="6"/>
      <c r="H500" s="6"/>
      <c r="I500" s="6"/>
      <c r="J500" s="6"/>
      <c r="K500" s="6"/>
      <c r="L500" s="6"/>
      <c r="M500" s="6"/>
      <c r="N500" s="6"/>
      <c r="O500" s="6"/>
      <c r="P500" s="6"/>
    </row>
    <row r="501" spans="1:16" ht="12.75">
      <c r="A501" s="122"/>
      <c r="B501" s="171"/>
      <c r="C501" s="172"/>
      <c r="D501" s="173"/>
      <c r="E501" s="6"/>
      <c r="F501" s="6"/>
      <c r="G501" s="6"/>
      <c r="H501" s="6"/>
      <c r="I501" s="6"/>
      <c r="J501" s="6"/>
      <c r="K501" s="6"/>
      <c r="L501" s="6"/>
      <c r="M501" s="6"/>
      <c r="N501" s="6"/>
      <c r="O501" s="6"/>
      <c r="P501" s="6"/>
    </row>
    <row r="502" spans="1:16" ht="12.75">
      <c r="A502" s="122"/>
      <c r="B502" s="171"/>
      <c r="C502" s="172"/>
      <c r="D502" s="173"/>
      <c r="E502" s="6"/>
      <c r="F502" s="6"/>
      <c r="G502" s="6"/>
      <c r="H502" s="6"/>
      <c r="I502" s="6"/>
      <c r="J502" s="6"/>
      <c r="K502" s="6"/>
      <c r="L502" s="6"/>
      <c r="M502" s="6"/>
      <c r="N502" s="6"/>
      <c r="O502" s="6"/>
      <c r="P502" s="6"/>
    </row>
    <row r="503" spans="1:16" ht="12.75">
      <c r="A503" s="122"/>
      <c r="B503" s="171"/>
      <c r="C503" s="172"/>
      <c r="D503" s="173"/>
      <c r="E503" s="6"/>
      <c r="F503" s="6"/>
      <c r="G503" s="6"/>
      <c r="H503" s="6"/>
      <c r="I503" s="6"/>
      <c r="J503" s="6"/>
      <c r="K503" s="6"/>
      <c r="L503" s="6"/>
      <c r="M503" s="6"/>
      <c r="N503" s="6"/>
      <c r="O503" s="6"/>
      <c r="P503" s="6"/>
    </row>
    <row r="504" spans="1:16" ht="12.75">
      <c r="A504" s="122"/>
      <c r="B504" s="171"/>
      <c r="C504" s="172"/>
      <c r="D504" s="173"/>
      <c r="E504" s="6"/>
      <c r="F504" s="6"/>
      <c r="G504" s="6"/>
      <c r="H504" s="6"/>
      <c r="I504" s="6"/>
      <c r="J504" s="6"/>
      <c r="K504" s="6"/>
      <c r="L504" s="6"/>
      <c r="M504" s="6"/>
      <c r="N504" s="6"/>
      <c r="O504" s="6"/>
      <c r="P504" s="6"/>
    </row>
    <row r="505" spans="1:16" ht="12.75">
      <c r="A505" s="122"/>
      <c r="B505" s="171"/>
      <c r="C505" s="172"/>
      <c r="D505" s="173"/>
      <c r="E505" s="6"/>
      <c r="F505" s="6"/>
      <c r="G505" s="6"/>
      <c r="H505" s="6"/>
      <c r="I505" s="6"/>
      <c r="J505" s="6"/>
      <c r="K505" s="6"/>
      <c r="L505" s="6"/>
      <c r="M505" s="6"/>
      <c r="N505" s="6"/>
      <c r="O505" s="6"/>
      <c r="P505" s="6"/>
    </row>
    <row r="506" spans="1:16" ht="12.75">
      <c r="A506" s="122"/>
      <c r="B506" s="171"/>
      <c r="C506" s="172"/>
      <c r="D506" s="173"/>
      <c r="E506" s="6"/>
      <c r="F506" s="6"/>
      <c r="G506" s="6"/>
      <c r="H506" s="6"/>
      <c r="I506" s="6"/>
      <c r="J506" s="6"/>
      <c r="K506" s="6"/>
      <c r="L506" s="6"/>
      <c r="M506" s="6"/>
      <c r="N506" s="6"/>
      <c r="O506" s="6"/>
      <c r="P506" s="6"/>
    </row>
    <row r="507" spans="1:16" ht="12.75">
      <c r="A507" s="122"/>
      <c r="B507" s="171"/>
      <c r="C507" s="172"/>
      <c r="D507" s="173"/>
      <c r="E507" s="6"/>
      <c r="F507" s="6"/>
      <c r="G507" s="6"/>
      <c r="H507" s="6"/>
      <c r="I507" s="6"/>
      <c r="J507" s="6"/>
      <c r="K507" s="6"/>
      <c r="L507" s="6"/>
      <c r="M507" s="6"/>
      <c r="N507" s="6"/>
      <c r="O507" s="6"/>
      <c r="P507" s="6"/>
    </row>
    <row r="508" spans="1:16" ht="12.75">
      <c r="A508" s="122"/>
      <c r="B508" s="171"/>
      <c r="C508" s="172"/>
      <c r="D508" s="173"/>
      <c r="E508" s="6"/>
      <c r="F508" s="6"/>
      <c r="G508" s="6"/>
      <c r="H508" s="6"/>
      <c r="I508" s="6"/>
      <c r="J508" s="6"/>
      <c r="K508" s="6"/>
      <c r="L508" s="6"/>
      <c r="M508" s="6"/>
      <c r="N508" s="6"/>
      <c r="O508" s="6"/>
      <c r="P508" s="6"/>
    </row>
    <row r="509" spans="1:16" ht="12.75">
      <c r="A509" s="122"/>
      <c r="B509" s="171"/>
      <c r="C509" s="172"/>
      <c r="D509" s="173"/>
      <c r="E509" s="6"/>
      <c r="F509" s="6"/>
      <c r="G509" s="6"/>
      <c r="H509" s="6"/>
      <c r="I509" s="6"/>
      <c r="J509" s="6"/>
      <c r="K509" s="6"/>
      <c r="L509" s="6"/>
      <c r="M509" s="6"/>
      <c r="N509" s="6"/>
      <c r="O509" s="6"/>
      <c r="P509" s="6"/>
    </row>
    <row r="510" spans="1:16" ht="12.75">
      <c r="A510" s="122"/>
      <c r="B510" s="171"/>
      <c r="C510" s="172"/>
      <c r="D510" s="173"/>
      <c r="E510" s="6"/>
      <c r="F510" s="6"/>
      <c r="G510" s="6"/>
      <c r="H510" s="6"/>
      <c r="I510" s="6"/>
      <c r="J510" s="6"/>
      <c r="K510" s="6"/>
      <c r="L510" s="6"/>
      <c r="M510" s="6"/>
      <c r="N510" s="6"/>
      <c r="O510" s="6"/>
      <c r="P510" s="6"/>
    </row>
    <row r="511" spans="1:16" ht="12.75">
      <c r="A511" s="122"/>
      <c r="B511" s="171"/>
      <c r="C511" s="172"/>
      <c r="D511" s="173"/>
      <c r="E511" s="6"/>
      <c r="F511" s="6"/>
      <c r="G511" s="6"/>
      <c r="H511" s="6"/>
      <c r="I511" s="6"/>
      <c r="J511" s="6"/>
      <c r="K511" s="6"/>
      <c r="L511" s="6"/>
      <c r="M511" s="6"/>
      <c r="N511" s="6"/>
      <c r="O511" s="6"/>
      <c r="P511" s="6"/>
    </row>
    <row r="512" spans="1:16" ht="12.75">
      <c r="A512" s="122"/>
      <c r="B512" s="171"/>
      <c r="C512" s="172"/>
      <c r="D512" s="173"/>
      <c r="E512" s="6"/>
      <c r="F512" s="6"/>
      <c r="G512" s="6"/>
      <c r="H512" s="6"/>
      <c r="I512" s="6"/>
      <c r="J512" s="6"/>
      <c r="K512" s="6"/>
      <c r="L512" s="6"/>
      <c r="M512" s="6"/>
      <c r="N512" s="6"/>
      <c r="O512" s="6"/>
      <c r="P512" s="6"/>
    </row>
    <row r="513" spans="1:16" ht="12.75">
      <c r="A513" s="122"/>
      <c r="B513" s="171"/>
      <c r="C513" s="172"/>
      <c r="D513" s="173"/>
      <c r="E513" s="6"/>
      <c r="F513" s="6"/>
      <c r="G513" s="6"/>
      <c r="H513" s="6"/>
      <c r="I513" s="6"/>
      <c r="J513" s="6"/>
      <c r="K513" s="6"/>
      <c r="L513" s="6"/>
      <c r="M513" s="6"/>
      <c r="N513" s="6"/>
      <c r="O513" s="6"/>
      <c r="P513" s="6"/>
    </row>
    <row r="514" spans="1:16" ht="12.75">
      <c r="A514" s="122"/>
      <c r="B514" s="171"/>
      <c r="C514" s="172"/>
      <c r="D514" s="173"/>
      <c r="E514" s="6"/>
      <c r="F514" s="6"/>
      <c r="G514" s="6"/>
      <c r="H514" s="6"/>
      <c r="I514" s="6"/>
      <c r="J514" s="6"/>
      <c r="K514" s="6"/>
      <c r="L514" s="6"/>
      <c r="M514" s="6"/>
      <c r="N514" s="6"/>
      <c r="O514" s="6"/>
      <c r="P514" s="6"/>
    </row>
    <row r="515" spans="1:16" ht="12.75">
      <c r="A515" s="122"/>
      <c r="B515" s="171"/>
      <c r="C515" s="172"/>
      <c r="D515" s="173"/>
      <c r="E515" s="6"/>
      <c r="F515" s="6"/>
      <c r="G515" s="6"/>
      <c r="H515" s="6"/>
      <c r="I515" s="6"/>
      <c r="J515" s="6"/>
      <c r="K515" s="6"/>
      <c r="L515" s="6"/>
      <c r="M515" s="6"/>
      <c r="N515" s="6"/>
      <c r="O515" s="6"/>
      <c r="P515" s="6"/>
    </row>
    <row r="516" spans="1:16" ht="12.75">
      <c r="A516" s="122"/>
      <c r="B516" s="171"/>
      <c r="C516" s="172"/>
      <c r="D516" s="173"/>
      <c r="E516" s="6"/>
      <c r="F516" s="6"/>
      <c r="G516" s="6"/>
      <c r="H516" s="6"/>
      <c r="I516" s="6"/>
      <c r="J516" s="6"/>
      <c r="K516" s="6"/>
      <c r="L516" s="6"/>
      <c r="M516" s="6"/>
      <c r="N516" s="6"/>
      <c r="O516" s="6"/>
      <c r="P516" s="6"/>
    </row>
    <row r="517" spans="1:16" ht="12.75">
      <c r="A517" s="122"/>
      <c r="B517" s="171"/>
      <c r="C517" s="172"/>
      <c r="D517" s="173"/>
      <c r="E517" s="6"/>
      <c r="F517" s="6"/>
      <c r="G517" s="6"/>
      <c r="H517" s="6"/>
      <c r="I517" s="6"/>
      <c r="J517" s="6"/>
      <c r="K517" s="6"/>
      <c r="L517" s="6"/>
      <c r="M517" s="6"/>
      <c r="N517" s="6"/>
      <c r="O517" s="6"/>
      <c r="P517" s="6"/>
    </row>
    <row r="518" spans="1:16" ht="12.75">
      <c r="A518" s="122"/>
      <c r="B518" s="171"/>
      <c r="C518" s="172"/>
      <c r="D518" s="173"/>
      <c r="E518" s="6"/>
      <c r="F518" s="6"/>
      <c r="G518" s="6"/>
      <c r="H518" s="6"/>
      <c r="I518" s="6"/>
      <c r="J518" s="6"/>
      <c r="K518" s="6"/>
      <c r="L518" s="6"/>
      <c r="M518" s="6"/>
      <c r="N518" s="6"/>
      <c r="O518" s="6"/>
      <c r="P518" s="6"/>
    </row>
    <row r="519" spans="1:16" ht="12.75">
      <c r="A519" s="122"/>
      <c r="B519" s="171"/>
      <c r="C519" s="172"/>
      <c r="D519" s="173"/>
      <c r="E519" s="6"/>
      <c r="F519" s="6"/>
      <c r="G519" s="6"/>
      <c r="H519" s="6"/>
      <c r="I519" s="6"/>
      <c r="J519" s="6"/>
      <c r="K519" s="6"/>
      <c r="L519" s="6"/>
      <c r="M519" s="6"/>
      <c r="N519" s="6"/>
      <c r="O519" s="6"/>
      <c r="P519" s="6"/>
    </row>
    <row r="520" spans="1:16" ht="12.75">
      <c r="A520" s="122"/>
      <c r="B520" s="171"/>
      <c r="C520" s="172"/>
      <c r="D520" s="173"/>
      <c r="E520" s="6"/>
      <c r="F520" s="6"/>
      <c r="G520" s="6"/>
      <c r="H520" s="6"/>
      <c r="I520" s="6"/>
      <c r="J520" s="6"/>
      <c r="K520" s="6"/>
      <c r="L520" s="6"/>
      <c r="M520" s="6"/>
      <c r="N520" s="6"/>
      <c r="O520" s="6"/>
      <c r="P520" s="6"/>
    </row>
    <row r="521" spans="1:16" ht="12.75">
      <c r="A521" s="122"/>
      <c r="B521" s="171"/>
      <c r="C521" s="172"/>
      <c r="D521" s="173"/>
      <c r="E521" s="6"/>
      <c r="F521" s="6"/>
      <c r="G521" s="6"/>
      <c r="H521" s="6"/>
      <c r="I521" s="6"/>
      <c r="J521" s="6"/>
      <c r="K521" s="6"/>
      <c r="L521" s="6"/>
      <c r="M521" s="6"/>
      <c r="N521" s="6"/>
      <c r="O521" s="6"/>
      <c r="P521" s="6"/>
    </row>
    <row r="522" spans="1:16" ht="12.75">
      <c r="A522" s="122"/>
      <c r="B522" s="171"/>
      <c r="C522" s="172"/>
      <c r="D522" s="173"/>
      <c r="E522" s="6"/>
      <c r="F522" s="6"/>
      <c r="G522" s="6"/>
      <c r="H522" s="6"/>
      <c r="I522" s="6"/>
      <c r="J522" s="6"/>
      <c r="K522" s="6"/>
      <c r="L522" s="6"/>
      <c r="M522" s="6"/>
      <c r="N522" s="6"/>
      <c r="O522" s="6"/>
      <c r="P522" s="6"/>
    </row>
    <row r="523" spans="1:16" ht="12.75">
      <c r="A523" s="122"/>
      <c r="B523" s="171"/>
      <c r="C523" s="172"/>
      <c r="D523" s="173"/>
      <c r="E523" s="6"/>
      <c r="F523" s="6"/>
      <c r="G523" s="6"/>
      <c r="H523" s="6"/>
      <c r="I523" s="6"/>
      <c r="J523" s="6"/>
      <c r="K523" s="6"/>
      <c r="L523" s="6"/>
      <c r="M523" s="6"/>
      <c r="N523" s="6"/>
      <c r="O523" s="6"/>
      <c r="P523" s="6"/>
    </row>
    <row r="524" spans="1:16" ht="12.75">
      <c r="A524" s="122"/>
      <c r="B524" s="171"/>
      <c r="C524" s="172"/>
      <c r="D524" s="173"/>
      <c r="E524" s="6"/>
      <c r="F524" s="6"/>
      <c r="G524" s="6"/>
      <c r="H524" s="6"/>
      <c r="I524" s="6"/>
      <c r="J524" s="6"/>
      <c r="K524" s="6"/>
      <c r="L524" s="6"/>
      <c r="M524" s="6"/>
      <c r="N524" s="6"/>
      <c r="O524" s="6"/>
      <c r="P524" s="6"/>
    </row>
    <row r="525" spans="1:16" ht="12.75">
      <c r="A525" s="122"/>
      <c r="B525" s="171"/>
      <c r="C525" s="172"/>
      <c r="D525" s="173"/>
      <c r="E525" s="6"/>
      <c r="F525" s="6"/>
      <c r="G525" s="6"/>
      <c r="H525" s="6"/>
      <c r="I525" s="6"/>
      <c r="J525" s="6"/>
      <c r="K525" s="6"/>
      <c r="L525" s="6"/>
      <c r="M525" s="6"/>
      <c r="N525" s="6"/>
      <c r="O525" s="6"/>
      <c r="P525" s="6"/>
    </row>
    <row r="526" spans="1:16" ht="12.75">
      <c r="A526" s="122"/>
      <c r="B526" s="171"/>
      <c r="C526" s="172"/>
      <c r="D526" s="173"/>
      <c r="E526" s="6"/>
      <c r="F526" s="6"/>
      <c r="G526" s="6"/>
      <c r="H526" s="6"/>
      <c r="I526" s="6"/>
      <c r="J526" s="6"/>
      <c r="K526" s="6"/>
      <c r="L526" s="6"/>
      <c r="M526" s="6"/>
      <c r="N526" s="6"/>
      <c r="O526" s="6"/>
      <c r="P526" s="6"/>
    </row>
    <row r="527" spans="1:16" ht="12.75">
      <c r="A527" s="122"/>
      <c r="B527" s="171"/>
      <c r="C527" s="172"/>
      <c r="D527" s="173"/>
      <c r="E527" s="6"/>
      <c r="F527" s="6"/>
      <c r="G527" s="6"/>
      <c r="H527" s="6"/>
      <c r="I527" s="6"/>
      <c r="J527" s="6"/>
      <c r="K527" s="6"/>
      <c r="L527" s="6"/>
      <c r="M527" s="6"/>
      <c r="N527" s="6"/>
      <c r="O527" s="6"/>
      <c r="P527" s="6"/>
    </row>
    <row r="528" spans="1:16" ht="12.75">
      <c r="A528" s="122"/>
      <c r="B528" s="171"/>
      <c r="C528" s="172"/>
      <c r="D528" s="173"/>
      <c r="E528" s="6"/>
      <c r="F528" s="6"/>
      <c r="G528" s="6"/>
      <c r="H528" s="6"/>
      <c r="I528" s="6"/>
      <c r="J528" s="6"/>
      <c r="K528" s="6"/>
      <c r="L528" s="6"/>
      <c r="M528" s="6"/>
      <c r="N528" s="6"/>
      <c r="O528" s="6"/>
      <c r="P528" s="6"/>
    </row>
    <row r="529" spans="1:16" ht="12.75">
      <c r="A529" s="122"/>
      <c r="B529" s="171"/>
      <c r="C529" s="172"/>
      <c r="D529" s="173"/>
      <c r="E529" s="6"/>
      <c r="F529" s="6"/>
      <c r="G529" s="6"/>
      <c r="H529" s="6"/>
      <c r="I529" s="6"/>
      <c r="J529" s="6"/>
      <c r="K529" s="6"/>
      <c r="L529" s="6"/>
      <c r="M529" s="6"/>
      <c r="N529" s="6"/>
      <c r="O529" s="6"/>
      <c r="P529" s="6"/>
    </row>
    <row r="530" spans="1:16" ht="12.75">
      <c r="A530" s="122"/>
      <c r="B530" s="171"/>
      <c r="C530" s="172"/>
      <c r="D530" s="173"/>
      <c r="E530" s="6"/>
      <c r="F530" s="6"/>
      <c r="G530" s="6"/>
      <c r="H530" s="6"/>
      <c r="I530" s="6"/>
      <c r="J530" s="6"/>
      <c r="K530" s="6"/>
      <c r="L530" s="6"/>
      <c r="M530" s="6"/>
      <c r="N530" s="6"/>
      <c r="O530" s="6"/>
      <c r="P530" s="6"/>
    </row>
    <row r="531" spans="1:16" ht="12.75">
      <c r="A531" s="122"/>
      <c r="B531" s="171"/>
      <c r="C531" s="172"/>
      <c r="D531" s="173"/>
      <c r="E531" s="6"/>
      <c r="F531" s="6"/>
      <c r="G531" s="6"/>
      <c r="H531" s="6"/>
      <c r="I531" s="6"/>
      <c r="J531" s="6"/>
      <c r="K531" s="6"/>
      <c r="L531" s="6"/>
      <c r="M531" s="6"/>
      <c r="N531" s="6"/>
      <c r="O531" s="6"/>
      <c r="P531" s="6"/>
    </row>
    <row r="532" spans="1:16" ht="12.75">
      <c r="A532" s="122"/>
      <c r="B532" s="171"/>
      <c r="C532" s="172"/>
      <c r="D532" s="173"/>
      <c r="E532" s="6"/>
      <c r="F532" s="6"/>
      <c r="G532" s="6"/>
      <c r="H532" s="6"/>
      <c r="I532" s="6"/>
      <c r="J532" s="6"/>
      <c r="K532" s="6"/>
      <c r="L532" s="6"/>
      <c r="M532" s="6"/>
      <c r="N532" s="6"/>
      <c r="O532" s="6"/>
      <c r="P532" s="6"/>
    </row>
    <row r="533" spans="1:16" ht="12.75">
      <c r="A533" s="122"/>
      <c r="B533" s="171"/>
      <c r="C533" s="172"/>
      <c r="D533" s="173"/>
      <c r="E533" s="6"/>
      <c r="F533" s="6"/>
      <c r="G533" s="6"/>
      <c r="H533" s="6"/>
      <c r="I533" s="6"/>
      <c r="J533" s="6"/>
      <c r="K533" s="6"/>
      <c r="L533" s="6"/>
      <c r="M533" s="6"/>
      <c r="N533" s="6"/>
      <c r="O533" s="6"/>
      <c r="P533" s="6"/>
    </row>
    <row r="534" spans="1:16" ht="12.75">
      <c r="A534" s="122"/>
      <c r="B534" s="171"/>
      <c r="C534" s="172"/>
      <c r="D534" s="173"/>
      <c r="E534" s="6"/>
      <c r="F534" s="6"/>
      <c r="G534" s="6"/>
      <c r="H534" s="6"/>
      <c r="I534" s="6"/>
      <c r="J534" s="6"/>
      <c r="K534" s="6"/>
      <c r="L534" s="6"/>
      <c r="M534" s="6"/>
      <c r="N534" s="6"/>
      <c r="O534" s="6"/>
      <c r="P534" s="6"/>
    </row>
    <row r="535" spans="1:16" ht="12.75">
      <c r="A535" s="122"/>
      <c r="B535" s="171"/>
      <c r="C535" s="172"/>
      <c r="D535" s="173"/>
      <c r="E535" s="6"/>
      <c r="F535" s="6"/>
      <c r="G535" s="6"/>
      <c r="H535" s="6"/>
      <c r="I535" s="6"/>
      <c r="J535" s="6"/>
      <c r="K535" s="6"/>
      <c r="L535" s="6"/>
      <c r="M535" s="6"/>
      <c r="N535" s="6"/>
      <c r="O535" s="6"/>
      <c r="P535" s="6"/>
    </row>
    <row r="536" spans="1:16" ht="12.75">
      <c r="A536" s="122"/>
      <c r="B536" s="171"/>
      <c r="C536" s="172"/>
      <c r="D536" s="173"/>
      <c r="E536" s="6"/>
      <c r="F536" s="6"/>
      <c r="G536" s="6"/>
      <c r="H536" s="6"/>
      <c r="I536" s="6"/>
      <c r="J536" s="6"/>
      <c r="K536" s="6"/>
      <c r="L536" s="6"/>
      <c r="M536" s="6"/>
      <c r="N536" s="6"/>
      <c r="O536" s="6"/>
      <c r="P536" s="6"/>
    </row>
    <row r="537" spans="1:16" ht="12.75">
      <c r="A537" s="122"/>
      <c r="B537" s="171"/>
      <c r="C537" s="172"/>
      <c r="D537" s="173"/>
      <c r="E537" s="6"/>
      <c r="F537" s="6"/>
      <c r="G537" s="6"/>
      <c r="H537" s="6"/>
      <c r="I537" s="6"/>
      <c r="J537" s="6"/>
      <c r="K537" s="6"/>
      <c r="L537" s="6"/>
      <c r="M537" s="6"/>
      <c r="N537" s="6"/>
      <c r="O537" s="6"/>
      <c r="P537" s="6"/>
    </row>
    <row r="538" spans="1:16" ht="12.75">
      <c r="A538" s="122"/>
      <c r="B538" s="171"/>
      <c r="C538" s="172"/>
      <c r="D538" s="173"/>
      <c r="E538" s="6"/>
      <c r="F538" s="6"/>
      <c r="G538" s="6"/>
      <c r="H538" s="6"/>
      <c r="I538" s="6"/>
      <c r="J538" s="6"/>
      <c r="K538" s="6"/>
      <c r="L538" s="6"/>
      <c r="M538" s="6"/>
      <c r="N538" s="6"/>
      <c r="O538" s="6"/>
      <c r="P538" s="6"/>
    </row>
    <row r="539" spans="1:16" ht="12.75">
      <c r="A539" s="122"/>
      <c r="B539" s="171"/>
      <c r="C539" s="172"/>
      <c r="D539" s="173"/>
      <c r="E539" s="6"/>
      <c r="F539" s="6"/>
      <c r="G539" s="6"/>
      <c r="H539" s="6"/>
      <c r="I539" s="6"/>
      <c r="J539" s="6"/>
      <c r="K539" s="6"/>
      <c r="L539" s="6"/>
      <c r="M539" s="6"/>
      <c r="N539" s="6"/>
      <c r="O539" s="6"/>
      <c r="P539" s="6"/>
    </row>
    <row r="540" spans="1:16" ht="12.75">
      <c r="A540" s="122"/>
      <c r="B540" s="171"/>
      <c r="C540" s="172"/>
      <c r="D540" s="173"/>
      <c r="E540" s="6"/>
      <c r="F540" s="6"/>
      <c r="G540" s="6"/>
      <c r="H540" s="6"/>
      <c r="I540" s="6"/>
      <c r="J540" s="6"/>
      <c r="K540" s="6"/>
      <c r="L540" s="6"/>
      <c r="M540" s="6"/>
      <c r="N540" s="6"/>
      <c r="O540" s="6"/>
      <c r="P540" s="6"/>
    </row>
    <row r="541" spans="1:16" ht="12.75">
      <c r="A541" s="122"/>
      <c r="B541" s="171"/>
      <c r="C541" s="172"/>
      <c r="D541" s="173"/>
      <c r="E541" s="6"/>
      <c r="F541" s="6"/>
      <c r="G541" s="6"/>
      <c r="H541" s="6"/>
      <c r="I541" s="6"/>
      <c r="J541" s="6"/>
      <c r="K541" s="6"/>
      <c r="L541" s="6"/>
      <c r="M541" s="6"/>
      <c r="N541" s="6"/>
      <c r="O541" s="6"/>
      <c r="P541" s="6"/>
    </row>
    <row r="542" spans="1:16" ht="12.75">
      <c r="A542" s="122"/>
      <c r="B542" s="171"/>
      <c r="C542" s="172"/>
      <c r="D542" s="173"/>
      <c r="E542" s="6"/>
      <c r="F542" s="6"/>
      <c r="G542" s="6"/>
      <c r="H542" s="6"/>
      <c r="I542" s="6"/>
      <c r="J542" s="6"/>
      <c r="K542" s="6"/>
      <c r="L542" s="6"/>
      <c r="M542" s="6"/>
      <c r="N542" s="6"/>
      <c r="O542" s="6"/>
      <c r="P542" s="6"/>
    </row>
    <row r="543" spans="1:16" ht="12.75">
      <c r="A543" s="122"/>
      <c r="B543" s="171"/>
      <c r="C543" s="172"/>
      <c r="D543" s="173"/>
      <c r="E543" s="6"/>
      <c r="F543" s="6"/>
      <c r="G543" s="6"/>
      <c r="H543" s="6"/>
      <c r="I543" s="6"/>
      <c r="J543" s="6"/>
      <c r="K543" s="6"/>
      <c r="L543" s="6"/>
      <c r="M543" s="6"/>
      <c r="N543" s="6"/>
      <c r="O543" s="6"/>
      <c r="P543" s="6"/>
    </row>
    <row r="544" spans="1:16" ht="12.75">
      <c r="A544" s="122"/>
      <c r="B544" s="171"/>
      <c r="C544" s="172"/>
      <c r="D544" s="173"/>
      <c r="E544" s="6"/>
      <c r="F544" s="6"/>
      <c r="G544" s="6"/>
      <c r="H544" s="6"/>
      <c r="I544" s="6"/>
      <c r="J544" s="6"/>
      <c r="K544" s="6"/>
      <c r="L544" s="6"/>
      <c r="M544" s="6"/>
      <c r="N544" s="6"/>
      <c r="O544" s="6"/>
      <c r="P544" s="6"/>
    </row>
    <row r="545" spans="1:16" ht="12.75">
      <c r="A545" s="122"/>
      <c r="B545" s="171"/>
      <c r="C545" s="172"/>
      <c r="D545" s="173"/>
      <c r="E545" s="6"/>
      <c r="F545" s="6"/>
      <c r="G545" s="6"/>
      <c r="H545" s="6"/>
      <c r="I545" s="6"/>
      <c r="J545" s="6"/>
      <c r="K545" s="6"/>
      <c r="L545" s="6"/>
      <c r="M545" s="6"/>
      <c r="N545" s="6"/>
      <c r="O545" s="6"/>
      <c r="P545" s="6"/>
    </row>
    <row r="546" spans="1:16" ht="12.75">
      <c r="A546" s="122"/>
      <c r="B546" s="171"/>
      <c r="C546" s="172"/>
      <c r="D546" s="173"/>
      <c r="E546" s="6"/>
      <c r="F546" s="6"/>
      <c r="G546" s="6"/>
      <c r="H546" s="6"/>
      <c r="I546" s="6"/>
      <c r="J546" s="6"/>
      <c r="K546" s="6"/>
      <c r="L546" s="6"/>
      <c r="M546" s="6"/>
      <c r="N546" s="6"/>
      <c r="O546" s="6"/>
      <c r="P546" s="6"/>
    </row>
    <row r="547" spans="1:16" ht="12.75">
      <c r="A547" s="122"/>
      <c r="B547" s="171"/>
      <c r="C547" s="172"/>
      <c r="D547" s="173"/>
      <c r="E547" s="6"/>
      <c r="F547" s="6"/>
      <c r="G547" s="6"/>
      <c r="H547" s="6"/>
      <c r="I547" s="6"/>
      <c r="J547" s="6"/>
      <c r="K547" s="6"/>
      <c r="L547" s="6"/>
      <c r="M547" s="6"/>
      <c r="N547" s="6"/>
      <c r="O547" s="6"/>
      <c r="P547" s="6"/>
    </row>
    <row r="548" spans="1:16" ht="12.75">
      <c r="A548" s="122"/>
      <c r="B548" s="171"/>
      <c r="C548" s="172"/>
      <c r="D548" s="173"/>
      <c r="E548" s="6"/>
      <c r="F548" s="6"/>
      <c r="G548" s="6"/>
      <c r="H548" s="6"/>
      <c r="I548" s="6"/>
      <c r="J548" s="6"/>
      <c r="K548" s="6"/>
      <c r="L548" s="6"/>
      <c r="M548" s="6"/>
      <c r="N548" s="6"/>
      <c r="O548" s="6"/>
      <c r="P548" s="6"/>
    </row>
    <row r="549" spans="1:16" ht="12.75">
      <c r="A549" s="122"/>
      <c r="B549" s="171"/>
      <c r="C549" s="172"/>
      <c r="D549" s="173"/>
      <c r="E549" s="6"/>
      <c r="F549" s="6"/>
      <c r="G549" s="6"/>
      <c r="H549" s="6"/>
      <c r="I549" s="6"/>
      <c r="J549" s="6"/>
      <c r="K549" s="6"/>
      <c r="L549" s="6"/>
      <c r="M549" s="6"/>
      <c r="N549" s="6"/>
      <c r="O549" s="6"/>
      <c r="P549" s="6"/>
    </row>
    <row r="550" spans="1:16" ht="12.75">
      <c r="A550" s="122"/>
      <c r="B550" s="171"/>
      <c r="C550" s="172"/>
      <c r="D550" s="173"/>
      <c r="E550" s="6"/>
      <c r="F550" s="6"/>
      <c r="G550" s="6"/>
      <c r="H550" s="6"/>
      <c r="I550" s="6"/>
      <c r="J550" s="6"/>
      <c r="K550" s="6"/>
      <c r="L550" s="6"/>
      <c r="M550" s="6"/>
      <c r="N550" s="6"/>
      <c r="O550" s="6"/>
      <c r="P550" s="6"/>
    </row>
    <row r="551" spans="1:16" ht="12.75">
      <c r="A551" s="122"/>
      <c r="B551" s="171"/>
      <c r="C551" s="172"/>
      <c r="D551" s="173"/>
      <c r="E551" s="6"/>
      <c r="F551" s="6"/>
      <c r="G551" s="6"/>
      <c r="H551" s="6"/>
      <c r="I551" s="6"/>
      <c r="J551" s="6"/>
      <c r="K551" s="6"/>
      <c r="L551" s="6"/>
      <c r="M551" s="6"/>
      <c r="N551" s="6"/>
      <c r="O551" s="6"/>
      <c r="P551" s="6"/>
    </row>
    <row r="552" spans="1:16" ht="12.75">
      <c r="A552" s="122"/>
      <c r="B552" s="171"/>
      <c r="C552" s="172"/>
      <c r="D552" s="173"/>
      <c r="E552" s="6"/>
      <c r="F552" s="6"/>
      <c r="G552" s="6"/>
      <c r="H552" s="6"/>
      <c r="I552" s="6"/>
      <c r="J552" s="6"/>
      <c r="K552" s="6"/>
      <c r="L552" s="6"/>
      <c r="M552" s="6"/>
      <c r="N552" s="6"/>
      <c r="O552" s="6"/>
      <c r="P552" s="6"/>
    </row>
    <row r="553" spans="1:16" ht="12.75">
      <c r="A553" s="122"/>
      <c r="B553" s="171"/>
      <c r="C553" s="172"/>
      <c r="D553" s="173"/>
      <c r="E553" s="6"/>
      <c r="F553" s="6"/>
      <c r="G553" s="6"/>
      <c r="H553" s="6"/>
      <c r="I553" s="6"/>
      <c r="J553" s="6"/>
      <c r="K553" s="6"/>
      <c r="L553" s="6"/>
      <c r="M553" s="6"/>
      <c r="N553" s="6"/>
      <c r="O553" s="6"/>
      <c r="P553" s="6"/>
    </row>
    <row r="554" spans="1:16" ht="12.75">
      <c r="A554" s="122"/>
      <c r="B554" s="171"/>
      <c r="C554" s="172"/>
      <c r="D554" s="173"/>
      <c r="E554" s="6"/>
      <c r="F554" s="6"/>
      <c r="G554" s="6"/>
      <c r="H554" s="6"/>
      <c r="I554" s="6"/>
      <c r="J554" s="6"/>
      <c r="K554" s="6"/>
      <c r="L554" s="6"/>
      <c r="M554" s="6"/>
      <c r="N554" s="6"/>
      <c r="O554" s="6"/>
      <c r="P554" s="6"/>
    </row>
    <row r="555" spans="1:16" ht="12.75">
      <c r="A555" s="122"/>
      <c r="B555" s="171"/>
      <c r="C555" s="172"/>
      <c r="D555" s="173"/>
      <c r="E555" s="6"/>
      <c r="F555" s="6"/>
      <c r="G555" s="6"/>
      <c r="H555" s="6"/>
      <c r="I555" s="6"/>
      <c r="J555" s="6"/>
      <c r="K555" s="6"/>
      <c r="L555" s="6"/>
      <c r="M555" s="6"/>
      <c r="N555" s="6"/>
      <c r="O555" s="6"/>
      <c r="P555" s="6"/>
    </row>
    <row r="556" spans="1:16" ht="12.75">
      <c r="A556" s="122"/>
      <c r="B556" s="171"/>
      <c r="C556" s="172"/>
      <c r="D556" s="173"/>
      <c r="E556" s="6"/>
      <c r="F556" s="6"/>
      <c r="G556" s="6"/>
      <c r="H556" s="6"/>
      <c r="I556" s="6"/>
      <c r="J556" s="6"/>
      <c r="K556" s="6"/>
      <c r="L556" s="6"/>
      <c r="M556" s="6"/>
      <c r="N556" s="6"/>
      <c r="O556" s="6"/>
      <c r="P556" s="6"/>
    </row>
    <row r="557" spans="1:16" ht="12.75">
      <c r="A557" s="122"/>
      <c r="B557" s="171"/>
      <c r="C557" s="172"/>
      <c r="D557" s="173"/>
      <c r="E557" s="6"/>
      <c r="F557" s="6"/>
      <c r="G557" s="6"/>
      <c r="H557" s="6"/>
      <c r="I557" s="6"/>
      <c r="J557" s="6"/>
      <c r="K557" s="6"/>
      <c r="L557" s="6"/>
      <c r="M557" s="6"/>
      <c r="N557" s="6"/>
      <c r="O557" s="6"/>
      <c r="P557" s="6"/>
    </row>
    <row r="558" spans="1:16" ht="12.75">
      <c r="A558" s="122"/>
      <c r="B558" s="171"/>
      <c r="C558" s="172"/>
      <c r="D558" s="173"/>
      <c r="E558" s="6"/>
      <c r="F558" s="6"/>
      <c r="G558" s="6"/>
      <c r="H558" s="6"/>
      <c r="I558" s="6"/>
      <c r="J558" s="6"/>
      <c r="K558" s="6"/>
      <c r="L558" s="6"/>
      <c r="M558" s="6"/>
      <c r="N558" s="6"/>
      <c r="O558" s="6"/>
      <c r="P558" s="6"/>
    </row>
    <row r="559" spans="1:16" ht="12.75">
      <c r="A559" s="122"/>
      <c r="B559" s="171"/>
      <c r="C559" s="172"/>
      <c r="D559" s="173"/>
      <c r="E559" s="6"/>
      <c r="F559" s="6"/>
      <c r="G559" s="6"/>
      <c r="H559" s="6"/>
      <c r="I559" s="6"/>
      <c r="J559" s="6"/>
      <c r="K559" s="6"/>
      <c r="L559" s="6"/>
      <c r="M559" s="6"/>
      <c r="N559" s="6"/>
      <c r="O559" s="6"/>
      <c r="P559" s="6"/>
    </row>
    <row r="560" spans="1:16" ht="12.75">
      <c r="A560" s="122"/>
      <c r="B560" s="171"/>
      <c r="C560" s="172"/>
      <c r="D560" s="173"/>
      <c r="E560" s="6"/>
      <c r="F560" s="6"/>
      <c r="G560" s="6"/>
      <c r="H560" s="6"/>
      <c r="I560" s="6"/>
      <c r="J560" s="6"/>
      <c r="K560" s="6"/>
      <c r="L560" s="6"/>
      <c r="M560" s="6"/>
      <c r="N560" s="6"/>
      <c r="O560" s="6"/>
      <c r="P560" s="6"/>
    </row>
    <row r="561" spans="1:16" ht="12.75">
      <c r="A561" s="122"/>
      <c r="B561" s="171"/>
      <c r="C561" s="172"/>
      <c r="D561" s="173"/>
      <c r="E561" s="6"/>
      <c r="F561" s="6"/>
      <c r="G561" s="6"/>
      <c r="H561" s="6"/>
      <c r="I561" s="6"/>
      <c r="J561" s="6"/>
      <c r="K561" s="6"/>
      <c r="L561" s="6"/>
      <c r="M561" s="6"/>
      <c r="N561" s="6"/>
      <c r="O561" s="6"/>
      <c r="P561" s="6"/>
    </row>
    <row r="562" spans="1:16" ht="12.75">
      <c r="A562" s="122"/>
      <c r="B562" s="171"/>
      <c r="C562" s="172"/>
      <c r="D562" s="173"/>
      <c r="E562" s="6"/>
      <c r="F562" s="6"/>
      <c r="G562" s="6"/>
      <c r="H562" s="6"/>
      <c r="I562" s="6"/>
      <c r="J562" s="6"/>
      <c r="K562" s="6"/>
      <c r="L562" s="6"/>
      <c r="M562" s="6"/>
      <c r="N562" s="6"/>
      <c r="O562" s="6"/>
      <c r="P562" s="6"/>
    </row>
    <row r="563" spans="1:16" ht="12.75">
      <c r="A563" s="122"/>
      <c r="B563" s="171"/>
      <c r="C563" s="172"/>
      <c r="D563" s="173"/>
      <c r="E563" s="6"/>
      <c r="F563" s="6"/>
      <c r="G563" s="6"/>
      <c r="H563" s="6"/>
      <c r="I563" s="6"/>
      <c r="J563" s="6"/>
      <c r="K563" s="6"/>
      <c r="L563" s="6"/>
      <c r="M563" s="6"/>
      <c r="N563" s="6"/>
      <c r="O563" s="6"/>
      <c r="P563" s="6"/>
    </row>
    <row r="564" spans="1:16" ht="12.75">
      <c r="A564" s="122"/>
      <c r="B564" s="171"/>
      <c r="C564" s="172"/>
      <c r="D564" s="173"/>
      <c r="E564" s="6"/>
      <c r="F564" s="6"/>
      <c r="G564" s="6"/>
      <c r="H564" s="6"/>
      <c r="I564" s="6"/>
      <c r="J564" s="6"/>
      <c r="K564" s="6"/>
      <c r="L564" s="6"/>
      <c r="M564" s="6"/>
      <c r="N564" s="6"/>
      <c r="O564" s="6"/>
      <c r="P564" s="6"/>
    </row>
    <row r="565" spans="1:16" ht="12.75">
      <c r="A565" s="122"/>
      <c r="B565" s="171"/>
      <c r="C565" s="172"/>
      <c r="D565" s="173"/>
      <c r="E565" s="6"/>
      <c r="F565" s="6"/>
      <c r="G565" s="6"/>
      <c r="H565" s="6"/>
      <c r="I565" s="6"/>
      <c r="J565" s="6"/>
      <c r="K565" s="6"/>
      <c r="L565" s="6"/>
      <c r="M565" s="6"/>
      <c r="N565" s="6"/>
      <c r="O565" s="6"/>
      <c r="P565" s="6"/>
    </row>
    <row r="566" spans="1:16" ht="12.75">
      <c r="A566" s="122"/>
      <c r="B566" s="171"/>
      <c r="C566" s="172"/>
      <c r="D566" s="173"/>
      <c r="E566" s="6"/>
      <c r="F566" s="6"/>
      <c r="G566" s="6"/>
      <c r="H566" s="6"/>
      <c r="I566" s="6"/>
      <c r="J566" s="6"/>
      <c r="K566" s="6"/>
      <c r="L566" s="6"/>
      <c r="M566" s="6"/>
      <c r="N566" s="6"/>
      <c r="O566" s="6"/>
      <c r="P566" s="6"/>
    </row>
    <row r="567" spans="1:16" ht="12.75">
      <c r="A567" s="122"/>
      <c r="B567" s="171"/>
      <c r="C567" s="172"/>
      <c r="D567" s="173"/>
      <c r="E567" s="6"/>
      <c r="F567" s="6"/>
      <c r="G567" s="6"/>
      <c r="H567" s="6"/>
      <c r="I567" s="6"/>
      <c r="J567" s="6"/>
      <c r="K567" s="6"/>
      <c r="L567" s="6"/>
      <c r="M567" s="6"/>
      <c r="N567" s="6"/>
      <c r="O567" s="6"/>
      <c r="P567" s="6"/>
    </row>
    <row r="568" spans="1:16" ht="12.75">
      <c r="A568" s="122"/>
      <c r="B568" s="171"/>
      <c r="C568" s="172"/>
      <c r="D568" s="173"/>
      <c r="E568" s="6"/>
      <c r="F568" s="6"/>
      <c r="G568" s="6"/>
      <c r="H568" s="6"/>
      <c r="I568" s="6"/>
      <c r="J568" s="6"/>
      <c r="K568" s="6"/>
      <c r="L568" s="6"/>
      <c r="M568" s="6"/>
      <c r="N568" s="6"/>
      <c r="O568" s="6"/>
      <c r="P568" s="6"/>
    </row>
    <row r="569" spans="1:16" ht="12.75">
      <c r="A569" s="122"/>
      <c r="B569" s="171"/>
      <c r="C569" s="172"/>
      <c r="D569" s="173"/>
      <c r="E569" s="6"/>
      <c r="F569" s="6"/>
      <c r="G569" s="6"/>
      <c r="H569" s="6"/>
      <c r="I569" s="6"/>
      <c r="J569" s="6"/>
      <c r="K569" s="6"/>
      <c r="L569" s="6"/>
      <c r="M569" s="6"/>
      <c r="N569" s="6"/>
      <c r="O569" s="6"/>
      <c r="P569" s="6"/>
    </row>
    <row r="570" spans="1:16" ht="12.75">
      <c r="A570" s="122"/>
      <c r="B570" s="171"/>
      <c r="C570" s="172"/>
      <c r="D570" s="173"/>
      <c r="E570" s="6"/>
      <c r="F570" s="6"/>
      <c r="G570" s="6"/>
      <c r="H570" s="6"/>
      <c r="I570" s="6"/>
      <c r="J570" s="6"/>
      <c r="K570" s="6"/>
      <c r="L570" s="6"/>
      <c r="M570" s="6"/>
      <c r="N570" s="6"/>
      <c r="O570" s="6"/>
      <c r="P570" s="6"/>
    </row>
    <row r="571" spans="1:16" ht="12.75">
      <c r="A571" s="122"/>
      <c r="B571" s="171"/>
      <c r="C571" s="172"/>
      <c r="D571" s="173"/>
      <c r="E571" s="6"/>
      <c r="F571" s="6"/>
      <c r="G571" s="6"/>
      <c r="H571" s="6"/>
      <c r="I571" s="6"/>
      <c r="J571" s="6"/>
      <c r="K571" s="6"/>
      <c r="L571" s="6"/>
      <c r="M571" s="6"/>
      <c r="N571" s="6"/>
      <c r="O571" s="6"/>
      <c r="P571" s="6"/>
    </row>
    <row r="572" spans="1:16" ht="12.75">
      <c r="A572" s="122"/>
      <c r="B572" s="171"/>
      <c r="C572" s="172"/>
      <c r="D572" s="173"/>
      <c r="E572" s="6"/>
      <c r="F572" s="6"/>
      <c r="G572" s="6"/>
      <c r="H572" s="6"/>
      <c r="I572" s="6"/>
      <c r="J572" s="6"/>
      <c r="K572" s="6"/>
      <c r="L572" s="6"/>
      <c r="M572" s="6"/>
      <c r="N572" s="6"/>
      <c r="O572" s="6"/>
      <c r="P572" s="6"/>
    </row>
    <row r="573" spans="1:16" ht="12.75">
      <c r="A573" s="122"/>
      <c r="B573" s="171"/>
      <c r="C573" s="172"/>
      <c r="D573" s="173"/>
      <c r="E573" s="6"/>
      <c r="F573" s="6"/>
      <c r="G573" s="6"/>
      <c r="H573" s="6"/>
      <c r="I573" s="6"/>
      <c r="J573" s="6"/>
      <c r="K573" s="6"/>
      <c r="L573" s="6"/>
      <c r="M573" s="6"/>
      <c r="N573" s="6"/>
      <c r="O573" s="6"/>
      <c r="P573" s="6"/>
    </row>
    <row r="574" spans="1:16" ht="12.75">
      <c r="A574" s="122"/>
      <c r="B574" s="171"/>
      <c r="C574" s="172"/>
      <c r="D574" s="173"/>
      <c r="E574" s="6"/>
      <c r="F574" s="6"/>
      <c r="G574" s="6"/>
      <c r="H574" s="6"/>
      <c r="I574" s="6"/>
      <c r="J574" s="6"/>
      <c r="K574" s="6"/>
      <c r="L574" s="6"/>
      <c r="M574" s="6"/>
      <c r="N574" s="6"/>
      <c r="O574" s="6"/>
      <c r="P574" s="6"/>
    </row>
    <row r="575" spans="1:16" ht="12.75">
      <c r="A575" s="122"/>
      <c r="B575" s="171"/>
      <c r="C575" s="172"/>
      <c r="D575" s="173"/>
      <c r="E575" s="6"/>
      <c r="F575" s="6"/>
      <c r="G575" s="6"/>
      <c r="H575" s="6"/>
      <c r="I575" s="6"/>
      <c r="J575" s="6"/>
      <c r="K575" s="6"/>
      <c r="L575" s="6"/>
      <c r="M575" s="6"/>
      <c r="N575" s="6"/>
      <c r="O575" s="6"/>
      <c r="P575" s="6"/>
    </row>
    <row r="576" spans="1:16" ht="12.75">
      <c r="A576" s="122"/>
      <c r="B576" s="171"/>
      <c r="C576" s="172"/>
      <c r="D576" s="173"/>
      <c r="E576" s="6"/>
      <c r="F576" s="6"/>
      <c r="G576" s="6"/>
      <c r="H576" s="6"/>
      <c r="I576" s="6"/>
      <c r="J576" s="6"/>
      <c r="K576" s="6"/>
      <c r="L576" s="6"/>
      <c r="M576" s="6"/>
      <c r="N576" s="6"/>
      <c r="O576" s="6"/>
      <c r="P576" s="6"/>
    </row>
    <row r="577" spans="1:16" ht="12.75">
      <c r="A577" s="122"/>
      <c r="B577" s="171"/>
      <c r="C577" s="172"/>
      <c r="D577" s="173"/>
      <c r="E577" s="6"/>
      <c r="F577" s="6"/>
      <c r="G577" s="6"/>
      <c r="H577" s="6"/>
      <c r="I577" s="6"/>
      <c r="J577" s="6"/>
      <c r="K577" s="6"/>
      <c r="L577" s="6"/>
      <c r="M577" s="6"/>
      <c r="N577" s="6"/>
      <c r="O577" s="6"/>
      <c r="P577" s="6"/>
    </row>
    <row r="578" spans="1:16" ht="12.75">
      <c r="A578" s="122"/>
      <c r="B578" s="171"/>
      <c r="C578" s="172"/>
      <c r="D578" s="173"/>
      <c r="E578" s="6"/>
      <c r="F578" s="6"/>
      <c r="G578" s="6"/>
      <c r="H578" s="6"/>
      <c r="I578" s="6"/>
      <c r="J578" s="6"/>
      <c r="K578" s="6"/>
      <c r="L578" s="6"/>
      <c r="M578" s="6"/>
      <c r="N578" s="6"/>
      <c r="O578" s="6"/>
      <c r="P578" s="6"/>
    </row>
    <row r="579" spans="1:16" ht="12.75">
      <c r="A579" s="122"/>
      <c r="B579" s="171"/>
      <c r="C579" s="172"/>
      <c r="D579" s="173"/>
      <c r="E579" s="6"/>
      <c r="F579" s="6"/>
      <c r="G579" s="6"/>
      <c r="H579" s="6"/>
      <c r="I579" s="6"/>
      <c r="J579" s="6"/>
      <c r="K579" s="6"/>
      <c r="L579" s="6"/>
      <c r="M579" s="6"/>
      <c r="N579" s="6"/>
      <c r="O579" s="6"/>
      <c r="P579" s="6"/>
    </row>
    <row r="580" spans="1:16" ht="12.75">
      <c r="A580" s="122"/>
      <c r="B580" s="171"/>
      <c r="C580" s="172"/>
      <c r="D580" s="173"/>
      <c r="E580" s="6"/>
      <c r="F580" s="6"/>
      <c r="G580" s="6"/>
      <c r="H580" s="6"/>
      <c r="I580" s="6"/>
      <c r="J580" s="6"/>
      <c r="K580" s="6"/>
      <c r="L580" s="6"/>
      <c r="M580" s="6"/>
      <c r="N580" s="6"/>
      <c r="O580" s="6"/>
      <c r="P580" s="6"/>
    </row>
    <row r="581" spans="1:16" ht="12.75">
      <c r="A581" s="122"/>
      <c r="B581" s="171"/>
      <c r="C581" s="172"/>
      <c r="D581" s="173"/>
      <c r="E581" s="6"/>
      <c r="F581" s="6"/>
      <c r="G581" s="6"/>
      <c r="H581" s="6"/>
      <c r="I581" s="6"/>
      <c r="J581" s="6"/>
      <c r="K581" s="6"/>
      <c r="L581" s="6"/>
      <c r="M581" s="6"/>
      <c r="N581" s="6"/>
      <c r="O581" s="6"/>
      <c r="P581" s="6"/>
    </row>
    <row r="582" spans="1:16" ht="12.75">
      <c r="A582" s="122"/>
      <c r="B582" s="171"/>
      <c r="C582" s="172"/>
      <c r="D582" s="173"/>
      <c r="E582" s="6"/>
      <c r="F582" s="6"/>
      <c r="G582" s="6"/>
      <c r="H582" s="6"/>
      <c r="I582" s="6"/>
      <c r="J582" s="6"/>
      <c r="K582" s="6"/>
      <c r="L582" s="6"/>
      <c r="M582" s="6"/>
      <c r="N582" s="6"/>
      <c r="O582" s="6"/>
      <c r="P582" s="6"/>
    </row>
    <row r="583" spans="1:16" ht="12.75">
      <c r="A583" s="122"/>
      <c r="B583" s="171"/>
      <c r="C583" s="172"/>
      <c r="D583" s="173"/>
      <c r="E583" s="6"/>
      <c r="F583" s="6"/>
      <c r="G583" s="6"/>
      <c r="H583" s="6"/>
      <c r="I583" s="6"/>
      <c r="J583" s="6"/>
      <c r="K583" s="6"/>
      <c r="L583" s="6"/>
      <c r="M583" s="6"/>
      <c r="N583" s="6"/>
      <c r="O583" s="6"/>
      <c r="P583" s="6"/>
    </row>
    <row r="584" spans="1:16" ht="12.75">
      <c r="A584" s="122"/>
      <c r="B584" s="171"/>
      <c r="C584" s="172"/>
      <c r="D584" s="173"/>
      <c r="E584" s="6"/>
      <c r="F584" s="6"/>
      <c r="G584" s="6"/>
      <c r="H584" s="6"/>
      <c r="I584" s="6"/>
      <c r="J584" s="6"/>
      <c r="K584" s="6"/>
      <c r="L584" s="6"/>
      <c r="M584" s="6"/>
      <c r="N584" s="6"/>
      <c r="O584" s="6"/>
      <c r="P584" s="6"/>
    </row>
    <row r="585" spans="1:16" ht="12.75">
      <c r="A585" s="122"/>
      <c r="B585" s="171"/>
      <c r="C585" s="172"/>
      <c r="D585" s="173"/>
      <c r="E585" s="6"/>
      <c r="F585" s="6"/>
      <c r="G585" s="6"/>
      <c r="H585" s="6"/>
      <c r="I585" s="6"/>
      <c r="J585" s="6"/>
      <c r="K585" s="6"/>
      <c r="L585" s="6"/>
      <c r="M585" s="6"/>
      <c r="N585" s="6"/>
      <c r="O585" s="6"/>
      <c r="P585" s="6"/>
    </row>
    <row r="586" spans="1:16" ht="12.75">
      <c r="A586" s="122"/>
      <c r="B586" s="171"/>
      <c r="C586" s="172"/>
      <c r="D586" s="173"/>
      <c r="E586" s="6"/>
      <c r="F586" s="6"/>
      <c r="G586" s="6"/>
      <c r="H586" s="6"/>
      <c r="I586" s="6"/>
      <c r="J586" s="6"/>
      <c r="K586" s="6"/>
      <c r="L586" s="6"/>
      <c r="M586" s="6"/>
      <c r="N586" s="6"/>
      <c r="O586" s="6"/>
      <c r="P586" s="6"/>
    </row>
    <row r="587" spans="1:16" ht="12.75">
      <c r="A587" s="122"/>
      <c r="B587" s="171"/>
      <c r="C587" s="172"/>
      <c r="D587" s="173"/>
      <c r="E587" s="6"/>
      <c r="F587" s="6"/>
      <c r="G587" s="6"/>
      <c r="H587" s="6"/>
      <c r="I587" s="6"/>
      <c r="J587" s="6"/>
      <c r="K587" s="6"/>
      <c r="L587" s="6"/>
      <c r="M587" s="6"/>
      <c r="N587" s="6"/>
      <c r="O587" s="6"/>
      <c r="P587" s="6"/>
    </row>
    <row r="588" spans="1:16" ht="12.75">
      <c r="A588" s="122"/>
      <c r="B588" s="171"/>
      <c r="C588" s="172"/>
      <c r="D588" s="173"/>
      <c r="E588" s="6"/>
      <c r="F588" s="6"/>
      <c r="G588" s="6"/>
      <c r="H588" s="6"/>
      <c r="I588" s="6"/>
      <c r="J588" s="6"/>
      <c r="K588" s="6"/>
      <c r="L588" s="6"/>
      <c r="M588" s="6"/>
      <c r="N588" s="6"/>
      <c r="O588" s="6"/>
      <c r="P588" s="6"/>
    </row>
    <row r="589" spans="1:16" ht="12.75">
      <c r="A589" s="122"/>
      <c r="B589" s="171"/>
      <c r="C589" s="172"/>
      <c r="D589" s="173"/>
      <c r="E589" s="6"/>
      <c r="F589" s="6"/>
      <c r="G589" s="6"/>
      <c r="H589" s="6"/>
      <c r="I589" s="6"/>
      <c r="J589" s="6"/>
      <c r="K589" s="6"/>
      <c r="L589" s="6"/>
      <c r="M589" s="6"/>
      <c r="N589" s="6"/>
      <c r="O589" s="6"/>
      <c r="P589" s="6"/>
    </row>
    <row r="590" spans="1:16" ht="12.75">
      <c r="A590" s="122"/>
      <c r="B590" s="171"/>
      <c r="C590" s="172"/>
      <c r="D590" s="173"/>
      <c r="E590" s="6"/>
      <c r="F590" s="6"/>
      <c r="G590" s="6"/>
      <c r="H590" s="6"/>
      <c r="I590" s="6"/>
      <c r="J590" s="6"/>
      <c r="K590" s="6"/>
      <c r="L590" s="6"/>
      <c r="M590" s="6"/>
      <c r="N590" s="6"/>
      <c r="O590" s="6"/>
      <c r="P590" s="6"/>
    </row>
    <row r="591" spans="1:16" ht="12.75">
      <c r="A591" s="122"/>
      <c r="B591" s="171"/>
      <c r="C591" s="172"/>
      <c r="D591" s="173"/>
      <c r="E591" s="6"/>
      <c r="F591" s="6"/>
      <c r="G591" s="6"/>
      <c r="H591" s="6"/>
      <c r="I591" s="6"/>
      <c r="J591" s="6"/>
      <c r="K591" s="6"/>
      <c r="L591" s="6"/>
      <c r="M591" s="6"/>
      <c r="N591" s="6"/>
      <c r="O591" s="6"/>
      <c r="P591" s="6"/>
    </row>
    <row r="592" spans="1:16" ht="12.75">
      <c r="A592" s="122"/>
      <c r="B592" s="171"/>
      <c r="C592" s="172"/>
      <c r="D592" s="173"/>
      <c r="E592" s="6"/>
      <c r="F592" s="6"/>
      <c r="G592" s="6"/>
      <c r="H592" s="6"/>
      <c r="I592" s="6"/>
      <c r="J592" s="6"/>
      <c r="K592" s="6"/>
      <c r="L592" s="6"/>
      <c r="M592" s="6"/>
      <c r="N592" s="6"/>
      <c r="O592" s="6"/>
      <c r="P592" s="6"/>
    </row>
    <row r="593" spans="1:16" ht="12.75">
      <c r="A593" s="122"/>
      <c r="B593" s="171"/>
      <c r="C593" s="172"/>
      <c r="D593" s="173"/>
      <c r="E593" s="6"/>
      <c r="F593" s="6"/>
      <c r="G593" s="6"/>
      <c r="H593" s="6"/>
      <c r="I593" s="6"/>
      <c r="J593" s="6"/>
      <c r="K593" s="6"/>
      <c r="L593" s="6"/>
      <c r="M593" s="6"/>
      <c r="N593" s="6"/>
      <c r="O593" s="6"/>
      <c r="P593" s="6"/>
    </row>
    <row r="594" spans="1:16" ht="12.75">
      <c r="A594" s="122"/>
      <c r="B594" s="171"/>
      <c r="C594" s="172"/>
      <c r="D594" s="173"/>
      <c r="E594" s="6"/>
      <c r="F594" s="6"/>
      <c r="G594" s="6"/>
      <c r="H594" s="6"/>
      <c r="I594" s="6"/>
      <c r="J594" s="6"/>
      <c r="K594" s="6"/>
      <c r="L594" s="6"/>
      <c r="M594" s="6"/>
      <c r="N594" s="6"/>
      <c r="O594" s="6"/>
      <c r="P594" s="6"/>
    </row>
    <row r="595" spans="1:16" ht="12.75">
      <c r="A595" s="122"/>
      <c r="B595" s="171"/>
      <c r="C595" s="172"/>
      <c r="D595" s="173"/>
      <c r="E595" s="6"/>
      <c r="F595" s="6"/>
      <c r="G595" s="6"/>
      <c r="H595" s="6"/>
      <c r="I595" s="6"/>
      <c r="J595" s="6"/>
      <c r="K595" s="6"/>
      <c r="L595" s="6"/>
      <c r="M595" s="6"/>
      <c r="N595" s="6"/>
      <c r="O595" s="6"/>
      <c r="P595" s="6"/>
    </row>
    <row r="596" spans="1:16" ht="12.75">
      <c r="A596" s="122"/>
      <c r="B596" s="171"/>
      <c r="C596" s="172"/>
      <c r="D596" s="173"/>
      <c r="E596" s="6"/>
      <c r="F596" s="6"/>
      <c r="G596" s="6"/>
      <c r="H596" s="6"/>
      <c r="I596" s="6"/>
      <c r="J596" s="6"/>
      <c r="K596" s="6"/>
      <c r="L596" s="6"/>
      <c r="M596" s="6"/>
      <c r="N596" s="6"/>
      <c r="O596" s="6"/>
      <c r="P596" s="6"/>
    </row>
    <row r="597" spans="1:16" ht="12.75">
      <c r="A597" s="122"/>
      <c r="B597" s="171"/>
      <c r="C597" s="172"/>
      <c r="D597" s="173"/>
      <c r="E597" s="6"/>
      <c r="F597" s="6"/>
      <c r="G597" s="6"/>
      <c r="H597" s="6"/>
      <c r="I597" s="6"/>
      <c r="J597" s="6"/>
      <c r="K597" s="6"/>
      <c r="L597" s="6"/>
      <c r="M597" s="6"/>
      <c r="N597" s="6"/>
      <c r="O597" s="6"/>
      <c r="P597" s="6"/>
    </row>
    <row r="598" spans="1:16" ht="12.75">
      <c r="A598" s="122"/>
      <c r="B598" s="171"/>
      <c r="C598" s="172"/>
      <c r="D598" s="173"/>
      <c r="E598" s="6"/>
      <c r="F598" s="6"/>
      <c r="G598" s="6"/>
      <c r="H598" s="6"/>
      <c r="I598" s="6"/>
      <c r="J598" s="6"/>
      <c r="K598" s="6"/>
      <c r="L598" s="6"/>
      <c r="M598" s="6"/>
      <c r="N598" s="6"/>
      <c r="O598" s="6"/>
      <c r="P598" s="6"/>
    </row>
    <row r="599" spans="1:16" ht="12.75">
      <c r="A599" s="122"/>
      <c r="B599" s="171"/>
      <c r="C599" s="172"/>
      <c r="D599" s="173"/>
      <c r="E599" s="6"/>
      <c r="F599" s="6"/>
      <c r="G599" s="6"/>
      <c r="H599" s="6"/>
      <c r="I599" s="6"/>
      <c r="J599" s="6"/>
      <c r="K599" s="6"/>
      <c r="L599" s="6"/>
      <c r="M599" s="6"/>
      <c r="N599" s="6"/>
      <c r="O599" s="6"/>
      <c r="P599" s="6"/>
    </row>
    <row r="600" spans="1:16" ht="12.75">
      <c r="A600" s="122"/>
      <c r="B600" s="171"/>
      <c r="C600" s="172"/>
      <c r="D600" s="173"/>
      <c r="E600" s="6"/>
      <c r="F600" s="6"/>
      <c r="G600" s="6"/>
      <c r="H600" s="6"/>
      <c r="I600" s="6"/>
      <c r="J600" s="6"/>
      <c r="K600" s="6"/>
      <c r="L600" s="6"/>
      <c r="M600" s="6"/>
      <c r="N600" s="6"/>
      <c r="O600" s="6"/>
      <c r="P600" s="6"/>
    </row>
    <row r="601" spans="1:16" ht="12.75">
      <c r="A601" s="122"/>
      <c r="B601" s="171"/>
      <c r="C601" s="172"/>
      <c r="D601" s="173"/>
      <c r="E601" s="6"/>
      <c r="F601" s="6"/>
      <c r="G601" s="6"/>
      <c r="H601" s="6"/>
      <c r="I601" s="6"/>
      <c r="J601" s="6"/>
      <c r="K601" s="6"/>
      <c r="L601" s="6"/>
      <c r="M601" s="6"/>
      <c r="N601" s="6"/>
      <c r="O601" s="6"/>
      <c r="P601" s="6"/>
    </row>
    <row r="602" spans="1:16" ht="12.75">
      <c r="A602" s="122"/>
      <c r="B602" s="171"/>
      <c r="C602" s="172"/>
      <c r="D602" s="173"/>
      <c r="E602" s="6"/>
      <c r="F602" s="6"/>
      <c r="G602" s="6"/>
      <c r="H602" s="6"/>
      <c r="I602" s="6"/>
      <c r="J602" s="6"/>
      <c r="K602" s="6"/>
      <c r="L602" s="6"/>
      <c r="M602" s="6"/>
      <c r="N602" s="6"/>
      <c r="O602" s="6"/>
      <c r="P602" s="6"/>
    </row>
    <row r="603" spans="1:16" ht="12.75">
      <c r="A603" s="122"/>
      <c r="B603" s="171"/>
      <c r="C603" s="172"/>
      <c r="D603" s="173"/>
      <c r="E603" s="6"/>
      <c r="F603" s="6"/>
      <c r="G603" s="6"/>
      <c r="H603" s="6"/>
      <c r="I603" s="6"/>
      <c r="J603" s="6"/>
      <c r="K603" s="6"/>
      <c r="L603" s="6"/>
      <c r="M603" s="6"/>
      <c r="N603" s="6"/>
      <c r="O603" s="6"/>
      <c r="P603" s="6"/>
    </row>
    <row r="604" spans="1:16" ht="12.75">
      <c r="A604" s="122"/>
      <c r="B604" s="171"/>
      <c r="C604" s="172"/>
      <c r="D604" s="173"/>
      <c r="E604" s="6"/>
      <c r="F604" s="6"/>
      <c r="G604" s="6"/>
      <c r="H604" s="6"/>
      <c r="I604" s="6"/>
      <c r="J604" s="6"/>
      <c r="K604" s="6"/>
      <c r="L604" s="6"/>
      <c r="M604" s="6"/>
      <c r="N604" s="6"/>
      <c r="O604" s="6"/>
      <c r="P604" s="6"/>
    </row>
    <row r="605" spans="1:16" ht="12.75">
      <c r="A605" s="122"/>
      <c r="B605" s="171"/>
      <c r="C605" s="172"/>
      <c r="D605" s="173"/>
      <c r="E605" s="6"/>
      <c r="F605" s="6"/>
      <c r="G605" s="6"/>
      <c r="H605" s="6"/>
      <c r="I605" s="6"/>
      <c r="J605" s="6"/>
      <c r="K605" s="6"/>
      <c r="L605" s="6"/>
      <c r="M605" s="6"/>
      <c r="N605" s="6"/>
      <c r="O605" s="6"/>
      <c r="P605" s="6"/>
    </row>
    <row r="606" spans="1:16" ht="12.75">
      <c r="A606" s="122"/>
      <c r="B606" s="171"/>
      <c r="C606" s="172"/>
      <c r="D606" s="173"/>
      <c r="E606" s="6"/>
      <c r="F606" s="6"/>
      <c r="G606" s="6"/>
      <c r="H606" s="6"/>
      <c r="I606" s="6"/>
      <c r="J606" s="6"/>
      <c r="K606" s="6"/>
      <c r="L606" s="6"/>
      <c r="M606" s="6"/>
      <c r="N606" s="6"/>
      <c r="O606" s="6"/>
      <c r="P606" s="6"/>
    </row>
    <row r="607" spans="1:16" ht="12.75">
      <c r="A607" s="122"/>
      <c r="B607" s="171"/>
      <c r="C607" s="172"/>
      <c r="D607" s="173"/>
      <c r="E607" s="6"/>
      <c r="F607" s="6"/>
      <c r="G607" s="6"/>
      <c r="H607" s="6"/>
      <c r="I607" s="6"/>
      <c r="J607" s="6"/>
      <c r="K607" s="6"/>
      <c r="L607" s="6"/>
      <c r="M607" s="6"/>
      <c r="N607" s="6"/>
      <c r="O607" s="6"/>
      <c r="P607" s="6"/>
    </row>
    <row r="608" spans="1:16" ht="12.75">
      <c r="A608" s="122"/>
      <c r="B608" s="171"/>
      <c r="C608" s="172"/>
      <c r="D608" s="173"/>
      <c r="E608" s="6"/>
      <c r="F608" s="6"/>
      <c r="G608" s="6"/>
      <c r="H608" s="6"/>
      <c r="I608" s="6"/>
      <c r="J608" s="6"/>
      <c r="K608" s="6"/>
      <c r="L608" s="6"/>
      <c r="M608" s="6"/>
      <c r="N608" s="6"/>
      <c r="O608" s="6"/>
      <c r="P608" s="6"/>
    </row>
    <row r="609" spans="1:16" ht="12.75">
      <c r="A609" s="122"/>
      <c r="B609" s="171"/>
      <c r="C609" s="172"/>
      <c r="D609" s="173"/>
      <c r="E609" s="6"/>
      <c r="F609" s="6"/>
      <c r="G609" s="6"/>
      <c r="H609" s="6"/>
      <c r="I609" s="6"/>
      <c r="J609" s="6"/>
      <c r="K609" s="6"/>
      <c r="L609" s="6"/>
      <c r="M609" s="6"/>
      <c r="N609" s="6"/>
      <c r="O609" s="6"/>
      <c r="P609" s="6"/>
    </row>
    <row r="610" spans="1:16" ht="12.75">
      <c r="A610" s="122"/>
      <c r="B610" s="171"/>
      <c r="C610" s="172"/>
      <c r="D610" s="173"/>
      <c r="E610" s="6"/>
      <c r="F610" s="6"/>
      <c r="G610" s="6"/>
      <c r="H610" s="6"/>
      <c r="I610" s="6"/>
      <c r="J610" s="6"/>
      <c r="K610" s="6"/>
      <c r="L610" s="6"/>
      <c r="M610" s="6"/>
      <c r="N610" s="6"/>
      <c r="O610" s="6"/>
      <c r="P610" s="6"/>
    </row>
    <row r="611" spans="1:16" ht="12.75">
      <c r="A611" s="122"/>
      <c r="B611" s="171"/>
      <c r="C611" s="172"/>
      <c r="D611" s="173"/>
      <c r="E611" s="6"/>
      <c r="F611" s="6"/>
      <c r="G611" s="6"/>
      <c r="H611" s="6"/>
      <c r="I611" s="6"/>
      <c r="J611" s="6"/>
      <c r="K611" s="6"/>
      <c r="L611" s="6"/>
      <c r="M611" s="6"/>
      <c r="N611" s="6"/>
      <c r="O611" s="6"/>
      <c r="P611" s="6"/>
    </row>
    <row r="612" spans="1:16" ht="12.75">
      <c r="A612" s="122"/>
      <c r="B612" s="171"/>
      <c r="C612" s="172"/>
      <c r="D612" s="173"/>
      <c r="E612" s="6"/>
      <c r="F612" s="6"/>
      <c r="G612" s="6"/>
      <c r="H612" s="6"/>
      <c r="I612" s="6"/>
      <c r="J612" s="6"/>
      <c r="K612" s="6"/>
      <c r="L612" s="6"/>
      <c r="M612" s="6"/>
      <c r="N612" s="6"/>
      <c r="O612" s="6"/>
      <c r="P612" s="6"/>
    </row>
    <row r="613" spans="1:16" ht="12.75">
      <c r="A613" s="122"/>
      <c r="B613" s="171"/>
      <c r="C613" s="172"/>
      <c r="D613" s="173"/>
      <c r="E613" s="6"/>
      <c r="F613" s="6"/>
      <c r="G613" s="6"/>
      <c r="H613" s="6"/>
      <c r="I613" s="6"/>
      <c r="J613" s="6"/>
      <c r="K613" s="6"/>
      <c r="L613" s="6"/>
      <c r="M613" s="6"/>
      <c r="N613" s="6"/>
      <c r="O613" s="6"/>
      <c r="P613" s="6"/>
    </row>
    <row r="614" spans="1:16" ht="12.75">
      <c r="A614" s="122"/>
      <c r="B614" s="171"/>
      <c r="C614" s="172"/>
      <c r="D614" s="173"/>
      <c r="E614" s="6"/>
      <c r="F614" s="6"/>
      <c r="G614" s="6"/>
      <c r="H614" s="6"/>
      <c r="I614" s="6"/>
      <c r="J614" s="6"/>
      <c r="K614" s="6"/>
      <c r="L614" s="6"/>
      <c r="M614" s="6"/>
      <c r="N614" s="6"/>
      <c r="O614" s="6"/>
      <c r="P614" s="6"/>
    </row>
    <row r="615" spans="1:16" ht="12.75">
      <c r="A615" s="122"/>
      <c r="B615" s="171"/>
      <c r="C615" s="172"/>
      <c r="D615" s="173"/>
      <c r="E615" s="6"/>
      <c r="F615" s="6"/>
      <c r="G615" s="6"/>
      <c r="H615" s="6"/>
      <c r="I615" s="6"/>
      <c r="J615" s="6"/>
      <c r="K615" s="6"/>
      <c r="L615" s="6"/>
      <c r="M615" s="6"/>
      <c r="N615" s="6"/>
      <c r="O615" s="6"/>
      <c r="P615" s="6"/>
    </row>
    <row r="616" spans="1:16" ht="12.75">
      <c r="A616" s="122"/>
      <c r="B616" s="171"/>
      <c r="C616" s="172"/>
      <c r="D616" s="173"/>
      <c r="E616" s="6"/>
      <c r="F616" s="6"/>
      <c r="G616" s="6"/>
      <c r="H616" s="6"/>
      <c r="I616" s="6"/>
      <c r="J616" s="6"/>
      <c r="K616" s="6"/>
      <c r="L616" s="6"/>
      <c r="M616" s="6"/>
      <c r="N616" s="6"/>
      <c r="O616" s="6"/>
      <c r="P616" s="6"/>
    </row>
    <row r="617" spans="1:16" ht="12.75">
      <c r="A617" s="122"/>
      <c r="B617" s="171"/>
      <c r="C617" s="172"/>
      <c r="D617" s="173"/>
      <c r="E617" s="6"/>
      <c r="F617" s="6"/>
      <c r="G617" s="6"/>
      <c r="H617" s="6"/>
      <c r="I617" s="6"/>
      <c r="J617" s="6"/>
      <c r="K617" s="6"/>
      <c r="L617" s="6"/>
      <c r="M617" s="6"/>
      <c r="N617" s="6"/>
      <c r="O617" s="6"/>
      <c r="P617" s="6"/>
    </row>
    <row r="618" spans="1:16" ht="12.75">
      <c r="A618" s="122"/>
      <c r="B618" s="171"/>
      <c r="C618" s="172"/>
      <c r="D618" s="173"/>
      <c r="E618" s="6"/>
      <c r="F618" s="6"/>
      <c r="G618" s="6"/>
      <c r="H618" s="6"/>
      <c r="I618" s="6"/>
      <c r="J618" s="6"/>
      <c r="K618" s="6"/>
      <c r="L618" s="6"/>
      <c r="M618" s="6"/>
      <c r="N618" s="6"/>
      <c r="O618" s="6"/>
      <c r="P618" s="6"/>
    </row>
    <row r="619" spans="1:16" ht="12.75">
      <c r="A619" s="122"/>
      <c r="B619" s="171"/>
      <c r="C619" s="172"/>
      <c r="D619" s="173"/>
      <c r="E619" s="6"/>
      <c r="F619" s="6"/>
      <c r="G619" s="6"/>
      <c r="H619" s="6"/>
      <c r="I619" s="6"/>
      <c r="J619" s="6"/>
      <c r="K619" s="6"/>
      <c r="L619" s="6"/>
      <c r="M619" s="6"/>
      <c r="N619" s="6"/>
      <c r="O619" s="6"/>
      <c r="P619" s="6"/>
    </row>
    <row r="620" spans="1:16" ht="12.75">
      <c r="A620" s="122"/>
      <c r="B620" s="171"/>
      <c r="C620" s="172"/>
      <c r="D620" s="173"/>
      <c r="E620" s="6"/>
      <c r="F620" s="6"/>
      <c r="G620" s="6"/>
      <c r="H620" s="6"/>
      <c r="I620" s="6"/>
      <c r="J620" s="6"/>
      <c r="K620" s="6"/>
      <c r="L620" s="6"/>
      <c r="M620" s="6"/>
      <c r="N620" s="6"/>
      <c r="O620" s="6"/>
      <c r="P620" s="6"/>
    </row>
    <row r="621" spans="1:16" ht="12.75">
      <c r="A621" s="122"/>
      <c r="B621" s="171"/>
      <c r="C621" s="172"/>
      <c r="D621" s="173"/>
      <c r="E621" s="6"/>
      <c r="F621" s="6"/>
      <c r="G621" s="6"/>
      <c r="H621" s="6"/>
      <c r="I621" s="6"/>
      <c r="J621" s="6"/>
      <c r="K621" s="6"/>
      <c r="L621" s="6"/>
      <c r="M621" s="6"/>
      <c r="N621" s="6"/>
      <c r="O621" s="6"/>
      <c r="P621" s="6"/>
    </row>
    <row r="622" spans="1:16" ht="12.75">
      <c r="A622" s="122"/>
      <c r="B622" s="171"/>
      <c r="C622" s="172"/>
      <c r="D622" s="173"/>
      <c r="E622" s="6"/>
      <c r="F622" s="6"/>
      <c r="G622" s="6"/>
      <c r="H622" s="6"/>
      <c r="I622" s="6"/>
      <c r="J622" s="6"/>
      <c r="K622" s="6"/>
      <c r="L622" s="6"/>
      <c r="M622" s="6"/>
      <c r="N622" s="6"/>
      <c r="O622" s="6"/>
      <c r="P622" s="6"/>
    </row>
    <row r="623" spans="1:16" ht="12.75">
      <c r="A623" s="122"/>
      <c r="B623" s="171"/>
      <c r="C623" s="172"/>
      <c r="D623" s="173"/>
      <c r="E623" s="6"/>
      <c r="F623" s="6"/>
      <c r="G623" s="6"/>
      <c r="H623" s="6"/>
      <c r="I623" s="6"/>
      <c r="J623" s="6"/>
      <c r="K623" s="6"/>
      <c r="L623" s="6"/>
      <c r="M623" s="6"/>
      <c r="N623" s="6"/>
      <c r="O623" s="6"/>
      <c r="P623" s="6"/>
    </row>
    <row r="624" spans="1:16" ht="12.75">
      <c r="A624" s="122"/>
      <c r="B624" s="171"/>
      <c r="C624" s="172"/>
      <c r="D624" s="173"/>
      <c r="E624" s="6"/>
      <c r="F624" s="6"/>
      <c r="G624" s="6"/>
      <c r="H624" s="6"/>
      <c r="I624" s="6"/>
      <c r="J624" s="6"/>
      <c r="K624" s="6"/>
      <c r="L624" s="6"/>
      <c r="M624" s="6"/>
      <c r="N624" s="6"/>
      <c r="O624" s="6"/>
      <c r="P624" s="6"/>
    </row>
    <row r="625" spans="1:16" ht="12.75">
      <c r="A625" s="122"/>
      <c r="B625" s="171"/>
      <c r="C625" s="172"/>
      <c r="D625" s="173"/>
      <c r="E625" s="6"/>
      <c r="F625" s="6"/>
      <c r="G625" s="6"/>
      <c r="H625" s="6"/>
      <c r="I625" s="6"/>
      <c r="J625" s="6"/>
      <c r="K625" s="6"/>
      <c r="L625" s="6"/>
      <c r="M625" s="6"/>
      <c r="N625" s="6"/>
      <c r="O625" s="6"/>
      <c r="P625" s="6"/>
    </row>
    <row r="626" spans="1:16" ht="12.75">
      <c r="A626" s="122"/>
      <c r="B626" s="171"/>
      <c r="C626" s="172"/>
      <c r="D626" s="173"/>
      <c r="E626" s="6"/>
      <c r="F626" s="6"/>
      <c r="G626" s="6"/>
      <c r="H626" s="6"/>
      <c r="I626" s="6"/>
      <c r="J626" s="6"/>
      <c r="K626" s="6"/>
      <c r="L626" s="6"/>
      <c r="M626" s="6"/>
      <c r="N626" s="6"/>
      <c r="O626" s="6"/>
      <c r="P626" s="6"/>
    </row>
    <row r="627" spans="1:16" ht="12.75">
      <c r="A627" s="122"/>
      <c r="B627" s="171"/>
      <c r="C627" s="172"/>
      <c r="D627" s="173"/>
      <c r="E627" s="6"/>
      <c r="F627" s="6"/>
      <c r="G627" s="6"/>
      <c r="H627" s="6"/>
      <c r="I627" s="6"/>
      <c r="J627" s="6"/>
      <c r="K627" s="6"/>
      <c r="L627" s="6"/>
      <c r="M627" s="6"/>
      <c r="N627" s="6"/>
      <c r="O627" s="6"/>
      <c r="P627" s="6"/>
    </row>
    <row r="628" spans="1:16" ht="12.75">
      <c r="A628" s="122"/>
      <c r="B628" s="171"/>
      <c r="C628" s="172"/>
      <c r="D628" s="173"/>
      <c r="E628" s="6"/>
      <c r="F628" s="6"/>
      <c r="G628" s="6"/>
      <c r="H628" s="6"/>
      <c r="I628" s="6"/>
      <c r="J628" s="6"/>
      <c r="K628" s="6"/>
      <c r="L628" s="6"/>
      <c r="M628" s="6"/>
      <c r="N628" s="6"/>
      <c r="O628" s="6"/>
      <c r="P628" s="6"/>
    </row>
    <row r="629" spans="1:16" ht="12.75">
      <c r="A629" s="122"/>
      <c r="B629" s="171"/>
      <c r="C629" s="172"/>
      <c r="D629" s="173"/>
      <c r="E629" s="6"/>
      <c r="F629" s="6"/>
      <c r="G629" s="6"/>
      <c r="H629" s="6"/>
      <c r="I629" s="6"/>
      <c r="J629" s="6"/>
      <c r="K629" s="6"/>
      <c r="L629" s="6"/>
      <c r="M629" s="6"/>
      <c r="N629" s="6"/>
      <c r="O629" s="6"/>
      <c r="P629" s="6"/>
    </row>
    <row r="630" spans="1:16" ht="12.75">
      <c r="A630" s="122"/>
      <c r="B630" s="171"/>
      <c r="C630" s="172"/>
      <c r="D630" s="173"/>
      <c r="E630" s="6"/>
      <c r="F630" s="6"/>
      <c r="G630" s="6"/>
      <c r="H630" s="6"/>
      <c r="I630" s="6"/>
      <c r="J630" s="6"/>
      <c r="K630" s="6"/>
      <c r="L630" s="6"/>
      <c r="M630" s="6"/>
      <c r="N630" s="6"/>
      <c r="O630" s="6"/>
      <c r="P630" s="6"/>
    </row>
    <row r="631" spans="1:16" ht="12.75">
      <c r="A631" s="122"/>
      <c r="B631" s="171"/>
      <c r="C631" s="172"/>
      <c r="D631" s="173"/>
      <c r="E631" s="6"/>
      <c r="F631" s="6"/>
      <c r="G631" s="6"/>
      <c r="H631" s="6"/>
      <c r="I631" s="6"/>
      <c r="J631" s="6"/>
      <c r="K631" s="6"/>
      <c r="L631" s="6"/>
      <c r="M631" s="6"/>
      <c r="N631" s="6"/>
      <c r="O631" s="6"/>
      <c r="P631" s="6"/>
    </row>
    <row r="632" spans="1:16" ht="12.75">
      <c r="A632" s="122"/>
      <c r="B632" s="171"/>
      <c r="C632" s="172"/>
      <c r="D632" s="173"/>
      <c r="E632" s="6"/>
      <c r="F632" s="6"/>
      <c r="G632" s="6"/>
      <c r="H632" s="6"/>
      <c r="I632" s="6"/>
      <c r="J632" s="6"/>
      <c r="K632" s="6"/>
      <c r="L632" s="6"/>
      <c r="M632" s="6"/>
      <c r="N632" s="6"/>
      <c r="O632" s="6"/>
      <c r="P632" s="6"/>
    </row>
    <row r="633" spans="1:16" ht="12.75">
      <c r="A633" s="122"/>
      <c r="B633" s="171"/>
      <c r="C633" s="172"/>
      <c r="D633" s="173"/>
      <c r="E633" s="6"/>
      <c r="F633" s="6"/>
      <c r="G633" s="6"/>
      <c r="H633" s="6"/>
      <c r="I633" s="6"/>
      <c r="J633" s="6"/>
      <c r="K633" s="6"/>
      <c r="L633" s="6"/>
      <c r="M633" s="6"/>
      <c r="N633" s="6"/>
      <c r="O633" s="6"/>
      <c r="P633" s="6"/>
    </row>
    <row r="634" spans="1:16" ht="12.75">
      <c r="A634" s="122"/>
      <c r="B634" s="171"/>
      <c r="C634" s="172"/>
      <c r="D634" s="173"/>
      <c r="E634" s="6"/>
      <c r="F634" s="6"/>
      <c r="G634" s="6"/>
      <c r="H634" s="6"/>
      <c r="I634" s="6"/>
      <c r="J634" s="6"/>
      <c r="K634" s="6"/>
      <c r="L634" s="6"/>
      <c r="M634" s="6"/>
      <c r="N634" s="6"/>
      <c r="O634" s="6"/>
      <c r="P634" s="6"/>
    </row>
    <row r="635" spans="1:16" ht="12.75">
      <c r="A635" s="122"/>
      <c r="B635" s="171"/>
      <c r="C635" s="172"/>
      <c r="D635" s="173"/>
      <c r="E635" s="6"/>
      <c r="F635" s="6"/>
      <c r="G635" s="6"/>
      <c r="H635" s="6"/>
      <c r="I635" s="6"/>
      <c r="J635" s="6"/>
      <c r="K635" s="6"/>
      <c r="L635" s="6"/>
      <c r="M635" s="6"/>
      <c r="N635" s="6"/>
      <c r="O635" s="6"/>
      <c r="P635" s="6"/>
    </row>
    <row r="636" spans="1:16" ht="12.75">
      <c r="A636" s="122"/>
      <c r="B636" s="171"/>
      <c r="C636" s="172"/>
      <c r="D636" s="173"/>
      <c r="E636" s="6"/>
      <c r="F636" s="6"/>
      <c r="G636" s="6"/>
      <c r="H636" s="6"/>
      <c r="I636" s="6"/>
      <c r="J636" s="6"/>
      <c r="K636" s="6"/>
      <c r="L636" s="6"/>
      <c r="M636" s="6"/>
      <c r="N636" s="6"/>
      <c r="O636" s="6"/>
      <c r="P636" s="6"/>
    </row>
    <row r="637" spans="1:16" ht="12.75">
      <c r="A637" s="122"/>
      <c r="B637" s="171"/>
      <c r="C637" s="172"/>
      <c r="D637" s="173"/>
      <c r="E637" s="6"/>
      <c r="F637" s="6"/>
      <c r="G637" s="6"/>
      <c r="H637" s="6"/>
      <c r="I637" s="6"/>
      <c r="J637" s="6"/>
      <c r="K637" s="6"/>
      <c r="L637" s="6"/>
      <c r="M637" s="6"/>
      <c r="N637" s="6"/>
      <c r="O637" s="6"/>
      <c r="P637" s="6"/>
    </row>
    <row r="638" spans="1:16" ht="12.75">
      <c r="A638" s="122"/>
      <c r="B638" s="171"/>
      <c r="C638" s="172"/>
      <c r="D638" s="173"/>
      <c r="E638" s="6"/>
      <c r="F638" s="6"/>
      <c r="G638" s="6"/>
      <c r="H638" s="6"/>
      <c r="I638" s="6"/>
      <c r="J638" s="6"/>
      <c r="K638" s="6"/>
      <c r="L638" s="6"/>
      <c r="M638" s="6"/>
      <c r="N638" s="6"/>
      <c r="O638" s="6"/>
      <c r="P638" s="6"/>
    </row>
    <row r="639" spans="1:16" ht="12.75">
      <c r="A639" s="122"/>
      <c r="B639" s="171"/>
      <c r="C639" s="172"/>
      <c r="D639" s="173"/>
      <c r="E639" s="6"/>
      <c r="F639" s="6"/>
      <c r="G639" s="6"/>
      <c r="H639" s="6"/>
      <c r="I639" s="6"/>
      <c r="J639" s="6"/>
      <c r="K639" s="6"/>
      <c r="L639" s="6"/>
      <c r="M639" s="6"/>
      <c r="N639" s="6"/>
      <c r="O639" s="6"/>
      <c r="P639" s="6"/>
    </row>
    <row r="640" spans="1:16" ht="12.75">
      <c r="A640" s="122"/>
      <c r="B640" s="171"/>
      <c r="C640" s="172"/>
      <c r="D640" s="173"/>
      <c r="E640" s="6"/>
      <c r="F640" s="6"/>
      <c r="G640" s="6"/>
      <c r="H640" s="6"/>
      <c r="I640" s="6"/>
      <c r="J640" s="6"/>
      <c r="K640" s="6"/>
      <c r="L640" s="6"/>
      <c r="M640" s="6"/>
      <c r="N640" s="6"/>
      <c r="O640" s="6"/>
      <c r="P640" s="6"/>
    </row>
    <row r="641" spans="1:16" ht="12.75">
      <c r="A641" s="122"/>
      <c r="B641" s="171"/>
      <c r="C641" s="172"/>
      <c r="D641" s="173"/>
      <c r="E641" s="6"/>
      <c r="F641" s="6"/>
      <c r="G641" s="6"/>
      <c r="H641" s="6"/>
      <c r="I641" s="6"/>
      <c r="J641" s="6"/>
      <c r="K641" s="6"/>
      <c r="L641" s="6"/>
      <c r="M641" s="6"/>
      <c r="N641" s="6"/>
      <c r="O641" s="6"/>
      <c r="P641" s="6"/>
    </row>
    <row r="642" spans="1:16" ht="12.75">
      <c r="A642" s="122"/>
      <c r="B642" s="171"/>
      <c r="C642" s="172"/>
      <c r="D642" s="173"/>
      <c r="E642" s="6"/>
      <c r="F642" s="6"/>
      <c r="G642" s="6"/>
      <c r="H642" s="6"/>
      <c r="I642" s="6"/>
      <c r="J642" s="6"/>
      <c r="K642" s="6"/>
      <c r="L642" s="6"/>
      <c r="M642" s="6"/>
      <c r="N642" s="6"/>
      <c r="O642" s="6"/>
      <c r="P642" s="6"/>
    </row>
    <row r="643" spans="1:16" ht="12.75">
      <c r="A643" s="122"/>
      <c r="B643" s="171"/>
      <c r="C643" s="172"/>
      <c r="D643" s="173"/>
      <c r="E643" s="6"/>
      <c r="F643" s="6"/>
      <c r="G643" s="6"/>
      <c r="H643" s="6"/>
      <c r="I643" s="6"/>
      <c r="J643" s="6"/>
      <c r="K643" s="6"/>
      <c r="L643" s="6"/>
      <c r="M643" s="6"/>
      <c r="N643" s="6"/>
      <c r="O643" s="6"/>
      <c r="P643" s="6"/>
    </row>
    <row r="644" spans="1:16" ht="12.75">
      <c r="A644" s="122"/>
      <c r="B644" s="171"/>
      <c r="C644" s="172"/>
      <c r="D644" s="173"/>
      <c r="E644" s="6"/>
      <c r="F644" s="6"/>
      <c r="G644" s="6"/>
      <c r="H644" s="6"/>
      <c r="I644" s="6"/>
      <c r="J644" s="6"/>
      <c r="K644" s="6"/>
      <c r="L644" s="6"/>
      <c r="M644" s="6"/>
      <c r="N644" s="6"/>
      <c r="O644" s="6"/>
      <c r="P644" s="6"/>
    </row>
    <row r="645" spans="1:16" ht="12.75">
      <c r="A645" s="122"/>
      <c r="B645" s="171"/>
      <c r="C645" s="172"/>
      <c r="D645" s="173"/>
      <c r="E645" s="6"/>
      <c r="F645" s="6"/>
      <c r="G645" s="6"/>
      <c r="H645" s="6"/>
      <c r="I645" s="6"/>
      <c r="J645" s="6"/>
      <c r="K645" s="6"/>
      <c r="L645" s="6"/>
      <c r="M645" s="6"/>
      <c r="N645" s="6"/>
      <c r="O645" s="6"/>
      <c r="P645" s="6"/>
    </row>
    <row r="646" spans="1:16" ht="12.75">
      <c r="A646" s="122"/>
      <c r="B646" s="171"/>
      <c r="C646" s="172"/>
      <c r="D646" s="173"/>
      <c r="E646" s="6"/>
      <c r="F646" s="6"/>
      <c r="G646" s="6"/>
      <c r="H646" s="6"/>
      <c r="I646" s="6"/>
      <c r="J646" s="6"/>
      <c r="K646" s="6"/>
      <c r="L646" s="6"/>
      <c r="M646" s="6"/>
      <c r="N646" s="6"/>
      <c r="O646" s="6"/>
      <c r="P646" s="6"/>
    </row>
    <row r="647" spans="1:16" ht="12.75">
      <c r="A647" s="122"/>
      <c r="B647" s="171"/>
      <c r="C647" s="172"/>
      <c r="D647" s="173"/>
      <c r="E647" s="6"/>
      <c r="F647" s="6"/>
      <c r="G647" s="6"/>
      <c r="H647" s="6"/>
      <c r="I647" s="6"/>
      <c r="J647" s="6"/>
      <c r="K647" s="6"/>
      <c r="L647" s="6"/>
      <c r="M647" s="6"/>
      <c r="N647" s="6"/>
      <c r="O647" s="6"/>
      <c r="P647" s="6"/>
    </row>
    <row r="648" spans="1:16" ht="12.75">
      <c r="A648" s="122"/>
      <c r="B648" s="171"/>
      <c r="C648" s="172"/>
      <c r="D648" s="173"/>
      <c r="E648" s="6"/>
      <c r="F648" s="6"/>
      <c r="G648" s="6"/>
      <c r="H648" s="6"/>
      <c r="I648" s="6"/>
      <c r="J648" s="6"/>
      <c r="K648" s="6"/>
      <c r="L648" s="6"/>
      <c r="M648" s="6"/>
      <c r="N648" s="6"/>
      <c r="O648" s="6"/>
      <c r="P648" s="6"/>
    </row>
    <row r="649" spans="1:16" ht="12.75">
      <c r="A649" s="122"/>
      <c r="B649" s="171"/>
      <c r="C649" s="172"/>
      <c r="D649" s="173"/>
      <c r="E649" s="6"/>
      <c r="F649" s="6"/>
      <c r="G649" s="6"/>
      <c r="H649" s="6"/>
      <c r="I649" s="6"/>
      <c r="J649" s="6"/>
      <c r="K649" s="6"/>
      <c r="L649" s="6"/>
      <c r="M649" s="6"/>
      <c r="N649" s="6"/>
      <c r="O649" s="6"/>
      <c r="P649" s="6"/>
    </row>
    <row r="650" spans="1:16" ht="12.75">
      <c r="A650" s="122"/>
      <c r="B650" s="171"/>
      <c r="C650" s="172"/>
      <c r="D650" s="173"/>
      <c r="E650" s="6"/>
      <c r="F650" s="6"/>
      <c r="G650" s="6"/>
      <c r="H650" s="6"/>
      <c r="I650" s="6"/>
      <c r="J650" s="6"/>
      <c r="K650" s="6"/>
      <c r="L650" s="6"/>
      <c r="M650" s="6"/>
      <c r="N650" s="6"/>
      <c r="O650" s="6"/>
      <c r="P650" s="6"/>
    </row>
    <row r="651" spans="1:16" ht="12.75">
      <c r="A651" s="122"/>
      <c r="B651" s="171"/>
      <c r="C651" s="172"/>
      <c r="D651" s="173"/>
      <c r="E651" s="6"/>
      <c r="F651" s="6"/>
      <c r="G651" s="6"/>
      <c r="H651" s="6"/>
      <c r="I651" s="6"/>
      <c r="J651" s="6"/>
      <c r="K651" s="6"/>
      <c r="L651" s="6"/>
      <c r="M651" s="6"/>
      <c r="N651" s="6"/>
      <c r="O651" s="6"/>
      <c r="P651" s="6"/>
    </row>
    <row r="652" spans="1:16" ht="12.75">
      <c r="A652" s="122"/>
      <c r="B652" s="171"/>
      <c r="C652" s="172"/>
      <c r="D652" s="173"/>
      <c r="E652" s="6"/>
      <c r="F652" s="6"/>
      <c r="G652" s="6"/>
      <c r="H652" s="6"/>
      <c r="I652" s="6"/>
      <c r="J652" s="6"/>
      <c r="K652" s="6"/>
      <c r="L652" s="6"/>
      <c r="M652" s="6"/>
      <c r="N652" s="6"/>
      <c r="O652" s="6"/>
      <c r="P652" s="6"/>
    </row>
    <row r="653" spans="1:16" ht="12.75">
      <c r="A653" s="122"/>
      <c r="B653" s="171"/>
      <c r="C653" s="172"/>
      <c r="D653" s="173"/>
      <c r="E653" s="6"/>
      <c r="F653" s="6"/>
      <c r="G653" s="6"/>
      <c r="H653" s="6"/>
      <c r="I653" s="6"/>
      <c r="J653" s="6"/>
      <c r="K653" s="6"/>
      <c r="L653" s="6"/>
      <c r="M653" s="6"/>
      <c r="N653" s="6"/>
      <c r="O653" s="6"/>
      <c r="P653" s="6"/>
    </row>
    <row r="654" spans="1:16" ht="12.75">
      <c r="A654" s="122"/>
      <c r="B654" s="171"/>
      <c r="C654" s="172"/>
      <c r="D654" s="173"/>
      <c r="E654" s="6"/>
      <c r="F654" s="6"/>
      <c r="G654" s="6"/>
      <c r="H654" s="6"/>
      <c r="I654" s="6"/>
      <c r="J654" s="6"/>
      <c r="K654" s="6"/>
      <c r="L654" s="6"/>
      <c r="M654" s="6"/>
      <c r="N654" s="6"/>
      <c r="O654" s="6"/>
      <c r="P654" s="6"/>
    </row>
    <row r="655" spans="1:16" ht="12.75">
      <c r="A655" s="122"/>
      <c r="B655" s="171"/>
      <c r="C655" s="172"/>
      <c r="D655" s="173"/>
      <c r="E655" s="6"/>
      <c r="F655" s="6"/>
      <c r="G655" s="6"/>
      <c r="H655" s="6"/>
      <c r="I655" s="6"/>
      <c r="J655" s="6"/>
      <c r="K655" s="6"/>
      <c r="L655" s="6"/>
      <c r="M655" s="6"/>
      <c r="N655" s="6"/>
      <c r="O655" s="6"/>
      <c r="P655" s="6"/>
    </row>
    <row r="656" spans="1:16" ht="12.75">
      <c r="A656" s="122"/>
      <c r="B656" s="171"/>
      <c r="C656" s="172"/>
      <c r="D656" s="173"/>
      <c r="E656" s="6"/>
      <c r="F656" s="6"/>
      <c r="G656" s="6"/>
      <c r="H656" s="6"/>
      <c r="I656" s="6"/>
      <c r="J656" s="6"/>
      <c r="K656" s="6"/>
      <c r="L656" s="6"/>
      <c r="M656" s="6"/>
      <c r="N656" s="6"/>
      <c r="O656" s="6"/>
      <c r="P656" s="6"/>
    </row>
    <row r="657" spans="1:16" ht="12.75">
      <c r="A657" s="122"/>
      <c r="B657" s="171"/>
      <c r="C657" s="172"/>
      <c r="D657" s="173"/>
      <c r="E657" s="6"/>
      <c r="F657" s="6"/>
      <c r="G657" s="6"/>
      <c r="H657" s="6"/>
      <c r="I657" s="6"/>
      <c r="J657" s="6"/>
      <c r="K657" s="6"/>
      <c r="L657" s="6"/>
      <c r="M657" s="6"/>
      <c r="N657" s="6"/>
      <c r="O657" s="6"/>
      <c r="P657" s="6"/>
    </row>
    <row r="658" spans="1:16" ht="12.75">
      <c r="A658" s="122"/>
      <c r="B658" s="171"/>
      <c r="C658" s="172"/>
      <c r="D658" s="173"/>
      <c r="E658" s="6"/>
      <c r="F658" s="6"/>
      <c r="G658" s="6"/>
      <c r="H658" s="6"/>
      <c r="I658" s="6"/>
      <c r="J658" s="6"/>
      <c r="K658" s="6"/>
      <c r="L658" s="6"/>
      <c r="M658" s="6"/>
      <c r="N658" s="6"/>
      <c r="O658" s="6"/>
      <c r="P658" s="6"/>
    </row>
    <row r="659" spans="1:16" ht="12.75">
      <c r="A659" s="122"/>
      <c r="B659" s="171"/>
      <c r="C659" s="172"/>
      <c r="D659" s="173"/>
      <c r="E659" s="6"/>
      <c r="F659" s="6"/>
      <c r="G659" s="6"/>
      <c r="H659" s="6"/>
      <c r="I659" s="6"/>
      <c r="J659" s="6"/>
      <c r="K659" s="6"/>
      <c r="L659" s="6"/>
      <c r="M659" s="6"/>
      <c r="N659" s="6"/>
      <c r="O659" s="6"/>
      <c r="P659" s="6"/>
    </row>
    <row r="660" spans="1:16" ht="12.75">
      <c r="A660" s="122"/>
      <c r="B660" s="171"/>
      <c r="C660" s="172"/>
      <c r="D660" s="173"/>
      <c r="E660" s="6"/>
      <c r="F660" s="6"/>
      <c r="G660" s="6"/>
      <c r="H660" s="6"/>
      <c r="I660" s="6"/>
      <c r="J660" s="6"/>
      <c r="K660" s="6"/>
      <c r="L660" s="6"/>
      <c r="M660" s="6"/>
      <c r="N660" s="6"/>
      <c r="O660" s="6"/>
      <c r="P660" s="6"/>
    </row>
    <row r="661" spans="1:16" ht="12.75">
      <c r="A661" s="122"/>
      <c r="B661" s="171"/>
      <c r="C661" s="172"/>
      <c r="D661" s="173"/>
      <c r="E661" s="6"/>
      <c r="F661" s="6"/>
      <c r="G661" s="6"/>
      <c r="H661" s="6"/>
      <c r="I661" s="6"/>
      <c r="J661" s="6"/>
      <c r="K661" s="6"/>
      <c r="L661" s="6"/>
      <c r="M661" s="6"/>
      <c r="N661" s="6"/>
      <c r="O661" s="6"/>
      <c r="P661" s="6"/>
    </row>
    <row r="662" spans="1:16" ht="12.75">
      <c r="A662" s="122"/>
      <c r="B662" s="171"/>
      <c r="C662" s="172"/>
      <c r="D662" s="173"/>
      <c r="E662" s="6"/>
      <c r="F662" s="6"/>
      <c r="G662" s="6"/>
      <c r="H662" s="6"/>
      <c r="I662" s="6"/>
      <c r="J662" s="6"/>
      <c r="K662" s="6"/>
      <c r="L662" s="6"/>
      <c r="M662" s="6"/>
      <c r="N662" s="6"/>
      <c r="O662" s="6"/>
      <c r="P662" s="6"/>
    </row>
    <row r="663" spans="1:16" ht="12.75">
      <c r="A663" s="122"/>
      <c r="B663" s="171"/>
      <c r="C663" s="172"/>
      <c r="D663" s="173"/>
      <c r="E663" s="6"/>
      <c r="F663" s="6"/>
      <c r="G663" s="6"/>
      <c r="H663" s="6"/>
      <c r="I663" s="6"/>
      <c r="J663" s="6"/>
      <c r="K663" s="6"/>
      <c r="L663" s="6"/>
      <c r="M663" s="6"/>
      <c r="N663" s="6"/>
      <c r="O663" s="6"/>
      <c r="P663" s="6"/>
    </row>
    <row r="664" spans="1:16" ht="12.75">
      <c r="A664" s="122"/>
      <c r="B664" s="171"/>
      <c r="C664" s="172"/>
      <c r="D664" s="173"/>
      <c r="E664" s="6"/>
      <c r="F664" s="6"/>
      <c r="G664" s="6"/>
      <c r="H664" s="6"/>
      <c r="I664" s="6"/>
      <c r="J664" s="6"/>
      <c r="K664" s="6"/>
      <c r="L664" s="6"/>
      <c r="M664" s="6"/>
      <c r="N664" s="6"/>
      <c r="O664" s="6"/>
      <c r="P664" s="6"/>
    </row>
    <row r="665" spans="1:16" ht="12.75">
      <c r="A665" s="122"/>
      <c r="B665" s="171"/>
      <c r="C665" s="172"/>
      <c r="D665" s="173"/>
      <c r="E665" s="6"/>
      <c r="F665" s="6"/>
      <c r="G665" s="6"/>
      <c r="H665" s="6"/>
      <c r="I665" s="6"/>
      <c r="J665" s="6"/>
      <c r="K665" s="6"/>
      <c r="L665" s="6"/>
      <c r="M665" s="6"/>
      <c r="N665" s="6"/>
      <c r="O665" s="6"/>
      <c r="P665" s="6"/>
    </row>
    <row r="666" spans="1:16" ht="12.75">
      <c r="A666" s="122"/>
      <c r="B666" s="171"/>
      <c r="C666" s="172"/>
      <c r="D666" s="173"/>
      <c r="E666" s="6"/>
      <c r="F666" s="6"/>
      <c r="G666" s="6"/>
      <c r="H666" s="6"/>
      <c r="I666" s="6"/>
      <c r="J666" s="6"/>
      <c r="K666" s="6"/>
      <c r="L666" s="6"/>
      <c r="M666" s="6"/>
      <c r="N666" s="6"/>
      <c r="O666" s="6"/>
      <c r="P666" s="6"/>
    </row>
    <row r="667" spans="1:16" ht="12.75">
      <c r="A667" s="122"/>
      <c r="B667" s="171"/>
      <c r="C667" s="172"/>
      <c r="D667" s="173"/>
      <c r="E667" s="6"/>
      <c r="F667" s="6"/>
      <c r="G667" s="6"/>
      <c r="H667" s="6"/>
      <c r="I667" s="6"/>
      <c r="J667" s="6"/>
      <c r="K667" s="6"/>
      <c r="L667" s="6"/>
      <c r="M667" s="6"/>
      <c r="N667" s="6"/>
      <c r="O667" s="6"/>
      <c r="P667" s="6"/>
    </row>
    <row r="668" spans="1:16" ht="12.75">
      <c r="A668" s="122"/>
      <c r="B668" s="171"/>
      <c r="C668" s="172"/>
      <c r="D668" s="173"/>
      <c r="E668" s="6"/>
      <c r="F668" s="6"/>
      <c r="G668" s="6"/>
      <c r="H668" s="6"/>
      <c r="I668" s="6"/>
      <c r="J668" s="6"/>
      <c r="K668" s="6"/>
      <c r="L668" s="6"/>
      <c r="M668" s="6"/>
      <c r="N668" s="6"/>
      <c r="O668" s="6"/>
      <c r="P668" s="6"/>
    </row>
    <row r="669" spans="1:16" ht="12.75">
      <c r="A669" s="122"/>
      <c r="B669" s="171"/>
      <c r="C669" s="172"/>
      <c r="D669" s="173"/>
      <c r="E669" s="6"/>
      <c r="F669" s="6"/>
      <c r="G669" s="6"/>
      <c r="H669" s="6"/>
      <c r="I669" s="6"/>
      <c r="J669" s="6"/>
      <c r="K669" s="6"/>
      <c r="L669" s="6"/>
      <c r="M669" s="6"/>
      <c r="N669" s="6"/>
      <c r="O669" s="6"/>
      <c r="P669" s="6"/>
    </row>
    <row r="670" spans="1:16" ht="12.75">
      <c r="A670" s="122"/>
      <c r="B670" s="171"/>
      <c r="C670" s="172"/>
      <c r="D670" s="173"/>
      <c r="E670" s="6"/>
      <c r="F670" s="6"/>
      <c r="G670" s="6"/>
      <c r="H670" s="6"/>
      <c r="I670" s="6"/>
      <c r="J670" s="6"/>
      <c r="K670" s="6"/>
      <c r="L670" s="6"/>
      <c r="M670" s="6"/>
      <c r="N670" s="6"/>
      <c r="O670" s="6"/>
      <c r="P670" s="6"/>
    </row>
    <row r="671" spans="1:16" ht="12.75">
      <c r="A671" s="122"/>
      <c r="B671" s="171"/>
      <c r="C671" s="172"/>
      <c r="D671" s="173"/>
      <c r="E671" s="6"/>
      <c r="F671" s="6"/>
      <c r="G671" s="6"/>
      <c r="H671" s="6"/>
      <c r="I671" s="6"/>
      <c r="J671" s="6"/>
      <c r="K671" s="6"/>
      <c r="L671" s="6"/>
      <c r="M671" s="6"/>
      <c r="N671" s="6"/>
      <c r="O671" s="6"/>
      <c r="P671" s="6"/>
    </row>
    <row r="672" spans="1:16" ht="12.75">
      <c r="A672" s="122"/>
      <c r="B672" s="171"/>
      <c r="C672" s="172"/>
      <c r="D672" s="173"/>
      <c r="E672" s="6"/>
      <c r="F672" s="6"/>
      <c r="G672" s="6"/>
      <c r="H672" s="6"/>
      <c r="I672" s="6"/>
      <c r="J672" s="6"/>
      <c r="K672" s="6"/>
      <c r="L672" s="6"/>
      <c r="M672" s="6"/>
      <c r="N672" s="6"/>
      <c r="O672" s="6"/>
      <c r="P672" s="6"/>
    </row>
    <row r="673" spans="1:16" ht="12.75">
      <c r="A673" s="122"/>
      <c r="B673" s="171"/>
      <c r="C673" s="172"/>
      <c r="D673" s="173"/>
      <c r="E673" s="6"/>
      <c r="F673" s="6"/>
      <c r="G673" s="6"/>
      <c r="H673" s="6"/>
      <c r="I673" s="6"/>
      <c r="J673" s="6"/>
      <c r="K673" s="6"/>
      <c r="L673" s="6"/>
      <c r="M673" s="6"/>
      <c r="N673" s="6"/>
      <c r="O673" s="6"/>
      <c r="P673" s="6"/>
    </row>
    <row r="674" spans="1:16" ht="12.75">
      <c r="A674" s="122"/>
      <c r="B674" s="171"/>
      <c r="C674" s="172"/>
      <c r="D674" s="173"/>
      <c r="E674" s="6"/>
      <c r="F674" s="6"/>
      <c r="G674" s="6"/>
      <c r="H674" s="6"/>
      <c r="I674" s="6"/>
      <c r="J674" s="6"/>
      <c r="K674" s="6"/>
      <c r="L674" s="6"/>
      <c r="M674" s="6"/>
      <c r="N674" s="6"/>
      <c r="O674" s="6"/>
      <c r="P674" s="6"/>
    </row>
    <row r="675" spans="1:16" ht="12.75">
      <c r="A675" s="122"/>
      <c r="B675" s="171"/>
      <c r="C675" s="172"/>
      <c r="D675" s="173"/>
      <c r="E675" s="6"/>
      <c r="F675" s="6"/>
      <c r="G675" s="6"/>
      <c r="H675" s="6"/>
      <c r="I675" s="6"/>
      <c r="J675" s="6"/>
      <c r="K675" s="6"/>
      <c r="L675" s="6"/>
      <c r="M675" s="6"/>
      <c r="N675" s="6"/>
      <c r="O675" s="6"/>
      <c r="P675" s="6"/>
    </row>
    <row r="676" spans="1:16" ht="12.75">
      <c r="A676" s="122"/>
      <c r="B676" s="171"/>
      <c r="C676" s="172"/>
      <c r="D676" s="173"/>
      <c r="E676" s="6"/>
      <c r="F676" s="6"/>
      <c r="G676" s="6"/>
      <c r="H676" s="6"/>
      <c r="I676" s="6"/>
      <c r="J676" s="6"/>
      <c r="K676" s="6"/>
      <c r="L676" s="6"/>
      <c r="M676" s="6"/>
      <c r="N676" s="6"/>
      <c r="O676" s="6"/>
      <c r="P676" s="6"/>
    </row>
    <row r="677" spans="1:16" ht="12.75">
      <c r="A677" s="122"/>
      <c r="B677" s="171"/>
      <c r="C677" s="172"/>
      <c r="D677" s="173"/>
      <c r="E677" s="6"/>
      <c r="F677" s="6"/>
      <c r="G677" s="6"/>
      <c r="H677" s="6"/>
      <c r="I677" s="6"/>
      <c r="J677" s="6"/>
      <c r="K677" s="6"/>
      <c r="L677" s="6"/>
      <c r="M677" s="6"/>
      <c r="N677" s="6"/>
      <c r="O677" s="6"/>
      <c r="P677" s="6"/>
    </row>
    <row r="678" spans="1:16" ht="12.75">
      <c r="A678" s="122"/>
      <c r="B678" s="171"/>
      <c r="C678" s="172"/>
      <c r="D678" s="173"/>
      <c r="E678" s="6"/>
      <c r="F678" s="6"/>
      <c r="G678" s="6"/>
      <c r="H678" s="6"/>
      <c r="I678" s="6"/>
      <c r="J678" s="6"/>
      <c r="K678" s="6"/>
      <c r="L678" s="6"/>
      <c r="M678" s="6"/>
      <c r="N678" s="6"/>
      <c r="O678" s="6"/>
      <c r="P678" s="6"/>
    </row>
    <row r="679" spans="1:16" ht="12.75">
      <c r="A679" s="122"/>
      <c r="B679" s="171"/>
      <c r="C679" s="172"/>
      <c r="D679" s="173"/>
      <c r="E679" s="6"/>
      <c r="F679" s="6"/>
      <c r="G679" s="6"/>
      <c r="H679" s="6"/>
      <c r="I679" s="6"/>
      <c r="J679" s="6"/>
      <c r="K679" s="6"/>
      <c r="L679" s="6"/>
      <c r="M679" s="6"/>
      <c r="N679" s="6"/>
      <c r="O679" s="6"/>
      <c r="P679" s="6"/>
    </row>
    <row r="680" spans="1:16" ht="12.75">
      <c r="A680" s="122"/>
      <c r="B680" s="171"/>
      <c r="C680" s="172"/>
      <c r="D680" s="173"/>
      <c r="E680" s="6"/>
      <c r="F680" s="6"/>
      <c r="G680" s="6"/>
      <c r="H680" s="6"/>
      <c r="I680" s="6"/>
      <c r="J680" s="6"/>
      <c r="K680" s="6"/>
      <c r="L680" s="6"/>
      <c r="M680" s="6"/>
      <c r="N680" s="6"/>
      <c r="O680" s="6"/>
      <c r="P680" s="6"/>
    </row>
    <row r="681" spans="1:16" ht="12.75">
      <c r="A681" s="122"/>
      <c r="B681" s="171"/>
      <c r="C681" s="172"/>
      <c r="D681" s="173"/>
      <c r="E681" s="6"/>
      <c r="F681" s="6"/>
      <c r="G681" s="6"/>
      <c r="H681" s="6"/>
      <c r="I681" s="6"/>
      <c r="J681" s="6"/>
      <c r="K681" s="6"/>
      <c r="L681" s="6"/>
      <c r="M681" s="6"/>
      <c r="N681" s="6"/>
      <c r="O681" s="6"/>
      <c r="P681" s="6"/>
    </row>
    <row r="682" spans="1:16" ht="12.75">
      <c r="A682" s="122"/>
      <c r="B682" s="171"/>
      <c r="C682" s="172"/>
      <c r="D682" s="173"/>
      <c r="E682" s="6"/>
      <c r="F682" s="6"/>
      <c r="G682" s="6"/>
      <c r="H682" s="6"/>
      <c r="I682" s="6"/>
      <c r="J682" s="6"/>
      <c r="K682" s="6"/>
      <c r="L682" s="6"/>
      <c r="M682" s="6"/>
      <c r="N682" s="6"/>
      <c r="O682" s="6"/>
      <c r="P682" s="6"/>
    </row>
    <row r="683" spans="1:16" ht="12.75">
      <c r="A683" s="122"/>
      <c r="B683" s="171"/>
      <c r="C683" s="172"/>
      <c r="D683" s="173"/>
      <c r="E683" s="6"/>
      <c r="F683" s="6"/>
      <c r="G683" s="6"/>
      <c r="H683" s="6"/>
      <c r="I683" s="6"/>
      <c r="J683" s="6"/>
      <c r="K683" s="6"/>
      <c r="L683" s="6"/>
      <c r="M683" s="6"/>
      <c r="N683" s="6"/>
      <c r="O683" s="6"/>
      <c r="P683" s="6"/>
    </row>
    <row r="684" spans="1:16" ht="12.75">
      <c r="A684" s="122"/>
      <c r="B684" s="171"/>
      <c r="C684" s="172"/>
      <c r="D684" s="173"/>
      <c r="E684" s="6"/>
      <c r="F684" s="6"/>
      <c r="G684" s="6"/>
      <c r="H684" s="6"/>
      <c r="I684" s="6"/>
      <c r="J684" s="6"/>
      <c r="K684" s="6"/>
      <c r="L684" s="6"/>
      <c r="M684" s="6"/>
      <c r="N684" s="6"/>
      <c r="O684" s="6"/>
      <c r="P684" s="6"/>
    </row>
    <row r="685" spans="1:16" ht="12.75">
      <c r="A685" s="122"/>
      <c r="B685" s="171"/>
      <c r="C685" s="172"/>
      <c r="D685" s="173"/>
      <c r="E685" s="6"/>
      <c r="F685" s="6"/>
      <c r="G685" s="6"/>
      <c r="H685" s="6"/>
      <c r="I685" s="6"/>
      <c r="J685" s="6"/>
      <c r="K685" s="6"/>
      <c r="L685" s="6"/>
      <c r="M685" s="6"/>
      <c r="N685" s="6"/>
      <c r="O685" s="6"/>
      <c r="P685" s="6"/>
    </row>
    <row r="686" spans="1:16" ht="12.75">
      <c r="A686" s="122"/>
      <c r="B686" s="171"/>
      <c r="C686" s="172"/>
      <c r="D686" s="173"/>
      <c r="E686" s="6"/>
      <c r="F686" s="6"/>
      <c r="G686" s="6"/>
      <c r="H686" s="6"/>
      <c r="I686" s="6"/>
      <c r="J686" s="6"/>
      <c r="K686" s="6"/>
      <c r="L686" s="6"/>
      <c r="M686" s="6"/>
      <c r="N686" s="6"/>
      <c r="O686" s="6"/>
      <c r="P686" s="6"/>
    </row>
    <row r="687" spans="1:16" ht="12.75">
      <c r="A687" s="122"/>
      <c r="B687" s="171"/>
      <c r="C687" s="172"/>
      <c r="D687" s="173"/>
      <c r="E687" s="6"/>
      <c r="F687" s="6"/>
      <c r="G687" s="6"/>
      <c r="H687" s="6"/>
      <c r="I687" s="6"/>
      <c r="J687" s="6"/>
      <c r="K687" s="6"/>
      <c r="L687" s="6"/>
      <c r="M687" s="6"/>
      <c r="N687" s="6"/>
      <c r="O687" s="6"/>
      <c r="P687" s="6"/>
    </row>
    <row r="688" spans="1:16" ht="12.75">
      <c r="A688" s="122"/>
      <c r="B688" s="171"/>
      <c r="C688" s="172"/>
      <c r="D688" s="173"/>
      <c r="E688" s="6"/>
      <c r="F688" s="6"/>
      <c r="G688" s="6"/>
      <c r="H688" s="6"/>
      <c r="I688" s="6"/>
      <c r="J688" s="6"/>
      <c r="K688" s="6"/>
      <c r="L688" s="6"/>
      <c r="M688" s="6"/>
      <c r="N688" s="6"/>
      <c r="O688" s="6"/>
      <c r="P688" s="6"/>
    </row>
    <row r="689" spans="1:16" ht="12.75">
      <c r="A689" s="122"/>
      <c r="B689" s="171"/>
      <c r="C689" s="172"/>
      <c r="D689" s="173"/>
      <c r="E689" s="6"/>
      <c r="F689" s="6"/>
      <c r="G689" s="6"/>
      <c r="H689" s="6"/>
      <c r="I689" s="6"/>
      <c r="J689" s="6"/>
      <c r="K689" s="6"/>
      <c r="L689" s="6"/>
      <c r="M689" s="6"/>
      <c r="N689" s="6"/>
      <c r="O689" s="6"/>
      <c r="P689" s="6"/>
    </row>
    <row r="690" spans="1:16" ht="12.75">
      <c r="A690" s="122"/>
      <c r="B690" s="171"/>
      <c r="C690" s="172"/>
      <c r="D690" s="173"/>
      <c r="E690" s="6"/>
      <c r="F690" s="6"/>
      <c r="G690" s="6"/>
      <c r="H690" s="6"/>
      <c r="I690" s="6"/>
      <c r="J690" s="6"/>
      <c r="K690" s="6"/>
      <c r="L690" s="6"/>
      <c r="M690" s="6"/>
      <c r="N690" s="6"/>
      <c r="O690" s="6"/>
      <c r="P690" s="6"/>
    </row>
    <row r="691" spans="1:16" ht="12.75">
      <c r="A691" s="122"/>
      <c r="B691" s="171"/>
      <c r="C691" s="172"/>
      <c r="D691" s="173"/>
      <c r="E691" s="6"/>
      <c r="F691" s="6"/>
      <c r="G691" s="6"/>
      <c r="H691" s="6"/>
      <c r="I691" s="6"/>
      <c r="J691" s="6"/>
      <c r="K691" s="6"/>
      <c r="L691" s="6"/>
      <c r="M691" s="6"/>
      <c r="N691" s="6"/>
      <c r="O691" s="6"/>
      <c r="P691" s="6"/>
    </row>
    <row r="692" spans="1:16" ht="12.75">
      <c r="A692" s="122"/>
      <c r="B692" s="171"/>
      <c r="C692" s="172"/>
      <c r="D692" s="173"/>
      <c r="E692" s="6"/>
      <c r="F692" s="6"/>
      <c r="G692" s="6"/>
      <c r="H692" s="6"/>
      <c r="I692" s="6"/>
      <c r="J692" s="6"/>
      <c r="K692" s="6"/>
      <c r="L692" s="6"/>
      <c r="M692" s="6"/>
      <c r="N692" s="6"/>
      <c r="O692" s="6"/>
      <c r="P692" s="6"/>
    </row>
    <row r="693" spans="1:16" ht="12.75">
      <c r="A693" s="122"/>
      <c r="B693" s="171"/>
      <c r="C693" s="172"/>
      <c r="D693" s="173"/>
      <c r="E693" s="6"/>
      <c r="F693" s="6"/>
      <c r="G693" s="6"/>
      <c r="H693" s="6"/>
      <c r="I693" s="6"/>
      <c r="J693" s="6"/>
      <c r="K693" s="6"/>
      <c r="L693" s="6"/>
      <c r="M693" s="6"/>
      <c r="N693" s="6"/>
      <c r="O693" s="6"/>
      <c r="P693" s="6"/>
    </row>
    <row r="694" spans="1:16" ht="12.75">
      <c r="A694" s="122"/>
      <c r="B694" s="171"/>
      <c r="C694" s="172"/>
      <c r="D694" s="173"/>
      <c r="E694" s="6"/>
      <c r="F694" s="6"/>
      <c r="G694" s="6"/>
      <c r="H694" s="6"/>
      <c r="I694" s="6"/>
      <c r="J694" s="6"/>
      <c r="K694" s="6"/>
      <c r="L694" s="6"/>
      <c r="M694" s="6"/>
      <c r="N694" s="6"/>
      <c r="O694" s="6"/>
      <c r="P694" s="6"/>
    </row>
    <row r="695" spans="1:16" ht="12.75">
      <c r="A695" s="122"/>
      <c r="B695" s="171"/>
      <c r="C695" s="172"/>
      <c r="D695" s="173"/>
      <c r="E695" s="6"/>
      <c r="F695" s="6"/>
      <c r="G695" s="6"/>
      <c r="H695" s="6"/>
      <c r="I695" s="6"/>
      <c r="J695" s="6"/>
      <c r="K695" s="6"/>
      <c r="L695" s="6"/>
      <c r="M695" s="6"/>
      <c r="N695" s="6"/>
      <c r="O695" s="6"/>
      <c r="P695" s="6"/>
    </row>
    <row r="696" spans="1:16" ht="12.75">
      <c r="A696" s="122"/>
      <c r="B696" s="171"/>
      <c r="C696" s="172"/>
      <c r="D696" s="173"/>
      <c r="E696" s="6"/>
      <c r="F696" s="6"/>
      <c r="G696" s="6"/>
      <c r="H696" s="6"/>
      <c r="I696" s="6"/>
      <c r="J696" s="6"/>
      <c r="K696" s="6"/>
      <c r="L696" s="6"/>
      <c r="M696" s="6"/>
      <c r="N696" s="6"/>
      <c r="O696" s="6"/>
      <c r="P696" s="6"/>
    </row>
    <row r="697" spans="1:16" ht="12.75">
      <c r="A697" s="122"/>
      <c r="B697" s="171"/>
      <c r="C697" s="172"/>
      <c r="D697" s="173"/>
      <c r="E697" s="6"/>
      <c r="F697" s="6"/>
      <c r="G697" s="6"/>
      <c r="H697" s="6"/>
      <c r="I697" s="6"/>
      <c r="J697" s="6"/>
      <c r="K697" s="6"/>
      <c r="L697" s="6"/>
      <c r="M697" s="6"/>
      <c r="N697" s="6"/>
      <c r="O697" s="6"/>
      <c r="P697" s="6"/>
    </row>
    <row r="698" spans="1:16" ht="12.75">
      <c r="A698" s="122"/>
      <c r="B698" s="171"/>
      <c r="C698" s="172"/>
      <c r="D698" s="173"/>
      <c r="E698" s="6"/>
      <c r="F698" s="6"/>
      <c r="G698" s="6"/>
      <c r="H698" s="6"/>
      <c r="I698" s="6"/>
      <c r="J698" s="6"/>
      <c r="K698" s="6"/>
      <c r="L698" s="6"/>
      <c r="M698" s="6"/>
      <c r="N698" s="6"/>
      <c r="O698" s="6"/>
      <c r="P698" s="6"/>
    </row>
    <row r="699" spans="1:16" ht="12.75">
      <c r="A699" s="122"/>
      <c r="B699" s="171"/>
      <c r="C699" s="172"/>
      <c r="D699" s="173"/>
      <c r="E699" s="6"/>
      <c r="F699" s="6"/>
      <c r="G699" s="6"/>
      <c r="H699" s="6"/>
      <c r="I699" s="6"/>
      <c r="J699" s="6"/>
      <c r="K699" s="6"/>
      <c r="L699" s="6"/>
      <c r="M699" s="6"/>
      <c r="N699" s="6"/>
      <c r="O699" s="6"/>
      <c r="P699" s="6"/>
    </row>
    <row r="700" spans="1:16" ht="12.75">
      <c r="A700" s="122"/>
      <c r="B700" s="171"/>
      <c r="C700" s="172"/>
      <c r="D700" s="173"/>
      <c r="E700" s="6"/>
      <c r="F700" s="6"/>
      <c r="G700" s="6"/>
      <c r="H700" s="6"/>
      <c r="I700" s="6"/>
      <c r="J700" s="6"/>
      <c r="K700" s="6"/>
      <c r="L700" s="6"/>
      <c r="M700" s="6"/>
      <c r="N700" s="6"/>
      <c r="O700" s="6"/>
      <c r="P700" s="6"/>
    </row>
    <row r="701" spans="1:16" ht="12.75">
      <c r="A701" s="122"/>
      <c r="B701" s="171"/>
      <c r="C701" s="172"/>
      <c r="D701" s="173"/>
      <c r="E701" s="6"/>
      <c r="F701" s="6"/>
      <c r="G701" s="6"/>
      <c r="H701" s="6"/>
      <c r="I701" s="6"/>
      <c r="J701" s="6"/>
      <c r="K701" s="6"/>
      <c r="L701" s="6"/>
      <c r="M701" s="6"/>
      <c r="N701" s="6"/>
      <c r="O701" s="6"/>
      <c r="P701" s="6"/>
    </row>
    <row r="702" spans="1:16" ht="12.75">
      <c r="A702" s="122"/>
      <c r="B702" s="171"/>
      <c r="C702" s="172"/>
      <c r="D702" s="173"/>
      <c r="E702" s="6"/>
      <c r="F702" s="6"/>
      <c r="G702" s="6"/>
      <c r="H702" s="6"/>
      <c r="I702" s="6"/>
      <c r="J702" s="6"/>
      <c r="K702" s="6"/>
      <c r="L702" s="6"/>
      <c r="M702" s="6"/>
      <c r="N702" s="6"/>
      <c r="O702" s="6"/>
      <c r="P702" s="6"/>
    </row>
    <row r="703" spans="1:16" ht="12.75">
      <c r="A703" s="122"/>
      <c r="B703" s="171"/>
      <c r="C703" s="172"/>
      <c r="D703" s="173"/>
      <c r="E703" s="6"/>
      <c r="F703" s="6"/>
      <c r="G703" s="6"/>
      <c r="H703" s="6"/>
      <c r="I703" s="6"/>
      <c r="J703" s="6"/>
      <c r="K703" s="6"/>
      <c r="L703" s="6"/>
      <c r="M703" s="6"/>
      <c r="N703" s="6"/>
      <c r="O703" s="6"/>
      <c r="P703" s="6"/>
    </row>
    <row r="704" spans="1:16" ht="12.75">
      <c r="A704" s="122"/>
      <c r="B704" s="171"/>
      <c r="C704" s="172"/>
      <c r="D704" s="173"/>
      <c r="E704" s="6"/>
      <c r="F704" s="6"/>
      <c r="G704" s="6"/>
      <c r="H704" s="6"/>
      <c r="I704" s="6"/>
      <c r="J704" s="6"/>
      <c r="K704" s="6"/>
      <c r="L704" s="6"/>
      <c r="M704" s="6"/>
      <c r="N704" s="6"/>
      <c r="O704" s="6"/>
      <c r="P704" s="6"/>
    </row>
    <row r="705" spans="1:16" ht="12.75">
      <c r="A705" s="122"/>
      <c r="B705" s="171"/>
      <c r="C705" s="172"/>
      <c r="D705" s="173"/>
      <c r="E705" s="6"/>
      <c r="F705" s="6"/>
      <c r="G705" s="6"/>
      <c r="H705" s="6"/>
      <c r="I705" s="6"/>
      <c r="J705" s="6"/>
      <c r="K705" s="6"/>
      <c r="L705" s="6"/>
      <c r="M705" s="6"/>
      <c r="N705" s="6"/>
      <c r="O705" s="6"/>
      <c r="P705" s="6"/>
    </row>
    <row r="706" spans="1:16" ht="12.75">
      <c r="A706" s="122"/>
      <c r="B706" s="171"/>
      <c r="C706" s="172"/>
      <c r="D706" s="173"/>
      <c r="E706" s="6"/>
      <c r="F706" s="6"/>
      <c r="G706" s="6"/>
      <c r="H706" s="6"/>
      <c r="I706" s="6"/>
      <c r="J706" s="6"/>
      <c r="K706" s="6"/>
      <c r="L706" s="6"/>
      <c r="M706" s="6"/>
      <c r="N706" s="6"/>
      <c r="O706" s="6"/>
      <c r="P706" s="6"/>
    </row>
    <row r="707" spans="1:16" ht="12.75">
      <c r="A707" s="122"/>
      <c r="B707" s="171"/>
      <c r="C707" s="172"/>
      <c r="D707" s="173"/>
      <c r="E707" s="6"/>
      <c r="F707" s="6"/>
      <c r="G707" s="6"/>
      <c r="H707" s="6"/>
      <c r="I707" s="6"/>
      <c r="J707" s="6"/>
      <c r="K707" s="6"/>
      <c r="L707" s="6"/>
      <c r="M707" s="6"/>
      <c r="N707" s="6"/>
      <c r="O707" s="6"/>
      <c r="P707" s="6"/>
    </row>
    <row r="708" spans="1:16" ht="12.75">
      <c r="A708" s="122"/>
      <c r="B708" s="171"/>
      <c r="C708" s="172"/>
      <c r="D708" s="173"/>
      <c r="E708" s="6"/>
      <c r="F708" s="6"/>
      <c r="G708" s="6"/>
      <c r="H708" s="6"/>
      <c r="I708" s="6"/>
      <c r="J708" s="6"/>
      <c r="K708" s="6"/>
      <c r="L708" s="6"/>
      <c r="M708" s="6"/>
      <c r="N708" s="6"/>
      <c r="O708" s="6"/>
      <c r="P708" s="6"/>
    </row>
    <row r="709" spans="1:16" ht="12.75">
      <c r="A709" s="122"/>
      <c r="B709" s="171"/>
      <c r="C709" s="172"/>
      <c r="D709" s="173"/>
      <c r="E709" s="6"/>
      <c r="F709" s="6"/>
      <c r="G709" s="6"/>
      <c r="H709" s="6"/>
      <c r="I709" s="6"/>
      <c r="J709" s="6"/>
      <c r="K709" s="6"/>
      <c r="L709" s="6"/>
      <c r="M709" s="6"/>
      <c r="N709" s="6"/>
      <c r="O709" s="6"/>
      <c r="P709" s="6"/>
    </row>
    <row r="710" spans="1:16" ht="12.75">
      <c r="A710" s="122"/>
      <c r="B710" s="171"/>
      <c r="C710" s="172"/>
      <c r="D710" s="173"/>
      <c r="E710" s="6"/>
      <c r="F710" s="6"/>
      <c r="G710" s="6"/>
      <c r="H710" s="6"/>
      <c r="I710" s="6"/>
      <c r="J710" s="6"/>
      <c r="K710" s="6"/>
      <c r="L710" s="6"/>
      <c r="M710" s="6"/>
      <c r="N710" s="6"/>
      <c r="O710" s="6"/>
      <c r="P710" s="6"/>
    </row>
    <row r="711" spans="1:16" ht="12.75">
      <c r="A711" s="122"/>
      <c r="B711" s="171"/>
      <c r="C711" s="172"/>
      <c r="D711" s="173"/>
      <c r="E711" s="6"/>
      <c r="F711" s="6"/>
      <c r="G711" s="6"/>
      <c r="H711" s="6"/>
      <c r="I711" s="6"/>
      <c r="J711" s="6"/>
      <c r="K711" s="6"/>
      <c r="L711" s="6"/>
      <c r="M711" s="6"/>
      <c r="N711" s="6"/>
      <c r="O711" s="6"/>
      <c r="P711" s="6"/>
    </row>
    <row r="712" spans="1:16" ht="12.75">
      <c r="A712" s="122"/>
      <c r="B712" s="171"/>
      <c r="C712" s="172"/>
      <c r="D712" s="173"/>
      <c r="E712" s="6"/>
      <c r="F712" s="6"/>
      <c r="G712" s="6"/>
      <c r="H712" s="6"/>
      <c r="I712" s="6"/>
      <c r="J712" s="6"/>
      <c r="K712" s="6"/>
      <c r="L712" s="6"/>
      <c r="M712" s="6"/>
      <c r="N712" s="6"/>
      <c r="O712" s="6"/>
      <c r="P712" s="6"/>
    </row>
    <row r="713" spans="1:16" ht="12.75">
      <c r="A713" s="122"/>
      <c r="B713" s="171"/>
      <c r="C713" s="172"/>
      <c r="D713" s="173"/>
      <c r="E713" s="6"/>
      <c r="F713" s="6"/>
      <c r="G713" s="6"/>
      <c r="H713" s="6"/>
      <c r="I713" s="6"/>
      <c r="J713" s="6"/>
      <c r="K713" s="6"/>
      <c r="L713" s="6"/>
      <c r="M713" s="6"/>
      <c r="N713" s="6"/>
      <c r="O713" s="6"/>
      <c r="P713" s="6"/>
    </row>
    <row r="714" spans="1:16" ht="12.75">
      <c r="A714" s="122"/>
      <c r="B714" s="171"/>
      <c r="C714" s="172"/>
      <c r="D714" s="173"/>
      <c r="E714" s="6"/>
      <c r="F714" s="6"/>
      <c r="G714" s="6"/>
      <c r="H714" s="6"/>
      <c r="I714" s="6"/>
      <c r="J714" s="6"/>
      <c r="K714" s="6"/>
      <c r="L714" s="6"/>
      <c r="M714" s="6"/>
      <c r="N714" s="6"/>
      <c r="O714" s="6"/>
      <c r="P714" s="6"/>
    </row>
    <row r="715" spans="1:16" ht="12.75">
      <c r="A715" s="122"/>
      <c r="B715" s="171"/>
      <c r="C715" s="172"/>
      <c r="D715" s="173"/>
      <c r="E715" s="6"/>
      <c r="F715" s="6"/>
      <c r="G715" s="6"/>
      <c r="H715" s="6"/>
      <c r="I715" s="6"/>
      <c r="J715" s="6"/>
      <c r="K715" s="6"/>
      <c r="L715" s="6"/>
      <c r="M715" s="6"/>
      <c r="N715" s="6"/>
      <c r="O715" s="6"/>
      <c r="P715" s="6"/>
    </row>
    <row r="716" spans="1:16" ht="12.75">
      <c r="A716" s="122"/>
      <c r="B716" s="171"/>
      <c r="C716" s="172"/>
      <c r="D716" s="173"/>
      <c r="E716" s="6"/>
      <c r="F716" s="6"/>
      <c r="G716" s="6"/>
      <c r="H716" s="6"/>
      <c r="I716" s="6"/>
      <c r="J716" s="6"/>
      <c r="K716" s="6"/>
      <c r="L716" s="6"/>
      <c r="M716" s="6"/>
      <c r="N716" s="6"/>
      <c r="O716" s="6"/>
      <c r="P716" s="6"/>
    </row>
    <row r="717" spans="1:16" ht="12.75">
      <c r="A717" s="122"/>
      <c r="B717" s="171"/>
      <c r="C717" s="172"/>
      <c r="D717" s="173"/>
      <c r="E717" s="6"/>
      <c r="F717" s="6"/>
      <c r="G717" s="6"/>
      <c r="H717" s="6"/>
      <c r="I717" s="6"/>
      <c r="J717" s="6"/>
      <c r="K717" s="6"/>
      <c r="L717" s="6"/>
      <c r="M717" s="6"/>
      <c r="N717" s="6"/>
      <c r="O717" s="6"/>
      <c r="P717" s="6"/>
    </row>
    <row r="718" spans="1:16" ht="12.75">
      <c r="A718" s="122"/>
      <c r="B718" s="171"/>
      <c r="C718" s="172"/>
      <c r="D718" s="173"/>
      <c r="E718" s="6"/>
      <c r="F718" s="6"/>
      <c r="G718" s="6"/>
      <c r="H718" s="6"/>
      <c r="I718" s="6"/>
      <c r="J718" s="6"/>
      <c r="K718" s="6"/>
      <c r="L718" s="6"/>
      <c r="M718" s="6"/>
      <c r="N718" s="6"/>
      <c r="O718" s="6"/>
      <c r="P718" s="6"/>
    </row>
    <row r="719" spans="1:16" ht="12.75">
      <c r="A719" s="122"/>
      <c r="B719" s="171"/>
      <c r="C719" s="172"/>
      <c r="D719" s="173"/>
      <c r="E719" s="6"/>
      <c r="F719" s="6"/>
      <c r="G719" s="6"/>
      <c r="H719" s="6"/>
      <c r="I719" s="6"/>
      <c r="J719" s="6"/>
      <c r="K719" s="6"/>
      <c r="L719" s="6"/>
      <c r="M719" s="6"/>
      <c r="N719" s="6"/>
      <c r="O719" s="6"/>
      <c r="P719" s="6"/>
    </row>
    <row r="720" spans="1:16" ht="12.75">
      <c r="A720" s="122"/>
      <c r="B720" s="171"/>
      <c r="C720" s="172"/>
      <c r="D720" s="173"/>
      <c r="E720" s="6"/>
      <c r="F720" s="6"/>
      <c r="G720" s="6"/>
      <c r="H720" s="6"/>
      <c r="I720" s="6"/>
      <c r="J720" s="6"/>
      <c r="K720" s="6"/>
      <c r="L720" s="6"/>
      <c r="M720" s="6"/>
      <c r="N720" s="6"/>
      <c r="O720" s="6"/>
      <c r="P720" s="6"/>
    </row>
    <row r="721" spans="1:16" ht="12.75">
      <c r="A721" s="122"/>
      <c r="B721" s="171"/>
      <c r="C721" s="172"/>
      <c r="D721" s="173"/>
      <c r="E721" s="6"/>
      <c r="F721" s="6"/>
      <c r="G721" s="6"/>
      <c r="H721" s="6"/>
      <c r="I721" s="6"/>
      <c r="J721" s="6"/>
      <c r="K721" s="6"/>
      <c r="L721" s="6"/>
      <c r="M721" s="6"/>
      <c r="N721" s="6"/>
      <c r="O721" s="6"/>
      <c r="P721" s="6"/>
    </row>
    <row r="722" spans="1:16" ht="12.75">
      <c r="A722" s="122"/>
      <c r="B722" s="171"/>
      <c r="C722" s="172"/>
      <c r="D722" s="173"/>
      <c r="E722" s="6"/>
      <c r="F722" s="6"/>
      <c r="G722" s="6"/>
      <c r="H722" s="6"/>
      <c r="I722" s="6"/>
      <c r="J722" s="6"/>
      <c r="K722" s="6"/>
      <c r="L722" s="6"/>
      <c r="M722" s="6"/>
      <c r="N722" s="6"/>
      <c r="O722" s="6"/>
      <c r="P722" s="6"/>
    </row>
    <row r="723" spans="1:16" ht="12.75">
      <c r="A723" s="122"/>
      <c r="B723" s="171"/>
      <c r="C723" s="172"/>
      <c r="D723" s="173"/>
      <c r="E723" s="6"/>
      <c r="F723" s="6"/>
      <c r="G723" s="6"/>
      <c r="H723" s="6"/>
      <c r="I723" s="6"/>
      <c r="J723" s="6"/>
      <c r="K723" s="6"/>
      <c r="L723" s="6"/>
      <c r="M723" s="6"/>
      <c r="N723" s="6"/>
      <c r="O723" s="6"/>
      <c r="P723" s="6"/>
    </row>
    <row r="724" spans="1:16" ht="12.75">
      <c r="A724" s="122"/>
      <c r="B724" s="171"/>
      <c r="C724" s="172"/>
      <c r="D724" s="173"/>
      <c r="E724" s="6"/>
      <c r="F724" s="6"/>
      <c r="G724" s="6"/>
      <c r="H724" s="6"/>
      <c r="I724" s="6"/>
      <c r="J724" s="6"/>
      <c r="K724" s="6"/>
      <c r="L724" s="6"/>
      <c r="M724" s="6"/>
      <c r="N724" s="6"/>
      <c r="O724" s="6"/>
      <c r="P724" s="6"/>
    </row>
    <row r="725" spans="1:16" ht="12.75">
      <c r="A725" s="122"/>
      <c r="B725" s="171"/>
      <c r="C725" s="172"/>
      <c r="D725" s="173"/>
      <c r="E725" s="6"/>
      <c r="F725" s="6"/>
      <c r="G725" s="6"/>
      <c r="H725" s="6"/>
      <c r="I725" s="6"/>
      <c r="J725" s="6"/>
      <c r="K725" s="6"/>
      <c r="L725" s="6"/>
      <c r="M725" s="6"/>
      <c r="N725" s="6"/>
      <c r="O725" s="6"/>
      <c r="P725" s="6"/>
    </row>
    <row r="726" spans="1:16" ht="12.75">
      <c r="A726" s="122"/>
      <c r="B726" s="171"/>
      <c r="C726" s="172"/>
      <c r="D726" s="173"/>
      <c r="E726" s="6"/>
      <c r="F726" s="6"/>
      <c r="G726" s="6"/>
      <c r="H726" s="6"/>
      <c r="I726" s="6"/>
      <c r="J726" s="6"/>
      <c r="K726" s="6"/>
      <c r="L726" s="6"/>
      <c r="M726" s="6"/>
      <c r="N726" s="6"/>
      <c r="O726" s="6"/>
      <c r="P726" s="6"/>
    </row>
    <row r="727" spans="1:16" ht="12.75">
      <c r="A727" s="122"/>
      <c r="B727" s="171"/>
      <c r="C727" s="172"/>
      <c r="D727" s="173"/>
      <c r="E727" s="6"/>
      <c r="F727" s="6"/>
      <c r="G727" s="6"/>
      <c r="H727" s="6"/>
      <c r="I727" s="6"/>
      <c r="J727" s="6"/>
      <c r="K727" s="6"/>
      <c r="L727" s="6"/>
      <c r="M727" s="6"/>
      <c r="N727" s="6"/>
      <c r="O727" s="6"/>
      <c r="P727" s="6"/>
    </row>
    <row r="728" spans="1:16" ht="12.75">
      <c r="A728" s="122"/>
      <c r="B728" s="171"/>
      <c r="C728" s="172"/>
      <c r="D728" s="173"/>
      <c r="E728" s="6"/>
      <c r="F728" s="6"/>
      <c r="G728" s="6"/>
      <c r="H728" s="6"/>
      <c r="I728" s="6"/>
      <c r="J728" s="6"/>
      <c r="K728" s="6"/>
      <c r="L728" s="6"/>
      <c r="M728" s="6"/>
      <c r="N728" s="6"/>
      <c r="O728" s="6"/>
      <c r="P728" s="6"/>
    </row>
    <row r="729" spans="1:16" ht="12.75">
      <c r="A729" s="122"/>
      <c r="B729" s="171"/>
      <c r="C729" s="172"/>
      <c r="D729" s="173"/>
      <c r="E729" s="6"/>
      <c r="F729" s="6"/>
      <c r="G729" s="6"/>
      <c r="H729" s="6"/>
      <c r="I729" s="6"/>
      <c r="J729" s="6"/>
      <c r="K729" s="6"/>
      <c r="L729" s="6"/>
      <c r="M729" s="6"/>
      <c r="N729" s="6"/>
      <c r="O729" s="6"/>
      <c r="P729" s="6"/>
    </row>
    <row r="730" spans="1:16" ht="12.75">
      <c r="A730" s="122"/>
      <c r="B730" s="171"/>
      <c r="C730" s="172"/>
      <c r="D730" s="173"/>
      <c r="E730" s="6"/>
      <c r="F730" s="6"/>
      <c r="G730" s="6"/>
      <c r="H730" s="6"/>
      <c r="I730" s="6"/>
      <c r="J730" s="6"/>
      <c r="K730" s="6"/>
      <c r="L730" s="6"/>
      <c r="M730" s="6"/>
      <c r="N730" s="6"/>
      <c r="O730" s="6"/>
      <c r="P730" s="6"/>
    </row>
    <row r="731" spans="1:16" ht="12.75">
      <c r="A731" s="122"/>
      <c r="B731" s="171"/>
      <c r="C731" s="172"/>
      <c r="D731" s="173"/>
      <c r="E731" s="6"/>
      <c r="F731" s="6"/>
      <c r="G731" s="6"/>
      <c r="H731" s="6"/>
      <c r="I731" s="6"/>
      <c r="J731" s="6"/>
      <c r="K731" s="6"/>
      <c r="L731" s="6"/>
      <c r="M731" s="6"/>
      <c r="N731" s="6"/>
      <c r="O731" s="6"/>
      <c r="P731" s="6"/>
    </row>
    <row r="732" spans="1:16" ht="12.75">
      <c r="A732" s="122"/>
      <c r="B732" s="171"/>
      <c r="C732" s="172"/>
      <c r="D732" s="173"/>
      <c r="E732" s="6"/>
      <c r="F732" s="6"/>
      <c r="G732" s="6"/>
      <c r="H732" s="6"/>
      <c r="I732" s="6"/>
      <c r="J732" s="6"/>
      <c r="K732" s="6"/>
      <c r="L732" s="6"/>
      <c r="M732" s="6"/>
      <c r="N732" s="6"/>
      <c r="O732" s="6"/>
      <c r="P732" s="6"/>
    </row>
    <row r="733" spans="1:16" ht="12.75">
      <c r="A733" s="122"/>
      <c r="B733" s="171"/>
      <c r="C733" s="172"/>
      <c r="D733" s="173"/>
      <c r="E733" s="6"/>
      <c r="F733" s="6"/>
      <c r="G733" s="6"/>
      <c r="H733" s="6"/>
      <c r="I733" s="6"/>
      <c r="J733" s="6"/>
      <c r="K733" s="6"/>
      <c r="L733" s="6"/>
      <c r="M733" s="6"/>
      <c r="N733" s="6"/>
      <c r="O733" s="6"/>
      <c r="P733" s="6"/>
    </row>
    <row r="734" spans="1:16" ht="12.75">
      <c r="A734" s="122"/>
      <c r="B734" s="171"/>
      <c r="C734" s="172"/>
      <c r="D734" s="173"/>
      <c r="E734" s="6"/>
      <c r="F734" s="6"/>
      <c r="G734" s="6"/>
      <c r="H734" s="6"/>
      <c r="I734" s="6"/>
      <c r="J734" s="6"/>
      <c r="K734" s="6"/>
      <c r="L734" s="6"/>
      <c r="M734" s="6"/>
      <c r="N734" s="6"/>
      <c r="O734" s="6"/>
      <c r="P734" s="6"/>
    </row>
    <row r="735" spans="1:16" ht="12.75">
      <c r="A735" s="122"/>
      <c r="B735" s="171"/>
      <c r="C735" s="172"/>
      <c r="D735" s="173"/>
      <c r="E735" s="6"/>
      <c r="F735" s="6"/>
      <c r="G735" s="6"/>
      <c r="H735" s="6"/>
      <c r="I735" s="6"/>
      <c r="J735" s="6"/>
      <c r="K735" s="6"/>
      <c r="L735" s="6"/>
      <c r="M735" s="6"/>
      <c r="N735" s="6"/>
      <c r="O735" s="6"/>
      <c r="P735" s="6"/>
    </row>
    <row r="736" spans="1:16" ht="12.75">
      <c r="A736" s="122"/>
      <c r="B736" s="171"/>
      <c r="C736" s="172"/>
      <c r="D736" s="173"/>
      <c r="E736" s="6"/>
      <c r="F736" s="6"/>
      <c r="G736" s="6"/>
      <c r="H736" s="6"/>
      <c r="I736" s="6"/>
      <c r="J736" s="6"/>
      <c r="K736" s="6"/>
      <c r="L736" s="6"/>
      <c r="M736" s="6"/>
      <c r="N736" s="6"/>
      <c r="O736" s="6"/>
      <c r="P736" s="6"/>
    </row>
    <row r="737" spans="1:16" ht="12.75">
      <c r="A737" s="122"/>
      <c r="B737" s="171"/>
      <c r="C737" s="172"/>
      <c r="D737" s="173"/>
      <c r="E737" s="6"/>
      <c r="F737" s="6"/>
      <c r="G737" s="6"/>
      <c r="H737" s="6"/>
      <c r="I737" s="6"/>
      <c r="J737" s="6"/>
      <c r="K737" s="6"/>
      <c r="L737" s="6"/>
      <c r="M737" s="6"/>
      <c r="N737" s="6"/>
      <c r="O737" s="6"/>
      <c r="P737" s="6"/>
    </row>
    <row r="738" spans="1:16" ht="12.75">
      <c r="A738" s="122"/>
      <c r="B738" s="171"/>
      <c r="C738" s="172"/>
      <c r="D738" s="173"/>
      <c r="E738" s="6"/>
      <c r="F738" s="6"/>
      <c r="G738" s="6"/>
      <c r="H738" s="6"/>
      <c r="I738" s="6"/>
      <c r="J738" s="6"/>
      <c r="K738" s="6"/>
      <c r="L738" s="6"/>
      <c r="M738" s="6"/>
      <c r="N738" s="6"/>
      <c r="O738" s="6"/>
      <c r="P738" s="6"/>
    </row>
    <row r="739" spans="1:16" ht="12.75">
      <c r="A739" s="122"/>
      <c r="B739" s="171"/>
      <c r="C739" s="172"/>
      <c r="D739" s="173"/>
      <c r="E739" s="6"/>
      <c r="F739" s="6"/>
      <c r="G739" s="6"/>
      <c r="H739" s="6"/>
      <c r="I739" s="6"/>
      <c r="J739" s="6"/>
      <c r="K739" s="6"/>
      <c r="L739" s="6"/>
      <c r="M739" s="6"/>
      <c r="N739" s="6"/>
      <c r="O739" s="6"/>
      <c r="P739" s="6"/>
    </row>
    <row r="740" spans="1:16" ht="12.75">
      <c r="A740" s="122"/>
      <c r="B740" s="171"/>
      <c r="C740" s="172"/>
      <c r="D740" s="173"/>
      <c r="E740" s="6"/>
      <c r="F740" s="6"/>
      <c r="G740" s="6"/>
      <c r="H740" s="6"/>
      <c r="I740" s="6"/>
      <c r="J740" s="6"/>
      <c r="K740" s="6"/>
      <c r="L740" s="6"/>
      <c r="M740" s="6"/>
      <c r="N740" s="6"/>
      <c r="O740" s="6"/>
      <c r="P740" s="6"/>
    </row>
    <row r="741" spans="1:16" ht="12.75">
      <c r="A741" s="122"/>
      <c r="B741" s="171"/>
      <c r="C741" s="172"/>
      <c r="D741" s="173"/>
      <c r="E741" s="6"/>
      <c r="F741" s="6"/>
      <c r="G741" s="6"/>
      <c r="H741" s="6"/>
      <c r="I741" s="6"/>
      <c r="J741" s="6"/>
      <c r="K741" s="6"/>
      <c r="L741" s="6"/>
      <c r="M741" s="6"/>
      <c r="N741" s="6"/>
      <c r="O741" s="6"/>
      <c r="P741" s="6"/>
    </row>
    <row r="742" spans="1:16" ht="12.75">
      <c r="A742" s="122"/>
      <c r="B742" s="171"/>
      <c r="C742" s="172"/>
      <c r="D742" s="173"/>
      <c r="E742" s="6"/>
      <c r="F742" s="6"/>
      <c r="G742" s="6"/>
      <c r="H742" s="6"/>
      <c r="I742" s="6"/>
      <c r="J742" s="6"/>
      <c r="K742" s="6"/>
      <c r="L742" s="6"/>
      <c r="M742" s="6"/>
      <c r="N742" s="6"/>
      <c r="O742" s="6"/>
      <c r="P742" s="6"/>
    </row>
    <row r="743" spans="1:16" ht="12.75">
      <c r="A743" s="122"/>
      <c r="B743" s="171"/>
      <c r="C743" s="172"/>
      <c r="D743" s="173"/>
      <c r="E743" s="6"/>
      <c r="F743" s="6"/>
      <c r="G743" s="6"/>
      <c r="H743" s="6"/>
      <c r="I743" s="6"/>
      <c r="J743" s="6"/>
      <c r="K743" s="6"/>
      <c r="L743" s="6"/>
      <c r="M743" s="6"/>
      <c r="N743" s="6"/>
      <c r="O743" s="6"/>
      <c r="P743" s="6"/>
    </row>
    <row r="744" spans="1:16" ht="12.75">
      <c r="A744" s="122"/>
      <c r="B744" s="171"/>
      <c r="C744" s="172"/>
      <c r="D744" s="173"/>
      <c r="E744" s="6"/>
      <c r="F744" s="6"/>
      <c r="G744" s="6"/>
      <c r="H744" s="6"/>
      <c r="I744" s="6"/>
      <c r="J744" s="6"/>
      <c r="K744" s="6"/>
      <c r="L744" s="6"/>
      <c r="M744" s="6"/>
      <c r="N744" s="6"/>
      <c r="O744" s="6"/>
      <c r="P744" s="6"/>
    </row>
    <row r="745" spans="1:16" ht="12.75">
      <c r="A745" s="122"/>
      <c r="B745" s="171"/>
      <c r="C745" s="172"/>
      <c r="D745" s="173"/>
      <c r="E745" s="6"/>
      <c r="F745" s="6"/>
      <c r="G745" s="6"/>
      <c r="H745" s="6"/>
      <c r="I745" s="6"/>
      <c r="J745" s="6"/>
      <c r="K745" s="6"/>
      <c r="L745" s="6"/>
      <c r="M745" s="6"/>
      <c r="N745" s="6"/>
      <c r="O745" s="6"/>
      <c r="P745" s="6"/>
    </row>
    <row r="746" spans="1:16" ht="12.75">
      <c r="A746" s="122"/>
      <c r="B746" s="171"/>
      <c r="C746" s="172"/>
      <c r="D746" s="173"/>
      <c r="E746" s="6"/>
      <c r="F746" s="6"/>
      <c r="G746" s="6"/>
      <c r="H746" s="6"/>
      <c r="I746" s="6"/>
      <c r="J746" s="6"/>
      <c r="K746" s="6"/>
      <c r="L746" s="6"/>
      <c r="M746" s="6"/>
      <c r="N746" s="6"/>
      <c r="O746" s="6"/>
      <c r="P746" s="6"/>
    </row>
    <row r="747" spans="1:16" ht="12.75">
      <c r="A747" s="122"/>
      <c r="B747" s="171"/>
      <c r="C747" s="172"/>
      <c r="D747" s="173"/>
      <c r="E747" s="6"/>
      <c r="F747" s="6"/>
      <c r="G747" s="6"/>
      <c r="H747" s="6"/>
      <c r="I747" s="6"/>
      <c r="J747" s="6"/>
      <c r="K747" s="6"/>
      <c r="L747" s="6"/>
      <c r="M747" s="6"/>
      <c r="N747" s="6"/>
      <c r="O747" s="6"/>
      <c r="P747" s="6"/>
    </row>
    <row r="748" spans="1:16" ht="12.75">
      <c r="A748" s="122"/>
      <c r="B748" s="171"/>
      <c r="C748" s="172"/>
      <c r="D748" s="173"/>
      <c r="E748" s="6"/>
      <c r="F748" s="6"/>
      <c r="G748" s="6"/>
      <c r="H748" s="6"/>
      <c r="I748" s="6"/>
      <c r="J748" s="6"/>
      <c r="K748" s="6"/>
      <c r="L748" s="6"/>
      <c r="M748" s="6"/>
      <c r="N748" s="6"/>
      <c r="O748" s="6"/>
      <c r="P748" s="6"/>
    </row>
    <row r="749" spans="1:16" ht="12.75">
      <c r="A749" s="122"/>
      <c r="B749" s="171"/>
      <c r="C749" s="172"/>
      <c r="D749" s="173"/>
      <c r="E749" s="6"/>
      <c r="F749" s="6"/>
      <c r="G749" s="6"/>
      <c r="H749" s="6"/>
      <c r="I749" s="6"/>
      <c r="J749" s="6"/>
      <c r="K749" s="6"/>
      <c r="L749" s="6"/>
      <c r="M749" s="6"/>
      <c r="N749" s="6"/>
      <c r="O749" s="6"/>
      <c r="P749" s="6"/>
    </row>
    <row r="750" spans="1:16" ht="12.75">
      <c r="A750" s="122"/>
      <c r="B750" s="171"/>
      <c r="C750" s="172"/>
      <c r="D750" s="173"/>
      <c r="E750" s="6"/>
      <c r="F750" s="6"/>
      <c r="G750" s="6"/>
      <c r="H750" s="6"/>
      <c r="I750" s="6"/>
      <c r="J750" s="6"/>
      <c r="K750" s="6"/>
      <c r="L750" s="6"/>
      <c r="M750" s="6"/>
      <c r="N750" s="6"/>
      <c r="O750" s="6"/>
      <c r="P750" s="6"/>
    </row>
    <row r="751" spans="1:16" ht="12.75">
      <c r="A751" s="122"/>
      <c r="B751" s="171"/>
      <c r="C751" s="172"/>
      <c r="D751" s="173"/>
      <c r="E751" s="6"/>
      <c r="F751" s="6"/>
      <c r="G751" s="6"/>
      <c r="H751" s="6"/>
      <c r="I751" s="6"/>
      <c r="J751" s="6"/>
      <c r="K751" s="6"/>
      <c r="L751" s="6"/>
      <c r="M751" s="6"/>
      <c r="N751" s="6"/>
      <c r="O751" s="6"/>
      <c r="P751" s="6"/>
    </row>
    <row r="752" spans="1:16" ht="12.75">
      <c r="A752" s="122"/>
      <c r="B752" s="171"/>
      <c r="C752" s="172"/>
      <c r="D752" s="173"/>
      <c r="E752" s="6"/>
      <c r="F752" s="6"/>
      <c r="G752" s="6"/>
      <c r="H752" s="6"/>
      <c r="I752" s="6"/>
      <c r="J752" s="6"/>
      <c r="K752" s="6"/>
      <c r="L752" s="6"/>
      <c r="M752" s="6"/>
      <c r="N752" s="6"/>
      <c r="O752" s="6"/>
      <c r="P752" s="6"/>
    </row>
    <row r="753" spans="1:16" ht="12.75">
      <c r="A753" s="122"/>
      <c r="B753" s="171"/>
      <c r="C753" s="172"/>
      <c r="D753" s="173"/>
      <c r="E753" s="6"/>
      <c r="F753" s="6"/>
      <c r="G753" s="6"/>
      <c r="H753" s="6"/>
      <c r="I753" s="6"/>
      <c r="J753" s="6"/>
      <c r="K753" s="6"/>
      <c r="L753" s="6"/>
      <c r="M753" s="6"/>
      <c r="N753" s="6"/>
      <c r="O753" s="6"/>
      <c r="P753" s="6"/>
    </row>
    <row r="754" spans="1:16" ht="12.75">
      <c r="A754" s="122"/>
      <c r="B754" s="171"/>
      <c r="C754" s="172"/>
      <c r="D754" s="173"/>
      <c r="E754" s="6"/>
      <c r="F754" s="6"/>
      <c r="G754" s="6"/>
      <c r="H754" s="6"/>
      <c r="I754" s="6"/>
      <c r="J754" s="6"/>
      <c r="K754" s="6"/>
      <c r="L754" s="6"/>
      <c r="M754" s="6"/>
      <c r="N754" s="6"/>
      <c r="O754" s="6"/>
      <c r="P754" s="6"/>
    </row>
    <row r="755" spans="1:16" ht="12.75">
      <c r="A755" s="122"/>
      <c r="B755" s="171"/>
      <c r="C755" s="172"/>
      <c r="D755" s="173"/>
      <c r="E755" s="6"/>
      <c r="F755" s="6"/>
      <c r="G755" s="6"/>
      <c r="H755" s="6"/>
      <c r="I755" s="6"/>
      <c r="J755" s="6"/>
      <c r="K755" s="6"/>
      <c r="L755" s="6"/>
      <c r="M755" s="6"/>
      <c r="N755" s="6"/>
      <c r="O755" s="6"/>
      <c r="P755" s="6"/>
    </row>
    <row r="756" spans="1:16" ht="12.75">
      <c r="A756" s="122"/>
      <c r="B756" s="171"/>
      <c r="C756" s="172"/>
      <c r="D756" s="173"/>
      <c r="E756" s="6"/>
      <c r="F756" s="6"/>
      <c r="G756" s="6"/>
      <c r="H756" s="6"/>
      <c r="I756" s="6"/>
      <c r="J756" s="6"/>
      <c r="K756" s="6"/>
      <c r="L756" s="6"/>
      <c r="M756" s="6"/>
      <c r="N756" s="6"/>
      <c r="O756" s="6"/>
      <c r="P756" s="6"/>
    </row>
    <row r="757" spans="1:16" ht="12.75">
      <c r="A757" s="122"/>
      <c r="B757" s="171"/>
      <c r="C757" s="172"/>
      <c r="D757" s="173"/>
      <c r="E757" s="6"/>
      <c r="F757" s="6"/>
      <c r="G757" s="6"/>
      <c r="H757" s="6"/>
      <c r="I757" s="6"/>
      <c r="J757" s="6"/>
      <c r="K757" s="6"/>
      <c r="L757" s="6"/>
      <c r="M757" s="6"/>
      <c r="N757" s="6"/>
      <c r="O757" s="6"/>
      <c r="P757" s="6"/>
    </row>
    <row r="758" spans="1:16" ht="12.75">
      <c r="A758" s="122"/>
      <c r="B758" s="171"/>
      <c r="C758" s="172"/>
      <c r="D758" s="173"/>
      <c r="E758" s="6"/>
      <c r="F758" s="6"/>
      <c r="G758" s="6"/>
      <c r="H758" s="6"/>
      <c r="I758" s="6"/>
      <c r="J758" s="6"/>
      <c r="K758" s="6"/>
      <c r="L758" s="6"/>
      <c r="M758" s="6"/>
      <c r="N758" s="6"/>
      <c r="O758" s="6"/>
      <c r="P758" s="6"/>
    </row>
    <row r="759" spans="1:16" ht="12.75">
      <c r="A759" s="122"/>
      <c r="B759" s="171"/>
      <c r="C759" s="172"/>
      <c r="D759" s="173"/>
      <c r="E759" s="6"/>
      <c r="F759" s="6"/>
      <c r="G759" s="6"/>
      <c r="H759" s="6"/>
      <c r="I759" s="6"/>
      <c r="J759" s="6"/>
      <c r="K759" s="6"/>
      <c r="L759" s="6"/>
      <c r="M759" s="6"/>
      <c r="N759" s="6"/>
      <c r="O759" s="6"/>
      <c r="P759" s="6"/>
    </row>
    <row r="760" spans="1:16" ht="12.75">
      <c r="A760" s="122"/>
      <c r="B760" s="171"/>
      <c r="C760" s="172"/>
      <c r="D760" s="173"/>
      <c r="E760" s="6"/>
      <c r="F760" s="6"/>
      <c r="G760" s="6"/>
      <c r="H760" s="6"/>
      <c r="I760" s="6"/>
      <c r="J760" s="6"/>
      <c r="K760" s="6"/>
      <c r="L760" s="6"/>
      <c r="M760" s="6"/>
      <c r="N760" s="6"/>
      <c r="O760" s="6"/>
      <c r="P760" s="6"/>
    </row>
    <row r="761" spans="1:16" ht="12.75">
      <c r="A761" s="122"/>
      <c r="B761" s="171"/>
      <c r="C761" s="172"/>
      <c r="D761" s="173"/>
      <c r="E761" s="6"/>
      <c r="F761" s="6"/>
      <c r="G761" s="6"/>
      <c r="H761" s="6"/>
      <c r="I761" s="6"/>
      <c r="J761" s="6"/>
      <c r="K761" s="6"/>
      <c r="L761" s="6"/>
      <c r="M761" s="6"/>
      <c r="N761" s="6"/>
      <c r="O761" s="6"/>
      <c r="P761" s="6"/>
    </row>
    <row r="762" spans="1:16" ht="12.75">
      <c r="A762" s="122"/>
      <c r="B762" s="171"/>
      <c r="C762" s="172"/>
      <c r="D762" s="173"/>
      <c r="E762" s="6"/>
      <c r="F762" s="6"/>
      <c r="G762" s="6"/>
      <c r="H762" s="6"/>
      <c r="I762" s="6"/>
      <c r="J762" s="6"/>
      <c r="K762" s="6"/>
      <c r="L762" s="6"/>
      <c r="M762" s="6"/>
      <c r="N762" s="6"/>
      <c r="O762" s="6"/>
      <c r="P762" s="6"/>
    </row>
    <row r="763" spans="1:16" ht="12.75">
      <c r="A763" s="122"/>
      <c r="B763" s="171"/>
      <c r="C763" s="172"/>
      <c r="D763" s="173"/>
      <c r="E763" s="6"/>
      <c r="F763" s="6"/>
      <c r="G763" s="6"/>
      <c r="H763" s="6"/>
      <c r="I763" s="6"/>
      <c r="J763" s="6"/>
      <c r="K763" s="6"/>
      <c r="L763" s="6"/>
      <c r="M763" s="6"/>
      <c r="N763" s="6"/>
      <c r="O763" s="6"/>
      <c r="P763" s="6"/>
    </row>
    <row r="764" spans="1:16" ht="12.75">
      <c r="A764" s="122"/>
      <c r="B764" s="171"/>
      <c r="C764" s="172"/>
      <c r="D764" s="173"/>
      <c r="E764" s="6"/>
      <c r="F764" s="6"/>
      <c r="G764" s="6"/>
      <c r="H764" s="6"/>
      <c r="I764" s="6"/>
      <c r="J764" s="6"/>
      <c r="K764" s="6"/>
      <c r="L764" s="6"/>
      <c r="M764" s="6"/>
      <c r="N764" s="6"/>
      <c r="O764" s="6"/>
      <c r="P764" s="6"/>
    </row>
    <row r="765" spans="1:16" ht="12.75">
      <c r="A765" s="122"/>
      <c r="B765" s="171"/>
      <c r="C765" s="172"/>
      <c r="D765" s="173"/>
      <c r="E765" s="6"/>
      <c r="F765" s="6"/>
      <c r="G765" s="6"/>
      <c r="H765" s="6"/>
      <c r="I765" s="6"/>
      <c r="J765" s="6"/>
      <c r="K765" s="6"/>
      <c r="L765" s="6"/>
      <c r="M765" s="6"/>
      <c r="N765" s="6"/>
      <c r="O765" s="6"/>
      <c r="P765" s="6"/>
    </row>
    <row r="766" spans="1:16" ht="12.75">
      <c r="A766" s="122"/>
      <c r="B766" s="171"/>
      <c r="C766" s="172"/>
      <c r="D766" s="173"/>
      <c r="E766" s="6"/>
      <c r="F766" s="6"/>
      <c r="G766" s="6"/>
      <c r="H766" s="6"/>
      <c r="I766" s="6"/>
      <c r="J766" s="6"/>
      <c r="K766" s="6"/>
      <c r="L766" s="6"/>
      <c r="M766" s="6"/>
      <c r="N766" s="6"/>
      <c r="O766" s="6"/>
      <c r="P766" s="6"/>
    </row>
    <row r="767" spans="1:16" ht="12.75">
      <c r="A767" s="122"/>
      <c r="B767" s="171"/>
      <c r="C767" s="172"/>
      <c r="D767" s="173"/>
      <c r="E767" s="6"/>
      <c r="F767" s="6"/>
      <c r="G767" s="6"/>
      <c r="H767" s="6"/>
      <c r="I767" s="6"/>
      <c r="J767" s="6"/>
      <c r="K767" s="6"/>
      <c r="L767" s="6"/>
      <c r="M767" s="6"/>
      <c r="N767" s="6"/>
      <c r="O767" s="6"/>
      <c r="P767" s="6"/>
    </row>
    <row r="768" spans="1:16" ht="12.75">
      <c r="A768" s="122"/>
      <c r="B768" s="171"/>
      <c r="C768" s="172"/>
      <c r="D768" s="173"/>
      <c r="E768" s="6"/>
      <c r="F768" s="6"/>
      <c r="G768" s="6"/>
      <c r="H768" s="6"/>
      <c r="I768" s="6"/>
      <c r="J768" s="6"/>
      <c r="K768" s="6"/>
      <c r="L768" s="6"/>
      <c r="M768" s="6"/>
      <c r="N768" s="6"/>
      <c r="O768" s="6"/>
      <c r="P768" s="6"/>
    </row>
    <row r="769" spans="1:16" ht="12.75">
      <c r="A769" s="122"/>
      <c r="B769" s="171"/>
      <c r="C769" s="172"/>
      <c r="D769" s="173"/>
      <c r="E769" s="6"/>
      <c r="F769" s="6"/>
      <c r="G769" s="6"/>
      <c r="H769" s="6"/>
      <c r="I769" s="6"/>
      <c r="J769" s="6"/>
      <c r="K769" s="6"/>
      <c r="L769" s="6"/>
      <c r="M769" s="6"/>
      <c r="N769" s="6"/>
      <c r="O769" s="6"/>
      <c r="P769" s="6"/>
    </row>
    <row r="770" spans="1:16" ht="12.75">
      <c r="A770" s="122"/>
      <c r="B770" s="171"/>
      <c r="C770" s="172"/>
      <c r="D770" s="173"/>
      <c r="E770" s="6"/>
      <c r="F770" s="6"/>
      <c r="G770" s="6"/>
      <c r="H770" s="6"/>
      <c r="I770" s="6"/>
      <c r="J770" s="6"/>
      <c r="K770" s="6"/>
      <c r="L770" s="6"/>
      <c r="M770" s="6"/>
      <c r="N770" s="6"/>
      <c r="O770" s="6"/>
      <c r="P770" s="6"/>
    </row>
    <row r="771" spans="1:16" ht="12.75">
      <c r="A771" s="122"/>
      <c r="B771" s="171"/>
      <c r="C771" s="172"/>
      <c r="D771" s="173"/>
      <c r="E771" s="6"/>
      <c r="F771" s="6"/>
      <c r="G771" s="6"/>
      <c r="H771" s="6"/>
      <c r="I771" s="6"/>
      <c r="J771" s="6"/>
      <c r="K771" s="6"/>
      <c r="L771" s="6"/>
      <c r="M771" s="6"/>
      <c r="N771" s="6"/>
      <c r="O771" s="6"/>
      <c r="P771" s="6"/>
    </row>
    <row r="772" spans="1:16" ht="12.75">
      <c r="A772" s="122"/>
      <c r="B772" s="171"/>
      <c r="C772" s="172"/>
      <c r="D772" s="173"/>
      <c r="E772" s="6"/>
      <c r="F772" s="6"/>
      <c r="G772" s="6"/>
      <c r="H772" s="6"/>
      <c r="I772" s="6"/>
      <c r="J772" s="6"/>
      <c r="K772" s="6"/>
      <c r="L772" s="6"/>
      <c r="M772" s="6"/>
      <c r="N772" s="6"/>
      <c r="O772" s="6"/>
      <c r="P772" s="6"/>
    </row>
    <row r="773" spans="1:16" ht="12.75">
      <c r="A773" s="122"/>
      <c r="B773" s="171"/>
      <c r="C773" s="172"/>
      <c r="D773" s="173"/>
      <c r="E773" s="6"/>
      <c r="F773" s="6"/>
      <c r="G773" s="6"/>
      <c r="H773" s="6"/>
      <c r="I773" s="6"/>
      <c r="J773" s="6"/>
      <c r="K773" s="6"/>
      <c r="L773" s="6"/>
      <c r="M773" s="6"/>
      <c r="N773" s="6"/>
      <c r="O773" s="6"/>
      <c r="P773" s="6"/>
    </row>
    <row r="774" spans="1:16" ht="12.75">
      <c r="A774" s="122"/>
      <c r="B774" s="171"/>
      <c r="C774" s="172"/>
      <c r="D774" s="173"/>
      <c r="E774" s="6"/>
      <c r="F774" s="6"/>
      <c r="G774" s="6"/>
      <c r="H774" s="6"/>
      <c r="I774" s="6"/>
      <c r="J774" s="6"/>
      <c r="K774" s="6"/>
      <c r="L774" s="6"/>
      <c r="M774" s="6"/>
      <c r="N774" s="6"/>
      <c r="O774" s="6"/>
      <c r="P774" s="6"/>
    </row>
    <row r="775" spans="1:16" ht="12.75">
      <c r="A775" s="122"/>
      <c r="B775" s="171"/>
      <c r="C775" s="172"/>
      <c r="D775" s="173"/>
      <c r="E775" s="6"/>
      <c r="F775" s="6"/>
      <c r="G775" s="6"/>
      <c r="H775" s="6"/>
      <c r="I775" s="6"/>
      <c r="J775" s="6"/>
      <c r="K775" s="6"/>
      <c r="L775" s="6"/>
      <c r="M775" s="6"/>
      <c r="N775" s="6"/>
      <c r="O775" s="6"/>
      <c r="P775" s="6"/>
    </row>
    <row r="776" spans="1:16" ht="12.75">
      <c r="A776" s="122"/>
      <c r="B776" s="171"/>
      <c r="C776" s="172"/>
      <c r="D776" s="173"/>
      <c r="E776" s="6"/>
      <c r="F776" s="6"/>
      <c r="G776" s="6"/>
      <c r="H776" s="6"/>
      <c r="I776" s="6"/>
      <c r="J776" s="6"/>
      <c r="K776" s="6"/>
      <c r="L776" s="6"/>
      <c r="M776" s="6"/>
      <c r="N776" s="6"/>
      <c r="O776" s="6"/>
      <c r="P776" s="6"/>
    </row>
    <row r="777" spans="1:16" ht="12.75">
      <c r="A777" s="122"/>
      <c r="B777" s="171"/>
      <c r="C777" s="172"/>
      <c r="D777" s="173"/>
      <c r="E777" s="6"/>
      <c r="F777" s="6"/>
      <c r="G777" s="6"/>
      <c r="H777" s="6"/>
      <c r="I777" s="6"/>
      <c r="J777" s="6"/>
      <c r="K777" s="6"/>
      <c r="L777" s="6"/>
      <c r="M777" s="6"/>
      <c r="N777" s="6"/>
      <c r="O777" s="6"/>
      <c r="P777" s="6"/>
    </row>
    <row r="778" spans="1:16" ht="12.75">
      <c r="A778" s="122"/>
      <c r="B778" s="171"/>
      <c r="C778" s="172"/>
      <c r="D778" s="173"/>
      <c r="E778" s="6"/>
      <c r="F778" s="6"/>
      <c r="G778" s="6"/>
      <c r="H778" s="6"/>
      <c r="I778" s="6"/>
      <c r="J778" s="6"/>
      <c r="K778" s="6"/>
      <c r="L778" s="6"/>
      <c r="M778" s="6"/>
      <c r="N778" s="6"/>
      <c r="O778" s="6"/>
      <c r="P778" s="6"/>
    </row>
    <row r="779" spans="1:16" ht="12.75">
      <c r="A779" s="122"/>
      <c r="B779" s="171"/>
      <c r="C779" s="172"/>
      <c r="D779" s="173"/>
      <c r="E779" s="6"/>
      <c r="F779" s="6"/>
      <c r="G779" s="6"/>
      <c r="H779" s="6"/>
      <c r="I779" s="6"/>
      <c r="J779" s="6"/>
      <c r="K779" s="6"/>
      <c r="L779" s="6"/>
      <c r="M779" s="6"/>
      <c r="N779" s="6"/>
      <c r="O779" s="6"/>
      <c r="P779" s="6"/>
    </row>
    <row r="780" spans="1:16" ht="12.75">
      <c r="A780" s="122"/>
      <c r="B780" s="171"/>
      <c r="C780" s="172"/>
      <c r="D780" s="173"/>
      <c r="E780" s="6"/>
      <c r="F780" s="6"/>
      <c r="G780" s="6"/>
      <c r="H780" s="6"/>
      <c r="I780" s="6"/>
      <c r="J780" s="6"/>
      <c r="K780" s="6"/>
      <c r="L780" s="6"/>
      <c r="M780" s="6"/>
      <c r="N780" s="6"/>
      <c r="O780" s="6"/>
      <c r="P780" s="6"/>
    </row>
    <row r="781" spans="1:16" ht="12.75">
      <c r="A781" s="122"/>
      <c r="B781" s="171"/>
      <c r="C781" s="172"/>
      <c r="D781" s="173"/>
      <c r="E781" s="6"/>
      <c r="F781" s="6"/>
      <c r="G781" s="6"/>
      <c r="H781" s="6"/>
      <c r="I781" s="6"/>
      <c r="J781" s="6"/>
      <c r="K781" s="6"/>
      <c r="L781" s="6"/>
      <c r="M781" s="6"/>
      <c r="N781" s="6"/>
      <c r="O781" s="6"/>
      <c r="P781" s="6"/>
    </row>
    <row r="782" spans="1:16" ht="12.75">
      <c r="A782" s="122"/>
      <c r="B782" s="171"/>
      <c r="C782" s="172"/>
      <c r="D782" s="173"/>
      <c r="E782" s="6"/>
      <c r="F782" s="6"/>
      <c r="G782" s="6"/>
      <c r="H782" s="6"/>
      <c r="I782" s="6"/>
      <c r="J782" s="6"/>
      <c r="K782" s="6"/>
      <c r="L782" s="6"/>
      <c r="M782" s="6"/>
      <c r="N782" s="6"/>
      <c r="O782" s="6"/>
      <c r="P782" s="6"/>
    </row>
    <row r="783" spans="1:16" ht="12.75">
      <c r="A783" s="122"/>
      <c r="B783" s="171"/>
      <c r="C783" s="172"/>
      <c r="D783" s="173"/>
      <c r="E783" s="6"/>
      <c r="F783" s="6"/>
      <c r="G783" s="6"/>
      <c r="H783" s="6"/>
      <c r="I783" s="6"/>
      <c r="J783" s="6"/>
      <c r="K783" s="6"/>
      <c r="L783" s="6"/>
      <c r="M783" s="6"/>
      <c r="N783" s="6"/>
      <c r="O783" s="6"/>
      <c r="P783" s="6"/>
    </row>
    <row r="784" spans="1:16" ht="12.75">
      <c r="A784" s="122"/>
      <c r="B784" s="171"/>
      <c r="C784" s="172"/>
      <c r="D784" s="173"/>
      <c r="E784" s="6"/>
      <c r="F784" s="6"/>
      <c r="G784" s="6"/>
      <c r="H784" s="6"/>
      <c r="I784" s="6"/>
      <c r="J784" s="6"/>
      <c r="K784" s="6"/>
      <c r="L784" s="6"/>
      <c r="M784" s="6"/>
      <c r="N784" s="6"/>
      <c r="O784" s="6"/>
      <c r="P784" s="6"/>
    </row>
    <row r="785" spans="1:16" ht="12.75">
      <c r="A785" s="122"/>
      <c r="B785" s="171"/>
      <c r="C785" s="172"/>
      <c r="D785" s="173"/>
      <c r="E785" s="6"/>
      <c r="F785" s="6"/>
      <c r="G785" s="6"/>
      <c r="H785" s="6"/>
      <c r="I785" s="6"/>
      <c r="J785" s="6"/>
      <c r="K785" s="6"/>
      <c r="L785" s="6"/>
      <c r="M785" s="6"/>
      <c r="N785" s="6"/>
      <c r="O785" s="6"/>
      <c r="P785" s="6"/>
    </row>
    <row r="786" spans="1:16" ht="12.75">
      <c r="A786" s="122"/>
      <c r="B786" s="171"/>
      <c r="C786" s="172"/>
      <c r="D786" s="173"/>
      <c r="E786" s="6"/>
      <c r="F786" s="6"/>
      <c r="G786" s="6"/>
      <c r="H786" s="6"/>
      <c r="I786" s="6"/>
      <c r="J786" s="6"/>
      <c r="K786" s="6"/>
      <c r="L786" s="6"/>
      <c r="M786" s="6"/>
      <c r="N786" s="6"/>
      <c r="O786" s="6"/>
      <c r="P786" s="6"/>
    </row>
    <row r="787" spans="1:16" ht="12.75">
      <c r="A787" s="122"/>
      <c r="B787" s="171"/>
      <c r="C787" s="172"/>
      <c r="D787" s="173"/>
      <c r="E787" s="6"/>
      <c r="F787" s="6"/>
      <c r="G787" s="6"/>
      <c r="H787" s="6"/>
      <c r="I787" s="6"/>
      <c r="J787" s="6"/>
      <c r="K787" s="6"/>
      <c r="L787" s="6"/>
      <c r="M787" s="6"/>
      <c r="N787" s="6"/>
      <c r="O787" s="6"/>
      <c r="P787" s="6"/>
    </row>
    <row r="788" spans="1:16" ht="12.75">
      <c r="A788" s="122"/>
      <c r="B788" s="171"/>
      <c r="C788" s="172"/>
      <c r="D788" s="173"/>
      <c r="E788" s="6"/>
      <c r="F788" s="6"/>
      <c r="G788" s="6"/>
      <c r="H788" s="6"/>
      <c r="I788" s="6"/>
      <c r="J788" s="6"/>
      <c r="K788" s="6"/>
      <c r="L788" s="6"/>
      <c r="M788" s="6"/>
      <c r="N788" s="6"/>
      <c r="O788" s="6"/>
      <c r="P788" s="6"/>
    </row>
    <row r="789" spans="1:16" ht="12.75">
      <c r="A789" s="122"/>
      <c r="B789" s="171"/>
      <c r="C789" s="172"/>
      <c r="D789" s="173"/>
      <c r="E789" s="6"/>
      <c r="F789" s="6"/>
      <c r="G789" s="6"/>
      <c r="H789" s="6"/>
      <c r="I789" s="6"/>
      <c r="J789" s="6"/>
      <c r="K789" s="6"/>
      <c r="L789" s="6"/>
      <c r="M789" s="6"/>
      <c r="N789" s="6"/>
      <c r="O789" s="6"/>
      <c r="P789" s="6"/>
    </row>
    <row r="790" spans="1:16" ht="12.75">
      <c r="A790" s="122"/>
      <c r="B790" s="171"/>
      <c r="C790" s="172"/>
      <c r="D790" s="173"/>
      <c r="E790" s="6"/>
      <c r="F790" s="6"/>
      <c r="G790" s="6"/>
      <c r="H790" s="6"/>
      <c r="I790" s="6"/>
      <c r="J790" s="6"/>
      <c r="K790" s="6"/>
      <c r="L790" s="6"/>
      <c r="M790" s="6"/>
      <c r="N790" s="6"/>
      <c r="O790" s="6"/>
      <c r="P790" s="6"/>
    </row>
    <row r="791" spans="1:16" ht="12.75">
      <c r="A791" s="122"/>
      <c r="B791" s="171"/>
      <c r="C791" s="172"/>
      <c r="D791" s="173"/>
      <c r="E791" s="6"/>
      <c r="F791" s="6"/>
      <c r="G791" s="6"/>
      <c r="H791" s="6"/>
      <c r="I791" s="6"/>
      <c r="J791" s="6"/>
      <c r="K791" s="6"/>
      <c r="L791" s="6"/>
      <c r="M791" s="6"/>
      <c r="N791" s="6"/>
      <c r="O791" s="6"/>
      <c r="P791" s="6"/>
    </row>
    <row r="792" spans="1:16" ht="12.75">
      <c r="A792" s="122"/>
      <c r="B792" s="171"/>
      <c r="C792" s="172"/>
      <c r="D792" s="173"/>
      <c r="E792" s="6"/>
      <c r="F792" s="6"/>
      <c r="G792" s="6"/>
      <c r="H792" s="6"/>
      <c r="I792" s="6"/>
      <c r="J792" s="6"/>
      <c r="K792" s="6"/>
      <c r="L792" s="6"/>
      <c r="M792" s="6"/>
      <c r="N792" s="6"/>
      <c r="O792" s="6"/>
      <c r="P792" s="6"/>
    </row>
    <row r="793" spans="1:16" ht="12.75">
      <c r="A793" s="122"/>
      <c r="B793" s="171"/>
      <c r="C793" s="172"/>
      <c r="D793" s="173"/>
      <c r="E793" s="6"/>
      <c r="F793" s="6"/>
      <c r="G793" s="6"/>
      <c r="H793" s="6"/>
      <c r="I793" s="6"/>
      <c r="J793" s="6"/>
      <c r="K793" s="6"/>
      <c r="L793" s="6"/>
      <c r="M793" s="6"/>
      <c r="N793" s="6"/>
      <c r="O793" s="6"/>
      <c r="P793" s="6"/>
    </row>
    <row r="794" spans="1:16" ht="12.75">
      <c r="A794" s="122"/>
      <c r="B794" s="171"/>
      <c r="C794" s="172"/>
      <c r="D794" s="173"/>
      <c r="E794" s="6"/>
      <c r="F794" s="6"/>
      <c r="G794" s="6"/>
      <c r="H794" s="6"/>
      <c r="I794" s="6"/>
      <c r="J794" s="6"/>
      <c r="K794" s="6"/>
      <c r="L794" s="6"/>
      <c r="M794" s="6"/>
      <c r="N794" s="6"/>
      <c r="O794" s="6"/>
      <c r="P794" s="6"/>
    </row>
    <row r="795" spans="1:16" ht="12.75">
      <c r="A795" s="122"/>
      <c r="B795" s="171"/>
      <c r="C795" s="172"/>
      <c r="D795" s="173"/>
      <c r="E795" s="6"/>
      <c r="F795" s="6"/>
      <c r="G795" s="6"/>
      <c r="H795" s="6"/>
      <c r="I795" s="6"/>
      <c r="J795" s="6"/>
      <c r="K795" s="6"/>
      <c r="L795" s="6"/>
      <c r="M795" s="6"/>
      <c r="N795" s="6"/>
      <c r="O795" s="6"/>
      <c r="P795" s="6"/>
    </row>
    <row r="796" spans="1:16" ht="12.75">
      <c r="A796" s="122"/>
      <c r="B796" s="171"/>
      <c r="C796" s="172"/>
      <c r="D796" s="173"/>
      <c r="E796" s="6"/>
      <c r="F796" s="6"/>
      <c r="G796" s="6"/>
      <c r="H796" s="6"/>
      <c r="I796" s="6"/>
      <c r="J796" s="6"/>
      <c r="K796" s="6"/>
      <c r="L796" s="6"/>
      <c r="M796" s="6"/>
      <c r="N796" s="6"/>
      <c r="O796" s="6"/>
      <c r="P796" s="6"/>
    </row>
    <row r="797" spans="1:16" ht="12.75">
      <c r="A797" s="122"/>
      <c r="B797" s="171"/>
      <c r="C797" s="172"/>
      <c r="D797" s="173"/>
      <c r="E797" s="6"/>
      <c r="F797" s="6"/>
      <c r="G797" s="6"/>
      <c r="H797" s="6"/>
      <c r="I797" s="6"/>
      <c r="J797" s="6"/>
      <c r="K797" s="6"/>
      <c r="L797" s="6"/>
      <c r="M797" s="6"/>
      <c r="N797" s="6"/>
      <c r="O797" s="6"/>
      <c r="P797" s="6"/>
    </row>
    <row r="798" spans="1:16" ht="12.75">
      <c r="A798" s="122"/>
      <c r="B798" s="171"/>
      <c r="C798" s="172"/>
      <c r="D798" s="173"/>
      <c r="E798" s="6"/>
      <c r="F798" s="6"/>
      <c r="G798" s="6"/>
      <c r="H798" s="6"/>
      <c r="I798" s="6"/>
      <c r="J798" s="6"/>
      <c r="K798" s="6"/>
      <c r="L798" s="6"/>
      <c r="M798" s="6"/>
      <c r="N798" s="6"/>
      <c r="O798" s="6"/>
      <c r="P798" s="6"/>
    </row>
    <row r="799" spans="1:16" ht="12.75">
      <c r="A799" s="122"/>
      <c r="B799" s="171"/>
      <c r="C799" s="172"/>
      <c r="D799" s="173"/>
      <c r="E799" s="6"/>
      <c r="F799" s="6"/>
      <c r="G799" s="6"/>
      <c r="H799" s="6"/>
      <c r="I799" s="6"/>
      <c r="J799" s="6"/>
      <c r="K799" s="6"/>
      <c r="L799" s="6"/>
      <c r="M799" s="6"/>
      <c r="N799" s="6"/>
      <c r="O799" s="6"/>
      <c r="P799" s="6"/>
    </row>
    <row r="800" spans="1:16" ht="12.75">
      <c r="A800" s="122"/>
      <c r="B800" s="171"/>
      <c r="C800" s="172"/>
      <c r="D800" s="173"/>
      <c r="E800" s="6"/>
      <c r="F800" s="6"/>
      <c r="G800" s="6"/>
      <c r="H800" s="6"/>
      <c r="I800" s="6"/>
      <c r="J800" s="6"/>
      <c r="K800" s="6"/>
      <c r="L800" s="6"/>
      <c r="M800" s="6"/>
      <c r="N800" s="6"/>
      <c r="O800" s="6"/>
      <c r="P800" s="6"/>
    </row>
    <row r="801" spans="1:16" ht="12.75">
      <c r="A801" s="122"/>
      <c r="B801" s="171"/>
      <c r="C801" s="172"/>
      <c r="D801" s="173"/>
      <c r="E801" s="6"/>
      <c r="F801" s="6"/>
      <c r="G801" s="6"/>
      <c r="H801" s="6"/>
      <c r="I801" s="6"/>
      <c r="J801" s="6"/>
      <c r="K801" s="6"/>
      <c r="L801" s="6"/>
      <c r="M801" s="6"/>
      <c r="N801" s="6"/>
      <c r="O801" s="6"/>
      <c r="P801" s="6"/>
    </row>
    <row r="802" spans="1:16" ht="12.75">
      <c r="A802" s="122"/>
      <c r="B802" s="171"/>
      <c r="C802" s="172"/>
      <c r="D802" s="173"/>
      <c r="E802" s="6"/>
      <c r="F802" s="6"/>
      <c r="G802" s="6"/>
      <c r="H802" s="6"/>
      <c r="I802" s="6"/>
      <c r="J802" s="6"/>
      <c r="K802" s="6"/>
      <c r="L802" s="6"/>
      <c r="M802" s="6"/>
      <c r="N802" s="6"/>
      <c r="O802" s="6"/>
      <c r="P802" s="6"/>
    </row>
    <row r="803" spans="1:16" ht="12.75">
      <c r="A803" s="122"/>
      <c r="B803" s="171"/>
      <c r="C803" s="172"/>
      <c r="D803" s="173"/>
      <c r="E803" s="6"/>
      <c r="F803" s="6"/>
      <c r="G803" s="6"/>
      <c r="H803" s="6"/>
      <c r="I803" s="6"/>
      <c r="J803" s="6"/>
      <c r="K803" s="6"/>
      <c r="L803" s="6"/>
      <c r="M803" s="6"/>
      <c r="N803" s="6"/>
      <c r="O803" s="6"/>
      <c r="P803" s="6"/>
    </row>
    <row r="804" spans="1:16" ht="12.75">
      <c r="A804" s="122"/>
      <c r="B804" s="171"/>
      <c r="C804" s="172"/>
      <c r="D804" s="173"/>
      <c r="E804" s="6"/>
      <c r="F804" s="6"/>
      <c r="G804" s="6"/>
      <c r="H804" s="6"/>
      <c r="I804" s="6"/>
      <c r="J804" s="6"/>
      <c r="K804" s="6"/>
      <c r="L804" s="6"/>
      <c r="M804" s="6"/>
      <c r="N804" s="6"/>
      <c r="O804" s="6"/>
      <c r="P804" s="6"/>
    </row>
    <row r="805" spans="1:16" ht="12.75">
      <c r="A805" s="122"/>
      <c r="B805" s="171"/>
      <c r="C805" s="172"/>
      <c r="D805" s="173"/>
      <c r="E805" s="6"/>
      <c r="F805" s="6"/>
      <c r="G805" s="6"/>
      <c r="H805" s="6"/>
      <c r="I805" s="6"/>
      <c r="J805" s="6"/>
      <c r="K805" s="6"/>
      <c r="L805" s="6"/>
      <c r="M805" s="6"/>
      <c r="N805" s="6"/>
      <c r="O805" s="6"/>
      <c r="P805" s="6"/>
    </row>
    <row r="806" spans="1:16" ht="12.75">
      <c r="A806" s="122"/>
      <c r="B806" s="171"/>
      <c r="C806" s="172"/>
      <c r="D806" s="173"/>
      <c r="E806" s="6"/>
      <c r="F806" s="6"/>
      <c r="G806" s="6"/>
      <c r="H806" s="6"/>
      <c r="I806" s="6"/>
      <c r="J806" s="6"/>
      <c r="K806" s="6"/>
      <c r="L806" s="6"/>
      <c r="M806" s="6"/>
      <c r="N806" s="6"/>
      <c r="O806" s="6"/>
      <c r="P806" s="6"/>
    </row>
    <row r="807" spans="1:16" ht="12.75">
      <c r="A807" s="122"/>
      <c r="B807" s="171"/>
      <c r="C807" s="172"/>
      <c r="D807" s="173"/>
      <c r="E807" s="6"/>
      <c r="F807" s="6"/>
      <c r="G807" s="6"/>
      <c r="H807" s="6"/>
      <c r="I807" s="6"/>
      <c r="J807" s="6"/>
      <c r="K807" s="6"/>
      <c r="L807" s="6"/>
      <c r="M807" s="6"/>
      <c r="N807" s="6"/>
      <c r="O807" s="6"/>
      <c r="P807" s="6"/>
    </row>
    <row r="808" spans="1:16" ht="12.75">
      <c r="A808" s="122"/>
      <c r="B808" s="171"/>
      <c r="C808" s="172"/>
      <c r="D808" s="173"/>
      <c r="E808" s="6"/>
      <c r="F808" s="6"/>
      <c r="G808" s="6"/>
      <c r="H808" s="6"/>
      <c r="I808" s="6"/>
      <c r="J808" s="6"/>
      <c r="K808" s="6"/>
      <c r="L808" s="6"/>
      <c r="M808" s="6"/>
      <c r="N808" s="6"/>
      <c r="O808" s="6"/>
      <c r="P808" s="6"/>
    </row>
    <row r="809" spans="1:16" ht="12.75">
      <c r="A809" s="122"/>
      <c r="B809" s="171"/>
      <c r="C809" s="172"/>
      <c r="D809" s="173"/>
      <c r="E809" s="6"/>
      <c r="F809" s="6"/>
      <c r="G809" s="6"/>
      <c r="H809" s="6"/>
      <c r="I809" s="6"/>
      <c r="J809" s="6"/>
      <c r="K809" s="6"/>
      <c r="L809" s="6"/>
      <c r="M809" s="6"/>
      <c r="N809" s="6"/>
      <c r="O809" s="6"/>
      <c r="P809" s="6"/>
    </row>
    <row r="810" spans="1:16" ht="12.75">
      <c r="A810" s="122"/>
      <c r="B810" s="171"/>
      <c r="C810" s="172"/>
      <c r="D810" s="173"/>
      <c r="E810" s="6"/>
      <c r="F810" s="6"/>
      <c r="G810" s="6"/>
      <c r="H810" s="6"/>
      <c r="I810" s="6"/>
      <c r="J810" s="6"/>
      <c r="K810" s="6"/>
      <c r="L810" s="6"/>
      <c r="M810" s="6"/>
      <c r="N810" s="6"/>
      <c r="O810" s="6"/>
      <c r="P810" s="6"/>
    </row>
    <row r="811" spans="1:16" ht="12.75">
      <c r="A811" s="122"/>
      <c r="B811" s="171"/>
      <c r="C811" s="172"/>
      <c r="D811" s="173"/>
      <c r="E811" s="6"/>
      <c r="F811" s="6"/>
      <c r="G811" s="6"/>
      <c r="H811" s="6"/>
      <c r="I811" s="6"/>
      <c r="J811" s="6"/>
      <c r="K811" s="6"/>
      <c r="L811" s="6"/>
      <c r="M811" s="6"/>
      <c r="N811" s="6"/>
      <c r="O811" s="6"/>
      <c r="P811" s="6"/>
    </row>
    <row r="812" spans="1:16" ht="12.75">
      <c r="A812" s="122"/>
      <c r="B812" s="171"/>
      <c r="C812" s="172"/>
      <c r="D812" s="173"/>
      <c r="E812" s="6"/>
      <c r="F812" s="6"/>
      <c r="G812" s="6"/>
      <c r="H812" s="6"/>
      <c r="I812" s="6"/>
      <c r="J812" s="6"/>
      <c r="K812" s="6"/>
      <c r="L812" s="6"/>
      <c r="M812" s="6"/>
      <c r="N812" s="6"/>
      <c r="O812" s="6"/>
      <c r="P812" s="6"/>
    </row>
    <row r="813" spans="1:16" ht="12.75">
      <c r="A813" s="122"/>
      <c r="B813" s="171"/>
      <c r="C813" s="172"/>
      <c r="D813" s="173"/>
      <c r="E813" s="6"/>
      <c r="F813" s="6"/>
      <c r="G813" s="6"/>
      <c r="H813" s="6"/>
      <c r="I813" s="6"/>
      <c r="J813" s="6"/>
      <c r="K813" s="6"/>
      <c r="L813" s="6"/>
      <c r="M813" s="6"/>
      <c r="N813" s="6"/>
      <c r="O813" s="6"/>
      <c r="P813" s="6"/>
    </row>
    <row r="814" spans="1:16" ht="12.75">
      <c r="A814" s="122"/>
      <c r="B814" s="171"/>
      <c r="C814" s="172"/>
      <c r="D814" s="173"/>
      <c r="E814" s="6"/>
      <c r="F814" s="6"/>
      <c r="G814" s="6"/>
      <c r="H814" s="6"/>
      <c r="I814" s="6"/>
      <c r="J814" s="6"/>
      <c r="K814" s="6"/>
      <c r="L814" s="6"/>
      <c r="M814" s="6"/>
      <c r="N814" s="6"/>
      <c r="O814" s="6"/>
      <c r="P814" s="6"/>
    </row>
    <row r="815" spans="1:16" ht="12.75">
      <c r="A815" s="122"/>
      <c r="B815" s="171"/>
      <c r="C815" s="172"/>
      <c r="D815" s="173"/>
      <c r="E815" s="6"/>
      <c r="F815" s="6"/>
      <c r="G815" s="6"/>
      <c r="H815" s="6"/>
      <c r="I815" s="6"/>
      <c r="J815" s="6"/>
      <c r="K815" s="6"/>
      <c r="L815" s="6"/>
      <c r="M815" s="6"/>
      <c r="N815" s="6"/>
      <c r="O815" s="6"/>
      <c r="P815" s="6"/>
    </row>
    <row r="816" spans="1:16" ht="12.75">
      <c r="A816" s="122"/>
      <c r="B816" s="171"/>
      <c r="C816" s="172"/>
      <c r="D816" s="173"/>
      <c r="E816" s="6"/>
      <c r="F816" s="6"/>
      <c r="G816" s="6"/>
      <c r="H816" s="6"/>
      <c r="I816" s="6"/>
      <c r="J816" s="6"/>
      <c r="K816" s="6"/>
      <c r="L816" s="6"/>
      <c r="M816" s="6"/>
      <c r="N816" s="6"/>
      <c r="O816" s="6"/>
      <c r="P816" s="6"/>
    </row>
    <row r="817" spans="1:16" ht="12.75">
      <c r="A817" s="122"/>
      <c r="B817" s="171"/>
      <c r="C817" s="172"/>
      <c r="D817" s="173"/>
      <c r="E817" s="6"/>
      <c r="F817" s="6"/>
      <c r="G817" s="6"/>
      <c r="H817" s="6"/>
      <c r="I817" s="6"/>
      <c r="J817" s="6"/>
      <c r="K817" s="6"/>
      <c r="L817" s="6"/>
      <c r="M817" s="6"/>
      <c r="N817" s="6"/>
      <c r="O817" s="6"/>
      <c r="P817" s="6"/>
    </row>
    <row r="818" spans="1:16" ht="12.75">
      <c r="A818" s="122"/>
      <c r="B818" s="171"/>
      <c r="C818" s="172"/>
      <c r="D818" s="173"/>
      <c r="E818" s="6"/>
      <c r="F818" s="6"/>
      <c r="G818" s="6"/>
      <c r="H818" s="6"/>
      <c r="I818" s="6"/>
      <c r="J818" s="6"/>
      <c r="K818" s="6"/>
      <c r="L818" s="6"/>
      <c r="M818" s="6"/>
      <c r="N818" s="6"/>
      <c r="O818" s="6"/>
      <c r="P818" s="6"/>
    </row>
    <row r="819" spans="1:16" ht="12.75">
      <c r="A819" s="122"/>
      <c r="B819" s="171"/>
      <c r="C819" s="172"/>
      <c r="D819" s="173"/>
      <c r="E819" s="6"/>
      <c r="F819" s="6"/>
      <c r="G819" s="6"/>
      <c r="H819" s="6"/>
      <c r="I819" s="6"/>
      <c r="J819" s="6"/>
      <c r="K819" s="6"/>
      <c r="L819" s="6"/>
      <c r="M819" s="6"/>
      <c r="N819" s="6"/>
      <c r="O819" s="6"/>
      <c r="P819" s="6"/>
    </row>
    <row r="820" spans="1:16" ht="12.75">
      <c r="A820" s="122"/>
      <c r="B820" s="171"/>
      <c r="C820" s="172"/>
      <c r="D820" s="173"/>
      <c r="E820" s="6"/>
      <c r="F820" s="6"/>
      <c r="G820" s="6"/>
      <c r="H820" s="6"/>
      <c r="I820" s="6"/>
      <c r="J820" s="6"/>
      <c r="K820" s="6"/>
      <c r="L820" s="6"/>
      <c r="M820" s="6"/>
      <c r="N820" s="6"/>
      <c r="O820" s="6"/>
      <c r="P820" s="6"/>
    </row>
    <row r="821" spans="1:16" ht="12.75">
      <c r="A821" s="122"/>
      <c r="B821" s="171"/>
      <c r="C821" s="172"/>
      <c r="D821" s="173"/>
      <c r="E821" s="6"/>
      <c r="F821" s="6"/>
      <c r="G821" s="6"/>
      <c r="H821" s="6"/>
      <c r="I821" s="6"/>
      <c r="J821" s="6"/>
      <c r="K821" s="6"/>
      <c r="L821" s="6"/>
      <c r="M821" s="6"/>
      <c r="N821" s="6"/>
      <c r="O821" s="6"/>
      <c r="P821" s="6"/>
    </row>
    <row r="822" spans="1:16" ht="12.75">
      <c r="A822" s="122"/>
      <c r="B822" s="171"/>
      <c r="C822" s="172"/>
      <c r="D822" s="173"/>
      <c r="E822" s="6"/>
      <c r="F822" s="6"/>
      <c r="G822" s="6"/>
      <c r="H822" s="6"/>
      <c r="I822" s="6"/>
      <c r="J822" s="6"/>
      <c r="K822" s="6"/>
      <c r="L822" s="6"/>
      <c r="M822" s="6"/>
      <c r="N822" s="6"/>
      <c r="O822" s="6"/>
      <c r="P822" s="6"/>
    </row>
    <row r="823" spans="1:16" ht="12.75">
      <c r="A823" s="122"/>
      <c r="B823" s="171"/>
      <c r="C823" s="172"/>
      <c r="D823" s="173"/>
      <c r="E823" s="6"/>
      <c r="F823" s="6"/>
      <c r="G823" s="6"/>
      <c r="H823" s="6"/>
      <c r="I823" s="6"/>
      <c r="J823" s="6"/>
      <c r="K823" s="6"/>
      <c r="L823" s="6"/>
      <c r="M823" s="6"/>
      <c r="N823" s="6"/>
      <c r="O823" s="6"/>
      <c r="P823" s="6"/>
    </row>
    <row r="824" spans="1:16" ht="12.75">
      <c r="A824" s="122"/>
      <c r="B824" s="171"/>
      <c r="C824" s="172"/>
      <c r="D824" s="173"/>
      <c r="E824" s="6"/>
      <c r="F824" s="6"/>
      <c r="G824" s="6"/>
      <c r="H824" s="6"/>
      <c r="I824" s="6"/>
      <c r="J824" s="6"/>
      <c r="K824" s="6"/>
      <c r="L824" s="6"/>
      <c r="M824" s="6"/>
      <c r="N824" s="6"/>
      <c r="O824" s="6"/>
      <c r="P824" s="6"/>
    </row>
    <row r="825" spans="1:16" ht="12.75">
      <c r="A825" s="122"/>
      <c r="B825" s="171"/>
      <c r="C825" s="172"/>
      <c r="D825" s="173"/>
      <c r="E825" s="6"/>
      <c r="F825" s="6"/>
      <c r="G825" s="6"/>
      <c r="H825" s="6"/>
      <c r="I825" s="6"/>
      <c r="J825" s="6"/>
      <c r="K825" s="6"/>
      <c r="L825" s="6"/>
      <c r="M825" s="6"/>
      <c r="N825" s="6"/>
      <c r="O825" s="6"/>
      <c r="P825" s="6"/>
    </row>
    <row r="826" spans="1:16" ht="12.75">
      <c r="A826" s="122"/>
      <c r="B826" s="171"/>
      <c r="C826" s="172"/>
      <c r="D826" s="173"/>
      <c r="E826" s="6"/>
      <c r="F826" s="6"/>
      <c r="G826" s="6"/>
      <c r="H826" s="6"/>
      <c r="I826" s="6"/>
      <c r="J826" s="6"/>
      <c r="K826" s="6"/>
      <c r="L826" s="6"/>
      <c r="M826" s="6"/>
      <c r="N826" s="6"/>
      <c r="O826" s="6"/>
      <c r="P826" s="6"/>
    </row>
    <row r="827" spans="1:16" ht="12.75">
      <c r="A827" s="122"/>
      <c r="B827" s="171"/>
      <c r="C827" s="172"/>
      <c r="D827" s="173"/>
      <c r="E827" s="6"/>
      <c r="F827" s="6"/>
      <c r="G827" s="6"/>
      <c r="H827" s="6"/>
      <c r="I827" s="6"/>
      <c r="J827" s="6"/>
      <c r="K827" s="6"/>
      <c r="L827" s="6"/>
      <c r="M827" s="6"/>
      <c r="N827" s="6"/>
      <c r="O827" s="6"/>
      <c r="P827" s="6"/>
    </row>
    <row r="828" spans="1:16" ht="12.75">
      <c r="A828" s="122"/>
      <c r="B828" s="171"/>
      <c r="C828" s="172"/>
      <c r="D828" s="173"/>
      <c r="E828" s="6"/>
      <c r="F828" s="6"/>
      <c r="G828" s="6"/>
      <c r="H828" s="6"/>
      <c r="I828" s="6"/>
      <c r="J828" s="6"/>
      <c r="K828" s="6"/>
      <c r="L828" s="6"/>
      <c r="M828" s="6"/>
      <c r="N828" s="6"/>
      <c r="O828" s="6"/>
      <c r="P828" s="6"/>
    </row>
    <row r="829" spans="1:16" ht="12.75">
      <c r="A829" s="122"/>
      <c r="B829" s="171"/>
      <c r="C829" s="172"/>
      <c r="D829" s="173"/>
      <c r="E829" s="6"/>
      <c r="F829" s="6"/>
      <c r="G829" s="6"/>
      <c r="H829" s="6"/>
      <c r="I829" s="6"/>
      <c r="J829" s="6"/>
      <c r="K829" s="6"/>
      <c r="L829" s="6"/>
      <c r="M829" s="6"/>
      <c r="N829" s="6"/>
      <c r="O829" s="6"/>
      <c r="P829" s="6"/>
    </row>
    <row r="830" spans="1:16" ht="12.75">
      <c r="A830" s="122"/>
      <c r="B830" s="171"/>
      <c r="C830" s="172"/>
      <c r="D830" s="173"/>
      <c r="E830" s="6"/>
      <c r="F830" s="6"/>
      <c r="G830" s="6"/>
      <c r="H830" s="6"/>
      <c r="I830" s="6"/>
      <c r="J830" s="6"/>
      <c r="K830" s="6"/>
      <c r="L830" s="6"/>
      <c r="M830" s="6"/>
      <c r="N830" s="6"/>
      <c r="O830" s="6"/>
      <c r="P830" s="6"/>
    </row>
    <row r="831" spans="1:16" ht="12.75">
      <c r="A831" s="122"/>
      <c r="B831" s="171"/>
      <c r="C831" s="172"/>
      <c r="D831" s="173"/>
      <c r="E831" s="6"/>
      <c r="F831" s="6"/>
      <c r="G831" s="6"/>
      <c r="H831" s="6"/>
      <c r="I831" s="6"/>
      <c r="J831" s="6"/>
      <c r="K831" s="6"/>
      <c r="L831" s="6"/>
      <c r="M831" s="6"/>
      <c r="N831" s="6"/>
      <c r="O831" s="6"/>
      <c r="P831" s="6"/>
    </row>
    <row r="832" spans="1:16" ht="12.75">
      <c r="A832" s="122"/>
      <c r="B832" s="171"/>
      <c r="C832" s="172"/>
      <c r="D832" s="173"/>
      <c r="E832" s="6"/>
      <c r="F832" s="6"/>
      <c r="G832" s="6"/>
      <c r="H832" s="6"/>
      <c r="I832" s="6"/>
      <c r="J832" s="6"/>
      <c r="K832" s="6"/>
      <c r="L832" s="6"/>
      <c r="M832" s="6"/>
      <c r="N832" s="6"/>
      <c r="O832" s="6"/>
      <c r="P832" s="6"/>
    </row>
    <row r="833" spans="1:16" ht="12.75">
      <c r="A833" s="122"/>
      <c r="B833" s="171"/>
      <c r="C833" s="172"/>
      <c r="D833" s="173"/>
      <c r="E833" s="6"/>
      <c r="F833" s="6"/>
      <c r="G833" s="6"/>
      <c r="H833" s="6"/>
      <c r="I833" s="6"/>
      <c r="J833" s="6"/>
      <c r="K833" s="6"/>
      <c r="L833" s="6"/>
      <c r="M833" s="6"/>
      <c r="N833" s="6"/>
      <c r="O833" s="6"/>
      <c r="P833" s="6"/>
    </row>
    <row r="834" spans="1:16" ht="12.75">
      <c r="A834" s="122"/>
      <c r="B834" s="171"/>
      <c r="C834" s="172"/>
      <c r="D834" s="173"/>
      <c r="E834" s="6"/>
      <c r="F834" s="6"/>
      <c r="G834" s="6"/>
      <c r="H834" s="6"/>
      <c r="I834" s="6"/>
      <c r="J834" s="6"/>
      <c r="K834" s="6"/>
      <c r="L834" s="6"/>
      <c r="M834" s="6"/>
      <c r="N834" s="6"/>
      <c r="O834" s="6"/>
      <c r="P834" s="6"/>
    </row>
    <row r="835" spans="1:16" ht="12.75">
      <c r="A835" s="122"/>
      <c r="B835" s="171"/>
      <c r="C835" s="172"/>
      <c r="D835" s="173"/>
      <c r="E835" s="6"/>
      <c r="F835" s="6"/>
      <c r="G835" s="6"/>
      <c r="H835" s="6"/>
      <c r="I835" s="6"/>
      <c r="J835" s="6"/>
      <c r="K835" s="6"/>
      <c r="L835" s="6"/>
      <c r="M835" s="6"/>
      <c r="N835" s="6"/>
      <c r="O835" s="6"/>
      <c r="P835" s="6"/>
    </row>
    <row r="836" spans="1:16" ht="12.75">
      <c r="A836" s="122"/>
      <c r="B836" s="171"/>
      <c r="C836" s="172"/>
      <c r="D836" s="173"/>
      <c r="E836" s="6"/>
      <c r="F836" s="6"/>
      <c r="G836" s="6"/>
      <c r="H836" s="6"/>
      <c r="I836" s="6"/>
      <c r="J836" s="6"/>
      <c r="K836" s="6"/>
      <c r="L836" s="6"/>
      <c r="M836" s="6"/>
      <c r="N836" s="6"/>
      <c r="O836" s="6"/>
      <c r="P836" s="6"/>
    </row>
    <row r="837" spans="1:16" ht="12.75">
      <c r="A837" s="122"/>
      <c r="B837" s="171"/>
      <c r="C837" s="172"/>
      <c r="D837" s="173"/>
      <c r="E837" s="6"/>
      <c r="F837" s="6"/>
      <c r="G837" s="6"/>
      <c r="H837" s="6"/>
      <c r="I837" s="6"/>
      <c r="J837" s="6"/>
      <c r="K837" s="6"/>
      <c r="L837" s="6"/>
      <c r="M837" s="6"/>
      <c r="N837" s="6"/>
      <c r="O837" s="6"/>
      <c r="P837" s="6"/>
    </row>
    <row r="838" spans="1:16" ht="12.75">
      <c r="A838" s="122"/>
      <c r="B838" s="171"/>
      <c r="C838" s="172"/>
      <c r="D838" s="173"/>
      <c r="E838" s="6"/>
      <c r="F838" s="6"/>
      <c r="G838" s="6"/>
      <c r="H838" s="6"/>
      <c r="I838" s="6"/>
      <c r="J838" s="6"/>
      <c r="K838" s="6"/>
      <c r="L838" s="6"/>
      <c r="M838" s="6"/>
      <c r="N838" s="6"/>
      <c r="O838" s="6"/>
      <c r="P838" s="6"/>
    </row>
    <row r="839" spans="1:16" ht="12.75">
      <c r="A839" s="122"/>
      <c r="B839" s="171"/>
      <c r="C839" s="172"/>
      <c r="D839" s="173"/>
      <c r="E839" s="6"/>
      <c r="F839" s="6"/>
      <c r="G839" s="6"/>
      <c r="H839" s="6"/>
      <c r="I839" s="6"/>
      <c r="J839" s="6"/>
      <c r="K839" s="6"/>
      <c r="L839" s="6"/>
      <c r="M839" s="6"/>
      <c r="N839" s="6"/>
      <c r="O839" s="6"/>
      <c r="P839" s="6"/>
    </row>
    <row r="840" spans="1:16" ht="12.75">
      <c r="A840" s="122"/>
      <c r="B840" s="171"/>
      <c r="C840" s="172"/>
      <c r="D840" s="173"/>
      <c r="E840" s="6"/>
      <c r="F840" s="6"/>
      <c r="G840" s="6"/>
      <c r="H840" s="6"/>
      <c r="I840" s="6"/>
      <c r="J840" s="6"/>
      <c r="K840" s="6"/>
      <c r="L840" s="6"/>
      <c r="M840" s="6"/>
      <c r="N840" s="6"/>
      <c r="O840" s="6"/>
      <c r="P840" s="6"/>
    </row>
    <row r="841" spans="1:16" ht="12.75">
      <c r="A841" s="122"/>
      <c r="B841" s="171"/>
      <c r="C841" s="172"/>
      <c r="D841" s="173"/>
      <c r="E841" s="6"/>
      <c r="F841" s="6"/>
      <c r="G841" s="6"/>
      <c r="H841" s="6"/>
      <c r="I841" s="6"/>
      <c r="J841" s="6"/>
      <c r="K841" s="6"/>
      <c r="L841" s="6"/>
      <c r="M841" s="6"/>
      <c r="N841" s="6"/>
      <c r="O841" s="6"/>
      <c r="P841" s="6"/>
    </row>
    <row r="842" spans="1:16" ht="12.75">
      <c r="A842" s="122"/>
      <c r="B842" s="171"/>
      <c r="C842" s="172"/>
      <c r="D842" s="173"/>
      <c r="E842" s="6"/>
      <c r="F842" s="6"/>
      <c r="G842" s="6"/>
      <c r="H842" s="6"/>
      <c r="I842" s="6"/>
      <c r="J842" s="6"/>
      <c r="K842" s="6"/>
      <c r="L842" s="6"/>
      <c r="M842" s="6"/>
      <c r="N842" s="6"/>
      <c r="O842" s="6"/>
      <c r="P842" s="6"/>
    </row>
    <row r="843" spans="1:16" ht="12.75">
      <c r="A843" s="122"/>
      <c r="B843" s="171"/>
      <c r="C843" s="172"/>
      <c r="D843" s="173"/>
      <c r="E843" s="6"/>
      <c r="F843" s="6"/>
      <c r="G843" s="6"/>
      <c r="H843" s="6"/>
      <c r="I843" s="6"/>
      <c r="J843" s="6"/>
      <c r="K843" s="6"/>
      <c r="L843" s="6"/>
      <c r="M843" s="6"/>
      <c r="N843" s="6"/>
      <c r="O843" s="6"/>
      <c r="P843" s="6"/>
    </row>
    <row r="844" spans="1:16" ht="12.75">
      <c r="A844" s="122"/>
      <c r="B844" s="171"/>
      <c r="C844" s="172"/>
      <c r="D844" s="173"/>
      <c r="E844" s="6"/>
      <c r="F844" s="6"/>
      <c r="G844" s="6"/>
      <c r="H844" s="6"/>
      <c r="I844" s="6"/>
      <c r="J844" s="6"/>
      <c r="K844" s="6"/>
      <c r="L844" s="6"/>
      <c r="M844" s="6"/>
      <c r="N844" s="6"/>
      <c r="O844" s="6"/>
      <c r="P844" s="6"/>
    </row>
    <row r="845" spans="1:16" ht="12.75">
      <c r="A845" s="122"/>
      <c r="B845" s="171"/>
      <c r="C845" s="172"/>
      <c r="D845" s="173"/>
      <c r="E845" s="6"/>
      <c r="F845" s="6"/>
      <c r="G845" s="6"/>
      <c r="H845" s="6"/>
      <c r="I845" s="6"/>
      <c r="J845" s="6"/>
      <c r="K845" s="6"/>
      <c r="L845" s="6"/>
      <c r="M845" s="6"/>
      <c r="N845" s="6"/>
      <c r="O845" s="6"/>
      <c r="P845" s="6"/>
    </row>
    <row r="846" spans="1:16" ht="12.75">
      <c r="A846" s="122"/>
      <c r="B846" s="171"/>
      <c r="C846" s="172"/>
      <c r="D846" s="173"/>
      <c r="E846" s="6"/>
      <c r="F846" s="6"/>
      <c r="G846" s="6"/>
      <c r="H846" s="6"/>
      <c r="I846" s="6"/>
      <c r="J846" s="6"/>
      <c r="K846" s="6"/>
      <c r="L846" s="6"/>
      <c r="M846" s="6"/>
      <c r="N846" s="6"/>
      <c r="O846" s="6"/>
      <c r="P846" s="6"/>
    </row>
    <row r="847" spans="1:16" ht="12.75">
      <c r="A847" s="122"/>
      <c r="B847" s="171"/>
      <c r="C847" s="172"/>
      <c r="D847" s="173"/>
      <c r="E847" s="6"/>
      <c r="F847" s="6"/>
      <c r="G847" s="6"/>
      <c r="H847" s="6"/>
      <c r="I847" s="6"/>
      <c r="J847" s="6"/>
      <c r="K847" s="6"/>
      <c r="L847" s="6"/>
      <c r="M847" s="6"/>
      <c r="N847" s="6"/>
      <c r="O847" s="6"/>
      <c r="P847" s="6"/>
    </row>
    <row r="848" spans="1:16" ht="12.75">
      <c r="A848" s="122"/>
      <c r="B848" s="171"/>
      <c r="C848" s="172"/>
      <c r="D848" s="173"/>
      <c r="E848" s="6"/>
      <c r="F848" s="6"/>
      <c r="G848" s="6"/>
      <c r="H848" s="6"/>
      <c r="I848" s="6"/>
      <c r="J848" s="6"/>
      <c r="K848" s="6"/>
      <c r="L848" s="6"/>
      <c r="M848" s="6"/>
      <c r="N848" s="6"/>
      <c r="O848" s="6"/>
      <c r="P848" s="6"/>
    </row>
    <row r="849" spans="1:16" ht="12.75">
      <c r="A849" s="122"/>
      <c r="B849" s="171"/>
      <c r="C849" s="172"/>
      <c r="D849" s="173"/>
      <c r="E849" s="6"/>
      <c r="F849" s="6"/>
      <c r="G849" s="6"/>
      <c r="H849" s="6"/>
      <c r="I849" s="6"/>
      <c r="J849" s="6"/>
      <c r="K849" s="6"/>
      <c r="L849" s="6"/>
      <c r="M849" s="6"/>
      <c r="N849" s="6"/>
      <c r="O849" s="6"/>
      <c r="P849" s="6"/>
    </row>
    <row r="850" spans="1:16" ht="12.75">
      <c r="A850" s="122"/>
      <c r="B850" s="171"/>
      <c r="C850" s="172"/>
      <c r="D850" s="173"/>
      <c r="E850" s="6"/>
      <c r="F850" s="6"/>
      <c r="G850" s="6"/>
      <c r="H850" s="6"/>
      <c r="I850" s="6"/>
      <c r="J850" s="6"/>
      <c r="K850" s="6"/>
      <c r="L850" s="6"/>
      <c r="M850" s="6"/>
      <c r="N850" s="6"/>
      <c r="O850" s="6"/>
      <c r="P850" s="6"/>
    </row>
    <row r="851" spans="1:16" ht="12.75">
      <c r="A851" s="122"/>
      <c r="B851" s="171"/>
      <c r="C851" s="172"/>
      <c r="D851" s="173"/>
      <c r="E851" s="6"/>
      <c r="F851" s="6"/>
      <c r="G851" s="6"/>
      <c r="H851" s="6"/>
      <c r="I851" s="6"/>
      <c r="J851" s="6"/>
      <c r="K851" s="6"/>
      <c r="L851" s="6"/>
      <c r="M851" s="6"/>
      <c r="N851" s="6"/>
      <c r="O851" s="6"/>
      <c r="P851" s="6"/>
    </row>
    <row r="852" spans="1:16" ht="12.75">
      <c r="A852" s="122"/>
      <c r="B852" s="171"/>
      <c r="C852" s="172"/>
      <c r="D852" s="173"/>
      <c r="E852" s="6"/>
      <c r="F852" s="6"/>
      <c r="G852" s="6"/>
      <c r="H852" s="6"/>
      <c r="I852" s="6"/>
      <c r="J852" s="6"/>
      <c r="K852" s="6"/>
      <c r="L852" s="6"/>
      <c r="M852" s="6"/>
      <c r="N852" s="6"/>
      <c r="O852" s="6"/>
      <c r="P852" s="6"/>
    </row>
    <row r="853" spans="1:16" ht="12.75">
      <c r="A853" s="122"/>
      <c r="B853" s="171"/>
      <c r="C853" s="172"/>
      <c r="D853" s="173"/>
      <c r="E853" s="6"/>
      <c r="F853" s="6"/>
      <c r="G853" s="6"/>
      <c r="H853" s="6"/>
      <c r="I853" s="6"/>
      <c r="J853" s="6"/>
      <c r="K853" s="6"/>
      <c r="L853" s="6"/>
      <c r="M853" s="6"/>
      <c r="N853" s="6"/>
      <c r="O853" s="6"/>
      <c r="P853" s="6"/>
    </row>
    <row r="854" spans="1:16" ht="12.75">
      <c r="A854" s="122"/>
      <c r="B854" s="171"/>
      <c r="C854" s="172"/>
      <c r="D854" s="173"/>
      <c r="E854" s="6"/>
      <c r="F854" s="6"/>
      <c r="G854" s="6"/>
      <c r="H854" s="6"/>
      <c r="I854" s="6"/>
      <c r="J854" s="6"/>
      <c r="K854" s="6"/>
      <c r="L854" s="6"/>
      <c r="M854" s="6"/>
      <c r="N854" s="6"/>
      <c r="O854" s="6"/>
      <c r="P854" s="6"/>
    </row>
    <row r="855" spans="1:16" ht="12.75">
      <c r="A855" s="122"/>
      <c r="B855" s="171"/>
      <c r="C855" s="172"/>
      <c r="D855" s="173"/>
      <c r="E855" s="6"/>
      <c r="F855" s="6"/>
      <c r="G855" s="6"/>
      <c r="H855" s="6"/>
      <c r="I855" s="6"/>
      <c r="J855" s="6"/>
      <c r="K855" s="6"/>
      <c r="L855" s="6"/>
      <c r="M855" s="6"/>
      <c r="N855" s="6"/>
      <c r="O855" s="6"/>
      <c r="P855" s="6"/>
    </row>
    <row r="856" spans="1:16" ht="12.75">
      <c r="A856" s="122"/>
      <c r="B856" s="171"/>
      <c r="C856" s="172"/>
      <c r="D856" s="173"/>
      <c r="E856" s="6"/>
      <c r="F856" s="6"/>
      <c r="G856" s="6"/>
      <c r="H856" s="6"/>
      <c r="I856" s="6"/>
      <c r="J856" s="6"/>
      <c r="K856" s="6"/>
      <c r="L856" s="6"/>
      <c r="M856" s="6"/>
      <c r="N856" s="6"/>
      <c r="O856" s="6"/>
      <c r="P856" s="6"/>
    </row>
    <row r="857" spans="1:16" ht="12.75">
      <c r="A857" s="122"/>
      <c r="B857" s="171"/>
      <c r="C857" s="172"/>
      <c r="D857" s="173"/>
      <c r="E857" s="6"/>
      <c r="F857" s="6"/>
      <c r="G857" s="6"/>
      <c r="H857" s="6"/>
      <c r="I857" s="6"/>
      <c r="J857" s="6"/>
      <c r="K857" s="6"/>
      <c r="L857" s="6"/>
      <c r="M857" s="6"/>
      <c r="N857" s="6"/>
      <c r="O857" s="6"/>
      <c r="P857" s="6"/>
    </row>
    <row r="858" spans="1:16" ht="12.75">
      <c r="A858" s="122"/>
      <c r="B858" s="171"/>
      <c r="C858" s="172"/>
      <c r="D858" s="173"/>
      <c r="E858" s="6"/>
      <c r="F858" s="6"/>
      <c r="G858" s="6"/>
      <c r="H858" s="6"/>
      <c r="I858" s="6"/>
      <c r="J858" s="6"/>
      <c r="K858" s="6"/>
      <c r="L858" s="6"/>
      <c r="M858" s="6"/>
      <c r="N858" s="6"/>
      <c r="O858" s="6"/>
      <c r="P858" s="6"/>
    </row>
    <row r="859" spans="1:16" ht="12.75">
      <c r="A859" s="122"/>
      <c r="B859" s="171"/>
      <c r="C859" s="172"/>
      <c r="D859" s="173"/>
      <c r="E859" s="6"/>
      <c r="F859" s="6"/>
      <c r="G859" s="6"/>
      <c r="H859" s="6"/>
      <c r="I859" s="6"/>
      <c r="J859" s="6"/>
      <c r="K859" s="6"/>
      <c r="L859" s="6"/>
      <c r="M859" s="6"/>
      <c r="N859" s="6"/>
      <c r="O859" s="6"/>
      <c r="P859" s="6"/>
    </row>
    <row r="860" spans="1:16" ht="12.75">
      <c r="A860" s="122"/>
      <c r="B860" s="171"/>
      <c r="C860" s="172"/>
      <c r="D860" s="173"/>
      <c r="E860" s="6"/>
      <c r="F860" s="6"/>
      <c r="G860" s="6"/>
      <c r="H860" s="6"/>
      <c r="I860" s="6"/>
      <c r="J860" s="6"/>
      <c r="K860" s="6"/>
      <c r="L860" s="6"/>
      <c r="M860" s="6"/>
      <c r="N860" s="6"/>
      <c r="O860" s="6"/>
      <c r="P860" s="6"/>
    </row>
    <row r="861" spans="1:16" ht="12.75">
      <c r="A861" s="122"/>
      <c r="B861" s="171"/>
      <c r="C861" s="172"/>
      <c r="D861" s="173"/>
      <c r="E861" s="6"/>
      <c r="F861" s="6"/>
      <c r="G861" s="6"/>
      <c r="H861" s="6"/>
      <c r="I861" s="6"/>
      <c r="J861" s="6"/>
      <c r="K861" s="6"/>
      <c r="L861" s="6"/>
      <c r="M861" s="6"/>
      <c r="N861" s="6"/>
      <c r="O861" s="6"/>
      <c r="P861" s="6"/>
    </row>
    <row r="862" spans="1:16" ht="12.75">
      <c r="A862" s="122"/>
      <c r="B862" s="171"/>
      <c r="C862" s="172"/>
      <c r="D862" s="173"/>
      <c r="E862" s="6"/>
      <c r="F862" s="6"/>
      <c r="G862" s="6"/>
      <c r="H862" s="6"/>
      <c r="I862" s="6"/>
      <c r="J862" s="6"/>
      <c r="K862" s="6"/>
      <c r="L862" s="6"/>
      <c r="M862" s="6"/>
      <c r="N862" s="6"/>
      <c r="O862" s="6"/>
      <c r="P862" s="6"/>
    </row>
    <row r="863" spans="1:16" ht="12.75">
      <c r="A863" s="122"/>
      <c r="B863" s="171"/>
      <c r="C863" s="172"/>
      <c r="D863" s="173"/>
      <c r="E863" s="6"/>
      <c r="F863" s="6"/>
      <c r="G863" s="6"/>
      <c r="H863" s="6"/>
      <c r="I863" s="6"/>
      <c r="J863" s="6"/>
      <c r="K863" s="6"/>
      <c r="L863" s="6"/>
      <c r="M863" s="6"/>
      <c r="N863" s="6"/>
      <c r="O863" s="6"/>
      <c r="P863" s="6"/>
    </row>
    <row r="864" spans="1:16" ht="12.75">
      <c r="A864" s="122"/>
      <c r="B864" s="171"/>
      <c r="C864" s="172"/>
      <c r="D864" s="173"/>
      <c r="E864" s="6"/>
      <c r="F864" s="6"/>
      <c r="G864" s="6"/>
      <c r="H864" s="6"/>
      <c r="I864" s="6"/>
      <c r="J864" s="6"/>
      <c r="K864" s="6"/>
      <c r="L864" s="6"/>
      <c r="M864" s="6"/>
      <c r="N864" s="6"/>
      <c r="O864" s="6"/>
      <c r="P864" s="6"/>
    </row>
    <row r="865" spans="1:16" ht="12.75">
      <c r="A865" s="122"/>
      <c r="B865" s="171"/>
      <c r="C865" s="172"/>
      <c r="D865" s="173"/>
      <c r="E865" s="6"/>
      <c r="F865" s="6"/>
      <c r="G865" s="6"/>
      <c r="H865" s="6"/>
      <c r="I865" s="6"/>
      <c r="J865" s="6"/>
      <c r="K865" s="6"/>
      <c r="L865" s="6"/>
      <c r="M865" s="6"/>
      <c r="N865" s="6"/>
      <c r="O865" s="6"/>
      <c r="P865" s="6"/>
    </row>
    <row r="866" spans="1:16" ht="12.75">
      <c r="A866" s="122"/>
      <c r="B866" s="171"/>
      <c r="C866" s="172"/>
      <c r="D866" s="173"/>
      <c r="E866" s="6"/>
      <c r="F866" s="6"/>
      <c r="G866" s="6"/>
      <c r="H866" s="6"/>
      <c r="I866" s="6"/>
      <c r="J866" s="6"/>
      <c r="K866" s="6"/>
      <c r="L866" s="6"/>
      <c r="M866" s="6"/>
      <c r="N866" s="6"/>
      <c r="O866" s="6"/>
      <c r="P866" s="6"/>
    </row>
    <row r="867" spans="1:16" ht="12.75">
      <c r="A867" s="122"/>
      <c r="B867" s="171"/>
      <c r="C867" s="172"/>
      <c r="D867" s="173"/>
      <c r="E867" s="6"/>
      <c r="F867" s="6"/>
      <c r="G867" s="6"/>
      <c r="H867" s="6"/>
      <c r="I867" s="6"/>
      <c r="J867" s="6"/>
      <c r="K867" s="6"/>
      <c r="L867" s="6"/>
      <c r="M867" s="6"/>
      <c r="N867" s="6"/>
      <c r="O867" s="6"/>
      <c r="P867" s="6"/>
    </row>
    <row r="868" spans="1:16" ht="12.75">
      <c r="A868" s="122"/>
      <c r="B868" s="171"/>
      <c r="C868" s="172"/>
      <c r="D868" s="173"/>
      <c r="E868" s="6"/>
      <c r="F868" s="6"/>
      <c r="G868" s="6"/>
      <c r="H868" s="6"/>
      <c r="I868" s="6"/>
      <c r="J868" s="6"/>
      <c r="K868" s="6"/>
      <c r="L868" s="6"/>
      <c r="M868" s="6"/>
      <c r="N868" s="6"/>
      <c r="O868" s="6"/>
      <c r="P868" s="6"/>
    </row>
    <row r="869" spans="1:16" ht="12.75">
      <c r="A869" s="122"/>
      <c r="B869" s="171"/>
      <c r="C869" s="172"/>
      <c r="D869" s="173"/>
      <c r="E869" s="6"/>
      <c r="F869" s="6"/>
      <c r="G869" s="6"/>
      <c r="H869" s="6"/>
      <c r="I869" s="6"/>
      <c r="J869" s="6"/>
      <c r="K869" s="6"/>
      <c r="L869" s="6"/>
      <c r="M869" s="6"/>
      <c r="N869" s="6"/>
      <c r="O869" s="6"/>
      <c r="P869" s="6"/>
    </row>
    <row r="870" spans="1:16" ht="12.75">
      <c r="A870" s="122"/>
      <c r="B870" s="171"/>
      <c r="C870" s="172"/>
      <c r="D870" s="173"/>
      <c r="E870" s="6"/>
      <c r="F870" s="6"/>
      <c r="G870" s="6"/>
      <c r="H870" s="6"/>
      <c r="I870" s="6"/>
      <c r="J870" s="6"/>
      <c r="K870" s="6"/>
      <c r="L870" s="6"/>
      <c r="M870" s="6"/>
      <c r="N870" s="6"/>
      <c r="O870" s="6"/>
      <c r="P870" s="6"/>
    </row>
    <row r="871" spans="1:16" ht="12.75">
      <c r="A871" s="122"/>
      <c r="B871" s="171"/>
      <c r="C871" s="172"/>
      <c r="D871" s="173"/>
      <c r="E871" s="6"/>
      <c r="F871" s="6"/>
      <c r="G871" s="6"/>
      <c r="H871" s="6"/>
      <c r="I871" s="6"/>
      <c r="J871" s="6"/>
      <c r="K871" s="6"/>
      <c r="L871" s="6"/>
      <c r="M871" s="6"/>
      <c r="N871" s="6"/>
      <c r="O871" s="6"/>
      <c r="P871" s="6"/>
    </row>
    <row r="872" spans="1:16" ht="12.75">
      <c r="A872" s="122"/>
      <c r="B872" s="171"/>
      <c r="C872" s="172"/>
      <c r="D872" s="173"/>
      <c r="E872" s="6"/>
      <c r="F872" s="6"/>
      <c r="G872" s="6"/>
      <c r="H872" s="6"/>
      <c r="I872" s="6"/>
      <c r="J872" s="6"/>
      <c r="K872" s="6"/>
      <c r="L872" s="6"/>
      <c r="M872" s="6"/>
      <c r="N872" s="6"/>
      <c r="O872" s="6"/>
      <c r="P872" s="6"/>
    </row>
    <row r="873" spans="1:16" ht="12.75">
      <c r="A873" s="122"/>
      <c r="B873" s="171"/>
      <c r="C873" s="172"/>
      <c r="D873" s="173"/>
      <c r="E873" s="6"/>
      <c r="F873" s="6"/>
      <c r="G873" s="6"/>
      <c r="H873" s="6"/>
      <c r="I873" s="6"/>
      <c r="J873" s="6"/>
      <c r="K873" s="6"/>
      <c r="L873" s="6"/>
      <c r="M873" s="6"/>
      <c r="N873" s="6"/>
      <c r="O873" s="6"/>
      <c r="P873" s="6"/>
    </row>
    <row r="874" spans="1:16" ht="12.75">
      <c r="A874" s="122"/>
      <c r="B874" s="171"/>
      <c r="C874" s="172"/>
      <c r="D874" s="173"/>
      <c r="E874" s="6"/>
      <c r="F874" s="6"/>
      <c r="G874" s="6"/>
      <c r="H874" s="6"/>
      <c r="I874" s="6"/>
      <c r="J874" s="6"/>
      <c r="K874" s="6"/>
      <c r="L874" s="6"/>
      <c r="M874" s="6"/>
      <c r="N874" s="6"/>
      <c r="O874" s="6"/>
      <c r="P874" s="6"/>
    </row>
    <row r="875" spans="1:16" ht="12.75">
      <c r="A875" s="122"/>
      <c r="B875" s="171"/>
      <c r="C875" s="172"/>
      <c r="D875" s="173"/>
      <c r="E875" s="6"/>
      <c r="F875" s="6"/>
      <c r="G875" s="6"/>
      <c r="H875" s="6"/>
      <c r="I875" s="6"/>
      <c r="J875" s="6"/>
      <c r="K875" s="6"/>
      <c r="L875" s="6"/>
      <c r="M875" s="6"/>
      <c r="N875" s="6"/>
      <c r="O875" s="6"/>
      <c r="P875" s="6"/>
    </row>
    <row r="876" spans="1:16" ht="12.75">
      <c r="A876" s="122"/>
      <c r="B876" s="171"/>
      <c r="C876" s="172"/>
      <c r="D876" s="173"/>
      <c r="E876" s="6"/>
      <c r="F876" s="6"/>
      <c r="G876" s="6"/>
      <c r="H876" s="6"/>
      <c r="I876" s="6"/>
      <c r="J876" s="6"/>
      <c r="K876" s="6"/>
      <c r="L876" s="6"/>
      <c r="M876" s="6"/>
      <c r="N876" s="6"/>
      <c r="O876" s="6"/>
      <c r="P876" s="6"/>
    </row>
    <row r="877" spans="1:16" ht="12.75">
      <c r="A877" s="122"/>
      <c r="B877" s="171"/>
      <c r="C877" s="172"/>
      <c r="D877" s="173"/>
      <c r="E877" s="6"/>
      <c r="F877" s="6"/>
      <c r="G877" s="6"/>
      <c r="H877" s="6"/>
      <c r="I877" s="6"/>
      <c r="J877" s="6"/>
      <c r="K877" s="6"/>
      <c r="L877" s="6"/>
      <c r="M877" s="6"/>
      <c r="N877" s="6"/>
      <c r="O877" s="6"/>
      <c r="P877" s="6"/>
    </row>
    <row r="878" spans="1:16" ht="12.75">
      <c r="A878" s="122"/>
      <c r="B878" s="171"/>
      <c r="C878" s="172"/>
      <c r="D878" s="173"/>
      <c r="E878" s="6"/>
      <c r="F878" s="6"/>
      <c r="G878" s="6"/>
      <c r="H878" s="6"/>
      <c r="I878" s="6"/>
      <c r="J878" s="6"/>
      <c r="K878" s="6"/>
      <c r="L878" s="6"/>
      <c r="M878" s="6"/>
      <c r="N878" s="6"/>
      <c r="O878" s="6"/>
      <c r="P878" s="6"/>
    </row>
    <row r="879" spans="1:16" ht="12.75">
      <c r="A879" s="122"/>
      <c r="B879" s="171"/>
      <c r="C879" s="172"/>
      <c r="D879" s="173"/>
      <c r="E879" s="6"/>
      <c r="F879" s="6"/>
      <c r="G879" s="6"/>
      <c r="H879" s="6"/>
      <c r="I879" s="6"/>
      <c r="J879" s="6"/>
      <c r="K879" s="6"/>
      <c r="L879" s="6"/>
      <c r="M879" s="6"/>
      <c r="N879" s="6"/>
      <c r="O879" s="6"/>
      <c r="P879" s="6"/>
    </row>
    <row r="880" spans="1:16" ht="12.75">
      <c r="A880" s="122"/>
      <c r="B880" s="171"/>
      <c r="C880" s="172"/>
      <c r="D880" s="173"/>
      <c r="E880" s="6"/>
      <c r="F880" s="6"/>
      <c r="G880" s="6"/>
      <c r="H880" s="6"/>
      <c r="I880" s="6"/>
      <c r="J880" s="6"/>
      <c r="K880" s="6"/>
      <c r="L880" s="6"/>
      <c r="M880" s="6"/>
      <c r="N880" s="6"/>
      <c r="O880" s="6"/>
      <c r="P880" s="6"/>
    </row>
    <row r="881" spans="1:16" ht="12.75">
      <c r="A881" s="122"/>
      <c r="B881" s="171"/>
      <c r="C881" s="172"/>
      <c r="D881" s="173"/>
      <c r="E881" s="6"/>
      <c r="F881" s="6"/>
      <c r="G881" s="6"/>
      <c r="H881" s="6"/>
      <c r="I881" s="6"/>
      <c r="J881" s="6"/>
      <c r="K881" s="6"/>
      <c r="L881" s="6"/>
      <c r="M881" s="6"/>
      <c r="N881" s="6"/>
      <c r="O881" s="6"/>
      <c r="P881" s="6"/>
    </row>
    <row r="882" spans="1:16" ht="12.75">
      <c r="A882" s="122"/>
      <c r="B882" s="171"/>
      <c r="C882" s="172"/>
      <c r="D882" s="173"/>
      <c r="E882" s="6"/>
      <c r="F882" s="6"/>
      <c r="G882" s="6"/>
      <c r="H882" s="6"/>
      <c r="I882" s="6"/>
      <c r="J882" s="6"/>
      <c r="K882" s="6"/>
      <c r="L882" s="6"/>
      <c r="M882" s="6"/>
      <c r="N882" s="6"/>
      <c r="O882" s="6"/>
      <c r="P882" s="6"/>
    </row>
    <row r="883" spans="1:16" ht="12.75">
      <c r="A883" s="122"/>
      <c r="B883" s="171"/>
      <c r="C883" s="172"/>
      <c r="D883" s="173"/>
      <c r="E883" s="6"/>
      <c r="F883" s="6"/>
      <c r="G883" s="6"/>
      <c r="H883" s="6"/>
      <c r="I883" s="6"/>
      <c r="J883" s="6"/>
      <c r="K883" s="6"/>
      <c r="L883" s="6"/>
      <c r="M883" s="6"/>
      <c r="N883" s="6"/>
      <c r="O883" s="6"/>
      <c r="P883" s="6"/>
    </row>
    <row r="884" spans="1:16" ht="12.75">
      <c r="A884" s="122"/>
      <c r="B884" s="171"/>
      <c r="C884" s="172"/>
      <c r="D884" s="173"/>
      <c r="E884" s="6"/>
      <c r="F884" s="6"/>
      <c r="G884" s="6"/>
      <c r="H884" s="6"/>
      <c r="I884" s="6"/>
      <c r="J884" s="6"/>
      <c r="K884" s="6"/>
      <c r="L884" s="6"/>
      <c r="M884" s="6"/>
      <c r="N884" s="6"/>
      <c r="O884" s="6"/>
      <c r="P884" s="6"/>
    </row>
    <row r="885" spans="1:16" ht="12.75">
      <c r="A885" s="122"/>
      <c r="B885" s="171"/>
      <c r="C885" s="172"/>
      <c r="D885" s="173"/>
      <c r="E885" s="6"/>
      <c r="F885" s="6"/>
      <c r="G885" s="6"/>
      <c r="H885" s="6"/>
      <c r="I885" s="6"/>
      <c r="J885" s="6"/>
      <c r="K885" s="6"/>
      <c r="L885" s="6"/>
      <c r="M885" s="6"/>
      <c r="N885" s="6"/>
      <c r="O885" s="6"/>
      <c r="P885" s="6"/>
    </row>
    <row r="886" spans="1:16" ht="12.75">
      <c r="A886" s="122"/>
      <c r="B886" s="171"/>
      <c r="C886" s="172"/>
      <c r="D886" s="173"/>
      <c r="E886" s="6"/>
      <c r="F886" s="6"/>
      <c r="G886" s="6"/>
      <c r="H886" s="6"/>
      <c r="I886" s="6"/>
      <c r="J886" s="6"/>
      <c r="K886" s="6"/>
      <c r="L886" s="6"/>
      <c r="M886" s="6"/>
      <c r="N886" s="6"/>
      <c r="O886" s="6"/>
      <c r="P886" s="6"/>
    </row>
    <row r="887" spans="1:16" ht="12.75">
      <c r="A887" s="122"/>
      <c r="B887" s="171"/>
      <c r="C887" s="172"/>
      <c r="D887" s="173"/>
      <c r="E887" s="6"/>
      <c r="F887" s="6"/>
      <c r="G887" s="6"/>
      <c r="H887" s="6"/>
      <c r="I887" s="6"/>
      <c r="J887" s="6"/>
      <c r="K887" s="6"/>
      <c r="L887" s="6"/>
      <c r="M887" s="6"/>
      <c r="N887" s="6"/>
      <c r="O887" s="6"/>
      <c r="P887" s="6"/>
    </row>
    <row r="888" spans="1:16" ht="12.75">
      <c r="A888" s="122"/>
      <c r="B888" s="171"/>
      <c r="C888" s="172"/>
      <c r="D888" s="173"/>
      <c r="E888" s="6"/>
      <c r="F888" s="6"/>
      <c r="G888" s="6"/>
      <c r="H888" s="6"/>
      <c r="I888" s="6"/>
      <c r="J888" s="6"/>
      <c r="K888" s="6"/>
      <c r="L888" s="6"/>
      <c r="M888" s="6"/>
      <c r="N888" s="6"/>
      <c r="O888" s="6"/>
      <c r="P888" s="6"/>
    </row>
    <row r="889" spans="1:16" ht="12.75">
      <c r="A889" s="122"/>
      <c r="B889" s="171"/>
      <c r="C889" s="172"/>
      <c r="D889" s="173"/>
      <c r="E889" s="6"/>
      <c r="F889" s="6"/>
      <c r="G889" s="6"/>
      <c r="H889" s="6"/>
      <c r="I889" s="6"/>
      <c r="J889" s="6"/>
      <c r="K889" s="6"/>
      <c r="L889" s="6"/>
      <c r="M889" s="6"/>
      <c r="N889" s="6"/>
      <c r="O889" s="6"/>
      <c r="P889" s="6"/>
    </row>
    <row r="890" spans="1:16" ht="12.75">
      <c r="A890" s="122"/>
      <c r="B890" s="171"/>
      <c r="C890" s="172"/>
      <c r="D890" s="173"/>
      <c r="E890" s="6"/>
      <c r="F890" s="6"/>
      <c r="G890" s="6"/>
      <c r="H890" s="6"/>
      <c r="I890" s="6"/>
      <c r="J890" s="6"/>
      <c r="K890" s="6"/>
      <c r="L890" s="6"/>
      <c r="M890" s="6"/>
      <c r="N890" s="6"/>
      <c r="O890" s="6"/>
      <c r="P890" s="6"/>
    </row>
    <row r="891" spans="1:16" ht="12.75">
      <c r="A891" s="122"/>
      <c r="B891" s="171"/>
      <c r="C891" s="172"/>
      <c r="D891" s="173"/>
      <c r="E891" s="6"/>
      <c r="F891" s="6"/>
      <c r="G891" s="6"/>
      <c r="H891" s="6"/>
      <c r="I891" s="6"/>
      <c r="J891" s="6"/>
      <c r="K891" s="6"/>
      <c r="L891" s="6"/>
      <c r="M891" s="6"/>
      <c r="N891" s="6"/>
      <c r="O891" s="6"/>
      <c r="P891" s="6"/>
    </row>
    <row r="892" spans="1:16" ht="12.75">
      <c r="A892" s="122"/>
      <c r="B892" s="171"/>
      <c r="C892" s="172"/>
      <c r="D892" s="173"/>
      <c r="E892" s="6"/>
      <c r="F892" s="6"/>
      <c r="G892" s="6"/>
      <c r="H892" s="6"/>
      <c r="I892" s="6"/>
      <c r="J892" s="6"/>
      <c r="K892" s="6"/>
      <c r="L892" s="6"/>
      <c r="M892" s="6"/>
      <c r="N892" s="6"/>
      <c r="O892" s="6"/>
      <c r="P892" s="6"/>
    </row>
    <row r="893" spans="1:16" ht="12.75">
      <c r="A893" s="122"/>
      <c r="B893" s="171"/>
      <c r="C893" s="172"/>
      <c r="D893" s="173"/>
      <c r="E893" s="6"/>
      <c r="F893" s="6"/>
      <c r="G893" s="6"/>
      <c r="H893" s="6"/>
      <c r="I893" s="6"/>
      <c r="J893" s="6"/>
      <c r="K893" s="6"/>
      <c r="L893" s="6"/>
      <c r="M893" s="6"/>
      <c r="N893" s="6"/>
      <c r="O893" s="6"/>
      <c r="P893" s="6"/>
    </row>
    <row r="894" spans="1:16" ht="12.75">
      <c r="A894" s="122"/>
      <c r="B894" s="171"/>
      <c r="C894" s="172"/>
      <c r="D894" s="173"/>
      <c r="E894" s="6"/>
      <c r="F894" s="6"/>
      <c r="G894" s="6"/>
      <c r="H894" s="6"/>
      <c r="I894" s="6"/>
      <c r="J894" s="6"/>
      <c r="K894" s="6"/>
      <c r="L894" s="6"/>
      <c r="M894" s="6"/>
      <c r="N894" s="6"/>
      <c r="O894" s="6"/>
      <c r="P894" s="6"/>
    </row>
    <row r="895" spans="1:16" ht="12.75">
      <c r="A895" s="122"/>
      <c r="B895" s="171"/>
      <c r="C895" s="172"/>
      <c r="D895" s="173"/>
      <c r="E895" s="6"/>
      <c r="F895" s="6"/>
      <c r="G895" s="6"/>
      <c r="H895" s="6"/>
      <c r="I895" s="6"/>
      <c r="J895" s="6"/>
      <c r="K895" s="6"/>
      <c r="L895" s="6"/>
      <c r="M895" s="6"/>
      <c r="N895" s="6"/>
      <c r="O895" s="6"/>
      <c r="P895" s="6"/>
    </row>
    <row r="896" spans="1:16" ht="12.75">
      <c r="A896" s="122"/>
      <c r="B896" s="171"/>
      <c r="C896" s="172"/>
      <c r="D896" s="173"/>
      <c r="E896" s="6"/>
      <c r="F896" s="6"/>
      <c r="G896" s="6"/>
      <c r="H896" s="6"/>
      <c r="I896" s="6"/>
      <c r="J896" s="6"/>
      <c r="K896" s="6"/>
      <c r="L896" s="6"/>
      <c r="M896" s="6"/>
      <c r="N896" s="6"/>
      <c r="O896" s="6"/>
      <c r="P896" s="6"/>
    </row>
    <row r="897" spans="1:16" ht="12.75">
      <c r="A897" s="122"/>
      <c r="B897" s="171"/>
      <c r="C897" s="172"/>
      <c r="D897" s="173"/>
      <c r="E897" s="6"/>
      <c r="F897" s="6"/>
      <c r="G897" s="6"/>
      <c r="H897" s="6"/>
      <c r="I897" s="6"/>
      <c r="J897" s="6"/>
      <c r="K897" s="6"/>
      <c r="L897" s="6"/>
      <c r="M897" s="6"/>
      <c r="N897" s="6"/>
      <c r="O897" s="6"/>
      <c r="P897" s="6"/>
    </row>
    <row r="898" spans="1:16" ht="12.75">
      <c r="A898" s="122"/>
      <c r="B898" s="171"/>
      <c r="C898" s="172"/>
      <c r="D898" s="173"/>
      <c r="E898" s="6"/>
      <c r="F898" s="6"/>
      <c r="G898" s="6"/>
      <c r="H898" s="6"/>
      <c r="I898" s="6"/>
      <c r="J898" s="6"/>
      <c r="K898" s="6"/>
      <c r="L898" s="6"/>
      <c r="M898" s="6"/>
      <c r="N898" s="6"/>
      <c r="O898" s="6"/>
      <c r="P898" s="6"/>
    </row>
    <row r="899" spans="1:16" ht="12.75">
      <c r="A899" s="122"/>
      <c r="B899" s="171"/>
      <c r="C899" s="172"/>
      <c r="D899" s="173"/>
      <c r="E899" s="6"/>
      <c r="F899" s="6"/>
      <c r="G899" s="6"/>
      <c r="H899" s="6"/>
      <c r="I899" s="6"/>
      <c r="J899" s="6"/>
      <c r="K899" s="6"/>
      <c r="L899" s="6"/>
      <c r="M899" s="6"/>
      <c r="N899" s="6"/>
      <c r="O899" s="6"/>
      <c r="P899" s="6"/>
    </row>
    <row r="900" spans="1:16" ht="12.75">
      <c r="A900" s="122"/>
      <c r="B900" s="171"/>
      <c r="C900" s="172"/>
      <c r="D900" s="173"/>
      <c r="E900" s="6"/>
      <c r="F900" s="6"/>
      <c r="G900" s="6"/>
      <c r="H900" s="6"/>
      <c r="I900" s="6"/>
      <c r="J900" s="6"/>
      <c r="K900" s="6"/>
      <c r="L900" s="6"/>
      <c r="M900" s="6"/>
      <c r="N900" s="6"/>
      <c r="O900" s="6"/>
      <c r="P900" s="6"/>
    </row>
    <row r="901" spans="1:16" ht="12.75">
      <c r="A901" s="122"/>
      <c r="B901" s="171"/>
      <c r="C901" s="172"/>
      <c r="D901" s="173"/>
      <c r="E901" s="6"/>
      <c r="F901" s="6"/>
      <c r="G901" s="6"/>
      <c r="H901" s="6"/>
      <c r="I901" s="6"/>
      <c r="J901" s="6"/>
      <c r="K901" s="6"/>
      <c r="L901" s="6"/>
      <c r="M901" s="6"/>
      <c r="N901" s="6"/>
      <c r="O901" s="6"/>
      <c r="P901" s="6"/>
    </row>
    <row r="902" spans="1:16" ht="12.75">
      <c r="A902" s="122"/>
      <c r="B902" s="171"/>
      <c r="C902" s="172"/>
      <c r="D902" s="173"/>
      <c r="E902" s="6"/>
      <c r="F902" s="6"/>
      <c r="G902" s="6"/>
      <c r="H902" s="6"/>
      <c r="I902" s="6"/>
      <c r="J902" s="6"/>
      <c r="K902" s="6"/>
      <c r="L902" s="6"/>
      <c r="M902" s="6"/>
      <c r="N902" s="6"/>
      <c r="O902" s="6"/>
      <c r="P902" s="6"/>
    </row>
    <row r="903" spans="1:16" ht="12.75">
      <c r="A903" s="122"/>
      <c r="B903" s="171"/>
      <c r="C903" s="172"/>
      <c r="D903" s="173"/>
      <c r="E903" s="6"/>
      <c r="F903" s="6"/>
      <c r="G903" s="6"/>
      <c r="H903" s="6"/>
      <c r="I903" s="6"/>
      <c r="J903" s="6"/>
      <c r="K903" s="6"/>
      <c r="L903" s="6"/>
      <c r="M903" s="6"/>
      <c r="N903" s="6"/>
      <c r="O903" s="6"/>
      <c r="P903" s="6"/>
    </row>
    <row r="904" spans="1:16" ht="12.75">
      <c r="A904" s="122"/>
      <c r="B904" s="171"/>
      <c r="C904" s="172"/>
      <c r="D904" s="173"/>
      <c r="E904" s="6"/>
      <c r="F904" s="6"/>
      <c r="G904" s="6"/>
      <c r="H904" s="6"/>
      <c r="I904" s="6"/>
      <c r="J904" s="6"/>
      <c r="K904" s="6"/>
      <c r="L904" s="6"/>
      <c r="M904" s="6"/>
      <c r="N904" s="6"/>
      <c r="O904" s="6"/>
      <c r="P904" s="6"/>
    </row>
    <row r="905" spans="1:16" ht="12.75">
      <c r="A905" s="122"/>
      <c r="B905" s="171"/>
      <c r="C905" s="172"/>
      <c r="D905" s="173"/>
      <c r="E905" s="6"/>
      <c r="F905" s="6"/>
      <c r="G905" s="6"/>
      <c r="H905" s="6"/>
      <c r="I905" s="6"/>
      <c r="J905" s="6"/>
      <c r="K905" s="6"/>
      <c r="L905" s="6"/>
      <c r="M905" s="6"/>
      <c r="N905" s="6"/>
      <c r="O905" s="6"/>
      <c r="P905" s="6"/>
    </row>
    <row r="906" spans="1:16" ht="12.75">
      <c r="A906" s="122"/>
      <c r="B906" s="171"/>
      <c r="C906" s="172"/>
      <c r="D906" s="173"/>
      <c r="E906" s="6"/>
      <c r="F906" s="6"/>
      <c r="G906" s="6"/>
      <c r="H906" s="6"/>
      <c r="I906" s="6"/>
      <c r="J906" s="6"/>
      <c r="K906" s="6"/>
      <c r="L906" s="6"/>
      <c r="M906" s="6"/>
      <c r="N906" s="6"/>
      <c r="O906" s="6"/>
      <c r="P906" s="6"/>
    </row>
    <row r="907" spans="1:16" ht="12.75">
      <c r="A907" s="122"/>
      <c r="B907" s="171"/>
      <c r="C907" s="172"/>
      <c r="D907" s="173"/>
      <c r="E907" s="6"/>
      <c r="F907" s="6"/>
      <c r="G907" s="6"/>
      <c r="H907" s="6"/>
      <c r="I907" s="6"/>
      <c r="J907" s="6"/>
      <c r="K907" s="6"/>
      <c r="L907" s="6"/>
      <c r="M907" s="6"/>
      <c r="N907" s="6"/>
      <c r="O907" s="6"/>
      <c r="P907" s="6"/>
    </row>
    <row r="908" spans="1:16" ht="12.75">
      <c r="A908" s="122"/>
      <c r="B908" s="171"/>
      <c r="C908" s="172"/>
      <c r="D908" s="173"/>
      <c r="E908" s="6"/>
      <c r="F908" s="6"/>
      <c r="G908" s="6"/>
      <c r="H908" s="6"/>
      <c r="I908" s="6"/>
      <c r="J908" s="6"/>
      <c r="K908" s="6"/>
      <c r="L908" s="6"/>
      <c r="M908" s="6"/>
      <c r="N908" s="6"/>
      <c r="O908" s="6"/>
      <c r="P908" s="6"/>
    </row>
    <row r="909" spans="1:16" ht="12.75">
      <c r="A909" s="122"/>
      <c r="B909" s="171"/>
      <c r="C909" s="172"/>
      <c r="D909" s="173"/>
      <c r="E909" s="6"/>
      <c r="F909" s="6"/>
      <c r="G909" s="6"/>
      <c r="H909" s="6"/>
      <c r="I909" s="6"/>
      <c r="J909" s="6"/>
      <c r="K909" s="6"/>
      <c r="L909" s="6"/>
      <c r="M909" s="6"/>
      <c r="N909" s="6"/>
      <c r="O909" s="6"/>
      <c r="P909" s="6"/>
    </row>
    <row r="910" spans="1:16" ht="12.75">
      <c r="A910" s="122"/>
      <c r="B910" s="171"/>
      <c r="C910" s="172"/>
      <c r="D910" s="173"/>
      <c r="E910" s="6"/>
      <c r="F910" s="6"/>
      <c r="G910" s="6"/>
      <c r="H910" s="6"/>
      <c r="I910" s="6"/>
      <c r="J910" s="6"/>
      <c r="K910" s="6"/>
      <c r="L910" s="6"/>
      <c r="M910" s="6"/>
      <c r="N910" s="6"/>
      <c r="O910" s="6"/>
      <c r="P910" s="6"/>
    </row>
    <row r="911" spans="1:16" ht="12.75">
      <c r="A911" s="122"/>
      <c r="B911" s="171"/>
      <c r="C911" s="172"/>
      <c r="D911" s="173"/>
      <c r="E911" s="6"/>
      <c r="F911" s="6"/>
      <c r="G911" s="6"/>
      <c r="H911" s="6"/>
      <c r="I911" s="6"/>
      <c r="J911" s="6"/>
      <c r="K911" s="6"/>
      <c r="L911" s="6"/>
      <c r="M911" s="6"/>
      <c r="N911" s="6"/>
      <c r="O911" s="6"/>
      <c r="P911" s="6"/>
    </row>
    <row r="912" spans="1:16" ht="12.75">
      <c r="A912" s="122"/>
      <c r="B912" s="171"/>
      <c r="C912" s="172"/>
      <c r="D912" s="173"/>
      <c r="E912" s="6"/>
      <c r="F912" s="6"/>
      <c r="G912" s="6"/>
      <c r="H912" s="6"/>
      <c r="I912" s="6"/>
      <c r="J912" s="6"/>
      <c r="K912" s="6"/>
      <c r="L912" s="6"/>
      <c r="M912" s="6"/>
      <c r="N912" s="6"/>
      <c r="O912" s="6"/>
      <c r="P912" s="6"/>
    </row>
    <row r="913" spans="1:16" ht="12.75">
      <c r="A913" s="122"/>
      <c r="B913" s="171"/>
      <c r="C913" s="172"/>
      <c r="D913" s="173"/>
      <c r="E913" s="6"/>
      <c r="F913" s="6"/>
      <c r="G913" s="6"/>
      <c r="H913" s="6"/>
      <c r="I913" s="6"/>
      <c r="J913" s="6"/>
      <c r="K913" s="6"/>
      <c r="L913" s="6"/>
      <c r="M913" s="6"/>
      <c r="N913" s="6"/>
      <c r="O913" s="6"/>
      <c r="P913" s="6"/>
    </row>
    <row r="914" spans="1:16" ht="12.75">
      <c r="A914" s="122"/>
      <c r="B914" s="171"/>
      <c r="C914" s="172"/>
      <c r="D914" s="173"/>
      <c r="E914" s="6"/>
      <c r="F914" s="6"/>
      <c r="G914" s="6"/>
      <c r="H914" s="6"/>
      <c r="I914" s="6"/>
      <c r="J914" s="6"/>
      <c r="K914" s="6"/>
      <c r="L914" s="6"/>
      <c r="M914" s="6"/>
      <c r="N914" s="6"/>
      <c r="O914" s="6"/>
      <c r="P914" s="6"/>
    </row>
    <row r="915" spans="1:16" ht="12.75">
      <c r="A915" s="122"/>
      <c r="B915" s="171"/>
      <c r="C915" s="172"/>
      <c r="D915" s="173"/>
      <c r="E915" s="6"/>
      <c r="F915" s="6"/>
      <c r="G915" s="6"/>
      <c r="H915" s="6"/>
      <c r="I915" s="6"/>
      <c r="J915" s="6"/>
      <c r="K915" s="6"/>
      <c r="L915" s="6"/>
      <c r="M915" s="6"/>
      <c r="N915" s="6"/>
      <c r="O915" s="6"/>
      <c r="P915" s="6"/>
    </row>
    <row r="916" spans="1:16" ht="12.75">
      <c r="A916" s="122"/>
      <c r="B916" s="171"/>
      <c r="C916" s="172"/>
      <c r="D916" s="173"/>
      <c r="E916" s="6"/>
      <c r="F916" s="6"/>
      <c r="G916" s="6"/>
      <c r="H916" s="6"/>
      <c r="I916" s="6"/>
      <c r="J916" s="6"/>
      <c r="K916" s="6"/>
      <c r="L916" s="6"/>
      <c r="M916" s="6"/>
      <c r="N916" s="6"/>
      <c r="O916" s="6"/>
      <c r="P916" s="6"/>
    </row>
    <row r="917" spans="1:16" ht="12.75">
      <c r="A917" s="122"/>
      <c r="B917" s="171"/>
      <c r="C917" s="172"/>
      <c r="D917" s="173"/>
      <c r="E917" s="6"/>
      <c r="F917" s="6"/>
      <c r="G917" s="6"/>
      <c r="H917" s="6"/>
      <c r="I917" s="6"/>
      <c r="J917" s="6"/>
      <c r="K917" s="6"/>
      <c r="L917" s="6"/>
      <c r="M917" s="6"/>
      <c r="N917" s="6"/>
      <c r="O917" s="6"/>
      <c r="P917" s="6"/>
    </row>
    <row r="918" spans="1:16" ht="12.75">
      <c r="A918" s="122"/>
      <c r="B918" s="171"/>
      <c r="C918" s="172"/>
      <c r="D918" s="173"/>
      <c r="E918" s="6"/>
      <c r="F918" s="6"/>
      <c r="G918" s="6"/>
      <c r="H918" s="6"/>
      <c r="I918" s="6"/>
      <c r="J918" s="6"/>
      <c r="K918" s="6"/>
      <c r="L918" s="6"/>
      <c r="M918" s="6"/>
      <c r="N918" s="6"/>
      <c r="O918" s="6"/>
      <c r="P918" s="6"/>
    </row>
    <row r="919" spans="1:16" ht="12.75">
      <c r="A919" s="122"/>
      <c r="B919" s="171"/>
      <c r="C919" s="172"/>
      <c r="D919" s="173"/>
      <c r="E919" s="6"/>
      <c r="F919" s="6"/>
      <c r="G919" s="6"/>
      <c r="H919" s="6"/>
      <c r="I919" s="6"/>
      <c r="J919" s="6"/>
      <c r="K919" s="6"/>
      <c r="L919" s="6"/>
      <c r="M919" s="6"/>
      <c r="N919" s="6"/>
      <c r="O919" s="6"/>
      <c r="P919" s="6"/>
    </row>
    <row r="920" spans="1:16" ht="12.75">
      <c r="A920" s="122"/>
      <c r="B920" s="171"/>
      <c r="C920" s="172"/>
      <c r="D920" s="173"/>
      <c r="E920" s="6"/>
      <c r="F920" s="6"/>
      <c r="G920" s="6"/>
      <c r="H920" s="6"/>
      <c r="I920" s="6"/>
      <c r="J920" s="6"/>
      <c r="K920" s="6"/>
      <c r="L920" s="6"/>
      <c r="M920" s="6"/>
      <c r="N920" s="6"/>
      <c r="O920" s="6"/>
      <c r="P920" s="6"/>
    </row>
    <row r="921" spans="1:16" ht="12.75">
      <c r="A921" s="122"/>
      <c r="B921" s="171"/>
      <c r="C921" s="172"/>
      <c r="D921" s="173"/>
      <c r="E921" s="6"/>
      <c r="F921" s="6"/>
      <c r="G921" s="6"/>
      <c r="H921" s="6"/>
      <c r="I921" s="6"/>
      <c r="J921" s="6"/>
      <c r="K921" s="6"/>
      <c r="L921" s="6"/>
      <c r="M921" s="6"/>
      <c r="N921" s="6"/>
      <c r="O921" s="6"/>
      <c r="P921" s="6"/>
    </row>
    <row r="922" spans="1:16" ht="12.75">
      <c r="A922" s="122"/>
      <c r="B922" s="171"/>
      <c r="C922" s="172"/>
      <c r="D922" s="173"/>
      <c r="E922" s="6"/>
      <c r="F922" s="6"/>
      <c r="G922" s="6"/>
      <c r="H922" s="6"/>
      <c r="I922" s="6"/>
      <c r="J922" s="6"/>
      <c r="K922" s="6"/>
      <c r="L922" s="6"/>
      <c r="M922" s="6"/>
      <c r="N922" s="6"/>
      <c r="O922" s="6"/>
      <c r="P922" s="6"/>
    </row>
    <row r="923" spans="1:16" ht="12.75">
      <c r="A923" s="122"/>
      <c r="B923" s="171"/>
      <c r="C923" s="172"/>
      <c r="D923" s="173"/>
      <c r="E923" s="6"/>
      <c r="F923" s="6"/>
      <c r="G923" s="6"/>
      <c r="H923" s="6"/>
      <c r="I923" s="6"/>
      <c r="J923" s="6"/>
      <c r="K923" s="6"/>
      <c r="L923" s="6"/>
      <c r="M923" s="6"/>
      <c r="N923" s="6"/>
      <c r="O923" s="6"/>
      <c r="P923" s="6"/>
    </row>
    <row r="924" spans="1:16" ht="12.75">
      <c r="A924" s="122"/>
      <c r="B924" s="171"/>
      <c r="C924" s="172"/>
      <c r="D924" s="173"/>
      <c r="E924" s="6"/>
      <c r="F924" s="6"/>
      <c r="G924" s="6"/>
      <c r="H924" s="6"/>
      <c r="I924" s="6"/>
      <c r="J924" s="6"/>
      <c r="K924" s="6"/>
      <c r="L924" s="6"/>
      <c r="M924" s="6"/>
      <c r="N924" s="6"/>
      <c r="O924" s="6"/>
      <c r="P924" s="6"/>
    </row>
    <row r="925" spans="1:16" ht="12.75">
      <c r="A925" s="122"/>
      <c r="B925" s="171"/>
      <c r="C925" s="172"/>
      <c r="D925" s="173"/>
      <c r="E925" s="6"/>
      <c r="F925" s="6"/>
      <c r="G925" s="6"/>
      <c r="H925" s="6"/>
      <c r="I925" s="6"/>
      <c r="J925" s="6"/>
      <c r="K925" s="6"/>
      <c r="L925" s="6"/>
      <c r="M925" s="6"/>
      <c r="N925" s="6"/>
      <c r="O925" s="6"/>
      <c r="P925" s="6"/>
    </row>
    <row r="926" spans="1:16" ht="12.75">
      <c r="A926" s="122"/>
      <c r="B926" s="171"/>
      <c r="C926" s="172"/>
      <c r="D926" s="173"/>
      <c r="E926" s="6"/>
      <c r="F926" s="6"/>
      <c r="G926" s="6"/>
      <c r="H926" s="6"/>
      <c r="I926" s="6"/>
      <c r="J926" s="6"/>
      <c r="K926" s="6"/>
      <c r="L926" s="6"/>
      <c r="M926" s="6"/>
      <c r="N926" s="6"/>
      <c r="O926" s="6"/>
      <c r="P926" s="6"/>
    </row>
    <row r="927" spans="1:16" ht="12.75">
      <c r="A927" s="122"/>
      <c r="B927" s="171"/>
      <c r="C927" s="172"/>
      <c r="D927" s="173"/>
      <c r="E927" s="6"/>
      <c r="F927" s="6"/>
      <c r="G927" s="6"/>
      <c r="H927" s="6"/>
      <c r="I927" s="6"/>
      <c r="J927" s="6"/>
      <c r="K927" s="6"/>
      <c r="L927" s="6"/>
      <c r="M927" s="6"/>
      <c r="N927" s="6"/>
      <c r="O927" s="6"/>
      <c r="P927" s="6"/>
    </row>
    <row r="928" spans="1:16" ht="12.75">
      <c r="A928" s="122"/>
      <c r="B928" s="171"/>
      <c r="C928" s="172"/>
      <c r="D928" s="173"/>
      <c r="E928" s="6"/>
      <c r="F928" s="6"/>
      <c r="G928" s="6"/>
      <c r="H928" s="6"/>
      <c r="I928" s="6"/>
      <c r="J928" s="6"/>
      <c r="K928" s="6"/>
      <c r="L928" s="6"/>
      <c r="M928" s="6"/>
      <c r="N928" s="6"/>
      <c r="O928" s="6"/>
      <c r="P928" s="6"/>
    </row>
    <row r="929" spans="1:16" ht="12.75">
      <c r="A929" s="122"/>
      <c r="B929" s="171"/>
      <c r="C929" s="172"/>
      <c r="D929" s="173"/>
      <c r="E929" s="6"/>
      <c r="F929" s="6"/>
      <c r="G929" s="6"/>
      <c r="H929" s="6"/>
      <c r="I929" s="6"/>
      <c r="J929" s="6"/>
      <c r="K929" s="6"/>
      <c r="L929" s="6"/>
      <c r="M929" s="6"/>
      <c r="N929" s="6"/>
      <c r="O929" s="6"/>
      <c r="P929" s="6"/>
    </row>
    <row r="930" spans="1:16" ht="12.75">
      <c r="A930" s="122"/>
      <c r="B930" s="171"/>
      <c r="C930" s="172"/>
      <c r="D930" s="173"/>
      <c r="E930" s="6"/>
      <c r="F930" s="6"/>
      <c r="G930" s="6"/>
      <c r="H930" s="6"/>
      <c r="I930" s="6"/>
      <c r="J930" s="6"/>
      <c r="K930" s="6"/>
      <c r="L930" s="6"/>
      <c r="M930" s="6"/>
      <c r="N930" s="6"/>
      <c r="O930" s="6"/>
      <c r="P930" s="6"/>
    </row>
    <row r="931" spans="1:16" ht="12.75">
      <c r="A931" s="122"/>
      <c r="B931" s="171"/>
      <c r="C931" s="172"/>
      <c r="D931" s="173"/>
      <c r="E931" s="6"/>
      <c r="F931" s="6"/>
      <c r="G931" s="6"/>
      <c r="H931" s="6"/>
      <c r="I931" s="6"/>
      <c r="J931" s="6"/>
      <c r="K931" s="6"/>
      <c r="L931" s="6"/>
      <c r="M931" s="6"/>
      <c r="N931" s="6"/>
      <c r="O931" s="6"/>
      <c r="P931" s="6"/>
    </row>
    <row r="932" spans="1:16" ht="12.75">
      <c r="A932" s="122"/>
      <c r="B932" s="171"/>
      <c r="C932" s="172"/>
      <c r="D932" s="173"/>
      <c r="E932" s="6"/>
      <c r="F932" s="6"/>
      <c r="G932" s="6"/>
      <c r="H932" s="6"/>
      <c r="I932" s="6"/>
      <c r="J932" s="6"/>
      <c r="K932" s="6"/>
      <c r="L932" s="6"/>
      <c r="M932" s="6"/>
      <c r="N932" s="6"/>
      <c r="O932" s="6"/>
      <c r="P932" s="6"/>
    </row>
    <row r="933" spans="1:16" ht="12.75">
      <c r="A933" s="122"/>
      <c r="B933" s="171"/>
      <c r="C933" s="172"/>
      <c r="D933" s="173"/>
      <c r="E933" s="6"/>
      <c r="F933" s="6"/>
      <c r="G933" s="6"/>
      <c r="H933" s="6"/>
      <c r="I933" s="6"/>
      <c r="J933" s="6"/>
      <c r="K933" s="6"/>
      <c r="L933" s="6"/>
      <c r="M933" s="6"/>
      <c r="N933" s="6"/>
      <c r="O933" s="6"/>
      <c r="P933" s="6"/>
    </row>
    <row r="934" spans="1:16" ht="12.75">
      <c r="A934" s="122"/>
      <c r="B934" s="171"/>
      <c r="C934" s="172"/>
      <c r="D934" s="173"/>
      <c r="E934" s="6"/>
      <c r="F934" s="6"/>
      <c r="G934" s="6"/>
      <c r="H934" s="6"/>
      <c r="I934" s="6"/>
      <c r="J934" s="6"/>
      <c r="K934" s="6"/>
      <c r="L934" s="6"/>
      <c r="M934" s="6"/>
      <c r="N934" s="6"/>
      <c r="O934" s="6"/>
      <c r="P934" s="6"/>
    </row>
    <row r="935" spans="1:16" ht="12.75">
      <c r="A935" s="122"/>
      <c r="B935" s="171"/>
      <c r="C935" s="172"/>
      <c r="D935" s="173"/>
      <c r="E935" s="6"/>
      <c r="F935" s="6"/>
      <c r="G935" s="6"/>
      <c r="H935" s="6"/>
      <c r="I935" s="6"/>
      <c r="J935" s="6"/>
      <c r="K935" s="6"/>
      <c r="L935" s="6"/>
      <c r="M935" s="6"/>
      <c r="N935" s="6"/>
      <c r="O935" s="6"/>
      <c r="P935" s="6"/>
    </row>
    <row r="936" spans="1:16" ht="12.75">
      <c r="A936" s="122"/>
      <c r="B936" s="171"/>
      <c r="C936" s="172"/>
      <c r="D936" s="173"/>
      <c r="E936" s="6"/>
      <c r="F936" s="6"/>
      <c r="G936" s="6"/>
      <c r="H936" s="6"/>
      <c r="I936" s="6"/>
      <c r="J936" s="6"/>
      <c r="K936" s="6"/>
      <c r="L936" s="6"/>
      <c r="M936" s="6"/>
      <c r="N936" s="6"/>
      <c r="O936" s="6"/>
      <c r="P936" s="6"/>
    </row>
    <row r="937" spans="1:16" ht="12.75">
      <c r="A937" s="122"/>
      <c r="B937" s="171"/>
      <c r="C937" s="172"/>
      <c r="D937" s="173"/>
      <c r="E937" s="6"/>
      <c r="F937" s="6"/>
      <c r="G937" s="6"/>
      <c r="H937" s="6"/>
      <c r="I937" s="6"/>
      <c r="J937" s="6"/>
      <c r="K937" s="6"/>
      <c r="L937" s="6"/>
      <c r="M937" s="6"/>
      <c r="N937" s="6"/>
      <c r="O937" s="6"/>
      <c r="P937" s="6"/>
    </row>
    <row r="938" spans="1:16" ht="12.75">
      <c r="A938" s="122"/>
      <c r="B938" s="171"/>
      <c r="C938" s="172"/>
      <c r="D938" s="173"/>
      <c r="E938" s="6"/>
      <c r="F938" s="6"/>
      <c r="G938" s="6"/>
      <c r="H938" s="6"/>
      <c r="I938" s="6"/>
      <c r="J938" s="6"/>
      <c r="K938" s="6"/>
      <c r="L938" s="6"/>
      <c r="M938" s="6"/>
      <c r="N938" s="6"/>
      <c r="O938" s="6"/>
      <c r="P938" s="6"/>
    </row>
    <row r="939" spans="1:16" ht="12.75">
      <c r="A939" s="122"/>
      <c r="B939" s="171"/>
      <c r="C939" s="172"/>
      <c r="D939" s="173"/>
      <c r="E939" s="6"/>
      <c r="F939" s="6"/>
      <c r="G939" s="6"/>
      <c r="H939" s="6"/>
      <c r="I939" s="6"/>
      <c r="J939" s="6"/>
      <c r="K939" s="6"/>
      <c r="L939" s="6"/>
      <c r="M939" s="6"/>
      <c r="N939" s="6"/>
      <c r="O939" s="6"/>
      <c r="P939" s="6"/>
    </row>
    <row r="940" spans="1:16" ht="12.75">
      <c r="A940" s="122"/>
      <c r="B940" s="171"/>
      <c r="C940" s="172"/>
      <c r="D940" s="173"/>
      <c r="E940" s="6"/>
      <c r="F940" s="6"/>
      <c r="G940" s="6"/>
      <c r="H940" s="6"/>
      <c r="I940" s="6"/>
      <c r="J940" s="6"/>
      <c r="K940" s="6"/>
      <c r="L940" s="6"/>
      <c r="M940" s="6"/>
      <c r="N940" s="6"/>
      <c r="O940" s="6"/>
      <c r="P940" s="6"/>
    </row>
    <row r="941" spans="1:16" ht="12.75">
      <c r="A941" s="122"/>
      <c r="B941" s="171"/>
      <c r="C941" s="172"/>
      <c r="D941" s="173"/>
      <c r="E941" s="6"/>
      <c r="F941" s="6"/>
      <c r="G941" s="6"/>
      <c r="H941" s="6"/>
      <c r="I941" s="6"/>
      <c r="J941" s="6"/>
      <c r="K941" s="6"/>
      <c r="L941" s="6"/>
      <c r="M941" s="6"/>
      <c r="N941" s="6"/>
      <c r="O941" s="6"/>
      <c r="P941" s="6"/>
    </row>
    <row r="942" spans="1:16" ht="12.75">
      <c r="A942" s="122"/>
      <c r="B942" s="171"/>
      <c r="C942" s="172"/>
      <c r="D942" s="173"/>
      <c r="E942" s="6"/>
      <c r="F942" s="6"/>
      <c r="G942" s="6"/>
      <c r="H942" s="6"/>
      <c r="I942" s="6"/>
      <c r="J942" s="6"/>
      <c r="K942" s="6"/>
      <c r="L942" s="6"/>
      <c r="M942" s="6"/>
      <c r="N942" s="6"/>
      <c r="O942" s="6"/>
      <c r="P942" s="6"/>
    </row>
    <row r="943" spans="1:16" ht="12.75">
      <c r="A943" s="122"/>
      <c r="B943" s="171"/>
      <c r="C943" s="172"/>
      <c r="D943" s="173"/>
      <c r="E943" s="6"/>
      <c r="F943" s="6"/>
      <c r="G943" s="6"/>
      <c r="H943" s="6"/>
      <c r="I943" s="6"/>
      <c r="J943" s="6"/>
      <c r="K943" s="6"/>
      <c r="L943" s="6"/>
      <c r="M943" s="6"/>
      <c r="N943" s="6"/>
      <c r="O943" s="6"/>
      <c r="P943" s="6"/>
    </row>
    <row r="944" spans="1:16" ht="12.75">
      <c r="A944" s="122"/>
      <c r="B944" s="171"/>
      <c r="C944" s="172"/>
      <c r="D944" s="173"/>
      <c r="E944" s="6"/>
      <c r="F944" s="6"/>
      <c r="G944" s="6"/>
      <c r="H944" s="6"/>
      <c r="I944" s="6"/>
      <c r="J944" s="6"/>
      <c r="K944" s="6"/>
      <c r="L944" s="6"/>
      <c r="M944" s="6"/>
      <c r="N944" s="6"/>
      <c r="O944" s="6"/>
      <c r="P944" s="6"/>
    </row>
    <row r="945" spans="1:16" ht="12.75">
      <c r="A945" s="122"/>
      <c r="B945" s="171"/>
      <c r="C945" s="172"/>
      <c r="D945" s="173"/>
      <c r="E945" s="6"/>
      <c r="F945" s="6"/>
      <c r="G945" s="6"/>
      <c r="H945" s="6"/>
      <c r="I945" s="6"/>
      <c r="J945" s="6"/>
      <c r="K945" s="6"/>
      <c r="L945" s="6"/>
      <c r="M945" s="6"/>
      <c r="N945" s="6"/>
      <c r="O945" s="6"/>
      <c r="P945" s="6"/>
    </row>
    <row r="946" spans="1:16" ht="12.75">
      <c r="A946" s="122"/>
      <c r="B946" s="171"/>
      <c r="C946" s="172"/>
      <c r="D946" s="173"/>
      <c r="E946" s="6"/>
      <c r="F946" s="6"/>
      <c r="G946" s="6"/>
      <c r="H946" s="6"/>
      <c r="I946" s="6"/>
      <c r="J946" s="6"/>
      <c r="K946" s="6"/>
      <c r="L946" s="6"/>
      <c r="M946" s="6"/>
      <c r="N946" s="6"/>
      <c r="O946" s="6"/>
      <c r="P946" s="6"/>
    </row>
    <row r="947" spans="1:16" ht="12.75">
      <c r="A947" s="122"/>
      <c r="B947" s="171"/>
      <c r="C947" s="172"/>
      <c r="D947" s="173"/>
      <c r="E947" s="6"/>
      <c r="F947" s="6"/>
      <c r="G947" s="6"/>
      <c r="H947" s="6"/>
      <c r="I947" s="6"/>
      <c r="J947" s="6"/>
      <c r="K947" s="6"/>
      <c r="L947" s="6"/>
      <c r="M947" s="6"/>
      <c r="N947" s="6"/>
      <c r="O947" s="6"/>
      <c r="P947" s="6"/>
    </row>
    <row r="948" spans="1:16" ht="12.75">
      <c r="A948" s="122"/>
      <c r="B948" s="171"/>
      <c r="C948" s="172"/>
      <c r="D948" s="173"/>
      <c r="E948" s="6"/>
      <c r="F948" s="6"/>
      <c r="G948" s="6"/>
      <c r="H948" s="6"/>
      <c r="I948" s="6"/>
      <c r="J948" s="6"/>
      <c r="K948" s="6"/>
      <c r="L948" s="6"/>
      <c r="M948" s="6"/>
      <c r="N948" s="6"/>
      <c r="O948" s="6"/>
      <c r="P948" s="6"/>
    </row>
    <row r="949" spans="1:16" ht="12.75">
      <c r="A949" s="122"/>
      <c r="B949" s="171"/>
      <c r="C949" s="172"/>
      <c r="D949" s="173"/>
      <c r="E949" s="6"/>
      <c r="F949" s="6"/>
      <c r="G949" s="6"/>
      <c r="H949" s="6"/>
      <c r="I949" s="6"/>
      <c r="J949" s="6"/>
      <c r="K949" s="6"/>
      <c r="L949" s="6"/>
      <c r="M949" s="6"/>
      <c r="N949" s="6"/>
      <c r="O949" s="6"/>
      <c r="P949" s="6"/>
    </row>
    <row r="950" spans="1:16" ht="12.75">
      <c r="A950" s="122"/>
      <c r="B950" s="171"/>
      <c r="C950" s="172"/>
      <c r="D950" s="173"/>
      <c r="E950" s="6"/>
      <c r="F950" s="6"/>
      <c r="G950" s="6"/>
      <c r="H950" s="6"/>
      <c r="I950" s="6"/>
      <c r="J950" s="6"/>
      <c r="K950" s="6"/>
      <c r="L950" s="6"/>
      <c r="M950" s="6"/>
      <c r="N950" s="6"/>
      <c r="O950" s="6"/>
      <c r="P950" s="6"/>
    </row>
    <row r="951" spans="1:16" ht="12.75">
      <c r="A951" s="122"/>
      <c r="B951" s="171"/>
      <c r="C951" s="172"/>
      <c r="D951" s="173"/>
      <c r="E951" s="6"/>
      <c r="F951" s="6"/>
      <c r="G951" s="6"/>
      <c r="H951" s="6"/>
      <c r="I951" s="6"/>
      <c r="J951" s="6"/>
      <c r="K951" s="6"/>
      <c r="L951" s="6"/>
      <c r="M951" s="6"/>
      <c r="N951" s="6"/>
      <c r="O951" s="6"/>
      <c r="P951" s="6"/>
    </row>
    <row r="952" spans="1:16" ht="12.75">
      <c r="A952" s="122"/>
      <c r="B952" s="171"/>
      <c r="C952" s="172"/>
      <c r="D952" s="173"/>
      <c r="E952" s="6"/>
      <c r="F952" s="6"/>
      <c r="G952" s="6"/>
      <c r="H952" s="6"/>
      <c r="I952" s="6"/>
      <c r="J952" s="6"/>
      <c r="K952" s="6"/>
      <c r="L952" s="6"/>
      <c r="M952" s="6"/>
      <c r="N952" s="6"/>
      <c r="O952" s="6"/>
      <c r="P952" s="6"/>
    </row>
    <row r="953" spans="1:16" ht="12.75">
      <c r="A953" s="122"/>
      <c r="B953" s="171"/>
      <c r="C953" s="172"/>
      <c r="D953" s="173"/>
      <c r="E953" s="6"/>
      <c r="F953" s="6"/>
      <c r="G953" s="6"/>
      <c r="H953" s="6"/>
      <c r="I953" s="6"/>
      <c r="J953" s="6"/>
      <c r="K953" s="6"/>
      <c r="L953" s="6"/>
      <c r="M953" s="6"/>
      <c r="N953" s="6"/>
      <c r="O953" s="6"/>
      <c r="P953" s="6"/>
    </row>
    <row r="954" spans="1:16" ht="12.75">
      <c r="A954" s="122"/>
      <c r="B954" s="171"/>
      <c r="C954" s="172"/>
      <c r="D954" s="173"/>
      <c r="E954" s="6"/>
      <c r="F954" s="6"/>
      <c r="G954" s="6"/>
      <c r="H954" s="6"/>
      <c r="I954" s="6"/>
      <c r="J954" s="6"/>
      <c r="K954" s="6"/>
      <c r="L954" s="6"/>
      <c r="M954" s="6"/>
      <c r="N954" s="6"/>
      <c r="O954" s="6"/>
      <c r="P954" s="6"/>
    </row>
    <row r="955" spans="1:16" ht="12.75">
      <c r="A955" s="122"/>
      <c r="B955" s="171"/>
      <c r="C955" s="172"/>
      <c r="D955" s="173"/>
      <c r="E955" s="6"/>
      <c r="F955" s="6"/>
      <c r="G955" s="6"/>
      <c r="H955" s="6"/>
      <c r="I955" s="6"/>
      <c r="J955" s="6"/>
      <c r="K955" s="6"/>
      <c r="L955" s="6"/>
      <c r="M955" s="6"/>
      <c r="N955" s="6"/>
      <c r="O955" s="6"/>
      <c r="P955" s="6"/>
    </row>
    <row r="956" spans="1:16" ht="12.75">
      <c r="A956" s="122"/>
      <c r="B956" s="171"/>
      <c r="C956" s="172"/>
      <c r="D956" s="173"/>
      <c r="E956" s="6"/>
      <c r="F956" s="6"/>
      <c r="G956" s="6"/>
      <c r="H956" s="6"/>
      <c r="I956" s="6"/>
      <c r="J956" s="6"/>
      <c r="K956" s="6"/>
      <c r="L956" s="6"/>
      <c r="M956" s="6"/>
      <c r="N956" s="6"/>
      <c r="O956" s="6"/>
      <c r="P956" s="6"/>
    </row>
    <row r="957" spans="1:16" ht="12.75">
      <c r="A957" s="122"/>
      <c r="B957" s="171"/>
      <c r="C957" s="172"/>
      <c r="D957" s="173"/>
      <c r="E957" s="6"/>
      <c r="F957" s="6"/>
      <c r="G957" s="6"/>
      <c r="H957" s="6"/>
      <c r="I957" s="6"/>
      <c r="J957" s="6"/>
      <c r="K957" s="6"/>
      <c r="L957" s="6"/>
      <c r="M957" s="6"/>
      <c r="N957" s="6"/>
      <c r="O957" s="6"/>
      <c r="P957" s="6"/>
    </row>
    <row r="958" spans="1:16" ht="12.75">
      <c r="A958" s="122"/>
      <c r="B958" s="171"/>
      <c r="C958" s="172"/>
      <c r="D958" s="173"/>
      <c r="E958" s="6"/>
      <c r="F958" s="6"/>
      <c r="G958" s="6"/>
      <c r="H958" s="6"/>
      <c r="I958" s="6"/>
      <c r="J958" s="6"/>
      <c r="K958" s="6"/>
      <c r="L958" s="6"/>
      <c r="M958" s="6"/>
      <c r="N958" s="6"/>
      <c r="O958" s="6"/>
      <c r="P958" s="6"/>
    </row>
    <row r="959" spans="1:16" ht="12.75">
      <c r="A959" s="122"/>
      <c r="B959" s="171"/>
      <c r="C959" s="172"/>
      <c r="D959" s="173"/>
      <c r="E959" s="6"/>
      <c r="F959" s="6"/>
      <c r="G959" s="6"/>
      <c r="H959" s="6"/>
      <c r="I959" s="6"/>
      <c r="J959" s="6"/>
      <c r="K959" s="6"/>
      <c r="L959" s="6"/>
      <c r="M959" s="6"/>
      <c r="N959" s="6"/>
      <c r="O959" s="6"/>
      <c r="P959" s="6"/>
    </row>
    <row r="960" spans="1:16" ht="12.75">
      <c r="A960" s="122"/>
      <c r="B960" s="171"/>
      <c r="C960" s="172"/>
      <c r="D960" s="173"/>
      <c r="E960" s="6"/>
      <c r="F960" s="6"/>
      <c r="G960" s="6"/>
      <c r="H960" s="6"/>
      <c r="I960" s="6"/>
      <c r="J960" s="6"/>
      <c r="K960" s="6"/>
      <c r="L960" s="6"/>
      <c r="M960" s="6"/>
      <c r="N960" s="6"/>
      <c r="O960" s="6"/>
      <c r="P960" s="6"/>
    </row>
    <row r="961" spans="1:16" ht="12.75">
      <c r="A961" s="122"/>
      <c r="B961" s="171"/>
      <c r="C961" s="172"/>
      <c r="D961" s="173"/>
      <c r="E961" s="6"/>
      <c r="F961" s="6"/>
      <c r="G961" s="6"/>
      <c r="H961" s="6"/>
      <c r="I961" s="6"/>
      <c r="J961" s="6"/>
      <c r="K961" s="6"/>
      <c r="L961" s="6"/>
      <c r="M961" s="6"/>
      <c r="N961" s="6"/>
      <c r="O961" s="6"/>
      <c r="P961" s="6"/>
    </row>
    <row r="962" spans="1:16" ht="12.75">
      <c r="A962" s="122"/>
      <c r="B962" s="171"/>
      <c r="C962" s="172"/>
      <c r="D962" s="173"/>
      <c r="E962" s="6"/>
      <c r="F962" s="6"/>
      <c r="G962" s="6"/>
      <c r="H962" s="6"/>
      <c r="I962" s="6"/>
      <c r="J962" s="6"/>
      <c r="K962" s="6"/>
      <c r="L962" s="6"/>
      <c r="M962" s="6"/>
      <c r="N962" s="6"/>
      <c r="O962" s="6"/>
      <c r="P962" s="6"/>
    </row>
    <row r="963" spans="1:16" ht="12.75">
      <c r="A963" s="122"/>
      <c r="B963" s="171"/>
      <c r="C963" s="172"/>
      <c r="D963" s="173"/>
      <c r="E963" s="6"/>
      <c r="F963" s="6"/>
      <c r="G963" s="6"/>
      <c r="H963" s="6"/>
      <c r="I963" s="6"/>
      <c r="J963" s="6"/>
      <c r="K963" s="6"/>
      <c r="L963" s="6"/>
      <c r="M963" s="6"/>
      <c r="N963" s="6"/>
      <c r="O963" s="6"/>
      <c r="P963" s="6"/>
    </row>
    <row r="964" spans="1:16" ht="12.75">
      <c r="A964" s="122"/>
      <c r="B964" s="171"/>
      <c r="C964" s="172"/>
      <c r="D964" s="173"/>
      <c r="E964" s="6"/>
      <c r="F964" s="6"/>
      <c r="G964" s="6"/>
      <c r="H964" s="6"/>
      <c r="I964" s="6"/>
      <c r="J964" s="6"/>
      <c r="K964" s="6"/>
      <c r="L964" s="6"/>
      <c r="M964" s="6"/>
      <c r="N964" s="6"/>
      <c r="O964" s="6"/>
      <c r="P964" s="6"/>
    </row>
    <row r="965" spans="1:16" ht="12.75">
      <c r="A965" s="122"/>
      <c r="B965" s="171"/>
      <c r="C965" s="172"/>
      <c r="D965" s="173"/>
      <c r="E965" s="6"/>
      <c r="F965" s="6"/>
      <c r="G965" s="6"/>
      <c r="H965" s="6"/>
      <c r="I965" s="6"/>
      <c r="J965" s="6"/>
      <c r="K965" s="6"/>
      <c r="L965" s="6"/>
      <c r="M965" s="6"/>
      <c r="N965" s="6"/>
      <c r="O965" s="6"/>
      <c r="P965" s="6"/>
    </row>
    <row r="966" spans="1:16" ht="12.75">
      <c r="A966" s="122"/>
      <c r="B966" s="171"/>
      <c r="C966" s="172"/>
      <c r="D966" s="173"/>
      <c r="E966" s="6"/>
      <c r="F966" s="6"/>
      <c r="G966" s="6"/>
      <c r="H966" s="6"/>
      <c r="I966" s="6"/>
      <c r="J966" s="6"/>
      <c r="K966" s="6"/>
      <c r="L966" s="6"/>
      <c r="M966" s="6"/>
      <c r="N966" s="6"/>
      <c r="O966" s="6"/>
      <c r="P966" s="6"/>
    </row>
    <row r="967" spans="1:16" ht="12.75">
      <c r="A967" s="122"/>
      <c r="B967" s="171"/>
      <c r="C967" s="172"/>
      <c r="D967" s="173"/>
      <c r="E967" s="6"/>
      <c r="F967" s="6"/>
      <c r="G967" s="6"/>
      <c r="H967" s="6"/>
      <c r="I967" s="6"/>
      <c r="J967" s="6"/>
      <c r="K967" s="6"/>
      <c r="L967" s="6"/>
      <c r="M967" s="6"/>
      <c r="N967" s="6"/>
      <c r="O967" s="6"/>
      <c r="P967" s="6"/>
    </row>
    <row r="968" spans="1:16" ht="12.75">
      <c r="A968" s="122"/>
      <c r="B968" s="171"/>
      <c r="C968" s="172"/>
      <c r="D968" s="173"/>
      <c r="E968" s="6"/>
      <c r="F968" s="6"/>
      <c r="G968" s="6"/>
      <c r="H968" s="6"/>
      <c r="I968" s="6"/>
      <c r="J968" s="6"/>
      <c r="K968" s="6"/>
      <c r="L968" s="6"/>
      <c r="M968" s="6"/>
      <c r="N968" s="6"/>
      <c r="O968" s="6"/>
      <c r="P968" s="6"/>
    </row>
    <row r="969" spans="1:16" ht="12.75">
      <c r="A969" s="122"/>
      <c r="B969" s="171"/>
      <c r="C969" s="172"/>
      <c r="D969" s="173"/>
      <c r="E969" s="6"/>
      <c r="F969" s="6"/>
      <c r="G969" s="6"/>
      <c r="H969" s="6"/>
      <c r="I969" s="6"/>
      <c r="J969" s="6"/>
      <c r="K969" s="6"/>
      <c r="L969" s="6"/>
      <c r="M969" s="6"/>
      <c r="N969" s="6"/>
      <c r="O969" s="6"/>
      <c r="P969" s="6"/>
    </row>
    <row r="970" spans="1:16" ht="12.75">
      <c r="A970" s="122"/>
      <c r="B970" s="171"/>
      <c r="C970" s="172"/>
      <c r="D970" s="173"/>
      <c r="E970" s="6"/>
      <c r="F970" s="6"/>
      <c r="G970" s="6"/>
      <c r="H970" s="6"/>
      <c r="I970" s="6"/>
      <c r="J970" s="6"/>
      <c r="K970" s="6"/>
      <c r="L970" s="6"/>
      <c r="M970" s="6"/>
      <c r="N970" s="6"/>
      <c r="O970" s="6"/>
      <c r="P970" s="6"/>
    </row>
    <row r="971" spans="1:16" ht="12.75">
      <c r="A971" s="122"/>
      <c r="B971" s="171"/>
      <c r="C971" s="172"/>
      <c r="D971" s="173"/>
      <c r="E971" s="6"/>
      <c r="F971" s="6"/>
      <c r="G971" s="6"/>
      <c r="H971" s="6"/>
      <c r="I971" s="6"/>
      <c r="J971" s="6"/>
      <c r="K971" s="6"/>
      <c r="L971" s="6"/>
      <c r="M971" s="6"/>
      <c r="N971" s="6"/>
      <c r="O971" s="6"/>
      <c r="P971" s="6"/>
    </row>
    <row r="972" spans="1:16" ht="12.75">
      <c r="A972" s="122"/>
      <c r="B972" s="171"/>
      <c r="C972" s="172"/>
      <c r="D972" s="173"/>
      <c r="E972" s="6"/>
      <c r="F972" s="6"/>
      <c r="G972" s="6"/>
      <c r="H972" s="6"/>
      <c r="I972" s="6"/>
      <c r="J972" s="6"/>
      <c r="K972" s="6"/>
      <c r="L972" s="6"/>
      <c r="M972" s="6"/>
      <c r="N972" s="6"/>
      <c r="O972" s="6"/>
      <c r="P972" s="6"/>
    </row>
    <row r="973" spans="1:16" ht="12.75">
      <c r="A973" s="122"/>
      <c r="B973" s="171"/>
      <c r="C973" s="172"/>
      <c r="D973" s="173"/>
      <c r="E973" s="6"/>
      <c r="F973" s="6"/>
      <c r="G973" s="6"/>
      <c r="H973" s="6"/>
      <c r="I973" s="6"/>
      <c r="J973" s="6"/>
      <c r="K973" s="6"/>
      <c r="L973" s="6"/>
      <c r="M973" s="6"/>
      <c r="N973" s="6"/>
      <c r="O973" s="6"/>
      <c r="P973" s="6"/>
    </row>
    <row r="974" spans="1:16" ht="12.75">
      <c r="A974" s="122"/>
      <c r="B974" s="171"/>
      <c r="C974" s="172"/>
      <c r="D974" s="173"/>
      <c r="E974" s="6"/>
      <c r="F974" s="6"/>
      <c r="G974" s="6"/>
      <c r="H974" s="6"/>
      <c r="I974" s="6"/>
      <c r="J974" s="6"/>
      <c r="K974" s="6"/>
      <c r="L974" s="6"/>
      <c r="M974" s="6"/>
      <c r="N974" s="6"/>
      <c r="O974" s="6"/>
      <c r="P974" s="6"/>
    </row>
    <row r="975" spans="1:16" ht="12.75">
      <c r="A975" s="122"/>
      <c r="B975" s="171"/>
      <c r="C975" s="172"/>
      <c r="D975" s="173"/>
      <c r="E975" s="6"/>
      <c r="F975" s="6"/>
      <c r="G975" s="6"/>
      <c r="H975" s="6"/>
      <c r="I975" s="6"/>
      <c r="J975" s="6"/>
      <c r="K975" s="6"/>
      <c r="L975" s="6"/>
      <c r="M975" s="6"/>
      <c r="N975" s="6"/>
      <c r="O975" s="6"/>
      <c r="P975" s="6"/>
    </row>
    <row r="976" spans="1:16" ht="12.75">
      <c r="A976" s="122"/>
      <c r="B976" s="171"/>
      <c r="C976" s="172"/>
      <c r="D976" s="173"/>
      <c r="E976" s="6"/>
      <c r="F976" s="6"/>
      <c r="G976" s="6"/>
      <c r="H976" s="6"/>
      <c r="I976" s="6"/>
      <c r="J976" s="6"/>
      <c r="K976" s="6"/>
      <c r="L976" s="6"/>
      <c r="M976" s="6"/>
      <c r="N976" s="6"/>
      <c r="O976" s="6"/>
      <c r="P976" s="6"/>
    </row>
    <row r="977" spans="1:16" ht="12.75">
      <c r="A977" s="122"/>
      <c r="B977" s="171"/>
      <c r="C977" s="172"/>
      <c r="D977" s="173"/>
      <c r="E977" s="6"/>
      <c r="F977" s="6"/>
      <c r="G977" s="6"/>
      <c r="H977" s="6"/>
      <c r="I977" s="6"/>
      <c r="J977" s="6"/>
      <c r="K977" s="6"/>
      <c r="L977" s="6"/>
      <c r="M977" s="6"/>
      <c r="N977" s="6"/>
      <c r="O977" s="6"/>
      <c r="P977" s="6"/>
    </row>
    <row r="978" spans="1:16" ht="12.75">
      <c r="A978" s="122"/>
      <c r="B978" s="171"/>
      <c r="C978" s="172"/>
      <c r="D978" s="173"/>
      <c r="E978" s="6"/>
      <c r="F978" s="6"/>
      <c r="G978" s="6"/>
      <c r="H978" s="6"/>
      <c r="I978" s="6"/>
      <c r="J978" s="6"/>
      <c r="K978" s="6"/>
      <c r="L978" s="6"/>
      <c r="M978" s="6"/>
      <c r="N978" s="6"/>
      <c r="O978" s="6"/>
      <c r="P978" s="6"/>
    </row>
    <row r="979" spans="1:16" ht="12.75">
      <c r="A979" s="122"/>
      <c r="B979" s="171"/>
      <c r="C979" s="172"/>
      <c r="D979" s="173"/>
      <c r="E979" s="6"/>
      <c r="F979" s="6"/>
      <c r="G979" s="6"/>
      <c r="H979" s="6"/>
      <c r="I979" s="6"/>
      <c r="J979" s="6"/>
      <c r="K979" s="6"/>
      <c r="L979" s="6"/>
      <c r="M979" s="6"/>
      <c r="N979" s="6"/>
      <c r="O979" s="6"/>
      <c r="P979" s="6"/>
    </row>
    <row r="980" spans="1:16" ht="12.75">
      <c r="A980" s="122"/>
      <c r="B980" s="171"/>
      <c r="C980" s="172"/>
      <c r="D980" s="173"/>
      <c r="E980" s="6"/>
      <c r="F980" s="6"/>
      <c r="G980" s="6"/>
      <c r="H980" s="6"/>
      <c r="I980" s="6"/>
      <c r="J980" s="6"/>
      <c r="K980" s="6"/>
      <c r="L980" s="6"/>
      <c r="M980" s="6"/>
      <c r="N980" s="6"/>
      <c r="O980" s="6"/>
      <c r="P980" s="6"/>
    </row>
    <row r="981" spans="1:16" ht="12.75">
      <c r="A981" s="122"/>
      <c r="B981" s="171"/>
      <c r="C981" s="172"/>
      <c r="D981" s="173"/>
      <c r="E981" s="6"/>
      <c r="F981" s="6"/>
      <c r="G981" s="6"/>
      <c r="H981" s="6"/>
      <c r="I981" s="6"/>
      <c r="J981" s="6"/>
      <c r="K981" s="6"/>
      <c r="L981" s="6"/>
      <c r="M981" s="6"/>
      <c r="N981" s="6"/>
      <c r="O981" s="6"/>
      <c r="P981" s="6"/>
    </row>
    <row r="982" spans="1:16" ht="12.75">
      <c r="A982" s="122"/>
      <c r="B982" s="171"/>
      <c r="C982" s="172"/>
      <c r="D982" s="173"/>
      <c r="E982" s="6"/>
      <c r="F982" s="6"/>
      <c r="G982" s="6"/>
      <c r="H982" s="6"/>
      <c r="I982" s="6"/>
      <c r="J982" s="6"/>
      <c r="K982" s="6"/>
      <c r="L982" s="6"/>
      <c r="M982" s="6"/>
      <c r="N982" s="6"/>
      <c r="O982" s="6"/>
      <c r="P982" s="6"/>
    </row>
    <row r="983" spans="1:16" ht="12.75">
      <c r="A983" s="122"/>
      <c r="B983" s="171"/>
      <c r="C983" s="172"/>
      <c r="D983" s="173"/>
      <c r="E983" s="6"/>
      <c r="F983" s="6"/>
      <c r="G983" s="6"/>
      <c r="H983" s="6"/>
      <c r="I983" s="6"/>
      <c r="J983" s="6"/>
      <c r="K983" s="6"/>
      <c r="L983" s="6"/>
      <c r="M983" s="6"/>
      <c r="N983" s="6"/>
      <c r="O983" s="6"/>
      <c r="P983" s="6"/>
    </row>
    <row r="984" spans="1:16" ht="12.75">
      <c r="A984" s="122"/>
      <c r="B984" s="171"/>
      <c r="C984" s="172"/>
      <c r="D984" s="173"/>
      <c r="E984" s="6"/>
      <c r="F984" s="6"/>
      <c r="G984" s="6"/>
      <c r="H984" s="6"/>
      <c r="I984" s="6"/>
      <c r="J984" s="6"/>
      <c r="K984" s="6"/>
      <c r="L984" s="6"/>
      <c r="M984" s="6"/>
      <c r="N984" s="6"/>
      <c r="O984" s="6"/>
      <c r="P984" s="6"/>
    </row>
    <row r="985" spans="1:16" ht="12.75">
      <c r="A985" s="122"/>
      <c r="B985" s="171"/>
      <c r="C985" s="172"/>
      <c r="D985" s="173"/>
      <c r="E985" s="6"/>
      <c r="F985" s="6"/>
      <c r="G985" s="6"/>
      <c r="H985" s="6"/>
      <c r="I985" s="6"/>
      <c r="J985" s="6"/>
      <c r="K985" s="6"/>
      <c r="L985" s="6"/>
      <c r="M985" s="6"/>
      <c r="N985" s="6"/>
      <c r="O985" s="6"/>
      <c r="P985" s="6"/>
    </row>
    <row r="986" spans="1:16" ht="12.75">
      <c r="A986" s="122"/>
      <c r="B986" s="171"/>
      <c r="C986" s="172"/>
      <c r="D986" s="173"/>
      <c r="E986" s="6"/>
      <c r="F986" s="6"/>
      <c r="G986" s="6"/>
      <c r="H986" s="6"/>
      <c r="I986" s="6"/>
      <c r="J986" s="6"/>
      <c r="K986" s="6"/>
      <c r="L986" s="6"/>
      <c r="M986" s="6"/>
      <c r="N986" s="6"/>
      <c r="O986" s="6"/>
      <c r="P986" s="6"/>
    </row>
    <row r="987" spans="1:16" ht="12.75">
      <c r="A987" s="122"/>
      <c r="B987" s="171"/>
      <c r="C987" s="172"/>
      <c r="D987" s="173"/>
      <c r="E987" s="6"/>
      <c r="F987" s="6"/>
      <c r="G987" s="6"/>
      <c r="H987" s="6"/>
      <c r="I987" s="6"/>
      <c r="J987" s="6"/>
      <c r="K987" s="6"/>
      <c r="L987" s="6"/>
      <c r="M987" s="6"/>
      <c r="N987" s="6"/>
      <c r="O987" s="6"/>
      <c r="P987" s="6"/>
    </row>
    <row r="988" spans="1:16" ht="12.75">
      <c r="A988" s="122"/>
      <c r="B988" s="171"/>
      <c r="C988" s="172"/>
      <c r="D988" s="173"/>
      <c r="E988" s="6"/>
      <c r="F988" s="6"/>
      <c r="G988" s="6"/>
      <c r="H988" s="6"/>
      <c r="I988" s="6"/>
      <c r="J988" s="6"/>
      <c r="K988" s="6"/>
      <c r="L988" s="6"/>
      <c r="M988" s="6"/>
      <c r="N988" s="6"/>
      <c r="O988" s="6"/>
      <c r="P988" s="6"/>
    </row>
    <row r="989" spans="1:16" ht="12.75">
      <c r="A989" s="122"/>
      <c r="B989" s="171"/>
      <c r="C989" s="172"/>
      <c r="D989" s="173"/>
      <c r="E989" s="6"/>
      <c r="F989" s="6"/>
      <c r="G989" s="6"/>
      <c r="H989" s="6"/>
      <c r="I989" s="6"/>
      <c r="J989" s="6"/>
      <c r="K989" s="6"/>
      <c r="L989" s="6"/>
      <c r="M989" s="6"/>
      <c r="N989" s="6"/>
      <c r="O989" s="6"/>
      <c r="P989" s="6"/>
    </row>
    <row r="990" spans="1:16" ht="12.75">
      <c r="A990" s="122"/>
      <c r="B990" s="171"/>
      <c r="C990" s="172"/>
      <c r="D990" s="173"/>
      <c r="E990" s="6"/>
      <c r="F990" s="6"/>
      <c r="G990" s="6"/>
      <c r="H990" s="6"/>
      <c r="I990" s="6"/>
      <c r="J990" s="6"/>
      <c r="K990" s="6"/>
      <c r="L990" s="6"/>
      <c r="M990" s="6"/>
      <c r="N990" s="6"/>
      <c r="O990" s="6"/>
      <c r="P990" s="6"/>
    </row>
    <row r="991" spans="1:16" ht="12.75">
      <c r="A991" s="122"/>
      <c r="B991" s="171"/>
      <c r="C991" s="172"/>
      <c r="D991" s="173"/>
      <c r="E991" s="6"/>
      <c r="F991" s="6"/>
      <c r="G991" s="6"/>
      <c r="H991" s="6"/>
      <c r="I991" s="6"/>
      <c r="J991" s="6"/>
      <c r="K991" s="6"/>
      <c r="L991" s="6"/>
      <c r="M991" s="6"/>
      <c r="N991" s="6"/>
      <c r="O991" s="6"/>
      <c r="P991" s="6"/>
    </row>
    <row r="992" spans="1:16" ht="12.75">
      <c r="A992" s="122"/>
      <c r="B992" s="171"/>
      <c r="C992" s="172"/>
      <c r="D992" s="173"/>
      <c r="E992" s="6"/>
      <c r="F992" s="6"/>
      <c r="G992" s="6"/>
      <c r="H992" s="6"/>
      <c r="I992" s="6"/>
      <c r="J992" s="6"/>
      <c r="K992" s="6"/>
      <c r="L992" s="6"/>
      <c r="M992" s="6"/>
      <c r="N992" s="6"/>
      <c r="O992" s="6"/>
      <c r="P992" s="6"/>
    </row>
    <row r="993" spans="1:16" ht="12.75">
      <c r="A993" s="122"/>
      <c r="B993" s="171"/>
      <c r="C993" s="172"/>
      <c r="D993" s="173"/>
      <c r="E993" s="6"/>
      <c r="F993" s="6"/>
      <c r="G993" s="6"/>
      <c r="H993" s="6"/>
      <c r="I993" s="6"/>
      <c r="J993" s="6"/>
      <c r="K993" s="6"/>
      <c r="L993" s="6"/>
      <c r="M993" s="6"/>
      <c r="N993" s="6"/>
      <c r="O993" s="6"/>
      <c r="P993" s="6"/>
    </row>
    <row r="994" spans="1:16" ht="12.75">
      <c r="A994" s="122"/>
      <c r="B994" s="171"/>
      <c r="C994" s="172"/>
      <c r="D994" s="173"/>
      <c r="E994" s="6"/>
      <c r="F994" s="6"/>
      <c r="G994" s="6"/>
      <c r="H994" s="6"/>
      <c r="I994" s="6"/>
      <c r="J994" s="6"/>
      <c r="K994" s="6"/>
      <c r="L994" s="6"/>
      <c r="M994" s="6"/>
      <c r="N994" s="6"/>
      <c r="O994" s="6"/>
      <c r="P994" s="6"/>
    </row>
    <row r="995" spans="1:16" ht="12.75">
      <c r="A995" s="122"/>
      <c r="B995" s="171"/>
      <c r="C995" s="172"/>
      <c r="D995" s="173"/>
      <c r="E995" s="6"/>
      <c r="F995" s="6"/>
      <c r="G995" s="6"/>
      <c r="H995" s="6"/>
      <c r="I995" s="6"/>
      <c r="J995" s="6"/>
      <c r="K995" s="6"/>
      <c r="L995" s="6"/>
      <c r="M995" s="6"/>
      <c r="N995" s="6"/>
      <c r="O995" s="6"/>
      <c r="P995" s="6"/>
    </row>
    <row r="996" spans="1:16" ht="12.75">
      <c r="A996" s="122"/>
      <c r="B996" s="171"/>
      <c r="C996" s="172"/>
      <c r="D996" s="173"/>
      <c r="E996" s="6"/>
      <c r="F996" s="6"/>
      <c r="G996" s="6"/>
      <c r="H996" s="6"/>
      <c r="I996" s="6"/>
      <c r="J996" s="6"/>
      <c r="K996" s="6"/>
      <c r="L996" s="6"/>
      <c r="M996" s="6"/>
      <c r="N996" s="6"/>
      <c r="O996" s="6"/>
      <c r="P996" s="6"/>
    </row>
    <row r="997" spans="1:16" ht="12.75">
      <c r="A997" s="122"/>
      <c r="B997" s="171"/>
      <c r="C997" s="172"/>
      <c r="D997" s="173"/>
      <c r="E997" s="6"/>
      <c r="F997" s="6"/>
      <c r="G997" s="6"/>
      <c r="H997" s="6"/>
      <c r="I997" s="6"/>
      <c r="J997" s="6"/>
      <c r="K997" s="6"/>
      <c r="L997" s="6"/>
      <c r="M997" s="6"/>
      <c r="N997" s="6"/>
      <c r="O997" s="6"/>
      <c r="P997" s="6"/>
    </row>
    <row r="998" spans="1:16" ht="12.75">
      <c r="A998" s="122"/>
      <c r="B998" s="171"/>
      <c r="C998" s="172"/>
      <c r="D998" s="173"/>
      <c r="E998" s="6"/>
      <c r="F998" s="6"/>
      <c r="G998" s="6"/>
      <c r="H998" s="6"/>
      <c r="I998" s="6"/>
      <c r="J998" s="6"/>
      <c r="K998" s="6"/>
      <c r="L998" s="6"/>
      <c r="M998" s="6"/>
      <c r="N998" s="6"/>
      <c r="O998" s="6"/>
      <c r="P998" s="6"/>
    </row>
    <row r="999" spans="1:16" ht="12.75">
      <c r="A999" s="122"/>
      <c r="B999" s="171"/>
      <c r="C999" s="172"/>
      <c r="D999" s="173"/>
      <c r="E999" s="6"/>
      <c r="F999" s="6"/>
      <c r="G999" s="6"/>
      <c r="H999" s="6"/>
      <c r="I999" s="6"/>
      <c r="J999" s="6"/>
      <c r="K999" s="6"/>
      <c r="L999" s="6"/>
      <c r="M999" s="6"/>
      <c r="N999" s="6"/>
      <c r="O999" s="6"/>
      <c r="P999" s="6"/>
    </row>
    <row r="1000" spans="1:16" ht="12.75">
      <c r="A1000" s="122"/>
      <c r="B1000" s="171"/>
      <c r="C1000" s="172"/>
      <c r="D1000" s="173"/>
      <c r="E1000" s="6"/>
      <c r="F1000" s="6"/>
      <c r="G1000" s="6"/>
      <c r="H1000" s="6"/>
      <c r="I1000" s="6"/>
      <c r="J1000" s="6"/>
      <c r="K1000" s="6"/>
      <c r="L1000" s="6"/>
      <c r="M1000" s="6"/>
      <c r="N1000" s="6"/>
      <c r="O1000" s="6"/>
      <c r="P1000" s="6"/>
    </row>
    <row r="1001" spans="1:16" ht="12.75">
      <c r="A1001" s="122"/>
      <c r="B1001" s="171"/>
      <c r="C1001" s="172"/>
      <c r="D1001" s="173"/>
      <c r="E1001" s="6"/>
      <c r="F1001" s="6"/>
      <c r="G1001" s="6"/>
      <c r="H1001" s="6"/>
      <c r="I1001" s="6"/>
      <c r="J1001" s="6"/>
      <c r="K1001" s="6"/>
      <c r="L1001" s="6"/>
      <c r="M1001" s="6"/>
      <c r="N1001" s="6"/>
      <c r="O1001" s="6"/>
      <c r="P1001" s="6"/>
    </row>
    <row r="1002" spans="1:16" ht="12.75">
      <c r="A1002" s="122"/>
      <c r="B1002" s="171"/>
      <c r="C1002" s="172"/>
      <c r="D1002" s="173"/>
      <c r="E1002" s="6"/>
      <c r="F1002" s="6"/>
      <c r="G1002" s="6"/>
      <c r="H1002" s="6"/>
      <c r="I1002" s="6"/>
      <c r="J1002" s="6"/>
      <c r="K1002" s="6"/>
      <c r="L1002" s="6"/>
      <c r="M1002" s="6"/>
      <c r="N1002" s="6"/>
      <c r="O1002" s="6"/>
      <c r="P1002" s="6"/>
    </row>
    <row r="1003" spans="1:16" ht="12.75">
      <c r="A1003" s="122"/>
      <c r="B1003" s="171"/>
      <c r="C1003" s="172"/>
      <c r="D1003" s="173"/>
      <c r="E1003" s="6"/>
      <c r="F1003" s="6"/>
      <c r="G1003" s="6"/>
      <c r="H1003" s="6"/>
      <c r="I1003" s="6"/>
      <c r="J1003" s="6"/>
      <c r="K1003" s="6"/>
      <c r="L1003" s="6"/>
      <c r="M1003" s="6"/>
      <c r="N1003" s="6"/>
      <c r="O1003" s="6"/>
      <c r="P1003" s="6"/>
    </row>
    <row r="1004" spans="1:16" ht="12.75">
      <c r="A1004" s="122"/>
      <c r="B1004" s="171"/>
      <c r="C1004" s="172"/>
      <c r="D1004" s="173"/>
      <c r="E1004" s="6"/>
      <c r="F1004" s="6"/>
      <c r="G1004" s="6"/>
      <c r="H1004" s="6"/>
      <c r="I1004" s="6"/>
      <c r="J1004" s="6"/>
      <c r="K1004" s="6"/>
      <c r="L1004" s="6"/>
      <c r="M1004" s="6"/>
      <c r="N1004" s="6"/>
      <c r="O1004" s="6"/>
      <c r="P1004" s="6"/>
    </row>
    <row r="1005" spans="1:16" ht="12.75">
      <c r="A1005" s="122"/>
      <c r="B1005" s="171"/>
      <c r="C1005" s="172"/>
      <c r="D1005" s="173"/>
      <c r="E1005" s="6"/>
      <c r="F1005" s="6"/>
      <c r="G1005" s="6"/>
      <c r="H1005" s="6"/>
      <c r="I1005" s="6"/>
      <c r="J1005" s="6"/>
      <c r="K1005" s="6"/>
      <c r="L1005" s="6"/>
      <c r="M1005" s="6"/>
      <c r="N1005" s="6"/>
      <c r="O1005" s="6"/>
      <c r="P1005" s="6"/>
    </row>
    <row r="1006" spans="1:16" ht="12.75">
      <c r="A1006" s="122"/>
      <c r="B1006" s="171"/>
      <c r="C1006" s="172"/>
      <c r="D1006" s="173"/>
      <c r="E1006" s="6"/>
      <c r="F1006" s="6"/>
      <c r="G1006" s="6"/>
      <c r="H1006" s="6"/>
      <c r="I1006" s="6"/>
      <c r="J1006" s="6"/>
      <c r="K1006" s="6"/>
      <c r="L1006" s="6"/>
      <c r="M1006" s="6"/>
      <c r="N1006" s="6"/>
      <c r="O1006" s="6"/>
      <c r="P1006" s="6"/>
    </row>
    <row r="1007" spans="1:16" ht="12.75">
      <c r="A1007" s="122"/>
      <c r="B1007" s="171"/>
      <c r="C1007" s="172"/>
      <c r="D1007" s="173"/>
      <c r="E1007" s="6"/>
      <c r="F1007" s="6"/>
      <c r="G1007" s="6"/>
      <c r="H1007" s="6"/>
      <c r="I1007" s="6"/>
      <c r="J1007" s="6"/>
      <c r="K1007" s="6"/>
      <c r="L1007" s="6"/>
      <c r="M1007" s="6"/>
      <c r="N1007" s="6"/>
      <c r="O1007" s="6"/>
      <c r="P1007" s="6"/>
    </row>
  </sheetData>
  <mergeCells count="9">
    <mergeCell ref="H17:L18"/>
    <mergeCell ref="H19:H20"/>
    <mergeCell ref="A1:P1"/>
    <mergeCell ref="A2:P2"/>
    <mergeCell ref="C3:D3"/>
    <mergeCell ref="H3:L3"/>
    <mergeCell ref="I4:J4"/>
    <mergeCell ref="H14:L15"/>
    <mergeCell ref="I16:J16"/>
  </mergeCell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ErrorMessage="1" xr:uid="{00000000-0002-0000-0300-000000000000}">
          <x14:formula1>
            <xm:f>'Target Precision'!$O$9:$O$10</xm:f>
          </x14:formula1>
          <xm:sqref>C3</xm:sqref>
        </x14:dataValidation>
        <x14:dataValidation type="list" allowBlank="1" showErrorMessage="1" xr:uid="{00000000-0002-0000-0300-000001000000}">
          <x14:formula1>
            <xm:f>'Target Precision'!$O$5:$O$7</xm:f>
          </x14:formula1>
          <xm:sqref>B3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1003"/>
  <sheetViews>
    <sheetView showGridLines="0" workbookViewId="0">
      <selection sqref="A1:Q1"/>
    </sheetView>
  </sheetViews>
  <sheetFormatPr defaultColWidth="12.59765625" defaultRowHeight="15.75" customHeight="1"/>
  <cols>
    <col min="1" max="1" width="14.06640625" customWidth="1"/>
    <col min="2" max="2" width="13.3984375" customWidth="1"/>
    <col min="5" max="6" width="6.46484375" customWidth="1"/>
    <col min="7" max="7" width="8.46484375" customWidth="1"/>
    <col min="8" max="8" width="8.86328125" customWidth="1"/>
    <col min="9" max="9" width="13" customWidth="1"/>
    <col min="10" max="10" width="9.73046875" customWidth="1"/>
    <col min="11" max="11" width="9.59765625" customWidth="1"/>
    <col min="12" max="12" width="10.86328125" customWidth="1"/>
    <col min="13" max="13" width="34.73046875" customWidth="1"/>
    <col min="15" max="15" width="18.59765625" customWidth="1"/>
    <col min="16" max="16" width="6.265625" customWidth="1"/>
    <col min="17" max="17" width="5.1328125" customWidth="1"/>
  </cols>
  <sheetData>
    <row r="1" spans="1:17">
      <c r="A1" s="379" t="s">
        <v>88</v>
      </c>
      <c r="B1" s="352"/>
      <c r="C1" s="352"/>
      <c r="D1" s="352"/>
      <c r="E1" s="352"/>
      <c r="F1" s="352"/>
      <c r="G1" s="352"/>
      <c r="H1" s="352"/>
      <c r="I1" s="352"/>
      <c r="J1" s="352"/>
      <c r="K1" s="352"/>
      <c r="L1" s="352"/>
      <c r="M1" s="352"/>
      <c r="N1" s="352"/>
      <c r="O1" s="352"/>
      <c r="P1" s="352"/>
      <c r="Q1" s="352"/>
    </row>
    <row r="2" spans="1:17">
      <c r="A2" s="380" t="s">
        <v>89</v>
      </c>
      <c r="B2" s="352"/>
      <c r="C2" s="352"/>
      <c r="D2" s="352"/>
      <c r="E2" s="352"/>
      <c r="F2" s="352"/>
      <c r="G2" s="352"/>
      <c r="H2" s="352"/>
      <c r="I2" s="352"/>
      <c r="J2" s="352"/>
      <c r="K2" s="352"/>
      <c r="L2" s="352"/>
      <c r="M2" s="352"/>
      <c r="N2" s="352"/>
      <c r="O2" s="352"/>
      <c r="P2" s="352"/>
      <c r="Q2" s="352"/>
    </row>
    <row r="3" spans="1:17">
      <c r="A3" s="373" t="s">
        <v>90</v>
      </c>
      <c r="B3" s="361"/>
      <c r="C3" s="361"/>
      <c r="D3" s="361"/>
      <c r="E3" s="361"/>
      <c r="F3" s="361"/>
      <c r="G3" s="361"/>
      <c r="H3" s="361"/>
      <c r="I3" s="361"/>
      <c r="J3" s="361"/>
      <c r="K3" s="361"/>
      <c r="L3" s="361"/>
      <c r="M3" s="361"/>
      <c r="N3" s="361"/>
      <c r="O3" s="361"/>
      <c r="P3" s="361"/>
      <c r="Q3" s="361"/>
    </row>
    <row r="4" spans="1:17" ht="15.75" customHeight="1">
      <c r="A4" s="174" t="s">
        <v>61</v>
      </c>
      <c r="B4" s="125" t="s">
        <v>62</v>
      </c>
      <c r="C4" s="374" t="s">
        <v>63</v>
      </c>
      <c r="D4" s="375"/>
      <c r="E4" s="381" t="s">
        <v>83</v>
      </c>
      <c r="F4" s="352"/>
      <c r="G4" s="352"/>
      <c r="H4" s="176">
        <f>TAN(2*PI()/21600)*VLOOKUP(B4,O:Q,3,FALSE)/VLOOKUP(C4,O:Q,3,FALSE)</f>
        <v>1.0471975807331373E-2</v>
      </c>
      <c r="I4" s="382" t="s">
        <v>91</v>
      </c>
      <c r="J4" s="366"/>
      <c r="K4" s="366"/>
      <c r="L4" s="366"/>
      <c r="M4" s="6"/>
      <c r="N4" s="6"/>
      <c r="O4" s="177" t="s">
        <v>92</v>
      </c>
      <c r="P4" s="177" t="s">
        <v>93</v>
      </c>
      <c r="Q4" s="178" t="s">
        <v>94</v>
      </c>
    </row>
    <row r="5" spans="1:17" ht="15.75" customHeight="1">
      <c r="A5" s="179" t="s">
        <v>67</v>
      </c>
      <c r="B5" s="128" t="s">
        <v>68</v>
      </c>
      <c r="C5" s="52" t="s">
        <v>69</v>
      </c>
      <c r="D5" s="129" t="s">
        <v>70</v>
      </c>
      <c r="E5" s="130" t="s">
        <v>95</v>
      </c>
      <c r="F5" s="130" t="s">
        <v>96</v>
      </c>
      <c r="G5" s="136" t="s">
        <v>97</v>
      </c>
      <c r="H5" s="6"/>
      <c r="I5" s="180"/>
      <c r="J5" s="181" t="s">
        <v>98</v>
      </c>
      <c r="K5" s="182">
        <f ca="1">SUM(G:G)</f>
        <v>3.4938990818075011</v>
      </c>
      <c r="L5" s="180"/>
      <c r="M5" s="6"/>
      <c r="N5" s="6"/>
      <c r="O5" s="170" t="s">
        <v>62</v>
      </c>
      <c r="P5" s="170" t="s">
        <v>99</v>
      </c>
      <c r="Q5" s="6">
        <f t="shared" ref="Q5:Q7" si="0">CONVERT(1, P5,$Q$4)</f>
        <v>91.44</v>
      </c>
    </row>
    <row r="6" spans="1:17" ht="15.75" customHeight="1">
      <c r="A6" s="132">
        <v>1</v>
      </c>
      <c r="B6" s="183">
        <v>100</v>
      </c>
      <c r="C6" s="134">
        <v>0.48799999999999999</v>
      </c>
      <c r="D6" s="135">
        <v>0.45900000000000002</v>
      </c>
      <c r="E6" s="131">
        <f t="shared" ref="E6:F6" si="1">C6/($B6*$H$4)</f>
        <v>0.4660056602292319</v>
      </c>
      <c r="F6" s="131">
        <f t="shared" si="1"/>
        <v>0.43831270091233082</v>
      </c>
      <c r="G6" s="131">
        <f ca="1">POWER(E6-VLOOKUP(A6,I:J,2,FALSE),2)+POWER(F6-VLOOKUP(A6,I:K,3,FALSE),2)</f>
        <v>0.11428268961302461</v>
      </c>
      <c r="H6" s="6"/>
      <c r="I6" s="180"/>
      <c r="J6" s="181" t="s">
        <v>100</v>
      </c>
      <c r="K6" s="181">
        <f ca="1">COUNT(G:G)</f>
        <v>30</v>
      </c>
      <c r="L6" s="180"/>
      <c r="M6" s="6"/>
      <c r="N6" s="6"/>
      <c r="O6" s="170" t="s">
        <v>101</v>
      </c>
      <c r="P6" s="170" t="s">
        <v>102</v>
      </c>
      <c r="Q6" s="6">
        <f t="shared" si="0"/>
        <v>100</v>
      </c>
    </row>
    <row r="7" spans="1:17" ht="15.75" customHeight="1">
      <c r="A7" s="132">
        <v>1</v>
      </c>
      <c r="B7" s="183">
        <v>100</v>
      </c>
      <c r="C7" s="134">
        <v>0.79100000000000004</v>
      </c>
      <c r="D7" s="135">
        <v>0.45900000000000002</v>
      </c>
      <c r="E7" s="131">
        <f t="shared" ref="E7:F7" si="2">C7/($B7*$H$4)</f>
        <v>0.75534933860926734</v>
      </c>
      <c r="F7" s="131">
        <f t="shared" si="2"/>
        <v>0.43831270091233082</v>
      </c>
      <c r="G7" s="131">
        <f ca="1">POWER(E7-VLOOKUP(A7,I:J,2,FALSE),2)+POWER(F7-VLOOKUP(A7,I:K,3,FALSE),2)</f>
        <v>0.19966027094475142</v>
      </c>
      <c r="H7" s="6"/>
      <c r="I7" s="180"/>
      <c r="J7" s="181" t="s">
        <v>103</v>
      </c>
      <c r="K7" s="181">
        <f ca="1">IFERROR(__xludf.DUMMYFUNCTION("COUNTUNIQUE(A:A)-2"),6)</f>
        <v>6</v>
      </c>
      <c r="L7" s="184"/>
      <c r="M7" s="6"/>
      <c r="N7" s="6"/>
      <c r="O7" s="170" t="s">
        <v>104</v>
      </c>
      <c r="P7" s="170" t="s">
        <v>105</v>
      </c>
      <c r="Q7" s="6">
        <f t="shared" si="0"/>
        <v>30.48</v>
      </c>
    </row>
    <row r="8" spans="1:17" ht="15.75" customHeight="1">
      <c r="A8" s="132">
        <v>1</v>
      </c>
      <c r="B8" s="183">
        <v>100</v>
      </c>
      <c r="C8" s="134">
        <v>0.08</v>
      </c>
      <c r="D8" s="135">
        <v>5.1999999999999998E-2</v>
      </c>
      <c r="E8" s="131">
        <f t="shared" ref="E8:F8" si="3">C8/($B8*$H$4)</f>
        <v>7.6394370529382277E-2</v>
      </c>
      <c r="F8" s="131">
        <f t="shared" si="3"/>
        <v>4.9656340844098479E-2</v>
      </c>
      <c r="G8" s="131">
        <f ca="1">POWER(E8-VLOOKUP(A8,I:J,2,FALSE),2)+POWER(F8-VLOOKUP(A8,I:K,3,FALSE),2)</f>
        <v>0.15213435658407617</v>
      </c>
      <c r="H8" s="6"/>
      <c r="I8" s="180"/>
      <c r="J8" s="185" t="s">
        <v>102</v>
      </c>
      <c r="K8" s="181">
        <f ca="1">2*(K6-K7)+1</f>
        <v>49</v>
      </c>
      <c r="L8" s="186" t="s">
        <v>106</v>
      </c>
      <c r="M8" s="6"/>
      <c r="N8" s="6"/>
      <c r="O8" s="177" t="s">
        <v>107</v>
      </c>
      <c r="P8" s="187"/>
      <c r="Q8" s="187"/>
    </row>
    <row r="9" spans="1:17" ht="15.75" customHeight="1">
      <c r="A9" s="132">
        <v>1</v>
      </c>
      <c r="B9" s="183">
        <v>100</v>
      </c>
      <c r="C9" s="134">
        <v>0.08</v>
      </c>
      <c r="D9" s="135">
        <v>-0.185</v>
      </c>
      <c r="E9" s="131">
        <f t="shared" ref="E9:F9" si="4">C9/($B9*$H$4)</f>
        <v>7.6394370529382277E-2</v>
      </c>
      <c r="F9" s="131">
        <f t="shared" si="4"/>
        <v>-0.17666198184919651</v>
      </c>
      <c r="G9" s="131">
        <f ca="1">POWER(E9-VLOOKUP(A9,I:J,2,FALSE),2)+POWER(F9-VLOOKUP(A9,I:K,3,FALSE),2)</f>
        <v>0.22626285545766395</v>
      </c>
      <c r="H9" s="6"/>
      <c r="I9" s="188"/>
      <c r="J9" s="189" t="s">
        <v>108</v>
      </c>
      <c r="K9" s="190">
        <f ca="1">EXP(GAMMALN((K8-1)/2) - LN(SQRT(2/(K8-1))) - GAMMALN(K8/2))</f>
        <v>1.0052215417490218</v>
      </c>
      <c r="L9" s="186" t="s">
        <v>109</v>
      </c>
      <c r="M9" s="6"/>
      <c r="N9" s="6"/>
      <c r="O9" s="170" t="s">
        <v>63</v>
      </c>
      <c r="P9" s="170" t="s">
        <v>110</v>
      </c>
      <c r="Q9" s="6">
        <f t="shared" ref="Q9:Q10" si="5">CONVERT(1, P9,$Q$4)</f>
        <v>2.54</v>
      </c>
    </row>
    <row r="10" spans="1:17" ht="15.75" customHeight="1">
      <c r="A10" s="132">
        <v>1</v>
      </c>
      <c r="B10" s="183">
        <v>100</v>
      </c>
      <c r="C10" s="134">
        <v>0.109</v>
      </c>
      <c r="D10" s="135">
        <v>-0.26100000000000001</v>
      </c>
      <c r="E10" s="131">
        <f t="shared" ref="E10:F10" si="6">C10/($B10*$H$4)</f>
        <v>0.10408732984628336</v>
      </c>
      <c r="F10" s="131">
        <f t="shared" si="6"/>
        <v>-0.24923663385210967</v>
      </c>
      <c r="G10" s="131">
        <f ca="1">POWER(E10-VLOOKUP(A10,I:J,2,FALSE),2)+POWER(F10-VLOOKUP(A10,I:K,3,FALSE),2)</f>
        <v>0.25107266304834064</v>
      </c>
      <c r="H10" s="6"/>
      <c r="I10" s="191"/>
      <c r="J10" s="192" t="s">
        <v>111</v>
      </c>
      <c r="K10" s="193">
        <f ca="1">K9*SQRT(K5/(K8-1))</f>
        <v>0.27120415976168172</v>
      </c>
      <c r="L10" s="186" t="s">
        <v>112</v>
      </c>
      <c r="M10" s="6"/>
      <c r="N10" s="6"/>
      <c r="O10" s="170" t="s">
        <v>94</v>
      </c>
      <c r="P10" s="170" t="s">
        <v>94</v>
      </c>
      <c r="Q10" s="6">
        <f t="shared" si="5"/>
        <v>1</v>
      </c>
    </row>
    <row r="11" spans="1:17" ht="15.75" customHeight="1">
      <c r="A11" s="132">
        <v>1</v>
      </c>
      <c r="B11" s="183">
        <v>100</v>
      </c>
      <c r="C11" s="134">
        <v>0.39300000000000002</v>
      </c>
      <c r="D11" s="135">
        <v>9.9000000000000005E-2</v>
      </c>
      <c r="E11" s="131">
        <f t="shared" ref="E11:F11" si="7">C11/($B11*$H$4)</f>
        <v>0.37528734522559043</v>
      </c>
      <c r="F11" s="131">
        <f t="shared" si="7"/>
        <v>9.4538033530110574E-2</v>
      </c>
      <c r="G11" s="131">
        <f ca="1">POWER(E11-VLOOKUP(A11,I:J,2,FALSE),2)+POWER(F11-VLOOKUP(A11,I:K,3,FALSE),2)</f>
        <v>7.7510701113960422E-3</v>
      </c>
      <c r="H11" s="6"/>
      <c r="I11" s="194"/>
      <c r="J11" s="195" t="s">
        <v>113</v>
      </c>
      <c r="K11" s="193">
        <f ca="1">SQRT(K5/CHIINV(0.95,K8-1))</f>
        <v>0.32490305466415725</v>
      </c>
      <c r="L11" s="196" t="s">
        <v>114</v>
      </c>
      <c r="M11" s="6"/>
      <c r="N11" s="6"/>
      <c r="O11" s="6"/>
      <c r="P11" s="6"/>
      <c r="Q11" s="6"/>
    </row>
    <row r="12" spans="1:17" ht="15.75" customHeight="1">
      <c r="A12" s="132">
        <v>1</v>
      </c>
      <c r="B12" s="183">
        <v>100</v>
      </c>
      <c r="C12" s="134">
        <v>0.82</v>
      </c>
      <c r="D12" s="135">
        <v>-0.109</v>
      </c>
      <c r="E12" s="131">
        <f t="shared" ref="E12:F12" si="8">C12/($B12*$H$4)</f>
        <v>0.78304229792616831</v>
      </c>
      <c r="F12" s="131">
        <f t="shared" si="8"/>
        <v>-0.10408732984628336</v>
      </c>
      <c r="G12" s="131">
        <f ca="1">POWER(E12-VLOOKUP(A12,I:J,2,FALSE),2)+POWER(F12-VLOOKUP(A12,I:K,3,FALSE),2)</f>
        <v>0.14409786471446051</v>
      </c>
      <c r="H12" s="6"/>
      <c r="I12" s="180"/>
      <c r="J12" s="197" t="s">
        <v>115</v>
      </c>
      <c r="K12" s="198">
        <f ca="1">ROUND(10*K11,0)</f>
        <v>3</v>
      </c>
      <c r="L12" s="186" t="s">
        <v>116</v>
      </c>
      <c r="M12" s="6"/>
      <c r="N12" s="6"/>
      <c r="O12" s="6"/>
      <c r="P12" s="6"/>
      <c r="Q12" s="6"/>
    </row>
    <row r="13" spans="1:17">
      <c r="A13" s="132">
        <v>1</v>
      </c>
      <c r="B13" s="183">
        <v>100</v>
      </c>
      <c r="C13" s="134">
        <v>0.876</v>
      </c>
      <c r="D13" s="135">
        <v>-1.4E-2</v>
      </c>
      <c r="E13" s="131">
        <f t="shared" ref="E13:F13" si="9">C13/($B13*$H$4)</f>
        <v>0.83651835729673596</v>
      </c>
      <c r="F13" s="131">
        <f t="shared" si="9"/>
        <v>-1.3369014842641899E-2</v>
      </c>
      <c r="G13" s="131">
        <f ca="1">POWER(E13-VLOOKUP(A13,I:J,2,FALSE),2)+POWER(F13-VLOOKUP(A13,I:K,3,FALSE),2)</f>
        <v>0.15232402982915511</v>
      </c>
      <c r="H13" s="6"/>
      <c r="I13" s="6"/>
      <c r="J13" s="6"/>
      <c r="K13" s="6"/>
      <c r="L13" s="6"/>
      <c r="M13" s="6"/>
      <c r="N13" s="6"/>
      <c r="O13" s="6"/>
      <c r="P13" s="6"/>
      <c r="Q13" s="6"/>
    </row>
    <row r="14" spans="1:17">
      <c r="A14" s="132">
        <v>1</v>
      </c>
      <c r="B14" s="183">
        <v>100</v>
      </c>
      <c r="C14" s="134">
        <v>0.57299999999999995</v>
      </c>
      <c r="D14" s="135">
        <v>0.223</v>
      </c>
      <c r="E14" s="131">
        <f t="shared" ref="E14:F14" si="10">C14/($B14*$H$4)</f>
        <v>0.54717467891670046</v>
      </c>
      <c r="F14" s="131">
        <f t="shared" si="10"/>
        <v>0.21294930785065311</v>
      </c>
      <c r="G14" s="131">
        <f ca="1">POWER(E14-VLOOKUP(A14,I:J,2,FALSE),2)+POWER(F14-VLOOKUP(A14,I:K,3,FALSE),2)</f>
        <v>1.975884554985052E-2</v>
      </c>
      <c r="H14" s="6"/>
      <c r="I14" s="6"/>
      <c r="J14" s="6"/>
      <c r="K14" s="6"/>
      <c r="L14" s="6"/>
      <c r="M14" s="6"/>
      <c r="N14" s="6"/>
      <c r="O14" s="6"/>
      <c r="P14" s="6"/>
      <c r="Q14" s="6"/>
    </row>
    <row r="15" spans="1:17" ht="15.75" customHeight="1">
      <c r="A15" s="149">
        <v>1</v>
      </c>
      <c r="B15" s="199">
        <v>100</v>
      </c>
      <c r="C15" s="151">
        <v>0.64</v>
      </c>
      <c r="D15" s="152">
        <v>0.32700000000000001</v>
      </c>
      <c r="E15" s="200">
        <f t="shared" ref="E15:F15" si="11">C15/($B15*$H$4)</f>
        <v>0.61115496423505822</v>
      </c>
      <c r="F15" s="200">
        <f t="shared" si="11"/>
        <v>0.31226198953885004</v>
      </c>
      <c r="G15" s="200">
        <f ca="1">POWER(E15-VLOOKUP(A15,I:J,2,FALSE),2)+POWER(F15-VLOOKUP(A15,I:K,3,FALSE),2)</f>
        <v>6.6849788093686191E-2</v>
      </c>
      <c r="H15" s="6"/>
      <c r="I15" s="126" t="s">
        <v>64</v>
      </c>
      <c r="J15" s="126" t="s">
        <v>117</v>
      </c>
      <c r="K15" s="126" t="s">
        <v>118</v>
      </c>
      <c r="L15" s="6"/>
      <c r="M15" s="6"/>
      <c r="N15" s="6"/>
      <c r="O15" s="6"/>
      <c r="P15" s="6"/>
      <c r="Q15" s="6"/>
    </row>
    <row r="16" spans="1:17">
      <c r="A16" s="132">
        <v>2</v>
      </c>
      <c r="B16" s="183">
        <v>100</v>
      </c>
      <c r="C16" s="134">
        <v>-0.249</v>
      </c>
      <c r="D16" s="135">
        <v>0.33100000000000002</v>
      </c>
      <c r="E16" s="131">
        <f t="shared" ref="E16:F16" si="12">C16/($B16*$H$4)</f>
        <v>-0.23777747827270232</v>
      </c>
      <c r="F16" s="131">
        <f t="shared" si="12"/>
        <v>0.31608170806531916</v>
      </c>
      <c r="G16" s="131">
        <f ca="1">POWER(E16-VLOOKUP(A16,I:J,2,FALSE),2)+POWER(F16-VLOOKUP(A16,I:K,3,FALSE),2)</f>
        <v>0.16940425145100332</v>
      </c>
      <c r="H16" s="6"/>
      <c r="I16" s="6">
        <f ca="1">IFERROR(__xludf.DUMMYFUNCTION("unique(A6:A103)"),1)</f>
        <v>1</v>
      </c>
      <c r="J16" s="131">
        <f t="shared" ref="J16:K16" ca="1" si="13">IFERROR(AVERAGEIF($A:$A,$I16,E:E),"")</f>
        <v>0.46314087133438003</v>
      </c>
      <c r="K16" s="131">
        <f t="shared" ca="1" si="13"/>
        <v>0.10026761131981424</v>
      </c>
      <c r="L16" s="6"/>
      <c r="M16" s="6"/>
      <c r="N16" s="6"/>
      <c r="O16" s="6"/>
      <c r="P16" s="6"/>
      <c r="Q16" s="6"/>
    </row>
    <row r="17" spans="1:17">
      <c r="A17" s="132">
        <v>2</v>
      </c>
      <c r="B17" s="183">
        <v>100</v>
      </c>
      <c r="C17" s="134">
        <v>1.6E-2</v>
      </c>
      <c r="D17" s="135">
        <v>0.151</v>
      </c>
      <c r="E17" s="131">
        <f t="shared" ref="E17:F17" si="14">C17/($B17*$H$4)</f>
        <v>1.5278874105876455E-2</v>
      </c>
      <c r="F17" s="131">
        <f t="shared" si="14"/>
        <v>0.14419437437420904</v>
      </c>
      <c r="G17" s="131">
        <f ca="1">POWER(E17-VLOOKUP(A17,I:J,2,FALSE),2)+POWER(F17-VLOOKUP(A17,I:K,3,FALSE),2)</f>
        <v>6.0395937076133395E-2</v>
      </c>
      <c r="H17" s="6"/>
      <c r="I17" s="6">
        <f ca="1">IFERROR(__xludf.DUMMYFUNCTION("""COMPUTED_VALUE"""),2)</f>
        <v>2</v>
      </c>
      <c r="J17" s="131">
        <f t="shared" ref="J17:K17" ca="1" si="15">IFERROR(AVERAGEIF($A:$A,$I17,E:E),"")</f>
        <v>-0.10122254095143153</v>
      </c>
      <c r="K17" s="131">
        <f t="shared" ca="1" si="15"/>
        <v>-7.2192680150266253E-2</v>
      </c>
      <c r="L17" s="6"/>
      <c r="M17" s="6"/>
      <c r="N17" s="6"/>
      <c r="O17" s="6"/>
      <c r="P17" s="6"/>
      <c r="Q17" s="6"/>
    </row>
    <row r="18" spans="1:17">
      <c r="A18" s="132">
        <v>2</v>
      </c>
      <c r="B18" s="183">
        <v>100</v>
      </c>
      <c r="C18" s="134">
        <v>0.253</v>
      </c>
      <c r="D18" s="135">
        <v>-0.17100000000000001</v>
      </c>
      <c r="E18" s="131">
        <f t="shared" ref="E18:F18" si="16">C18/($B18*$H$4)</f>
        <v>0.24159719679917144</v>
      </c>
      <c r="F18" s="131">
        <f t="shared" si="16"/>
        <v>-0.16329296700655463</v>
      </c>
      <c r="G18" s="131">
        <f ca="1">POWER(E18-VLOOKUP(A18,I:J,2,FALSE),2)+POWER(F18-VLOOKUP(A18,I:K,3,FALSE),2)</f>
        <v>0.12582463485669024</v>
      </c>
      <c r="H18" s="6"/>
      <c r="I18" s="6">
        <f ca="1">IFERROR(__xludf.DUMMYFUNCTION("""COMPUTED_VALUE"""),3)</f>
        <v>3</v>
      </c>
      <c r="J18" s="131">
        <f t="shared" ref="J18:K18" ca="1" si="17">IFERROR(AVERAGEIF($A:$A,$I18,E:E),"")</f>
        <v>4.8572257327350596E-18</v>
      </c>
      <c r="K18" s="131">
        <f t="shared" ca="1" si="17"/>
        <v>-0.68649891216966141</v>
      </c>
      <c r="L18" s="6"/>
      <c r="M18" s="6"/>
      <c r="N18" s="6"/>
      <c r="O18" s="6"/>
      <c r="P18" s="6"/>
      <c r="Q18" s="6"/>
    </row>
    <row r="19" spans="1:17">
      <c r="A19" s="132">
        <v>2</v>
      </c>
      <c r="B19" s="183">
        <v>100</v>
      </c>
      <c r="C19" s="134">
        <v>-0.154</v>
      </c>
      <c r="D19" s="135">
        <v>-0.56000000000000005</v>
      </c>
      <c r="E19" s="131">
        <f t="shared" ref="E19:F19" si="18">C19/($B19*$H$4)</f>
        <v>-0.14705916326906088</v>
      </c>
      <c r="F19" s="131">
        <f t="shared" si="18"/>
        <v>-0.53476059370567597</v>
      </c>
      <c r="G19" s="131">
        <f ca="1">POWER(E19-VLOOKUP(A19,I:J,2,FALSE),2)+POWER(F19-VLOOKUP(A19,I:K,3,FALSE),2)</f>
        <v>0.216070070596494</v>
      </c>
      <c r="H19" s="6"/>
      <c r="I19" s="6"/>
      <c r="J19" s="131" t="str">
        <f t="shared" ref="J19:K19" si="19">IFERROR(AVERAGEIF($A:$A,$I19,E:E),"")</f>
        <v/>
      </c>
      <c r="K19" s="131" t="str">
        <f t="shared" si="19"/>
        <v/>
      </c>
      <c r="L19" s="201"/>
      <c r="M19" s="6"/>
      <c r="N19" s="6"/>
      <c r="O19" s="6"/>
      <c r="P19" s="6"/>
      <c r="Q19" s="6"/>
    </row>
    <row r="20" spans="1:17">
      <c r="A20" s="132">
        <v>2</v>
      </c>
      <c r="B20" s="183">
        <v>100</v>
      </c>
      <c r="C20" s="134">
        <v>-0.42</v>
      </c>
      <c r="D20" s="135">
        <v>-0.124</v>
      </c>
      <c r="E20" s="131">
        <f t="shared" ref="E20:F20" si="20">C20/($B20*$H$4)</f>
        <v>-0.40107044527925695</v>
      </c>
      <c r="F20" s="131">
        <f t="shared" si="20"/>
        <v>-0.11841127432054252</v>
      </c>
      <c r="G20" s="131">
        <f ca="1">POWER(E20-VLOOKUP(A20,I:J,2,FALSE),2)+POWER(F20-VLOOKUP(A20,I:K,3,FALSE),2)</f>
        <v>9.2044924176865453E-2</v>
      </c>
      <c r="H20" s="6"/>
      <c r="I20" s="6"/>
      <c r="J20" s="131" t="str">
        <f t="shared" ref="J20:K20" si="21">IFERROR(AVERAGEIF($A:$A,$I20,E:E),"")</f>
        <v/>
      </c>
      <c r="K20" s="131" t="str">
        <f t="shared" si="21"/>
        <v/>
      </c>
      <c r="L20" s="6"/>
      <c r="M20" s="6"/>
      <c r="N20" s="6"/>
      <c r="O20" s="6"/>
      <c r="P20" s="6"/>
      <c r="Q20" s="6"/>
    </row>
    <row r="21" spans="1:17">
      <c r="A21" s="132">
        <v>2</v>
      </c>
      <c r="B21" s="183">
        <v>100</v>
      </c>
      <c r="C21" s="134">
        <v>0.13</v>
      </c>
      <c r="D21" s="135">
        <v>-0.105</v>
      </c>
      <c r="E21" s="131">
        <f t="shared" ref="E21:F21" si="22">C21/($B21*$H$4)</f>
        <v>0.1241408521102462</v>
      </c>
      <c r="F21" s="131">
        <f t="shared" si="22"/>
        <v>-0.10026761131981424</v>
      </c>
      <c r="G21" s="131">
        <f ca="1">POWER(E21-VLOOKUP(A21,I:J,2,FALSE),2)+POWER(F21-VLOOKUP(A21,I:K,3,FALSE),2)</f>
        <v>5.1576860692447116E-2</v>
      </c>
      <c r="H21" s="6"/>
      <c r="I21" s="6"/>
      <c r="J21" s="131" t="str">
        <f t="shared" ref="J21:K21" si="23">IFERROR(AVERAGEIF($A:$A,$I21,E:E),"")</f>
        <v/>
      </c>
      <c r="K21" s="131" t="str">
        <f t="shared" si="23"/>
        <v/>
      </c>
      <c r="L21" s="6"/>
      <c r="M21" s="6"/>
      <c r="N21" s="6"/>
      <c r="O21" s="6"/>
      <c r="P21" s="6"/>
      <c r="Q21" s="6"/>
    </row>
    <row r="22" spans="1:17">
      <c r="A22" s="132">
        <v>2</v>
      </c>
      <c r="B22" s="183">
        <v>100</v>
      </c>
      <c r="C22" s="134">
        <v>-3.0000000000000001E-3</v>
      </c>
      <c r="D22" s="135">
        <v>-0.17100000000000001</v>
      </c>
      <c r="E22" s="131">
        <f t="shared" ref="E22:F22" si="24">C22/($B22*$H$4)</f>
        <v>-2.8647888948518355E-3</v>
      </c>
      <c r="F22" s="131">
        <f t="shared" si="24"/>
        <v>-0.16329296700655463</v>
      </c>
      <c r="G22" s="131">
        <f ca="1">POWER(E22-VLOOKUP(A22,I:J,2,FALSE),2)+POWER(F22-VLOOKUP(A22,I:K,3,FALSE),2)</f>
        <v>1.7973509654921636E-2</v>
      </c>
      <c r="H22" s="6"/>
      <c r="I22" s="6"/>
      <c r="J22" s="131" t="str">
        <f t="shared" ref="J22:K22" si="25">IFERROR(AVERAGEIF($A:$A,$L19,E:E),"")</f>
        <v/>
      </c>
      <c r="K22" s="131" t="str">
        <f t="shared" si="25"/>
        <v/>
      </c>
      <c r="L22" s="6"/>
      <c r="M22" s="6"/>
      <c r="N22" s="6"/>
      <c r="O22" s="6"/>
      <c r="P22" s="6"/>
      <c r="Q22" s="6"/>
    </row>
    <row r="23" spans="1:17">
      <c r="A23" s="132">
        <v>2</v>
      </c>
      <c r="B23" s="183">
        <v>100</v>
      </c>
      <c r="C23" s="134">
        <v>-0.192</v>
      </c>
      <c r="D23" s="135">
        <v>-0.2</v>
      </c>
      <c r="E23" s="131">
        <f t="shared" ref="E23:F23" si="26">C23/($B23*$H$4)</f>
        <v>-0.18334648927051747</v>
      </c>
      <c r="F23" s="131">
        <f t="shared" si="26"/>
        <v>-0.19098592632345571</v>
      </c>
      <c r="G23" s="131">
        <f ca="1">POWER(E23-VLOOKUP(A23,I:J,2,FALSE),2)+POWER(F23-VLOOKUP(A23,I:K,3,FALSE),2)</f>
        <v>2.085617822387989E-2</v>
      </c>
      <c r="H23" s="6"/>
      <c r="I23" s="6"/>
      <c r="J23" s="131" t="str">
        <f t="shared" ref="J23:K23" si="27">IFERROR(AVERAGEIF($A:$A,$L20,E:E),"")</f>
        <v/>
      </c>
      <c r="K23" s="131" t="str">
        <f t="shared" si="27"/>
        <v/>
      </c>
      <c r="L23" s="6"/>
      <c r="M23" s="6"/>
      <c r="N23" s="6"/>
      <c r="O23" s="6"/>
      <c r="P23" s="6"/>
      <c r="Q23" s="6"/>
    </row>
    <row r="24" spans="1:17">
      <c r="A24" s="132">
        <v>2</v>
      </c>
      <c r="B24" s="183">
        <v>100</v>
      </c>
      <c r="C24" s="134">
        <v>-0.21099999999999999</v>
      </c>
      <c r="D24" s="135">
        <v>-2.9000000000000001E-2</v>
      </c>
      <c r="E24" s="131">
        <f t="shared" ref="E24:F24" si="28">C24/($B24*$H$4)</f>
        <v>-0.20149015227124575</v>
      </c>
      <c r="F24" s="131">
        <f t="shared" si="28"/>
        <v>-2.7692959316901078E-2</v>
      </c>
      <c r="G24" s="131">
        <f ca="1">POWER(E24-VLOOKUP(A24,I:J,2,FALSE),2)+POWER(F24-VLOOKUP(A24,I:K,3,FALSE),2)</f>
        <v>1.2033819034028772E-2</v>
      </c>
      <c r="H24" s="6"/>
      <c r="I24" s="6"/>
      <c r="J24" s="131" t="str">
        <f t="shared" ref="J24:K24" si="29">IFERROR(AVERAGEIF($A:$A,$L21,E:E),"")</f>
        <v/>
      </c>
      <c r="K24" s="131" t="str">
        <f t="shared" si="29"/>
        <v/>
      </c>
      <c r="L24" s="6"/>
      <c r="M24" s="6"/>
      <c r="N24" s="6"/>
      <c r="O24" s="6"/>
      <c r="P24" s="6"/>
      <c r="Q24" s="6"/>
    </row>
    <row r="25" spans="1:17">
      <c r="A25" s="149">
        <v>2</v>
      </c>
      <c r="B25" s="199">
        <v>100</v>
      </c>
      <c r="C25" s="151">
        <v>-0.23</v>
      </c>
      <c r="D25" s="152">
        <v>0.122</v>
      </c>
      <c r="E25" s="200">
        <f t="shared" ref="E25:F25" si="30">C25/($B25*$H$4)</f>
        <v>-0.21963381527197406</v>
      </c>
      <c r="F25" s="200">
        <f t="shared" si="30"/>
        <v>0.11650141505730797</v>
      </c>
      <c r="G25" s="200">
        <f ca="1">POWER(E25-VLOOKUP(A25,I:J,2,FALSE),2)+POWER(F25-VLOOKUP(A25,I:K,3,FALSE),2)</f>
        <v>4.9626691452419873E-2</v>
      </c>
      <c r="H25" s="6"/>
      <c r="I25" s="6"/>
      <c r="J25" s="131" t="str">
        <f t="shared" ref="J25:K25" si="31">IFERROR(AVERAGEIF($A:$A,$L22,E:E),"")</f>
        <v/>
      </c>
      <c r="K25" s="131" t="str">
        <f t="shared" si="31"/>
        <v/>
      </c>
      <c r="L25" s="6"/>
      <c r="M25" s="6"/>
      <c r="N25" s="6"/>
      <c r="O25" s="6"/>
      <c r="P25" s="6"/>
      <c r="Q25" s="6"/>
    </row>
    <row r="26" spans="1:17">
      <c r="A26" s="132">
        <v>3</v>
      </c>
      <c r="B26" s="183">
        <v>100</v>
      </c>
      <c r="C26" s="134">
        <v>-0.36499999999999999</v>
      </c>
      <c r="D26" s="135">
        <v>-1.298</v>
      </c>
      <c r="E26" s="131">
        <f t="shared" ref="E26:F26" si="32">C26/($B26*$H$4)</f>
        <v>-0.3485493155403066</v>
      </c>
      <c r="F26" s="131">
        <f t="shared" si="32"/>
        <v>-1.2394986618392274</v>
      </c>
      <c r="G26" s="131">
        <f ca="1">POWER(E26-VLOOKUP(A26,I:J,2,FALSE),2)+POWER(F26-VLOOKUP(A26,I:K,3,FALSE),2)</f>
        <v>0.42729534849821887</v>
      </c>
      <c r="H26" s="6"/>
      <c r="I26" s="6"/>
      <c r="J26" s="131" t="str">
        <f t="shared" ref="J26:K26" si="33">IFERROR(AVERAGEIF($A:$A,$L23,E:E),"")</f>
        <v/>
      </c>
      <c r="K26" s="131" t="str">
        <f t="shared" si="33"/>
        <v/>
      </c>
      <c r="L26" s="6"/>
      <c r="M26" s="6"/>
      <c r="N26" s="6"/>
      <c r="O26" s="6"/>
      <c r="P26" s="6"/>
      <c r="Q26" s="6"/>
    </row>
    <row r="27" spans="1:17">
      <c r="A27" s="132">
        <v>3</v>
      </c>
      <c r="B27" s="183">
        <v>100</v>
      </c>
      <c r="C27" s="134">
        <v>-0.183</v>
      </c>
      <c r="D27" s="135">
        <v>-1.1100000000000001</v>
      </c>
      <c r="E27" s="131">
        <f t="shared" ref="E27:F27" si="34">C27/($B27*$H$4)</f>
        <v>-0.17475212258596196</v>
      </c>
      <c r="F27" s="131">
        <f t="shared" si="34"/>
        <v>-1.0599718910951792</v>
      </c>
      <c r="G27" s="131">
        <f ca="1">POWER(E27-VLOOKUP(A27,I:J,2,FALSE),2)+POWER(F27-VLOOKUP(A27,I:K,3,FALSE),2)</f>
        <v>0.17002037033579934</v>
      </c>
      <c r="H27" s="6"/>
      <c r="I27" s="6"/>
      <c r="J27" s="131" t="str">
        <f t="shared" ref="J27:K27" si="35">IFERROR(AVERAGEIF($A:$A,$L24,E:E),"")</f>
        <v/>
      </c>
      <c r="K27" s="131" t="str">
        <f t="shared" si="35"/>
        <v/>
      </c>
      <c r="L27" s="6"/>
      <c r="M27" s="6"/>
      <c r="N27" s="6"/>
      <c r="O27" s="6"/>
      <c r="P27" s="6"/>
      <c r="Q27" s="6"/>
    </row>
    <row r="28" spans="1:17">
      <c r="A28" s="132">
        <v>3</v>
      </c>
      <c r="B28" s="183">
        <v>100</v>
      </c>
      <c r="C28" s="134">
        <v>-0.33200000000000002</v>
      </c>
      <c r="D28" s="135">
        <v>-0.75900000000000001</v>
      </c>
      <c r="E28" s="131">
        <f t="shared" ref="E28:F28" si="36">C28/($B28*$H$4)</f>
        <v>-0.31703663769693646</v>
      </c>
      <c r="F28" s="131">
        <f t="shared" si="36"/>
        <v>-0.7247915903975144</v>
      </c>
      <c r="G28" s="131">
        <f ca="1">POWER(E28-VLOOKUP(A28,I:J,2,FALSE),2)+POWER(F28-VLOOKUP(A28,I:K,3,FALSE),2)</f>
        <v>0.10197855884804044</v>
      </c>
      <c r="H28" s="6"/>
      <c r="I28" s="6"/>
      <c r="J28" s="131" t="str">
        <f t="shared" ref="J28:K28" si="37">IFERROR(AVERAGEIF($A:$A,$L25,E:E),"")</f>
        <v/>
      </c>
      <c r="K28" s="131" t="str">
        <f t="shared" si="37"/>
        <v/>
      </c>
      <c r="L28" s="6"/>
      <c r="M28" s="6"/>
      <c r="N28" s="6"/>
      <c r="O28" s="6"/>
      <c r="P28" s="6"/>
      <c r="Q28" s="6"/>
    </row>
    <row r="29" spans="1:17">
      <c r="A29" s="132">
        <v>3</v>
      </c>
      <c r="B29" s="183">
        <v>100</v>
      </c>
      <c r="C29" s="134">
        <v>-6.6000000000000003E-2</v>
      </c>
      <c r="D29" s="135">
        <v>-0.23300000000000001</v>
      </c>
      <c r="E29" s="131">
        <f t="shared" ref="E29:F29" si="38">C29/($B29*$H$4)</f>
        <v>-6.3025355686740378E-2</v>
      </c>
      <c r="F29" s="131">
        <f t="shared" si="38"/>
        <v>-0.2224986041668259</v>
      </c>
      <c r="G29" s="131">
        <f ca="1">POWER(E29-VLOOKUP(A29,I:J,2,FALSE),2)+POWER(F29-VLOOKUP(A29,I:K,3,FALSE),2)</f>
        <v>0.21926848128616638</v>
      </c>
      <c r="H29" s="6"/>
      <c r="I29" s="6"/>
      <c r="J29" s="131" t="str">
        <f t="shared" ref="J29:K29" si="39">IFERROR(AVERAGEIF($A:$A,$L26,E:E),"")</f>
        <v/>
      </c>
      <c r="K29" s="131" t="str">
        <f t="shared" si="39"/>
        <v/>
      </c>
      <c r="L29" s="6"/>
      <c r="M29" s="6"/>
      <c r="N29" s="6"/>
      <c r="O29" s="6"/>
      <c r="P29" s="6"/>
      <c r="Q29" s="6"/>
    </row>
    <row r="30" spans="1:17">
      <c r="A30" s="132">
        <v>3</v>
      </c>
      <c r="B30" s="183">
        <v>100</v>
      </c>
      <c r="C30" s="134">
        <v>0.42199999999999999</v>
      </c>
      <c r="D30" s="135">
        <v>-0.55800000000000005</v>
      </c>
      <c r="E30" s="131">
        <f t="shared" ref="E30:F30" si="40">C30/($B30*$H$4)</f>
        <v>0.40298030454249151</v>
      </c>
      <c r="F30" s="131">
        <f t="shared" si="40"/>
        <v>-0.53285073444244146</v>
      </c>
      <c r="G30" s="131">
        <f ca="1">POWER(E30-VLOOKUP(A30,I:J,2,FALSE),2)+POWER(F30-VLOOKUP(A30,I:K,3,FALSE),2)</f>
        <v>0.18600088836805459</v>
      </c>
      <c r="H30" s="6"/>
      <c r="I30" s="6"/>
      <c r="J30" s="131" t="str">
        <f t="shared" ref="J30:K30" si="41">IFERROR(AVERAGEIF($A:$A,$L27,E:E),"")</f>
        <v/>
      </c>
      <c r="K30" s="131" t="str">
        <f t="shared" si="41"/>
        <v/>
      </c>
      <c r="L30" s="6"/>
      <c r="M30" s="6"/>
      <c r="N30" s="6"/>
      <c r="O30" s="6"/>
      <c r="P30" s="6"/>
      <c r="Q30" s="6"/>
    </row>
    <row r="31" spans="1:17">
      <c r="A31" s="132">
        <v>3</v>
      </c>
      <c r="B31" s="183">
        <v>100</v>
      </c>
      <c r="C31" s="134">
        <v>0.214</v>
      </c>
      <c r="D31" s="135">
        <v>-0.56399999999999995</v>
      </c>
      <c r="E31" s="131">
        <f t="shared" ref="E31:F31" si="42">C31/($B31*$H$4)</f>
        <v>0.20435494116609759</v>
      </c>
      <c r="F31" s="131">
        <f t="shared" si="42"/>
        <v>-0.53858031223214498</v>
      </c>
      <c r="G31" s="131">
        <f ca="1">POWER(E31-VLOOKUP(A31,I:J,2,FALSE),2)+POWER(F31-VLOOKUP(A31,I:K,3,FALSE),2)</f>
        <v>6.3640854186474249E-2</v>
      </c>
      <c r="H31" s="6"/>
      <c r="I31" s="6"/>
      <c r="J31" s="131" t="str">
        <f t="shared" ref="J31:K31" si="43">IFERROR(AVERAGEIF($A:$A,$I31,E:E),"")</f>
        <v/>
      </c>
      <c r="K31" s="131" t="str">
        <f t="shared" si="43"/>
        <v/>
      </c>
      <c r="L31" s="6"/>
      <c r="M31" s="6"/>
      <c r="N31" s="6"/>
      <c r="O31" s="6"/>
      <c r="P31" s="6"/>
      <c r="Q31" s="6"/>
    </row>
    <row r="32" spans="1:17">
      <c r="A32" s="132">
        <v>3</v>
      </c>
      <c r="B32" s="183">
        <v>100</v>
      </c>
      <c r="C32" s="134">
        <v>0.27900000000000003</v>
      </c>
      <c r="D32" s="135">
        <v>-0.69399999999999995</v>
      </c>
      <c r="E32" s="131">
        <f t="shared" ref="E32:F32" si="44">C32/($B32*$H$4)</f>
        <v>0.26642536722122073</v>
      </c>
      <c r="F32" s="131">
        <f t="shared" si="44"/>
        <v>-0.66272116434239114</v>
      </c>
      <c r="G32" s="131">
        <f ca="1">POWER(E32-VLOOKUP(A32,I:J,2,FALSE),2)+POWER(F32-VLOOKUP(A32,I:K,3,FALSE),2)</f>
        <v>7.1547857590699565E-2</v>
      </c>
      <c r="H32" s="6"/>
      <c r="I32" s="6"/>
      <c r="J32" s="131" t="str">
        <f t="shared" ref="J32:K32" si="45">IFERROR(AVERAGEIF($A:$A,$I32,E:E),"")</f>
        <v/>
      </c>
      <c r="K32" s="131" t="str">
        <f t="shared" si="45"/>
        <v/>
      </c>
      <c r="L32" s="6"/>
      <c r="M32" s="6"/>
      <c r="N32" s="6"/>
      <c r="O32" s="6"/>
      <c r="P32" s="6"/>
      <c r="Q32" s="6"/>
    </row>
    <row r="33" spans="1:17" ht="12.75">
      <c r="A33" s="132">
        <v>3</v>
      </c>
      <c r="B33" s="183">
        <v>100</v>
      </c>
      <c r="C33" s="134">
        <v>4.4999999999999998E-2</v>
      </c>
      <c r="D33" s="135">
        <v>-0.441</v>
      </c>
      <c r="E33" s="131">
        <f t="shared" ref="E33:F33" si="46">C33/($B33*$H$4)</f>
        <v>4.2971833422777529E-2</v>
      </c>
      <c r="F33" s="131">
        <f t="shared" si="46"/>
        <v>-0.42112396754321979</v>
      </c>
      <c r="G33" s="131">
        <f ca="1">POWER(E33-VLOOKUP(A33,I:J,2,FALSE),2)+POWER(F33-VLOOKUP(A33,I:K,3,FALSE),2)</f>
        <v>7.2270439703201891E-2</v>
      </c>
      <c r="H33" s="6"/>
      <c r="I33" s="6"/>
      <c r="J33" s="131" t="str">
        <f t="shared" ref="J33:K33" si="47">IFERROR(AVERAGEIF($A:$A,$I33,E:E),"")</f>
        <v/>
      </c>
      <c r="K33" s="131" t="str">
        <f t="shared" si="47"/>
        <v/>
      </c>
      <c r="L33" s="6"/>
      <c r="M33" s="6"/>
      <c r="N33" s="6"/>
      <c r="O33" s="6"/>
      <c r="P33" s="6"/>
      <c r="Q33" s="6"/>
    </row>
    <row r="34" spans="1:17" ht="12.75">
      <c r="A34" s="132">
        <v>3</v>
      </c>
      <c r="B34" s="183">
        <v>100</v>
      </c>
      <c r="C34" s="134">
        <v>3.2000000000000001E-2</v>
      </c>
      <c r="D34" s="135">
        <v>-0.64900000000000002</v>
      </c>
      <c r="E34" s="131">
        <f t="shared" ref="E34:F34" si="48">C34/($B34*$H$4)</f>
        <v>3.055774821175291E-2</v>
      </c>
      <c r="F34" s="131">
        <f t="shared" si="48"/>
        <v>-0.61974933091961371</v>
      </c>
      <c r="G34" s="131">
        <f ca="1">POWER(E34-VLOOKUP(A34,I:J,2,FALSE),2)+POWER(F34-VLOOKUP(A34,I:K,3,FALSE),2)</f>
        <v>5.3892825728296088E-3</v>
      </c>
      <c r="H34" s="6"/>
      <c r="I34" s="6"/>
      <c r="J34" s="131" t="str">
        <f t="shared" ref="J34:K34" si="49">IFERROR(AVERAGEIF($A:$A,$I34,E:E),"")</f>
        <v/>
      </c>
      <c r="K34" s="131" t="str">
        <f t="shared" si="49"/>
        <v/>
      </c>
      <c r="L34" s="6"/>
      <c r="M34" s="6"/>
      <c r="N34" s="6"/>
      <c r="O34" s="6"/>
      <c r="P34" s="6"/>
      <c r="Q34" s="6"/>
    </row>
    <row r="35" spans="1:17" ht="12.75">
      <c r="A35" s="132">
        <v>3</v>
      </c>
      <c r="B35" s="183">
        <v>100</v>
      </c>
      <c r="C35" s="134">
        <v>-4.5999999999999999E-2</v>
      </c>
      <c r="D35" s="135">
        <v>-0.88300000000000001</v>
      </c>
      <c r="E35" s="131">
        <f t="shared" ref="E35:F35" si="50">C35/($B35*$H$4)</f>
        <v>-4.3926763054394809E-2</v>
      </c>
      <c r="F35" s="131">
        <f t="shared" si="50"/>
        <v>-0.84320286471805683</v>
      </c>
      <c r="G35" s="131">
        <f ca="1">POWER(E35-VLOOKUP(A35,I:J,2,FALSE),2)+POWER(F35-VLOOKUP(A35,I:K,3,FALSE),2)</f>
        <v>2.6485689256726706E-2</v>
      </c>
      <c r="H35" s="6"/>
      <c r="I35" s="6"/>
      <c r="J35" s="131" t="str">
        <f t="shared" ref="J35:K35" si="51">IFERROR(AVERAGEIF($A:$A,$I35,E:E),"")</f>
        <v/>
      </c>
      <c r="K35" s="131" t="str">
        <f t="shared" si="51"/>
        <v/>
      </c>
      <c r="L35" s="6"/>
      <c r="M35" s="6"/>
      <c r="N35" s="6"/>
      <c r="O35" s="6"/>
      <c r="P35" s="6"/>
      <c r="Q35" s="6"/>
    </row>
    <row r="36" spans="1:17" ht="12.75">
      <c r="A36" s="122"/>
      <c r="B36" s="171"/>
      <c r="C36" s="172"/>
      <c r="D36" s="202"/>
      <c r="E36" s="6"/>
      <c r="F36" s="6"/>
      <c r="G36" s="6"/>
      <c r="H36" s="6"/>
      <c r="I36" s="6"/>
      <c r="J36" s="6"/>
      <c r="K36" s="6"/>
      <c r="L36" s="6"/>
      <c r="M36" s="6"/>
      <c r="N36" s="6"/>
      <c r="O36" s="6"/>
      <c r="P36" s="6"/>
      <c r="Q36" s="6"/>
    </row>
    <row r="37" spans="1:17" ht="12.75">
      <c r="A37" s="122"/>
      <c r="B37" s="171"/>
      <c r="C37" s="172"/>
      <c r="D37" s="202"/>
      <c r="E37" s="6"/>
      <c r="F37" s="6"/>
      <c r="G37" s="6"/>
      <c r="H37" s="6"/>
      <c r="I37" s="6"/>
      <c r="J37" s="6"/>
      <c r="K37" s="6"/>
      <c r="L37" s="6"/>
      <c r="M37" s="6"/>
      <c r="N37" s="6"/>
      <c r="O37" s="6"/>
      <c r="P37" s="6"/>
      <c r="Q37" s="6"/>
    </row>
    <row r="38" spans="1:17" ht="12.75">
      <c r="A38" s="122"/>
      <c r="B38" s="171"/>
      <c r="C38" s="172"/>
      <c r="D38" s="202"/>
      <c r="E38" s="6"/>
      <c r="F38" s="6"/>
      <c r="G38" s="6"/>
      <c r="H38" s="6"/>
      <c r="I38" s="6"/>
      <c r="J38" s="6"/>
      <c r="K38" s="6"/>
      <c r="L38" s="6"/>
      <c r="M38" s="6"/>
      <c r="N38" s="6"/>
      <c r="O38" s="6"/>
      <c r="P38" s="6"/>
      <c r="Q38" s="6"/>
    </row>
    <row r="39" spans="1:17" ht="12.75">
      <c r="A39" s="122"/>
      <c r="B39" s="171"/>
      <c r="C39" s="172"/>
      <c r="D39" s="202"/>
      <c r="E39" s="6"/>
      <c r="F39" s="6"/>
      <c r="G39" s="6"/>
      <c r="H39" s="6"/>
      <c r="I39" s="6"/>
      <c r="J39" s="6"/>
      <c r="K39" s="6"/>
      <c r="L39" s="6"/>
      <c r="M39" s="6"/>
      <c r="N39" s="6"/>
      <c r="O39" s="6"/>
      <c r="P39" s="6"/>
      <c r="Q39" s="6"/>
    </row>
    <row r="40" spans="1:17" ht="12.75">
      <c r="A40" s="122"/>
      <c r="B40" s="171"/>
      <c r="C40" s="172"/>
      <c r="D40" s="202"/>
      <c r="E40" s="6"/>
      <c r="F40" s="6"/>
      <c r="G40" s="6"/>
      <c r="H40" s="6"/>
      <c r="I40" s="6"/>
      <c r="J40" s="6"/>
      <c r="K40" s="6"/>
      <c r="L40" s="6"/>
      <c r="M40" s="6"/>
      <c r="N40" s="6"/>
      <c r="O40" s="6"/>
      <c r="P40" s="6"/>
      <c r="Q40" s="6"/>
    </row>
    <row r="41" spans="1:17" ht="12.75">
      <c r="A41" s="122"/>
      <c r="B41" s="171"/>
      <c r="C41" s="172"/>
      <c r="D41" s="202"/>
      <c r="E41" s="6"/>
      <c r="F41" s="6"/>
      <c r="G41" s="6"/>
      <c r="H41" s="6"/>
      <c r="I41" s="6"/>
      <c r="J41" s="6"/>
      <c r="K41" s="6"/>
      <c r="L41" s="6"/>
      <c r="M41" s="6"/>
      <c r="N41" s="6"/>
      <c r="O41" s="6"/>
      <c r="P41" s="6"/>
      <c r="Q41" s="6"/>
    </row>
    <row r="42" spans="1:17" ht="12.75">
      <c r="A42" s="122"/>
      <c r="B42" s="171"/>
      <c r="C42" s="172"/>
      <c r="D42" s="202"/>
      <c r="E42" s="6"/>
      <c r="F42" s="6"/>
      <c r="G42" s="6"/>
      <c r="H42" s="6"/>
      <c r="I42" s="6"/>
      <c r="J42" s="6"/>
      <c r="K42" s="6"/>
      <c r="L42" s="6"/>
      <c r="M42" s="6"/>
      <c r="N42" s="6"/>
      <c r="O42" s="6"/>
      <c r="P42" s="6"/>
      <c r="Q42" s="6"/>
    </row>
    <row r="43" spans="1:17" ht="12.75">
      <c r="A43" s="122"/>
      <c r="B43" s="171"/>
      <c r="C43" s="172"/>
      <c r="D43" s="202"/>
      <c r="E43" s="6"/>
      <c r="F43" s="6"/>
      <c r="G43" s="6"/>
      <c r="H43" s="6"/>
      <c r="I43" s="6"/>
      <c r="J43" s="6"/>
      <c r="K43" s="6"/>
      <c r="L43" s="6"/>
      <c r="M43" s="6"/>
      <c r="N43" s="6"/>
      <c r="O43" s="6"/>
      <c r="P43" s="6"/>
      <c r="Q43" s="6"/>
    </row>
    <row r="44" spans="1:17" ht="12.75">
      <c r="A44" s="122"/>
      <c r="B44" s="171"/>
      <c r="C44" s="172"/>
      <c r="D44" s="202"/>
      <c r="E44" s="6"/>
      <c r="F44" s="6"/>
      <c r="G44" s="6"/>
      <c r="H44" s="6"/>
      <c r="I44" s="6"/>
      <c r="J44" s="6"/>
      <c r="K44" s="6"/>
      <c r="L44" s="6"/>
      <c r="M44" s="6"/>
      <c r="N44" s="6"/>
      <c r="O44" s="6"/>
      <c r="P44" s="6"/>
      <c r="Q44" s="6"/>
    </row>
    <row r="45" spans="1:17" ht="12.75">
      <c r="A45" s="122"/>
      <c r="B45" s="171"/>
      <c r="C45" s="172"/>
      <c r="D45" s="202"/>
      <c r="E45" s="6"/>
      <c r="F45" s="6"/>
      <c r="G45" s="6"/>
      <c r="H45" s="6"/>
      <c r="I45" s="6"/>
      <c r="J45" s="6"/>
      <c r="K45" s="6"/>
      <c r="L45" s="6"/>
      <c r="M45" s="6"/>
      <c r="N45" s="6"/>
      <c r="O45" s="6"/>
      <c r="P45" s="6"/>
      <c r="Q45" s="6"/>
    </row>
    <row r="46" spans="1:17" ht="12.75">
      <c r="A46" s="122"/>
      <c r="B46" s="171"/>
      <c r="C46" s="172"/>
      <c r="D46" s="202"/>
      <c r="E46" s="6"/>
      <c r="F46" s="6"/>
      <c r="G46" s="6"/>
      <c r="H46" s="6"/>
      <c r="I46" s="6"/>
      <c r="J46" s="6"/>
      <c r="K46" s="6"/>
      <c r="L46" s="6"/>
      <c r="M46" s="6"/>
      <c r="N46" s="6"/>
      <c r="O46" s="6"/>
      <c r="P46" s="6"/>
      <c r="Q46" s="6"/>
    </row>
    <row r="47" spans="1:17" ht="12.75">
      <c r="A47" s="122"/>
      <c r="B47" s="171"/>
      <c r="C47" s="172"/>
      <c r="D47" s="202"/>
      <c r="E47" s="6"/>
      <c r="F47" s="6"/>
      <c r="G47" s="6"/>
      <c r="H47" s="6"/>
      <c r="I47" s="6"/>
      <c r="J47" s="6"/>
      <c r="K47" s="6"/>
      <c r="L47" s="6"/>
      <c r="M47" s="6"/>
      <c r="N47" s="6"/>
      <c r="O47" s="6"/>
      <c r="P47" s="6"/>
      <c r="Q47" s="6"/>
    </row>
    <row r="48" spans="1:17" ht="12.75">
      <c r="A48" s="122"/>
      <c r="B48" s="171"/>
      <c r="C48" s="172"/>
      <c r="D48" s="202"/>
      <c r="E48" s="6"/>
      <c r="F48" s="6"/>
      <c r="G48" s="6"/>
      <c r="H48" s="6"/>
      <c r="I48" s="6"/>
      <c r="J48" s="6"/>
      <c r="K48" s="6"/>
      <c r="L48" s="6"/>
      <c r="M48" s="6"/>
      <c r="N48" s="6"/>
      <c r="O48" s="6"/>
      <c r="P48" s="6"/>
      <c r="Q48" s="6"/>
    </row>
    <row r="49" spans="1:17" ht="12.75">
      <c r="A49" s="122"/>
      <c r="B49" s="171"/>
      <c r="C49" s="172"/>
      <c r="D49" s="202"/>
      <c r="E49" s="6"/>
      <c r="F49" s="6"/>
      <c r="G49" s="6"/>
      <c r="H49" s="6"/>
      <c r="I49" s="6"/>
      <c r="J49" s="6"/>
      <c r="K49" s="6"/>
      <c r="L49" s="6"/>
      <c r="M49" s="6"/>
      <c r="N49" s="6"/>
      <c r="O49" s="6"/>
      <c r="P49" s="6"/>
      <c r="Q49" s="6"/>
    </row>
    <row r="50" spans="1:17" ht="12.75">
      <c r="A50" s="122"/>
      <c r="B50" s="171"/>
      <c r="C50" s="172"/>
      <c r="D50" s="202"/>
      <c r="E50" s="6"/>
      <c r="F50" s="6"/>
      <c r="G50" s="6"/>
      <c r="H50" s="6"/>
      <c r="I50" s="6"/>
      <c r="J50" s="6"/>
      <c r="K50" s="6"/>
      <c r="L50" s="6"/>
      <c r="M50" s="6"/>
      <c r="N50" s="6"/>
      <c r="O50" s="6"/>
      <c r="P50" s="6"/>
      <c r="Q50" s="6"/>
    </row>
    <row r="51" spans="1:17" ht="12.75">
      <c r="A51" s="122"/>
      <c r="B51" s="171"/>
      <c r="C51" s="172"/>
      <c r="D51" s="202"/>
      <c r="E51" s="6"/>
      <c r="F51" s="6"/>
      <c r="G51" s="6"/>
      <c r="H51" s="6"/>
      <c r="I51" s="6"/>
      <c r="J51" s="6"/>
      <c r="K51" s="6"/>
      <c r="L51" s="6"/>
      <c r="M51" s="6"/>
      <c r="N51" s="6"/>
      <c r="O51" s="6"/>
      <c r="P51" s="6"/>
      <c r="Q51" s="6"/>
    </row>
    <row r="52" spans="1:17" ht="12.75">
      <c r="A52" s="122"/>
      <c r="B52" s="171"/>
      <c r="C52" s="172"/>
      <c r="D52" s="202"/>
      <c r="E52" s="6"/>
      <c r="F52" s="6"/>
      <c r="G52" s="6"/>
      <c r="H52" s="6"/>
      <c r="I52" s="6"/>
      <c r="J52" s="6"/>
      <c r="K52" s="6"/>
      <c r="L52" s="6"/>
      <c r="M52" s="6"/>
      <c r="N52" s="6"/>
      <c r="O52" s="6"/>
      <c r="P52" s="6"/>
      <c r="Q52" s="6"/>
    </row>
    <row r="53" spans="1:17" ht="12.75">
      <c r="A53" s="122"/>
      <c r="B53" s="171"/>
      <c r="C53" s="172"/>
      <c r="D53" s="202"/>
      <c r="E53" s="6"/>
      <c r="F53" s="6"/>
      <c r="G53" s="6"/>
      <c r="H53" s="6"/>
      <c r="I53" s="6"/>
      <c r="J53" s="6"/>
      <c r="K53" s="6"/>
      <c r="L53" s="6"/>
      <c r="M53" s="6"/>
      <c r="N53" s="6"/>
      <c r="O53" s="6"/>
      <c r="P53" s="6"/>
      <c r="Q53" s="6"/>
    </row>
    <row r="54" spans="1:17" ht="12.75">
      <c r="A54" s="122"/>
      <c r="B54" s="171"/>
      <c r="C54" s="172"/>
      <c r="D54" s="202"/>
      <c r="E54" s="6"/>
      <c r="F54" s="6"/>
      <c r="G54" s="6"/>
      <c r="H54" s="6"/>
      <c r="I54" s="6"/>
      <c r="J54" s="6"/>
      <c r="K54" s="6"/>
      <c r="L54" s="6"/>
      <c r="M54" s="6"/>
      <c r="N54" s="6"/>
      <c r="O54" s="6"/>
      <c r="P54" s="6"/>
      <c r="Q54" s="6"/>
    </row>
    <row r="55" spans="1:17" ht="12.75">
      <c r="A55" s="122"/>
      <c r="B55" s="171"/>
      <c r="C55" s="172"/>
      <c r="D55" s="202"/>
      <c r="E55" s="6"/>
      <c r="F55" s="6"/>
      <c r="G55" s="6"/>
      <c r="H55" s="6"/>
      <c r="I55" s="6"/>
      <c r="J55" s="6"/>
      <c r="K55" s="6"/>
      <c r="L55" s="6"/>
      <c r="M55" s="6"/>
      <c r="N55" s="6"/>
      <c r="O55" s="6"/>
      <c r="P55" s="6"/>
      <c r="Q55" s="6"/>
    </row>
    <row r="56" spans="1:17" ht="12.75">
      <c r="A56" s="122"/>
      <c r="B56" s="171"/>
      <c r="C56" s="172"/>
      <c r="D56" s="202"/>
      <c r="E56" s="6"/>
      <c r="F56" s="6"/>
      <c r="G56" s="6"/>
      <c r="H56" s="6"/>
      <c r="I56" s="6"/>
      <c r="J56" s="6"/>
      <c r="K56" s="6"/>
      <c r="L56" s="6"/>
      <c r="M56" s="6"/>
      <c r="N56" s="6"/>
      <c r="O56" s="6"/>
      <c r="P56" s="6"/>
      <c r="Q56" s="6"/>
    </row>
    <row r="57" spans="1:17" ht="12.75">
      <c r="A57" s="122"/>
      <c r="B57" s="171"/>
      <c r="C57" s="172"/>
      <c r="D57" s="202"/>
      <c r="E57" s="6"/>
      <c r="F57" s="6"/>
      <c r="G57" s="6"/>
      <c r="H57" s="6"/>
      <c r="I57" s="6"/>
      <c r="J57" s="6"/>
      <c r="K57" s="6"/>
      <c r="L57" s="6"/>
      <c r="M57" s="6"/>
      <c r="N57" s="6"/>
      <c r="O57" s="6"/>
      <c r="P57" s="6"/>
      <c r="Q57" s="6"/>
    </row>
    <row r="58" spans="1:17" ht="12.75">
      <c r="A58" s="122"/>
      <c r="B58" s="171"/>
      <c r="C58" s="172"/>
      <c r="D58" s="202"/>
      <c r="E58" s="6"/>
      <c r="F58" s="6"/>
      <c r="G58" s="6"/>
      <c r="H58" s="6"/>
      <c r="I58" s="6"/>
      <c r="J58" s="6"/>
      <c r="K58" s="6"/>
      <c r="L58" s="6"/>
      <c r="M58" s="6"/>
      <c r="N58" s="6"/>
      <c r="O58" s="6"/>
      <c r="P58" s="6"/>
      <c r="Q58" s="6"/>
    </row>
    <row r="59" spans="1:17" ht="12.75">
      <c r="A59" s="122"/>
      <c r="B59" s="171"/>
      <c r="C59" s="172"/>
      <c r="D59" s="202"/>
      <c r="E59" s="6"/>
      <c r="F59" s="6"/>
      <c r="G59" s="6"/>
      <c r="H59" s="6"/>
      <c r="I59" s="6"/>
      <c r="J59" s="6"/>
      <c r="K59" s="6"/>
      <c r="L59" s="6"/>
      <c r="M59" s="6"/>
      <c r="N59" s="6"/>
      <c r="O59" s="6"/>
      <c r="P59" s="6"/>
      <c r="Q59" s="6"/>
    </row>
    <row r="60" spans="1:17" ht="12.75">
      <c r="A60" s="122"/>
      <c r="B60" s="171"/>
      <c r="C60" s="172"/>
      <c r="D60" s="202"/>
      <c r="E60" s="6"/>
      <c r="F60" s="6"/>
      <c r="G60" s="6"/>
      <c r="H60" s="6"/>
      <c r="I60" s="6"/>
      <c r="J60" s="6"/>
      <c r="K60" s="6"/>
      <c r="L60" s="6"/>
      <c r="M60" s="6"/>
      <c r="N60" s="6"/>
      <c r="O60" s="6"/>
      <c r="P60" s="6"/>
      <c r="Q60" s="6"/>
    </row>
    <row r="61" spans="1:17" ht="12.75">
      <c r="A61" s="122"/>
      <c r="B61" s="171"/>
      <c r="C61" s="172"/>
      <c r="D61" s="202"/>
      <c r="E61" s="6"/>
      <c r="F61" s="6"/>
      <c r="G61" s="6"/>
      <c r="H61" s="6"/>
      <c r="I61" s="6"/>
      <c r="J61" s="6"/>
      <c r="K61" s="6"/>
      <c r="L61" s="6"/>
      <c r="M61" s="6"/>
      <c r="N61" s="6"/>
      <c r="O61" s="6"/>
      <c r="P61" s="6"/>
      <c r="Q61" s="6"/>
    </row>
    <row r="62" spans="1:17" ht="12.75">
      <c r="A62" s="122"/>
      <c r="B62" s="171"/>
      <c r="C62" s="172"/>
      <c r="D62" s="202"/>
      <c r="E62" s="6"/>
      <c r="F62" s="6"/>
      <c r="G62" s="6"/>
      <c r="H62" s="6"/>
      <c r="I62" s="6"/>
      <c r="J62" s="6"/>
      <c r="K62" s="6"/>
      <c r="L62" s="6"/>
      <c r="M62" s="6"/>
      <c r="N62" s="6"/>
      <c r="O62" s="6"/>
      <c r="P62" s="6"/>
      <c r="Q62" s="6"/>
    </row>
    <row r="63" spans="1:17" ht="12.75">
      <c r="A63" s="122"/>
      <c r="B63" s="171"/>
      <c r="C63" s="172"/>
      <c r="D63" s="202"/>
      <c r="E63" s="6"/>
      <c r="F63" s="6"/>
      <c r="G63" s="6"/>
      <c r="H63" s="6"/>
      <c r="I63" s="6"/>
      <c r="J63" s="6"/>
      <c r="K63" s="6"/>
      <c r="L63" s="6"/>
      <c r="M63" s="6"/>
      <c r="N63" s="6"/>
      <c r="O63" s="6"/>
      <c r="P63" s="6"/>
      <c r="Q63" s="6"/>
    </row>
    <row r="64" spans="1:17" ht="12.75">
      <c r="A64" s="122"/>
      <c r="B64" s="171"/>
      <c r="C64" s="172"/>
      <c r="D64" s="202"/>
      <c r="E64" s="6"/>
      <c r="F64" s="6"/>
      <c r="G64" s="6"/>
      <c r="H64" s="6"/>
      <c r="I64" s="6"/>
      <c r="J64" s="6"/>
      <c r="K64" s="6"/>
      <c r="L64" s="6"/>
      <c r="M64" s="6"/>
      <c r="N64" s="6"/>
      <c r="O64" s="6"/>
      <c r="P64" s="6"/>
      <c r="Q64" s="6"/>
    </row>
    <row r="65" spans="1:17" ht="12.75">
      <c r="A65" s="122"/>
      <c r="B65" s="171"/>
      <c r="C65" s="172"/>
      <c r="D65" s="202"/>
      <c r="E65" s="6"/>
      <c r="F65" s="6"/>
      <c r="G65" s="6"/>
      <c r="H65" s="6"/>
      <c r="I65" s="6"/>
      <c r="J65" s="6"/>
      <c r="K65" s="6"/>
      <c r="L65" s="6"/>
      <c r="M65" s="6"/>
      <c r="N65" s="6"/>
      <c r="O65" s="6"/>
      <c r="P65" s="6"/>
      <c r="Q65" s="6"/>
    </row>
    <row r="66" spans="1:17" ht="12.75">
      <c r="A66" s="122"/>
      <c r="B66" s="171"/>
      <c r="C66" s="172"/>
      <c r="D66" s="202"/>
      <c r="E66" s="6"/>
      <c r="F66" s="6"/>
      <c r="G66" s="6"/>
      <c r="H66" s="6"/>
      <c r="I66" s="6"/>
      <c r="J66" s="6"/>
      <c r="K66" s="6"/>
      <c r="L66" s="6"/>
      <c r="M66" s="6"/>
      <c r="N66" s="6"/>
      <c r="O66" s="6"/>
      <c r="P66" s="6"/>
      <c r="Q66" s="6"/>
    </row>
    <row r="67" spans="1:17" ht="12.75">
      <c r="A67" s="122"/>
      <c r="B67" s="171"/>
      <c r="C67" s="172"/>
      <c r="D67" s="202"/>
      <c r="E67" s="6"/>
      <c r="F67" s="6"/>
      <c r="G67" s="6"/>
      <c r="H67" s="6"/>
      <c r="I67" s="6"/>
      <c r="J67" s="6"/>
      <c r="K67" s="6"/>
      <c r="L67" s="6"/>
      <c r="M67" s="6"/>
      <c r="N67" s="6"/>
      <c r="O67" s="6"/>
      <c r="P67" s="6"/>
      <c r="Q67" s="6"/>
    </row>
    <row r="68" spans="1:17" ht="12.75">
      <c r="A68" s="122"/>
      <c r="B68" s="171"/>
      <c r="C68" s="172"/>
      <c r="D68" s="202"/>
      <c r="E68" s="6"/>
      <c r="F68" s="6"/>
      <c r="G68" s="6"/>
      <c r="H68" s="6"/>
      <c r="I68" s="6"/>
      <c r="J68" s="6"/>
      <c r="K68" s="6"/>
      <c r="L68" s="6"/>
      <c r="M68" s="6"/>
      <c r="N68" s="6"/>
      <c r="O68" s="6"/>
      <c r="P68" s="6"/>
      <c r="Q68" s="6"/>
    </row>
    <row r="69" spans="1:17" ht="12.75">
      <c r="A69" s="122"/>
      <c r="B69" s="171"/>
      <c r="C69" s="172"/>
      <c r="D69" s="202"/>
      <c r="E69" s="6"/>
      <c r="F69" s="6"/>
      <c r="G69" s="6"/>
      <c r="H69" s="6"/>
      <c r="I69" s="6"/>
      <c r="J69" s="6"/>
      <c r="K69" s="6"/>
      <c r="L69" s="6"/>
      <c r="M69" s="6"/>
      <c r="N69" s="6"/>
      <c r="O69" s="6"/>
      <c r="P69" s="6"/>
      <c r="Q69" s="6"/>
    </row>
    <row r="70" spans="1:17" ht="12.75">
      <c r="A70" s="122"/>
      <c r="B70" s="171"/>
      <c r="C70" s="172"/>
      <c r="D70" s="202"/>
      <c r="E70" s="6"/>
      <c r="F70" s="6"/>
      <c r="G70" s="6"/>
      <c r="H70" s="6"/>
      <c r="I70" s="6"/>
      <c r="J70" s="6"/>
      <c r="K70" s="6"/>
      <c r="L70" s="6"/>
      <c r="M70" s="6"/>
      <c r="N70" s="6"/>
      <c r="O70" s="6"/>
      <c r="P70" s="6"/>
      <c r="Q70" s="6"/>
    </row>
    <row r="71" spans="1:17" ht="12.75">
      <c r="A71" s="122"/>
      <c r="B71" s="171"/>
      <c r="C71" s="172"/>
      <c r="D71" s="202"/>
      <c r="E71" s="6"/>
      <c r="F71" s="6"/>
      <c r="G71" s="6"/>
      <c r="H71" s="6"/>
      <c r="I71" s="6"/>
      <c r="J71" s="6"/>
      <c r="K71" s="6"/>
      <c r="L71" s="6"/>
      <c r="M71" s="6"/>
      <c r="N71" s="6"/>
      <c r="O71" s="6"/>
      <c r="P71" s="6"/>
      <c r="Q71" s="6"/>
    </row>
    <row r="72" spans="1:17" ht="12.75">
      <c r="A72" s="122"/>
      <c r="B72" s="171"/>
      <c r="C72" s="172"/>
      <c r="D72" s="202"/>
      <c r="E72" s="6"/>
      <c r="F72" s="6"/>
      <c r="G72" s="6"/>
      <c r="H72" s="6"/>
      <c r="I72" s="6"/>
      <c r="J72" s="6"/>
      <c r="K72" s="6"/>
      <c r="L72" s="6"/>
      <c r="M72" s="6"/>
      <c r="N72" s="6"/>
      <c r="O72" s="6"/>
      <c r="P72" s="6"/>
      <c r="Q72" s="6"/>
    </row>
    <row r="73" spans="1:17" ht="12.75">
      <c r="A73" s="122"/>
      <c r="B73" s="171"/>
      <c r="C73" s="172"/>
      <c r="D73" s="202"/>
      <c r="E73" s="6"/>
      <c r="F73" s="6"/>
      <c r="G73" s="6"/>
      <c r="H73" s="6"/>
      <c r="I73" s="6"/>
      <c r="J73" s="6"/>
      <c r="K73" s="6"/>
      <c r="L73" s="6"/>
      <c r="M73" s="6"/>
      <c r="N73" s="6"/>
      <c r="O73" s="6"/>
      <c r="P73" s="6"/>
      <c r="Q73" s="6"/>
    </row>
    <row r="74" spans="1:17" ht="12.75">
      <c r="A74" s="122"/>
      <c r="B74" s="171"/>
      <c r="C74" s="172"/>
      <c r="D74" s="202"/>
      <c r="E74" s="6"/>
      <c r="F74" s="6"/>
      <c r="G74" s="6"/>
      <c r="H74" s="6"/>
      <c r="I74" s="6"/>
      <c r="J74" s="6"/>
      <c r="K74" s="6"/>
      <c r="L74" s="6"/>
      <c r="M74" s="6"/>
      <c r="N74" s="6"/>
      <c r="O74" s="6"/>
      <c r="P74" s="6"/>
      <c r="Q74" s="6"/>
    </row>
    <row r="75" spans="1:17" ht="12.75">
      <c r="A75" s="122"/>
      <c r="B75" s="171"/>
      <c r="C75" s="172"/>
      <c r="D75" s="202"/>
      <c r="E75" s="6"/>
      <c r="F75" s="6"/>
      <c r="G75" s="6"/>
      <c r="H75" s="6"/>
      <c r="I75" s="6"/>
      <c r="J75" s="6"/>
      <c r="K75" s="6"/>
      <c r="L75" s="6"/>
      <c r="M75" s="6"/>
      <c r="N75" s="6"/>
      <c r="O75" s="6"/>
      <c r="P75" s="6"/>
      <c r="Q75" s="6"/>
    </row>
    <row r="76" spans="1:17" ht="12.75">
      <c r="A76" s="122"/>
      <c r="B76" s="171"/>
      <c r="C76" s="172"/>
      <c r="D76" s="202"/>
      <c r="E76" s="6"/>
      <c r="F76" s="6"/>
      <c r="G76" s="6"/>
      <c r="H76" s="6"/>
      <c r="I76" s="6"/>
      <c r="J76" s="6"/>
      <c r="K76" s="6"/>
      <c r="L76" s="6"/>
      <c r="M76" s="6"/>
      <c r="N76" s="6"/>
      <c r="O76" s="6"/>
      <c r="P76" s="6"/>
      <c r="Q76" s="6"/>
    </row>
    <row r="77" spans="1:17" ht="12.75">
      <c r="A77" s="122"/>
      <c r="B77" s="171"/>
      <c r="C77" s="172"/>
      <c r="D77" s="202"/>
      <c r="E77" s="6"/>
      <c r="F77" s="6"/>
      <c r="G77" s="6"/>
      <c r="H77" s="6"/>
      <c r="I77" s="6"/>
      <c r="J77" s="6"/>
      <c r="K77" s="6"/>
      <c r="L77" s="6"/>
      <c r="M77" s="6"/>
      <c r="N77" s="6"/>
      <c r="O77" s="6"/>
      <c r="P77" s="6"/>
      <c r="Q77" s="6"/>
    </row>
    <row r="78" spans="1:17" ht="12.75">
      <c r="A78" s="122"/>
      <c r="B78" s="171"/>
      <c r="C78" s="172"/>
      <c r="D78" s="202"/>
      <c r="E78" s="6"/>
      <c r="F78" s="6"/>
      <c r="G78" s="6"/>
      <c r="H78" s="6"/>
      <c r="I78" s="6"/>
      <c r="J78" s="6"/>
      <c r="K78" s="6"/>
      <c r="L78" s="6"/>
      <c r="M78" s="6"/>
      <c r="N78" s="6"/>
      <c r="O78" s="6"/>
      <c r="P78" s="6"/>
      <c r="Q78" s="6"/>
    </row>
    <row r="79" spans="1:17" ht="12.75">
      <c r="A79" s="122"/>
      <c r="B79" s="171"/>
      <c r="C79" s="172"/>
      <c r="D79" s="202"/>
      <c r="E79" s="6"/>
      <c r="F79" s="6"/>
      <c r="G79" s="6"/>
      <c r="H79" s="6"/>
      <c r="I79" s="6"/>
      <c r="J79" s="6"/>
      <c r="K79" s="6"/>
      <c r="L79" s="6"/>
      <c r="M79" s="6"/>
      <c r="N79" s="6"/>
      <c r="O79" s="6"/>
      <c r="P79" s="6"/>
      <c r="Q79" s="6"/>
    </row>
    <row r="80" spans="1:17" ht="12.75">
      <c r="A80" s="122"/>
      <c r="B80" s="171"/>
      <c r="C80" s="172"/>
      <c r="D80" s="202"/>
      <c r="E80" s="6"/>
      <c r="F80" s="6"/>
      <c r="G80" s="6"/>
      <c r="H80" s="6"/>
      <c r="I80" s="6"/>
      <c r="J80" s="6"/>
      <c r="K80" s="6"/>
      <c r="L80" s="6"/>
      <c r="M80" s="6"/>
      <c r="N80" s="6"/>
      <c r="O80" s="6"/>
      <c r="P80" s="6"/>
      <c r="Q80" s="6"/>
    </row>
    <row r="81" spans="1:17" ht="12.75">
      <c r="A81" s="122"/>
      <c r="B81" s="171"/>
      <c r="C81" s="172"/>
      <c r="D81" s="202"/>
      <c r="E81" s="6"/>
      <c r="F81" s="6"/>
      <c r="G81" s="6"/>
      <c r="H81" s="6"/>
      <c r="I81" s="6"/>
      <c r="J81" s="6"/>
      <c r="K81" s="6"/>
      <c r="L81" s="6"/>
      <c r="M81" s="6"/>
      <c r="N81" s="6"/>
      <c r="O81" s="6"/>
      <c r="P81" s="6"/>
      <c r="Q81" s="6"/>
    </row>
    <row r="82" spans="1:17" ht="12.75">
      <c r="A82" s="122"/>
      <c r="B82" s="171"/>
      <c r="C82" s="172"/>
      <c r="D82" s="202"/>
      <c r="E82" s="6"/>
      <c r="F82" s="6"/>
      <c r="G82" s="6"/>
      <c r="H82" s="6"/>
      <c r="I82" s="6"/>
      <c r="J82" s="6"/>
      <c r="K82" s="6"/>
      <c r="L82" s="6"/>
      <c r="M82" s="6"/>
      <c r="N82" s="6"/>
      <c r="O82" s="6"/>
      <c r="P82" s="6"/>
      <c r="Q82" s="6"/>
    </row>
    <row r="83" spans="1:17" ht="12.75">
      <c r="A83" s="122"/>
      <c r="B83" s="171"/>
      <c r="C83" s="172"/>
      <c r="D83" s="202"/>
      <c r="E83" s="6"/>
      <c r="F83" s="6"/>
      <c r="G83" s="6"/>
      <c r="H83" s="6"/>
      <c r="I83" s="6"/>
      <c r="J83" s="6"/>
      <c r="K83" s="6"/>
      <c r="L83" s="6"/>
      <c r="M83" s="6"/>
      <c r="N83" s="6"/>
      <c r="O83" s="6"/>
      <c r="P83" s="6"/>
      <c r="Q83" s="6"/>
    </row>
    <row r="84" spans="1:17" ht="12.75">
      <c r="A84" s="122"/>
      <c r="B84" s="171"/>
      <c r="C84" s="172"/>
      <c r="D84" s="202"/>
      <c r="E84" s="6"/>
      <c r="F84" s="6"/>
      <c r="G84" s="6"/>
      <c r="H84" s="6"/>
      <c r="I84" s="6"/>
      <c r="J84" s="6"/>
      <c r="K84" s="6"/>
      <c r="L84" s="6"/>
      <c r="M84" s="6"/>
      <c r="N84" s="6"/>
      <c r="O84" s="6"/>
      <c r="P84" s="6"/>
      <c r="Q84" s="6"/>
    </row>
    <row r="85" spans="1:17" ht="12.75">
      <c r="A85" s="122"/>
      <c r="B85" s="171"/>
      <c r="C85" s="172"/>
      <c r="D85" s="202"/>
      <c r="E85" s="6"/>
      <c r="F85" s="6"/>
      <c r="G85" s="6"/>
      <c r="H85" s="6"/>
      <c r="I85" s="6"/>
      <c r="J85" s="6"/>
      <c r="K85" s="6"/>
      <c r="L85" s="6"/>
      <c r="M85" s="6"/>
      <c r="N85" s="6"/>
      <c r="O85" s="6"/>
      <c r="P85" s="6"/>
      <c r="Q85" s="6"/>
    </row>
    <row r="86" spans="1:17" ht="12.75">
      <c r="A86" s="122"/>
      <c r="B86" s="171"/>
      <c r="C86" s="172"/>
      <c r="D86" s="202"/>
      <c r="E86" s="6"/>
      <c r="F86" s="6"/>
      <c r="G86" s="6"/>
      <c r="H86" s="6"/>
      <c r="I86" s="6"/>
      <c r="J86" s="6"/>
      <c r="K86" s="6"/>
      <c r="L86" s="6"/>
      <c r="M86" s="6"/>
      <c r="N86" s="6"/>
      <c r="O86" s="6"/>
      <c r="P86" s="6"/>
      <c r="Q86" s="6"/>
    </row>
    <row r="87" spans="1:17" ht="12.75">
      <c r="A87" s="122"/>
      <c r="B87" s="171"/>
      <c r="C87" s="172"/>
      <c r="D87" s="202"/>
      <c r="E87" s="6"/>
      <c r="F87" s="6"/>
      <c r="G87" s="6"/>
      <c r="H87" s="6"/>
      <c r="I87" s="6"/>
      <c r="J87" s="6"/>
      <c r="K87" s="6"/>
      <c r="L87" s="6"/>
      <c r="M87" s="6"/>
      <c r="N87" s="6"/>
      <c r="O87" s="6"/>
      <c r="P87" s="6"/>
      <c r="Q87" s="6"/>
    </row>
    <row r="88" spans="1:17" ht="12.75">
      <c r="A88" s="122"/>
      <c r="B88" s="171"/>
      <c r="C88" s="172"/>
      <c r="D88" s="202"/>
      <c r="E88" s="6"/>
      <c r="F88" s="6"/>
      <c r="G88" s="6"/>
      <c r="H88" s="6"/>
      <c r="I88" s="6"/>
      <c r="J88" s="6"/>
      <c r="K88" s="6"/>
      <c r="L88" s="6"/>
      <c r="M88" s="6"/>
      <c r="N88" s="6"/>
      <c r="O88" s="6"/>
      <c r="P88" s="6"/>
      <c r="Q88" s="6"/>
    </row>
    <row r="89" spans="1:17" ht="12.75">
      <c r="A89" s="122"/>
      <c r="B89" s="171"/>
      <c r="C89" s="172"/>
      <c r="D89" s="202"/>
      <c r="E89" s="6"/>
      <c r="F89" s="6"/>
      <c r="G89" s="6"/>
      <c r="H89" s="6"/>
      <c r="I89" s="6"/>
      <c r="J89" s="6"/>
      <c r="K89" s="6"/>
      <c r="L89" s="6"/>
      <c r="M89" s="6"/>
      <c r="N89" s="6"/>
      <c r="O89" s="6"/>
      <c r="P89" s="6"/>
      <c r="Q89" s="6"/>
    </row>
    <row r="90" spans="1:17" ht="12.75">
      <c r="A90" s="122"/>
      <c r="B90" s="171"/>
      <c r="C90" s="172"/>
      <c r="D90" s="202"/>
      <c r="E90" s="6"/>
      <c r="F90" s="6"/>
      <c r="G90" s="6"/>
      <c r="H90" s="6"/>
      <c r="I90" s="6"/>
      <c r="J90" s="6"/>
      <c r="K90" s="6"/>
      <c r="L90" s="6"/>
      <c r="M90" s="6"/>
      <c r="N90" s="6"/>
      <c r="O90" s="6"/>
      <c r="P90" s="6"/>
      <c r="Q90" s="6"/>
    </row>
    <row r="91" spans="1:17" ht="12.75">
      <c r="A91" s="122"/>
      <c r="B91" s="171"/>
      <c r="C91" s="172"/>
      <c r="D91" s="202"/>
      <c r="E91" s="6"/>
      <c r="F91" s="6"/>
      <c r="G91" s="6"/>
      <c r="H91" s="6"/>
      <c r="I91" s="6"/>
      <c r="J91" s="6"/>
      <c r="K91" s="6"/>
      <c r="L91" s="6"/>
      <c r="M91" s="6"/>
      <c r="N91" s="6"/>
      <c r="O91" s="6"/>
      <c r="P91" s="6"/>
      <c r="Q91" s="6"/>
    </row>
    <row r="92" spans="1:17" ht="12.75">
      <c r="A92" s="122"/>
      <c r="B92" s="171"/>
      <c r="C92" s="172"/>
      <c r="D92" s="202"/>
      <c r="E92" s="6"/>
      <c r="F92" s="6"/>
      <c r="G92" s="6"/>
      <c r="H92" s="6"/>
      <c r="I92" s="6"/>
      <c r="J92" s="6"/>
      <c r="K92" s="6"/>
      <c r="L92" s="6"/>
      <c r="M92" s="6"/>
      <c r="N92" s="6"/>
      <c r="O92" s="6"/>
      <c r="P92" s="6"/>
      <c r="Q92" s="6"/>
    </row>
    <row r="93" spans="1:17" ht="12.75">
      <c r="A93" s="122"/>
      <c r="B93" s="171"/>
      <c r="C93" s="172"/>
      <c r="D93" s="202"/>
      <c r="E93" s="6"/>
      <c r="F93" s="6"/>
      <c r="G93" s="6"/>
      <c r="H93" s="6"/>
      <c r="I93" s="6"/>
      <c r="J93" s="6"/>
      <c r="K93" s="6"/>
      <c r="L93" s="6"/>
      <c r="M93" s="6"/>
      <c r="N93" s="6"/>
      <c r="O93" s="6"/>
      <c r="P93" s="6"/>
      <c r="Q93" s="6"/>
    </row>
    <row r="94" spans="1:17" ht="12.75">
      <c r="A94" s="122"/>
      <c r="B94" s="171"/>
      <c r="C94" s="172"/>
      <c r="D94" s="202"/>
      <c r="E94" s="6"/>
      <c r="F94" s="6"/>
      <c r="G94" s="6"/>
      <c r="H94" s="6"/>
      <c r="I94" s="6"/>
      <c r="J94" s="6"/>
      <c r="K94" s="6"/>
      <c r="L94" s="6"/>
      <c r="M94" s="6"/>
      <c r="N94" s="6"/>
      <c r="O94" s="6"/>
      <c r="P94" s="6"/>
      <c r="Q94" s="6"/>
    </row>
    <row r="95" spans="1:17" ht="12.75">
      <c r="A95" s="122"/>
      <c r="B95" s="171"/>
      <c r="C95" s="172"/>
      <c r="D95" s="202"/>
      <c r="E95" s="6"/>
      <c r="F95" s="6"/>
      <c r="G95" s="6"/>
      <c r="H95" s="6"/>
      <c r="I95" s="6"/>
      <c r="J95" s="6"/>
      <c r="K95" s="6"/>
      <c r="L95" s="6"/>
      <c r="M95" s="6"/>
      <c r="N95" s="6"/>
      <c r="O95" s="6"/>
      <c r="P95" s="6"/>
      <c r="Q95" s="6"/>
    </row>
    <row r="96" spans="1:17" ht="12.75">
      <c r="A96" s="122"/>
      <c r="B96" s="171"/>
      <c r="C96" s="172"/>
      <c r="D96" s="202"/>
      <c r="E96" s="6"/>
      <c r="F96" s="6"/>
      <c r="G96" s="6"/>
      <c r="H96" s="6"/>
      <c r="I96" s="6"/>
      <c r="J96" s="6"/>
      <c r="K96" s="6"/>
      <c r="L96" s="6"/>
      <c r="M96" s="6"/>
      <c r="N96" s="6"/>
      <c r="O96" s="6"/>
      <c r="P96" s="6"/>
      <c r="Q96" s="6"/>
    </row>
    <row r="97" spans="1:17" ht="12.75">
      <c r="A97" s="122"/>
      <c r="B97" s="171"/>
      <c r="C97" s="172"/>
      <c r="D97" s="202"/>
      <c r="E97" s="6"/>
      <c r="F97" s="6"/>
      <c r="G97" s="6"/>
      <c r="H97" s="6"/>
      <c r="I97" s="6"/>
      <c r="J97" s="6"/>
      <c r="K97" s="6"/>
      <c r="L97" s="6"/>
      <c r="M97" s="6"/>
      <c r="N97" s="6"/>
      <c r="O97" s="6"/>
      <c r="P97" s="6"/>
      <c r="Q97" s="6"/>
    </row>
    <row r="98" spans="1:17" ht="12.75">
      <c r="A98" s="122"/>
      <c r="B98" s="171"/>
      <c r="C98" s="172"/>
      <c r="D98" s="202"/>
      <c r="E98" s="6"/>
      <c r="F98" s="6"/>
      <c r="G98" s="6"/>
      <c r="H98" s="6"/>
      <c r="I98" s="6"/>
      <c r="J98" s="6"/>
      <c r="K98" s="6"/>
      <c r="L98" s="6"/>
      <c r="M98" s="6"/>
      <c r="N98" s="6"/>
      <c r="O98" s="6"/>
      <c r="P98" s="6"/>
      <c r="Q98" s="6"/>
    </row>
    <row r="99" spans="1:17" ht="12.75">
      <c r="A99" s="122"/>
      <c r="B99" s="171"/>
      <c r="C99" s="172"/>
      <c r="D99" s="202"/>
      <c r="E99" s="6"/>
      <c r="F99" s="6"/>
      <c r="G99" s="6"/>
      <c r="H99" s="6"/>
      <c r="I99" s="6"/>
      <c r="J99" s="6"/>
      <c r="K99" s="6"/>
      <c r="L99" s="6"/>
      <c r="M99" s="6"/>
      <c r="N99" s="6"/>
      <c r="O99" s="6"/>
      <c r="P99" s="6"/>
      <c r="Q99" s="6"/>
    </row>
    <row r="100" spans="1:17" ht="12.75">
      <c r="A100" s="122"/>
      <c r="B100" s="171"/>
      <c r="C100" s="172"/>
      <c r="D100" s="202"/>
      <c r="E100" s="6"/>
      <c r="F100" s="6"/>
      <c r="G100" s="6"/>
      <c r="H100" s="6"/>
      <c r="I100" s="6"/>
      <c r="J100" s="6"/>
      <c r="K100" s="6"/>
      <c r="L100" s="6"/>
      <c r="M100" s="6"/>
      <c r="N100" s="6"/>
      <c r="O100" s="6"/>
      <c r="P100" s="6"/>
      <c r="Q100" s="6"/>
    </row>
    <row r="101" spans="1:17" ht="12.75">
      <c r="A101" s="122"/>
      <c r="B101" s="171"/>
      <c r="C101" s="172"/>
      <c r="D101" s="202"/>
      <c r="E101" s="6"/>
      <c r="F101" s="6"/>
      <c r="G101" s="6"/>
      <c r="H101" s="6"/>
      <c r="I101" s="6"/>
      <c r="J101" s="6"/>
      <c r="K101" s="6"/>
      <c r="L101" s="6"/>
      <c r="M101" s="6"/>
      <c r="N101" s="6"/>
      <c r="O101" s="6"/>
      <c r="P101" s="6"/>
      <c r="Q101" s="6"/>
    </row>
    <row r="102" spans="1:17" ht="12.75">
      <c r="A102" s="122"/>
      <c r="B102" s="171"/>
      <c r="C102" s="172"/>
      <c r="D102" s="202"/>
      <c r="E102" s="6"/>
      <c r="F102" s="6"/>
      <c r="G102" s="6"/>
      <c r="H102" s="6"/>
      <c r="I102" s="6"/>
      <c r="J102" s="6"/>
      <c r="K102" s="6"/>
      <c r="L102" s="6"/>
      <c r="M102" s="6"/>
      <c r="N102" s="6"/>
      <c r="O102" s="6"/>
      <c r="P102" s="6"/>
      <c r="Q102" s="6"/>
    </row>
    <row r="103" spans="1:17" ht="12.75">
      <c r="A103" s="122"/>
      <c r="B103" s="171"/>
      <c r="C103" s="172"/>
      <c r="D103" s="202"/>
      <c r="E103" s="6"/>
      <c r="F103" s="6"/>
      <c r="G103" s="6"/>
      <c r="H103" s="6"/>
      <c r="I103" s="6"/>
      <c r="J103" s="6"/>
      <c r="K103" s="6"/>
      <c r="L103" s="6"/>
      <c r="M103" s="6"/>
      <c r="N103" s="6"/>
      <c r="O103" s="6"/>
      <c r="P103" s="6"/>
      <c r="Q103" s="6"/>
    </row>
    <row r="104" spans="1:17" ht="12.75">
      <c r="A104" s="122"/>
      <c r="B104" s="171"/>
      <c r="C104" s="172"/>
      <c r="D104" s="202"/>
      <c r="E104" s="6"/>
      <c r="F104" s="6"/>
      <c r="G104" s="6"/>
      <c r="H104" s="6"/>
      <c r="I104" s="6"/>
      <c r="J104" s="6"/>
      <c r="K104" s="6"/>
      <c r="L104" s="6"/>
      <c r="M104" s="6"/>
      <c r="N104" s="6"/>
      <c r="O104" s="6"/>
      <c r="P104" s="6"/>
      <c r="Q104" s="6"/>
    </row>
    <row r="105" spans="1:17" ht="12.75">
      <c r="A105" s="122"/>
      <c r="B105" s="171"/>
      <c r="C105" s="172"/>
      <c r="D105" s="202"/>
      <c r="E105" s="6"/>
      <c r="F105" s="6"/>
      <c r="G105" s="6"/>
      <c r="H105" s="6"/>
      <c r="I105" s="6"/>
      <c r="J105" s="6"/>
      <c r="K105" s="6"/>
      <c r="L105" s="6"/>
      <c r="M105" s="6"/>
      <c r="N105" s="6"/>
      <c r="O105" s="6"/>
      <c r="P105" s="6"/>
      <c r="Q105" s="6"/>
    </row>
    <row r="106" spans="1:17" ht="12.75">
      <c r="A106" s="122"/>
      <c r="B106" s="171"/>
      <c r="C106" s="172"/>
      <c r="D106" s="202"/>
      <c r="E106" s="6"/>
      <c r="F106" s="6"/>
      <c r="G106" s="6"/>
      <c r="H106" s="6"/>
      <c r="I106" s="6"/>
      <c r="J106" s="6"/>
      <c r="K106" s="6"/>
      <c r="L106" s="6"/>
      <c r="M106" s="6"/>
      <c r="N106" s="6"/>
      <c r="O106" s="6"/>
      <c r="P106" s="6"/>
      <c r="Q106" s="6"/>
    </row>
    <row r="107" spans="1:17" ht="12.75">
      <c r="A107" s="122"/>
      <c r="B107" s="171"/>
      <c r="C107" s="172"/>
      <c r="D107" s="202"/>
      <c r="E107" s="6"/>
      <c r="F107" s="6"/>
      <c r="G107" s="6"/>
      <c r="H107" s="6"/>
      <c r="I107" s="6"/>
      <c r="J107" s="6"/>
      <c r="K107" s="6"/>
      <c r="L107" s="6"/>
      <c r="M107" s="6"/>
      <c r="N107" s="6"/>
      <c r="O107" s="6"/>
      <c r="P107" s="6"/>
      <c r="Q107" s="6"/>
    </row>
    <row r="108" spans="1:17" ht="12.75">
      <c r="A108" s="122"/>
      <c r="B108" s="171"/>
      <c r="C108" s="172"/>
      <c r="D108" s="202"/>
      <c r="E108" s="6"/>
      <c r="F108" s="6"/>
      <c r="G108" s="6"/>
      <c r="H108" s="6"/>
      <c r="I108" s="6"/>
      <c r="J108" s="6"/>
      <c r="K108" s="6"/>
      <c r="L108" s="6"/>
      <c r="M108" s="6"/>
      <c r="N108" s="6"/>
      <c r="O108" s="6"/>
      <c r="P108" s="6"/>
      <c r="Q108" s="6"/>
    </row>
    <row r="109" spans="1:17" ht="12.75">
      <c r="A109" s="122"/>
      <c r="B109" s="171"/>
      <c r="C109" s="172"/>
      <c r="D109" s="202"/>
      <c r="E109" s="6"/>
      <c r="F109" s="6"/>
      <c r="G109" s="6"/>
      <c r="H109" s="6"/>
      <c r="I109" s="6"/>
      <c r="J109" s="6"/>
      <c r="K109" s="6"/>
      <c r="L109" s="6"/>
      <c r="M109" s="6"/>
      <c r="N109" s="6"/>
      <c r="O109" s="6"/>
      <c r="P109" s="6"/>
      <c r="Q109" s="6"/>
    </row>
    <row r="110" spans="1:17" ht="12.75">
      <c r="A110" s="122"/>
      <c r="B110" s="171"/>
      <c r="C110" s="172"/>
      <c r="D110" s="202"/>
      <c r="E110" s="6"/>
      <c r="F110" s="6"/>
      <c r="G110" s="6"/>
      <c r="H110" s="6"/>
      <c r="I110" s="6"/>
      <c r="J110" s="6"/>
      <c r="K110" s="6"/>
      <c r="L110" s="6"/>
      <c r="M110" s="6"/>
      <c r="N110" s="6"/>
      <c r="O110" s="6"/>
      <c r="P110" s="6"/>
      <c r="Q110" s="6"/>
    </row>
    <row r="111" spans="1:17" ht="12.75">
      <c r="A111" s="122"/>
      <c r="B111" s="171"/>
      <c r="C111" s="172"/>
      <c r="D111" s="202"/>
      <c r="E111" s="6"/>
      <c r="F111" s="6"/>
      <c r="G111" s="6"/>
      <c r="H111" s="6"/>
      <c r="I111" s="6"/>
      <c r="J111" s="6"/>
      <c r="K111" s="6"/>
      <c r="L111" s="6"/>
      <c r="M111" s="6"/>
      <c r="N111" s="6"/>
      <c r="O111" s="6"/>
      <c r="P111" s="6"/>
      <c r="Q111" s="6"/>
    </row>
    <row r="112" spans="1:17" ht="12.75">
      <c r="A112" s="122"/>
      <c r="B112" s="171"/>
      <c r="C112" s="172"/>
      <c r="D112" s="202"/>
      <c r="E112" s="6"/>
      <c r="F112" s="6"/>
      <c r="G112" s="6"/>
      <c r="H112" s="6"/>
      <c r="I112" s="6"/>
      <c r="J112" s="6"/>
      <c r="K112" s="6"/>
      <c r="L112" s="6"/>
      <c r="M112" s="6"/>
      <c r="N112" s="6"/>
      <c r="O112" s="6"/>
      <c r="P112" s="6"/>
      <c r="Q112" s="6"/>
    </row>
    <row r="113" spans="1:17" ht="12.75">
      <c r="A113" s="122"/>
      <c r="B113" s="171"/>
      <c r="C113" s="172"/>
      <c r="D113" s="202"/>
      <c r="E113" s="6"/>
      <c r="F113" s="6"/>
      <c r="G113" s="6"/>
      <c r="H113" s="6"/>
      <c r="I113" s="6"/>
      <c r="J113" s="6"/>
      <c r="K113" s="6"/>
      <c r="L113" s="6"/>
      <c r="M113" s="6"/>
      <c r="N113" s="6"/>
      <c r="O113" s="6"/>
      <c r="P113" s="6"/>
      <c r="Q113" s="6"/>
    </row>
    <row r="114" spans="1:17" ht="12.75">
      <c r="A114" s="122"/>
      <c r="B114" s="171"/>
      <c r="C114" s="172"/>
      <c r="D114" s="202"/>
      <c r="E114" s="6"/>
      <c r="F114" s="6"/>
      <c r="G114" s="6"/>
      <c r="H114" s="6"/>
      <c r="I114" s="6"/>
      <c r="J114" s="6"/>
      <c r="K114" s="6"/>
      <c r="L114" s="6"/>
      <c r="M114" s="6"/>
      <c r="N114" s="6"/>
      <c r="O114" s="6"/>
      <c r="P114" s="6"/>
      <c r="Q114" s="6"/>
    </row>
    <row r="115" spans="1:17" ht="12.75">
      <c r="A115" s="122"/>
      <c r="B115" s="171"/>
      <c r="C115" s="172"/>
      <c r="D115" s="202"/>
      <c r="E115" s="6"/>
      <c r="F115" s="6"/>
      <c r="G115" s="6"/>
      <c r="H115" s="6"/>
      <c r="I115" s="6"/>
      <c r="J115" s="6"/>
      <c r="K115" s="6"/>
      <c r="L115" s="6"/>
      <c r="M115" s="6"/>
      <c r="N115" s="6"/>
      <c r="O115" s="6"/>
      <c r="P115" s="6"/>
      <c r="Q115" s="6"/>
    </row>
    <row r="116" spans="1:17" ht="12.75">
      <c r="A116" s="122"/>
      <c r="B116" s="171"/>
      <c r="C116" s="172"/>
      <c r="D116" s="202"/>
      <c r="E116" s="6"/>
      <c r="F116" s="6"/>
      <c r="G116" s="6"/>
      <c r="H116" s="6"/>
      <c r="I116" s="6"/>
      <c r="J116" s="6"/>
      <c r="K116" s="6"/>
      <c r="L116" s="6"/>
      <c r="M116" s="6"/>
      <c r="N116" s="6"/>
      <c r="O116" s="6"/>
      <c r="P116" s="6"/>
      <c r="Q116" s="6"/>
    </row>
    <row r="117" spans="1:17" ht="12.75">
      <c r="A117" s="122"/>
      <c r="B117" s="171"/>
      <c r="C117" s="172"/>
      <c r="D117" s="202"/>
      <c r="E117" s="6"/>
      <c r="F117" s="6"/>
      <c r="G117" s="6"/>
      <c r="H117" s="6"/>
      <c r="I117" s="6"/>
      <c r="J117" s="6"/>
      <c r="K117" s="6"/>
      <c r="L117" s="6"/>
      <c r="M117" s="6"/>
      <c r="N117" s="6"/>
      <c r="O117" s="6"/>
      <c r="P117" s="6"/>
      <c r="Q117" s="6"/>
    </row>
    <row r="118" spans="1:17" ht="12.75">
      <c r="A118" s="122"/>
      <c r="B118" s="171"/>
      <c r="C118" s="172"/>
      <c r="D118" s="202"/>
      <c r="E118" s="6"/>
      <c r="F118" s="6"/>
      <c r="G118" s="6"/>
      <c r="H118" s="6"/>
      <c r="I118" s="6"/>
      <c r="J118" s="6"/>
      <c r="K118" s="6"/>
      <c r="L118" s="6"/>
      <c r="M118" s="6"/>
      <c r="N118" s="6"/>
      <c r="O118" s="6"/>
      <c r="P118" s="6"/>
      <c r="Q118" s="6"/>
    </row>
    <row r="119" spans="1:17" ht="12.75">
      <c r="A119" s="122"/>
      <c r="B119" s="171"/>
      <c r="C119" s="172"/>
      <c r="D119" s="202"/>
      <c r="E119" s="6"/>
      <c r="F119" s="6"/>
      <c r="G119" s="6"/>
      <c r="H119" s="6"/>
      <c r="I119" s="6"/>
      <c r="J119" s="6"/>
      <c r="K119" s="6"/>
      <c r="L119" s="6"/>
      <c r="M119" s="6"/>
      <c r="N119" s="6"/>
      <c r="O119" s="6"/>
      <c r="P119" s="6"/>
      <c r="Q119" s="6"/>
    </row>
    <row r="120" spans="1:17" ht="12.75">
      <c r="A120" s="122"/>
      <c r="B120" s="171"/>
      <c r="C120" s="172"/>
      <c r="D120" s="202"/>
      <c r="E120" s="6"/>
      <c r="F120" s="6"/>
      <c r="G120" s="6"/>
      <c r="H120" s="6"/>
      <c r="I120" s="6"/>
      <c r="J120" s="6"/>
      <c r="K120" s="6"/>
      <c r="L120" s="6"/>
      <c r="M120" s="6"/>
      <c r="N120" s="6"/>
      <c r="O120" s="6"/>
      <c r="P120" s="6"/>
      <c r="Q120" s="6"/>
    </row>
    <row r="121" spans="1:17" ht="12.75">
      <c r="A121" s="122"/>
      <c r="B121" s="171"/>
      <c r="C121" s="172"/>
      <c r="D121" s="202"/>
      <c r="E121" s="6"/>
      <c r="F121" s="6"/>
      <c r="G121" s="6"/>
      <c r="H121" s="6"/>
      <c r="I121" s="6"/>
      <c r="J121" s="6"/>
      <c r="K121" s="6"/>
      <c r="L121" s="6"/>
      <c r="M121" s="6"/>
      <c r="N121" s="6"/>
      <c r="O121" s="6"/>
      <c r="P121" s="6"/>
      <c r="Q121" s="6"/>
    </row>
    <row r="122" spans="1:17" ht="12.75">
      <c r="A122" s="122"/>
      <c r="B122" s="171"/>
      <c r="C122" s="172"/>
      <c r="D122" s="202"/>
      <c r="E122" s="6"/>
      <c r="F122" s="6"/>
      <c r="G122" s="6"/>
      <c r="H122" s="6"/>
      <c r="I122" s="6"/>
      <c r="J122" s="6"/>
      <c r="K122" s="6"/>
      <c r="L122" s="6"/>
      <c r="M122" s="6"/>
      <c r="N122" s="6"/>
      <c r="O122" s="6"/>
      <c r="P122" s="6"/>
      <c r="Q122" s="6"/>
    </row>
    <row r="123" spans="1:17" ht="12.75">
      <c r="A123" s="122"/>
      <c r="B123" s="171"/>
      <c r="C123" s="172"/>
      <c r="D123" s="202"/>
      <c r="E123" s="6"/>
      <c r="F123" s="6"/>
      <c r="G123" s="6"/>
      <c r="H123" s="6"/>
      <c r="I123" s="6"/>
      <c r="J123" s="6"/>
      <c r="K123" s="6"/>
      <c r="L123" s="6"/>
      <c r="M123" s="6"/>
      <c r="N123" s="6"/>
      <c r="O123" s="6"/>
      <c r="P123" s="6"/>
      <c r="Q123" s="6"/>
    </row>
    <row r="124" spans="1:17" ht="12.75">
      <c r="A124" s="122"/>
      <c r="B124" s="171"/>
      <c r="C124" s="172"/>
      <c r="D124" s="202"/>
      <c r="E124" s="6"/>
      <c r="F124" s="6"/>
      <c r="G124" s="6"/>
      <c r="H124" s="6"/>
      <c r="I124" s="6"/>
      <c r="J124" s="6"/>
      <c r="K124" s="6"/>
      <c r="L124" s="6"/>
      <c r="M124" s="6"/>
      <c r="N124" s="6"/>
      <c r="O124" s="6"/>
      <c r="P124" s="6"/>
      <c r="Q124" s="6"/>
    </row>
    <row r="125" spans="1:17" ht="12.75">
      <c r="A125" s="122"/>
      <c r="B125" s="171"/>
      <c r="C125" s="172"/>
      <c r="D125" s="202"/>
      <c r="E125" s="6"/>
      <c r="F125" s="6"/>
      <c r="G125" s="6"/>
      <c r="H125" s="6"/>
      <c r="I125" s="6"/>
      <c r="J125" s="6"/>
      <c r="K125" s="6"/>
      <c r="L125" s="6"/>
      <c r="M125" s="6"/>
      <c r="N125" s="6"/>
      <c r="O125" s="6"/>
      <c r="P125" s="6"/>
      <c r="Q125" s="6"/>
    </row>
    <row r="126" spans="1:17" ht="12.75">
      <c r="A126" s="122"/>
      <c r="B126" s="171"/>
      <c r="C126" s="172"/>
      <c r="D126" s="202"/>
      <c r="E126" s="6"/>
      <c r="F126" s="6"/>
      <c r="G126" s="6"/>
      <c r="H126" s="6"/>
      <c r="I126" s="6"/>
      <c r="J126" s="6"/>
      <c r="K126" s="6"/>
      <c r="L126" s="6"/>
      <c r="M126" s="6"/>
      <c r="N126" s="6"/>
      <c r="O126" s="6"/>
      <c r="P126" s="6"/>
      <c r="Q126" s="6"/>
    </row>
    <row r="127" spans="1:17" ht="12.75">
      <c r="A127" s="122"/>
      <c r="B127" s="171"/>
      <c r="C127" s="172"/>
      <c r="D127" s="202"/>
      <c r="E127" s="6"/>
      <c r="F127" s="6"/>
      <c r="G127" s="6"/>
      <c r="H127" s="6"/>
      <c r="I127" s="6"/>
      <c r="J127" s="6"/>
      <c r="K127" s="6"/>
      <c r="L127" s="6"/>
      <c r="M127" s="6"/>
      <c r="N127" s="6"/>
      <c r="O127" s="6"/>
      <c r="P127" s="6"/>
      <c r="Q127" s="6"/>
    </row>
    <row r="128" spans="1:17" ht="12.75">
      <c r="A128" s="122"/>
      <c r="B128" s="171"/>
      <c r="C128" s="172"/>
      <c r="D128" s="202"/>
      <c r="E128" s="6"/>
      <c r="F128" s="6"/>
      <c r="G128" s="6"/>
      <c r="H128" s="6"/>
      <c r="I128" s="6"/>
      <c r="J128" s="6"/>
      <c r="K128" s="6"/>
      <c r="L128" s="6"/>
      <c r="M128" s="6"/>
      <c r="N128" s="6"/>
      <c r="O128" s="6"/>
      <c r="P128" s="6"/>
      <c r="Q128" s="6"/>
    </row>
    <row r="129" spans="1:17" ht="12.75">
      <c r="A129" s="122"/>
      <c r="B129" s="171"/>
      <c r="C129" s="172"/>
      <c r="D129" s="202"/>
      <c r="E129" s="6"/>
      <c r="F129" s="6"/>
      <c r="G129" s="6"/>
      <c r="H129" s="6"/>
      <c r="I129" s="6"/>
      <c r="J129" s="6"/>
      <c r="K129" s="6"/>
      <c r="L129" s="6"/>
      <c r="M129" s="6"/>
      <c r="N129" s="6"/>
      <c r="O129" s="6"/>
      <c r="P129" s="6"/>
      <c r="Q129" s="6"/>
    </row>
    <row r="130" spans="1:17" ht="12.75">
      <c r="A130" s="122"/>
      <c r="B130" s="171"/>
      <c r="C130" s="172"/>
      <c r="D130" s="202"/>
      <c r="E130" s="6"/>
      <c r="F130" s="6"/>
      <c r="G130" s="6"/>
      <c r="H130" s="6"/>
      <c r="I130" s="6"/>
      <c r="J130" s="6"/>
      <c r="K130" s="6"/>
      <c r="L130" s="6"/>
      <c r="M130" s="6"/>
      <c r="N130" s="6"/>
      <c r="O130" s="6"/>
      <c r="P130" s="6"/>
      <c r="Q130" s="6"/>
    </row>
    <row r="131" spans="1:17" ht="12.75">
      <c r="A131" s="122"/>
      <c r="B131" s="171"/>
      <c r="C131" s="172"/>
      <c r="D131" s="202"/>
      <c r="E131" s="6"/>
      <c r="F131" s="6"/>
      <c r="G131" s="6"/>
      <c r="H131" s="6"/>
      <c r="I131" s="6"/>
      <c r="J131" s="6"/>
      <c r="K131" s="6"/>
      <c r="L131" s="6"/>
      <c r="M131" s="6"/>
      <c r="N131" s="6"/>
      <c r="O131" s="6"/>
      <c r="P131" s="6"/>
      <c r="Q131" s="6"/>
    </row>
    <row r="132" spans="1:17" ht="12.75">
      <c r="A132" s="122"/>
      <c r="B132" s="171"/>
      <c r="C132" s="172"/>
      <c r="D132" s="202"/>
      <c r="E132" s="6"/>
      <c r="F132" s="6"/>
      <c r="G132" s="6"/>
      <c r="H132" s="6"/>
      <c r="I132" s="6"/>
      <c r="J132" s="6"/>
      <c r="K132" s="6"/>
      <c r="L132" s="6"/>
      <c r="M132" s="6"/>
      <c r="N132" s="6"/>
      <c r="O132" s="6"/>
      <c r="P132" s="6"/>
      <c r="Q132" s="6"/>
    </row>
    <row r="133" spans="1:17" ht="12.75">
      <c r="A133" s="122"/>
      <c r="B133" s="171"/>
      <c r="C133" s="172"/>
      <c r="D133" s="202"/>
      <c r="E133" s="6"/>
      <c r="F133" s="6"/>
      <c r="G133" s="6"/>
      <c r="H133" s="6"/>
      <c r="I133" s="6"/>
      <c r="J133" s="6"/>
      <c r="K133" s="6"/>
      <c r="L133" s="6"/>
      <c r="M133" s="6"/>
      <c r="N133" s="6"/>
      <c r="O133" s="6"/>
      <c r="P133" s="6"/>
      <c r="Q133" s="6"/>
    </row>
    <row r="134" spans="1:17" ht="12.75">
      <c r="A134" s="122"/>
      <c r="B134" s="171"/>
      <c r="C134" s="172"/>
      <c r="D134" s="202"/>
      <c r="E134" s="6"/>
      <c r="F134" s="6"/>
      <c r="G134" s="6"/>
      <c r="H134" s="6"/>
      <c r="I134" s="6"/>
      <c r="J134" s="6"/>
      <c r="K134" s="6"/>
      <c r="L134" s="6"/>
      <c r="M134" s="6"/>
      <c r="N134" s="6"/>
      <c r="O134" s="6"/>
      <c r="P134" s="6"/>
      <c r="Q134" s="6"/>
    </row>
    <row r="135" spans="1:17" ht="12.75">
      <c r="A135" s="122"/>
      <c r="B135" s="171"/>
      <c r="C135" s="172"/>
      <c r="D135" s="202"/>
      <c r="E135" s="6"/>
      <c r="F135" s="6"/>
      <c r="G135" s="6"/>
      <c r="H135" s="6"/>
      <c r="I135" s="6"/>
      <c r="J135" s="6"/>
      <c r="K135" s="6"/>
      <c r="L135" s="6"/>
      <c r="M135" s="6"/>
      <c r="N135" s="6"/>
      <c r="O135" s="6"/>
      <c r="P135" s="6"/>
      <c r="Q135" s="6"/>
    </row>
    <row r="136" spans="1:17" ht="12.75">
      <c r="A136" s="122"/>
      <c r="B136" s="171"/>
      <c r="C136" s="172"/>
      <c r="D136" s="202"/>
      <c r="E136" s="6"/>
      <c r="F136" s="6"/>
      <c r="G136" s="6"/>
      <c r="H136" s="6"/>
      <c r="I136" s="6"/>
      <c r="J136" s="6"/>
      <c r="K136" s="6"/>
      <c r="L136" s="6"/>
      <c r="M136" s="6"/>
      <c r="N136" s="6"/>
      <c r="O136" s="6"/>
      <c r="P136" s="6"/>
      <c r="Q136" s="6"/>
    </row>
    <row r="137" spans="1:17" ht="12.75">
      <c r="A137" s="122"/>
      <c r="B137" s="171"/>
      <c r="C137" s="172"/>
      <c r="D137" s="202"/>
      <c r="E137" s="6"/>
      <c r="F137" s="6"/>
      <c r="G137" s="6"/>
      <c r="H137" s="6"/>
      <c r="I137" s="6"/>
      <c r="J137" s="6"/>
      <c r="K137" s="6"/>
      <c r="L137" s="6"/>
      <c r="M137" s="6"/>
      <c r="N137" s="6"/>
      <c r="O137" s="6"/>
      <c r="P137" s="6"/>
      <c r="Q137" s="6"/>
    </row>
    <row r="138" spans="1:17" ht="12.75">
      <c r="A138" s="122"/>
      <c r="B138" s="171"/>
      <c r="C138" s="172"/>
      <c r="D138" s="202"/>
      <c r="E138" s="6"/>
      <c r="F138" s="6"/>
      <c r="G138" s="6"/>
      <c r="H138" s="6"/>
      <c r="I138" s="6"/>
      <c r="J138" s="6"/>
      <c r="K138" s="6"/>
      <c r="L138" s="6"/>
      <c r="M138" s="6"/>
      <c r="N138" s="6"/>
      <c r="O138" s="6"/>
      <c r="P138" s="6"/>
      <c r="Q138" s="6"/>
    </row>
    <row r="139" spans="1:17" ht="12.75">
      <c r="A139" s="122"/>
      <c r="B139" s="171"/>
      <c r="C139" s="172"/>
      <c r="D139" s="202"/>
      <c r="E139" s="6"/>
      <c r="F139" s="6"/>
      <c r="G139" s="6"/>
      <c r="H139" s="6"/>
      <c r="I139" s="6"/>
      <c r="J139" s="6"/>
      <c r="K139" s="6"/>
      <c r="L139" s="6"/>
      <c r="M139" s="6"/>
      <c r="N139" s="6"/>
      <c r="O139" s="6"/>
      <c r="P139" s="6"/>
      <c r="Q139" s="6"/>
    </row>
    <row r="140" spans="1:17" ht="12.75">
      <c r="A140" s="122"/>
      <c r="B140" s="171"/>
      <c r="C140" s="172"/>
      <c r="D140" s="202"/>
      <c r="E140" s="6"/>
      <c r="F140" s="6"/>
      <c r="G140" s="6"/>
      <c r="H140" s="6"/>
      <c r="I140" s="6"/>
      <c r="J140" s="6"/>
      <c r="K140" s="6"/>
      <c r="L140" s="6"/>
      <c r="M140" s="6"/>
      <c r="N140" s="6"/>
      <c r="O140" s="6"/>
      <c r="P140" s="6"/>
      <c r="Q140" s="6"/>
    </row>
    <row r="141" spans="1:17" ht="12.75">
      <c r="A141" s="122"/>
      <c r="B141" s="171"/>
      <c r="C141" s="172"/>
      <c r="D141" s="202"/>
      <c r="E141" s="6"/>
      <c r="F141" s="6"/>
      <c r="G141" s="6"/>
      <c r="H141" s="6"/>
      <c r="I141" s="6"/>
      <c r="J141" s="6"/>
      <c r="K141" s="6"/>
      <c r="L141" s="6"/>
      <c r="M141" s="6"/>
      <c r="N141" s="6"/>
      <c r="O141" s="6"/>
      <c r="P141" s="6"/>
      <c r="Q141" s="6"/>
    </row>
    <row r="142" spans="1:17" ht="12.75">
      <c r="A142" s="122"/>
      <c r="B142" s="171"/>
      <c r="C142" s="172"/>
      <c r="D142" s="202"/>
      <c r="E142" s="6"/>
      <c r="F142" s="6"/>
      <c r="G142" s="6"/>
      <c r="H142" s="6"/>
      <c r="I142" s="6"/>
      <c r="J142" s="6"/>
      <c r="K142" s="6"/>
      <c r="L142" s="6"/>
      <c r="M142" s="6"/>
      <c r="N142" s="6"/>
      <c r="O142" s="6"/>
      <c r="P142" s="6"/>
      <c r="Q142" s="6"/>
    </row>
    <row r="143" spans="1:17" ht="12.75">
      <c r="A143" s="122"/>
      <c r="B143" s="171"/>
      <c r="C143" s="172"/>
      <c r="D143" s="202"/>
      <c r="E143" s="6"/>
      <c r="F143" s="6"/>
      <c r="G143" s="6"/>
      <c r="H143" s="6"/>
      <c r="I143" s="6"/>
      <c r="J143" s="6"/>
      <c r="K143" s="6"/>
      <c r="L143" s="6"/>
      <c r="M143" s="6"/>
      <c r="N143" s="6"/>
      <c r="O143" s="6"/>
      <c r="P143" s="6"/>
      <c r="Q143" s="6"/>
    </row>
    <row r="144" spans="1:17" ht="12.75">
      <c r="A144" s="122"/>
      <c r="B144" s="171"/>
      <c r="C144" s="172"/>
      <c r="D144" s="202"/>
      <c r="E144" s="6"/>
      <c r="F144" s="6"/>
      <c r="G144" s="6"/>
      <c r="H144" s="6"/>
      <c r="I144" s="6"/>
      <c r="J144" s="6"/>
      <c r="K144" s="6"/>
      <c r="L144" s="6"/>
      <c r="M144" s="6"/>
      <c r="N144" s="6"/>
      <c r="O144" s="6"/>
      <c r="P144" s="6"/>
      <c r="Q144" s="6"/>
    </row>
    <row r="145" spans="1:17" ht="12.75">
      <c r="A145" s="122"/>
      <c r="B145" s="171"/>
      <c r="C145" s="172"/>
      <c r="D145" s="202"/>
      <c r="E145" s="6"/>
      <c r="F145" s="6"/>
      <c r="G145" s="6"/>
      <c r="H145" s="6"/>
      <c r="I145" s="6"/>
      <c r="J145" s="6"/>
      <c r="K145" s="6"/>
      <c r="L145" s="6"/>
      <c r="M145" s="6"/>
      <c r="N145" s="6"/>
      <c r="O145" s="6"/>
      <c r="P145" s="6"/>
      <c r="Q145" s="6"/>
    </row>
    <row r="146" spans="1:17" ht="12.75">
      <c r="A146" s="122"/>
      <c r="B146" s="171"/>
      <c r="C146" s="172"/>
      <c r="D146" s="202"/>
      <c r="E146" s="6"/>
      <c r="F146" s="6"/>
      <c r="G146" s="6"/>
      <c r="H146" s="6"/>
      <c r="I146" s="6"/>
      <c r="J146" s="6"/>
      <c r="K146" s="6"/>
      <c r="L146" s="6"/>
      <c r="M146" s="6"/>
      <c r="N146" s="6"/>
      <c r="O146" s="6"/>
      <c r="P146" s="6"/>
      <c r="Q146" s="6"/>
    </row>
    <row r="147" spans="1:17" ht="12.75">
      <c r="A147" s="122"/>
      <c r="B147" s="171"/>
      <c r="C147" s="172"/>
      <c r="D147" s="202"/>
      <c r="E147" s="6"/>
      <c r="F147" s="6"/>
      <c r="G147" s="6"/>
      <c r="H147" s="6"/>
      <c r="I147" s="6"/>
      <c r="J147" s="6"/>
      <c r="K147" s="6"/>
      <c r="L147" s="6"/>
      <c r="M147" s="6"/>
      <c r="N147" s="6"/>
      <c r="O147" s="6"/>
      <c r="P147" s="6"/>
      <c r="Q147" s="6"/>
    </row>
    <row r="148" spans="1:17" ht="12.75">
      <c r="A148" s="122"/>
      <c r="B148" s="171"/>
      <c r="C148" s="172"/>
      <c r="D148" s="202"/>
      <c r="E148" s="6"/>
      <c r="F148" s="6"/>
      <c r="G148" s="6"/>
      <c r="H148" s="6"/>
      <c r="I148" s="6"/>
      <c r="J148" s="6"/>
      <c r="K148" s="6"/>
      <c r="L148" s="6"/>
      <c r="M148" s="6"/>
      <c r="N148" s="6"/>
      <c r="O148" s="6"/>
      <c r="P148" s="6"/>
      <c r="Q148" s="6"/>
    </row>
    <row r="149" spans="1:17" ht="12.75">
      <c r="A149" s="122"/>
      <c r="B149" s="171"/>
      <c r="C149" s="172"/>
      <c r="D149" s="202"/>
      <c r="E149" s="6"/>
      <c r="F149" s="6"/>
      <c r="G149" s="6"/>
      <c r="H149" s="6"/>
      <c r="I149" s="6"/>
      <c r="J149" s="6"/>
      <c r="K149" s="6"/>
      <c r="L149" s="6"/>
      <c r="M149" s="6"/>
      <c r="N149" s="6"/>
      <c r="O149" s="6"/>
      <c r="P149" s="6"/>
      <c r="Q149" s="6"/>
    </row>
    <row r="150" spans="1:17" ht="12.75">
      <c r="A150" s="122"/>
      <c r="B150" s="171"/>
      <c r="C150" s="172"/>
      <c r="D150" s="202"/>
      <c r="E150" s="6"/>
      <c r="F150" s="6"/>
      <c r="G150" s="6"/>
      <c r="H150" s="6"/>
      <c r="I150" s="6"/>
      <c r="J150" s="6"/>
      <c r="K150" s="6"/>
      <c r="L150" s="6"/>
      <c r="M150" s="6"/>
      <c r="N150" s="6"/>
      <c r="O150" s="6"/>
      <c r="P150" s="6"/>
      <c r="Q150" s="6"/>
    </row>
    <row r="151" spans="1:17" ht="12.75">
      <c r="A151" s="122"/>
      <c r="B151" s="171"/>
      <c r="C151" s="172"/>
      <c r="D151" s="202"/>
      <c r="E151" s="6"/>
      <c r="F151" s="6"/>
      <c r="G151" s="6"/>
      <c r="H151" s="6"/>
      <c r="I151" s="6"/>
      <c r="J151" s="6"/>
      <c r="K151" s="6"/>
      <c r="L151" s="6"/>
      <c r="M151" s="6"/>
      <c r="N151" s="6"/>
      <c r="O151" s="6"/>
      <c r="P151" s="6"/>
      <c r="Q151" s="6"/>
    </row>
    <row r="152" spans="1:17" ht="12.75">
      <c r="A152" s="122"/>
      <c r="B152" s="171"/>
      <c r="C152" s="172"/>
      <c r="D152" s="202"/>
      <c r="E152" s="6"/>
      <c r="F152" s="6"/>
      <c r="G152" s="6"/>
      <c r="H152" s="6"/>
      <c r="I152" s="6"/>
      <c r="J152" s="6"/>
      <c r="K152" s="6"/>
      <c r="L152" s="6"/>
      <c r="M152" s="6"/>
      <c r="N152" s="6"/>
      <c r="O152" s="6"/>
      <c r="P152" s="6"/>
      <c r="Q152" s="6"/>
    </row>
    <row r="153" spans="1:17" ht="12.75">
      <c r="A153" s="122"/>
      <c r="B153" s="171"/>
      <c r="C153" s="172"/>
      <c r="D153" s="202"/>
      <c r="E153" s="6"/>
      <c r="F153" s="6"/>
      <c r="G153" s="6"/>
      <c r="H153" s="6"/>
      <c r="I153" s="6"/>
      <c r="J153" s="6"/>
      <c r="K153" s="6"/>
      <c r="L153" s="6"/>
      <c r="M153" s="6"/>
      <c r="N153" s="6"/>
      <c r="O153" s="6"/>
      <c r="P153" s="6"/>
      <c r="Q153" s="6"/>
    </row>
    <row r="154" spans="1:17" ht="12.75">
      <c r="A154" s="122"/>
      <c r="B154" s="171"/>
      <c r="C154" s="172"/>
      <c r="D154" s="202"/>
      <c r="E154" s="6"/>
      <c r="F154" s="6"/>
      <c r="G154" s="6"/>
      <c r="H154" s="6"/>
      <c r="I154" s="6"/>
      <c r="J154" s="6"/>
      <c r="K154" s="6"/>
      <c r="L154" s="6"/>
      <c r="M154" s="6"/>
      <c r="N154" s="6"/>
      <c r="O154" s="6"/>
      <c r="P154" s="6"/>
      <c r="Q154" s="6"/>
    </row>
    <row r="155" spans="1:17" ht="12.75">
      <c r="A155" s="122"/>
      <c r="B155" s="171"/>
      <c r="C155" s="172"/>
      <c r="D155" s="202"/>
      <c r="E155" s="6"/>
      <c r="F155" s="6"/>
      <c r="G155" s="6"/>
      <c r="H155" s="6"/>
      <c r="I155" s="6"/>
      <c r="J155" s="6"/>
      <c r="K155" s="6"/>
      <c r="L155" s="6"/>
      <c r="M155" s="6"/>
      <c r="N155" s="6"/>
      <c r="O155" s="6"/>
      <c r="P155" s="6"/>
      <c r="Q155" s="6"/>
    </row>
    <row r="156" spans="1:17" ht="12.75">
      <c r="A156" s="122"/>
      <c r="B156" s="171"/>
      <c r="C156" s="172"/>
      <c r="D156" s="202"/>
      <c r="E156" s="6"/>
      <c r="F156" s="6"/>
      <c r="G156" s="6"/>
      <c r="H156" s="6"/>
      <c r="I156" s="6"/>
      <c r="J156" s="6"/>
      <c r="K156" s="6"/>
      <c r="L156" s="6"/>
      <c r="M156" s="6"/>
      <c r="N156" s="6"/>
      <c r="O156" s="6"/>
      <c r="P156" s="6"/>
      <c r="Q156" s="6"/>
    </row>
    <row r="157" spans="1:17" ht="12.75">
      <c r="A157" s="122"/>
      <c r="B157" s="171"/>
      <c r="C157" s="172"/>
      <c r="D157" s="202"/>
      <c r="E157" s="6"/>
      <c r="F157" s="6"/>
      <c r="G157" s="6"/>
      <c r="H157" s="6"/>
      <c r="I157" s="6"/>
      <c r="J157" s="6"/>
      <c r="K157" s="6"/>
      <c r="L157" s="6"/>
      <c r="M157" s="6"/>
      <c r="N157" s="6"/>
      <c r="O157" s="6"/>
      <c r="P157" s="6"/>
      <c r="Q157" s="6"/>
    </row>
    <row r="158" spans="1:17" ht="12.75">
      <c r="A158" s="122"/>
      <c r="B158" s="171"/>
      <c r="C158" s="172"/>
      <c r="D158" s="202"/>
      <c r="E158" s="6"/>
      <c r="F158" s="6"/>
      <c r="G158" s="6"/>
      <c r="H158" s="6"/>
      <c r="I158" s="6"/>
      <c r="J158" s="6"/>
      <c r="K158" s="6"/>
      <c r="L158" s="6"/>
      <c r="M158" s="6"/>
      <c r="N158" s="6"/>
      <c r="O158" s="6"/>
      <c r="P158" s="6"/>
      <c r="Q158" s="6"/>
    </row>
    <row r="159" spans="1:17" ht="12.75">
      <c r="A159" s="122"/>
      <c r="B159" s="171"/>
      <c r="C159" s="172"/>
      <c r="D159" s="202"/>
      <c r="E159" s="6"/>
      <c r="F159" s="6"/>
      <c r="G159" s="6"/>
      <c r="H159" s="6"/>
      <c r="I159" s="6"/>
      <c r="J159" s="6"/>
      <c r="K159" s="6"/>
      <c r="L159" s="6"/>
      <c r="M159" s="6"/>
      <c r="N159" s="6"/>
      <c r="O159" s="6"/>
      <c r="P159" s="6"/>
      <c r="Q159" s="6"/>
    </row>
    <row r="160" spans="1:17" ht="12.75">
      <c r="A160" s="122"/>
      <c r="B160" s="171"/>
      <c r="C160" s="172"/>
      <c r="D160" s="202"/>
      <c r="E160" s="6"/>
      <c r="F160" s="6"/>
      <c r="G160" s="6"/>
      <c r="H160" s="6"/>
      <c r="I160" s="6"/>
      <c r="J160" s="6"/>
      <c r="K160" s="6"/>
      <c r="L160" s="6"/>
      <c r="M160" s="6"/>
      <c r="N160" s="6"/>
      <c r="O160" s="6"/>
      <c r="P160" s="6"/>
      <c r="Q160" s="6"/>
    </row>
    <row r="161" spans="1:17" ht="12.75">
      <c r="A161" s="122"/>
      <c r="B161" s="171"/>
      <c r="C161" s="172"/>
      <c r="D161" s="202"/>
      <c r="E161" s="6"/>
      <c r="F161" s="6"/>
      <c r="G161" s="6"/>
      <c r="H161" s="6"/>
      <c r="I161" s="6"/>
      <c r="J161" s="6"/>
      <c r="K161" s="6"/>
      <c r="L161" s="6"/>
      <c r="M161" s="6"/>
      <c r="N161" s="6"/>
      <c r="O161" s="6"/>
      <c r="P161" s="6"/>
      <c r="Q161" s="6"/>
    </row>
    <row r="162" spans="1:17" ht="12.75">
      <c r="A162" s="122"/>
      <c r="B162" s="171"/>
      <c r="C162" s="172"/>
      <c r="D162" s="202"/>
      <c r="E162" s="6"/>
      <c r="F162" s="6"/>
      <c r="G162" s="6"/>
      <c r="H162" s="6"/>
      <c r="I162" s="6"/>
      <c r="J162" s="6"/>
      <c r="K162" s="6"/>
      <c r="L162" s="6"/>
      <c r="M162" s="6"/>
      <c r="N162" s="6"/>
      <c r="O162" s="6"/>
      <c r="P162" s="6"/>
      <c r="Q162" s="6"/>
    </row>
    <row r="163" spans="1:17" ht="12.75">
      <c r="A163" s="122"/>
      <c r="B163" s="171"/>
      <c r="C163" s="172"/>
      <c r="D163" s="202"/>
      <c r="E163" s="6"/>
      <c r="F163" s="6"/>
      <c r="G163" s="6"/>
      <c r="H163" s="6"/>
      <c r="I163" s="6"/>
      <c r="J163" s="6"/>
      <c r="K163" s="6"/>
      <c r="L163" s="6"/>
      <c r="M163" s="6"/>
      <c r="N163" s="6"/>
      <c r="O163" s="6"/>
      <c r="P163" s="6"/>
      <c r="Q163" s="6"/>
    </row>
    <row r="164" spans="1:17" ht="12.75">
      <c r="A164" s="122"/>
      <c r="B164" s="171"/>
      <c r="C164" s="172"/>
      <c r="D164" s="202"/>
      <c r="E164" s="6"/>
      <c r="F164" s="6"/>
      <c r="G164" s="6"/>
      <c r="H164" s="6"/>
      <c r="I164" s="6"/>
      <c r="J164" s="6"/>
      <c r="K164" s="6"/>
      <c r="L164" s="6"/>
      <c r="M164" s="6"/>
      <c r="N164" s="6"/>
      <c r="O164" s="6"/>
      <c r="P164" s="6"/>
      <c r="Q164" s="6"/>
    </row>
    <row r="165" spans="1:17" ht="12.75">
      <c r="A165" s="122"/>
      <c r="B165" s="171"/>
      <c r="C165" s="172"/>
      <c r="D165" s="202"/>
      <c r="E165" s="6"/>
      <c r="F165" s="6"/>
      <c r="G165" s="6"/>
      <c r="H165" s="6"/>
      <c r="I165" s="6"/>
      <c r="J165" s="6"/>
      <c r="K165" s="6"/>
      <c r="L165" s="6"/>
      <c r="M165" s="6"/>
      <c r="N165" s="6"/>
      <c r="O165" s="6"/>
      <c r="P165" s="6"/>
      <c r="Q165" s="6"/>
    </row>
    <row r="166" spans="1:17" ht="12.75">
      <c r="A166" s="122"/>
      <c r="B166" s="171"/>
      <c r="C166" s="172"/>
      <c r="D166" s="202"/>
      <c r="E166" s="6"/>
      <c r="F166" s="6"/>
      <c r="G166" s="6"/>
      <c r="H166" s="6"/>
      <c r="I166" s="6"/>
      <c r="J166" s="6"/>
      <c r="K166" s="6"/>
      <c r="L166" s="6"/>
      <c r="M166" s="6"/>
      <c r="N166" s="6"/>
      <c r="O166" s="6"/>
      <c r="P166" s="6"/>
      <c r="Q166" s="6"/>
    </row>
    <row r="167" spans="1:17" ht="12.75">
      <c r="A167" s="122"/>
      <c r="B167" s="171"/>
      <c r="C167" s="172"/>
      <c r="D167" s="202"/>
      <c r="E167" s="6"/>
      <c r="F167" s="6"/>
      <c r="G167" s="6"/>
      <c r="H167" s="6"/>
      <c r="I167" s="6"/>
      <c r="J167" s="6"/>
      <c r="K167" s="6"/>
      <c r="L167" s="6"/>
      <c r="M167" s="6"/>
      <c r="N167" s="6"/>
      <c r="O167" s="6"/>
      <c r="P167" s="6"/>
      <c r="Q167" s="6"/>
    </row>
    <row r="168" spans="1:17" ht="12.75">
      <c r="A168" s="122"/>
      <c r="B168" s="171"/>
      <c r="C168" s="172"/>
      <c r="D168" s="202"/>
      <c r="E168" s="6"/>
      <c r="F168" s="6"/>
      <c r="G168" s="6"/>
      <c r="H168" s="6"/>
      <c r="I168" s="6"/>
      <c r="J168" s="6"/>
      <c r="K168" s="6"/>
      <c r="L168" s="6"/>
      <c r="M168" s="6"/>
      <c r="N168" s="6"/>
      <c r="O168" s="6"/>
      <c r="P168" s="6"/>
      <c r="Q168" s="6"/>
    </row>
    <row r="169" spans="1:17" ht="12.75">
      <c r="A169" s="122"/>
      <c r="B169" s="171"/>
      <c r="C169" s="172"/>
      <c r="D169" s="202"/>
      <c r="E169" s="6"/>
      <c r="F169" s="6"/>
      <c r="G169" s="6"/>
      <c r="H169" s="6"/>
      <c r="I169" s="6"/>
      <c r="J169" s="6"/>
      <c r="K169" s="6"/>
      <c r="L169" s="6"/>
      <c r="M169" s="6"/>
      <c r="N169" s="6"/>
      <c r="O169" s="6"/>
      <c r="P169" s="6"/>
      <c r="Q169" s="6"/>
    </row>
    <row r="170" spans="1:17" ht="12.75">
      <c r="A170" s="122"/>
      <c r="B170" s="171"/>
      <c r="C170" s="172"/>
      <c r="D170" s="202"/>
      <c r="E170" s="6"/>
      <c r="F170" s="6"/>
      <c r="G170" s="6"/>
      <c r="H170" s="6"/>
      <c r="I170" s="6"/>
      <c r="J170" s="6"/>
      <c r="K170" s="6"/>
      <c r="L170" s="6"/>
      <c r="M170" s="6"/>
      <c r="N170" s="6"/>
      <c r="O170" s="6"/>
      <c r="P170" s="6"/>
      <c r="Q170" s="6"/>
    </row>
    <row r="171" spans="1:17" ht="12.75">
      <c r="A171" s="122"/>
      <c r="B171" s="171"/>
      <c r="C171" s="172"/>
      <c r="D171" s="202"/>
      <c r="E171" s="6"/>
      <c r="F171" s="6"/>
      <c r="G171" s="6"/>
      <c r="H171" s="6"/>
      <c r="I171" s="6"/>
      <c r="J171" s="6"/>
      <c r="K171" s="6"/>
      <c r="L171" s="6"/>
      <c r="M171" s="6"/>
      <c r="N171" s="6"/>
      <c r="O171" s="6"/>
      <c r="P171" s="6"/>
      <c r="Q171" s="6"/>
    </row>
    <row r="172" spans="1:17" ht="12.75">
      <c r="A172" s="122"/>
      <c r="B172" s="171"/>
      <c r="C172" s="172"/>
      <c r="D172" s="202"/>
      <c r="E172" s="6"/>
      <c r="F172" s="6"/>
      <c r="G172" s="6"/>
      <c r="H172" s="6"/>
      <c r="I172" s="6"/>
      <c r="J172" s="6"/>
      <c r="K172" s="6"/>
      <c r="L172" s="6"/>
      <c r="M172" s="6"/>
      <c r="N172" s="6"/>
      <c r="O172" s="6"/>
      <c r="P172" s="6"/>
      <c r="Q172" s="6"/>
    </row>
    <row r="173" spans="1:17" ht="12.75">
      <c r="A173" s="122"/>
      <c r="B173" s="171"/>
      <c r="C173" s="172"/>
      <c r="D173" s="202"/>
      <c r="E173" s="6"/>
      <c r="F173" s="6"/>
      <c r="G173" s="6"/>
      <c r="H173" s="6"/>
      <c r="I173" s="6"/>
      <c r="J173" s="6"/>
      <c r="K173" s="6"/>
      <c r="L173" s="6"/>
      <c r="M173" s="6"/>
      <c r="N173" s="6"/>
      <c r="O173" s="6"/>
      <c r="P173" s="6"/>
      <c r="Q173" s="6"/>
    </row>
    <row r="174" spans="1:17" ht="12.75">
      <c r="A174" s="122"/>
      <c r="B174" s="171"/>
      <c r="C174" s="172"/>
      <c r="D174" s="202"/>
      <c r="E174" s="6"/>
      <c r="F174" s="6"/>
      <c r="G174" s="6"/>
      <c r="H174" s="6"/>
      <c r="I174" s="6"/>
      <c r="J174" s="6"/>
      <c r="K174" s="6"/>
      <c r="L174" s="6"/>
      <c r="M174" s="6"/>
      <c r="N174" s="6"/>
      <c r="O174" s="6"/>
      <c r="P174" s="6"/>
      <c r="Q174" s="6"/>
    </row>
    <row r="175" spans="1:17" ht="12.75">
      <c r="A175" s="122"/>
      <c r="B175" s="171"/>
      <c r="C175" s="172"/>
      <c r="D175" s="202"/>
      <c r="E175" s="6"/>
      <c r="F175" s="6"/>
      <c r="G175" s="6"/>
      <c r="H175" s="6"/>
      <c r="I175" s="6"/>
      <c r="J175" s="6"/>
      <c r="K175" s="6"/>
      <c r="L175" s="6"/>
      <c r="M175" s="6"/>
      <c r="N175" s="6"/>
      <c r="O175" s="6"/>
      <c r="P175" s="6"/>
      <c r="Q175" s="6"/>
    </row>
    <row r="176" spans="1:17" ht="12.75">
      <c r="A176" s="122"/>
      <c r="B176" s="171"/>
      <c r="C176" s="172"/>
      <c r="D176" s="202"/>
      <c r="E176" s="6"/>
      <c r="F176" s="6"/>
      <c r="G176" s="6"/>
      <c r="H176" s="6"/>
      <c r="I176" s="6"/>
      <c r="J176" s="6"/>
      <c r="K176" s="6"/>
      <c r="L176" s="6"/>
      <c r="M176" s="6"/>
      <c r="N176" s="6"/>
      <c r="O176" s="6"/>
      <c r="P176" s="6"/>
      <c r="Q176" s="6"/>
    </row>
    <row r="177" spans="1:17" ht="12.75">
      <c r="A177" s="122"/>
      <c r="B177" s="171"/>
      <c r="C177" s="172"/>
      <c r="D177" s="202"/>
      <c r="E177" s="6"/>
      <c r="F177" s="6"/>
      <c r="G177" s="6"/>
      <c r="H177" s="6"/>
      <c r="I177" s="6"/>
      <c r="J177" s="6"/>
      <c r="K177" s="6"/>
      <c r="L177" s="6"/>
      <c r="M177" s="6"/>
      <c r="N177" s="6"/>
      <c r="O177" s="6"/>
      <c r="P177" s="6"/>
      <c r="Q177" s="6"/>
    </row>
    <row r="178" spans="1:17" ht="12.75">
      <c r="A178" s="122"/>
      <c r="B178" s="171"/>
      <c r="C178" s="172"/>
      <c r="D178" s="202"/>
      <c r="E178" s="6"/>
      <c r="F178" s="6"/>
      <c r="G178" s="6"/>
      <c r="H178" s="6"/>
      <c r="I178" s="6"/>
      <c r="J178" s="6"/>
      <c r="K178" s="6"/>
      <c r="L178" s="6"/>
      <c r="M178" s="6"/>
      <c r="N178" s="6"/>
      <c r="O178" s="6"/>
      <c r="P178" s="6"/>
      <c r="Q178" s="6"/>
    </row>
    <row r="179" spans="1:17" ht="12.75">
      <c r="A179" s="122"/>
      <c r="B179" s="171"/>
      <c r="C179" s="172"/>
      <c r="D179" s="202"/>
      <c r="E179" s="6"/>
      <c r="F179" s="6"/>
      <c r="G179" s="6"/>
      <c r="H179" s="6"/>
      <c r="I179" s="6"/>
      <c r="J179" s="6"/>
      <c r="K179" s="6"/>
      <c r="L179" s="6"/>
      <c r="M179" s="6"/>
      <c r="N179" s="6"/>
      <c r="O179" s="6"/>
      <c r="P179" s="6"/>
      <c r="Q179" s="6"/>
    </row>
    <row r="180" spans="1:17" ht="12.75">
      <c r="A180" s="122"/>
      <c r="B180" s="171"/>
      <c r="C180" s="172"/>
      <c r="D180" s="202"/>
      <c r="E180" s="6"/>
      <c r="F180" s="6"/>
      <c r="G180" s="6"/>
      <c r="H180" s="6"/>
      <c r="I180" s="6"/>
      <c r="J180" s="6"/>
      <c r="K180" s="6"/>
      <c r="L180" s="6"/>
      <c r="M180" s="6"/>
      <c r="N180" s="6"/>
      <c r="O180" s="6"/>
      <c r="P180" s="6"/>
      <c r="Q180" s="6"/>
    </row>
    <row r="181" spans="1:17" ht="12.75">
      <c r="A181" s="122"/>
      <c r="B181" s="171"/>
      <c r="C181" s="172"/>
      <c r="D181" s="202"/>
      <c r="E181" s="6"/>
      <c r="F181" s="6"/>
      <c r="G181" s="6"/>
      <c r="H181" s="6"/>
      <c r="I181" s="6"/>
      <c r="J181" s="6"/>
      <c r="K181" s="6"/>
      <c r="L181" s="6"/>
      <c r="M181" s="6"/>
      <c r="N181" s="6"/>
      <c r="O181" s="6"/>
      <c r="P181" s="6"/>
      <c r="Q181" s="6"/>
    </row>
    <row r="182" spans="1:17" ht="12.75">
      <c r="A182" s="122"/>
      <c r="B182" s="171"/>
      <c r="C182" s="172"/>
      <c r="D182" s="202"/>
      <c r="E182" s="6"/>
      <c r="F182" s="6"/>
      <c r="G182" s="6"/>
      <c r="H182" s="6"/>
      <c r="I182" s="6"/>
      <c r="J182" s="6"/>
      <c r="K182" s="6"/>
      <c r="L182" s="6"/>
      <c r="M182" s="6"/>
      <c r="N182" s="6"/>
      <c r="O182" s="6"/>
      <c r="P182" s="6"/>
      <c r="Q182" s="6"/>
    </row>
    <row r="183" spans="1:17" ht="12.75">
      <c r="A183" s="122"/>
      <c r="B183" s="171"/>
      <c r="C183" s="172"/>
      <c r="D183" s="202"/>
      <c r="E183" s="6"/>
      <c r="F183" s="6"/>
      <c r="G183" s="6"/>
      <c r="H183" s="6"/>
      <c r="I183" s="6"/>
      <c r="J183" s="6"/>
      <c r="K183" s="6"/>
      <c r="L183" s="6"/>
      <c r="M183" s="6"/>
      <c r="N183" s="6"/>
      <c r="O183" s="6"/>
      <c r="P183" s="6"/>
      <c r="Q183" s="6"/>
    </row>
    <row r="184" spans="1:17" ht="12.75">
      <c r="A184" s="122"/>
      <c r="B184" s="171"/>
      <c r="C184" s="172"/>
      <c r="D184" s="202"/>
      <c r="E184" s="6"/>
      <c r="F184" s="6"/>
      <c r="G184" s="6"/>
      <c r="H184" s="6"/>
      <c r="I184" s="6"/>
      <c r="J184" s="6"/>
      <c r="K184" s="6"/>
      <c r="L184" s="6"/>
      <c r="M184" s="6"/>
      <c r="N184" s="6"/>
      <c r="O184" s="6"/>
      <c r="P184" s="6"/>
      <c r="Q184" s="6"/>
    </row>
    <row r="185" spans="1:17" ht="12.75">
      <c r="A185" s="122"/>
      <c r="B185" s="171"/>
      <c r="C185" s="172"/>
      <c r="D185" s="202"/>
      <c r="E185" s="6"/>
      <c r="F185" s="6"/>
      <c r="G185" s="6"/>
      <c r="H185" s="6"/>
      <c r="I185" s="6"/>
      <c r="J185" s="6"/>
      <c r="K185" s="6"/>
      <c r="L185" s="6"/>
      <c r="M185" s="6"/>
      <c r="N185" s="6"/>
      <c r="O185" s="6"/>
      <c r="P185" s="6"/>
      <c r="Q185" s="6"/>
    </row>
    <row r="186" spans="1:17" ht="12.75">
      <c r="A186" s="122"/>
      <c r="B186" s="171"/>
      <c r="C186" s="172"/>
      <c r="D186" s="202"/>
      <c r="E186" s="6"/>
      <c r="F186" s="6"/>
      <c r="G186" s="6"/>
      <c r="H186" s="6"/>
      <c r="I186" s="6"/>
      <c r="J186" s="6"/>
      <c r="K186" s="6"/>
      <c r="L186" s="6"/>
      <c r="M186" s="6"/>
      <c r="N186" s="6"/>
      <c r="O186" s="6"/>
      <c r="P186" s="6"/>
      <c r="Q186" s="6"/>
    </row>
    <row r="187" spans="1:17" ht="12.75">
      <c r="A187" s="122"/>
      <c r="B187" s="171"/>
      <c r="C187" s="172"/>
      <c r="D187" s="202"/>
      <c r="E187" s="6"/>
      <c r="F187" s="6"/>
      <c r="G187" s="6"/>
      <c r="H187" s="6"/>
      <c r="I187" s="6"/>
      <c r="J187" s="6"/>
      <c r="K187" s="6"/>
      <c r="L187" s="6"/>
      <c r="M187" s="6"/>
      <c r="N187" s="6"/>
      <c r="O187" s="6"/>
      <c r="P187" s="6"/>
      <c r="Q187" s="6"/>
    </row>
    <row r="188" spans="1:17" ht="12.75">
      <c r="A188" s="122"/>
      <c r="B188" s="171"/>
      <c r="C188" s="172"/>
      <c r="D188" s="202"/>
      <c r="E188" s="6"/>
      <c r="F188" s="6"/>
      <c r="G188" s="6"/>
      <c r="H188" s="6"/>
      <c r="I188" s="6"/>
      <c r="J188" s="6"/>
      <c r="K188" s="6"/>
      <c r="L188" s="6"/>
      <c r="M188" s="6"/>
      <c r="N188" s="6"/>
      <c r="O188" s="6"/>
      <c r="P188" s="6"/>
      <c r="Q188" s="6"/>
    </row>
    <row r="189" spans="1:17" ht="12.75">
      <c r="A189" s="122"/>
      <c r="B189" s="171"/>
      <c r="C189" s="172"/>
      <c r="D189" s="202"/>
      <c r="E189" s="6"/>
      <c r="F189" s="6"/>
      <c r="G189" s="6"/>
      <c r="H189" s="6"/>
      <c r="I189" s="6"/>
      <c r="J189" s="6"/>
      <c r="K189" s="6"/>
      <c r="L189" s="6"/>
      <c r="M189" s="6"/>
      <c r="N189" s="6"/>
      <c r="O189" s="6"/>
      <c r="P189" s="6"/>
      <c r="Q189" s="6"/>
    </row>
    <row r="190" spans="1:17" ht="12.75">
      <c r="A190" s="122"/>
      <c r="B190" s="171"/>
      <c r="C190" s="172"/>
      <c r="D190" s="202"/>
      <c r="E190" s="6"/>
      <c r="F190" s="6"/>
      <c r="G190" s="6"/>
      <c r="H190" s="6"/>
      <c r="I190" s="6"/>
      <c r="J190" s="6"/>
      <c r="K190" s="6"/>
      <c r="L190" s="6"/>
      <c r="M190" s="6"/>
      <c r="N190" s="6"/>
      <c r="O190" s="6"/>
      <c r="P190" s="6"/>
      <c r="Q190" s="6"/>
    </row>
    <row r="191" spans="1:17" ht="12.75">
      <c r="A191" s="122"/>
      <c r="B191" s="171"/>
      <c r="C191" s="172"/>
      <c r="D191" s="202"/>
      <c r="E191" s="6"/>
      <c r="F191" s="6"/>
      <c r="G191" s="6"/>
      <c r="H191" s="6"/>
      <c r="I191" s="6"/>
      <c r="J191" s="6"/>
      <c r="K191" s="6"/>
      <c r="L191" s="6"/>
      <c r="M191" s="6"/>
      <c r="N191" s="6"/>
      <c r="O191" s="6"/>
      <c r="P191" s="6"/>
      <c r="Q191" s="6"/>
    </row>
    <row r="192" spans="1:17" ht="12.75">
      <c r="A192" s="122"/>
      <c r="B192" s="171"/>
      <c r="C192" s="172"/>
      <c r="D192" s="202"/>
      <c r="E192" s="6"/>
      <c r="F192" s="6"/>
      <c r="G192" s="6"/>
      <c r="H192" s="6"/>
      <c r="I192" s="6"/>
      <c r="J192" s="6"/>
      <c r="K192" s="6"/>
      <c r="L192" s="6"/>
      <c r="M192" s="6"/>
      <c r="N192" s="6"/>
      <c r="O192" s="6"/>
      <c r="P192" s="6"/>
      <c r="Q192" s="6"/>
    </row>
    <row r="193" spans="1:17" ht="12.75">
      <c r="A193" s="122"/>
      <c r="B193" s="171"/>
      <c r="C193" s="172"/>
      <c r="D193" s="202"/>
      <c r="E193" s="6"/>
      <c r="F193" s="6"/>
      <c r="G193" s="6"/>
      <c r="H193" s="6"/>
      <c r="I193" s="6"/>
      <c r="J193" s="6"/>
      <c r="K193" s="6"/>
      <c r="L193" s="6"/>
      <c r="M193" s="6"/>
      <c r="N193" s="6"/>
      <c r="O193" s="6"/>
      <c r="P193" s="6"/>
      <c r="Q193" s="6"/>
    </row>
    <row r="194" spans="1:17" ht="12.75">
      <c r="A194" s="122"/>
      <c r="B194" s="171"/>
      <c r="C194" s="172"/>
      <c r="D194" s="202"/>
      <c r="E194" s="6"/>
      <c r="F194" s="6"/>
      <c r="G194" s="6"/>
      <c r="H194" s="6"/>
      <c r="I194" s="6"/>
      <c r="J194" s="6"/>
      <c r="K194" s="6"/>
      <c r="L194" s="6"/>
      <c r="M194" s="6"/>
      <c r="N194" s="6"/>
      <c r="O194" s="6"/>
      <c r="P194" s="6"/>
      <c r="Q194" s="6"/>
    </row>
    <row r="195" spans="1:17" ht="12.75">
      <c r="A195" s="122"/>
      <c r="B195" s="171"/>
      <c r="C195" s="172"/>
      <c r="D195" s="202"/>
      <c r="E195" s="6"/>
      <c r="F195" s="6"/>
      <c r="G195" s="6"/>
      <c r="H195" s="6"/>
      <c r="I195" s="6"/>
      <c r="J195" s="6"/>
      <c r="K195" s="6"/>
      <c r="L195" s="6"/>
      <c r="M195" s="6"/>
      <c r="N195" s="6"/>
      <c r="O195" s="6"/>
      <c r="P195" s="6"/>
      <c r="Q195" s="6"/>
    </row>
    <row r="196" spans="1:17" ht="12.75">
      <c r="A196" s="122"/>
      <c r="B196" s="171"/>
      <c r="C196" s="172"/>
      <c r="D196" s="202"/>
      <c r="E196" s="6"/>
      <c r="F196" s="6"/>
      <c r="G196" s="6"/>
      <c r="H196" s="6"/>
      <c r="I196" s="6"/>
      <c r="J196" s="6"/>
      <c r="K196" s="6"/>
      <c r="L196" s="6"/>
      <c r="M196" s="6"/>
      <c r="N196" s="6"/>
      <c r="O196" s="6"/>
      <c r="P196" s="6"/>
      <c r="Q196" s="6"/>
    </row>
    <row r="197" spans="1:17" ht="12.75">
      <c r="A197" s="122"/>
      <c r="B197" s="171"/>
      <c r="C197" s="172"/>
      <c r="D197" s="202"/>
      <c r="E197" s="6"/>
      <c r="F197" s="6"/>
      <c r="G197" s="6"/>
      <c r="H197" s="6"/>
      <c r="I197" s="6"/>
      <c r="J197" s="6"/>
      <c r="K197" s="6"/>
      <c r="L197" s="6"/>
      <c r="M197" s="6"/>
      <c r="N197" s="6"/>
      <c r="O197" s="6"/>
      <c r="P197" s="6"/>
      <c r="Q197" s="6"/>
    </row>
    <row r="198" spans="1:17" ht="12.75">
      <c r="A198" s="122"/>
      <c r="B198" s="171"/>
      <c r="C198" s="172"/>
      <c r="D198" s="202"/>
      <c r="E198" s="6"/>
      <c r="F198" s="6"/>
      <c r="G198" s="6"/>
      <c r="H198" s="6"/>
      <c r="I198" s="6"/>
      <c r="J198" s="6"/>
      <c r="K198" s="6"/>
      <c r="L198" s="6"/>
      <c r="M198" s="6"/>
      <c r="N198" s="6"/>
      <c r="O198" s="6"/>
      <c r="P198" s="6"/>
      <c r="Q198" s="6"/>
    </row>
    <row r="199" spans="1:17" ht="12.75">
      <c r="A199" s="122"/>
      <c r="B199" s="171"/>
      <c r="C199" s="172"/>
      <c r="D199" s="202"/>
      <c r="E199" s="6"/>
      <c r="F199" s="6"/>
      <c r="G199" s="6"/>
      <c r="H199" s="6"/>
      <c r="I199" s="6"/>
      <c r="J199" s="6"/>
      <c r="K199" s="6"/>
      <c r="L199" s="6"/>
      <c r="M199" s="6"/>
      <c r="N199" s="6"/>
      <c r="O199" s="6"/>
      <c r="P199" s="6"/>
      <c r="Q199" s="6"/>
    </row>
    <row r="200" spans="1:17" ht="12.75">
      <c r="A200" s="122"/>
      <c r="B200" s="171"/>
      <c r="C200" s="172"/>
      <c r="D200" s="202"/>
      <c r="E200" s="6"/>
      <c r="F200" s="6"/>
      <c r="G200" s="6"/>
      <c r="H200" s="6"/>
      <c r="I200" s="6"/>
      <c r="J200" s="6"/>
      <c r="K200" s="6"/>
      <c r="L200" s="6"/>
      <c r="M200" s="6"/>
      <c r="N200" s="6"/>
      <c r="O200" s="6"/>
      <c r="P200" s="6"/>
      <c r="Q200" s="6"/>
    </row>
    <row r="201" spans="1:17" ht="12.75">
      <c r="A201" s="122"/>
      <c r="B201" s="171"/>
      <c r="C201" s="172"/>
      <c r="D201" s="202"/>
      <c r="E201" s="6"/>
      <c r="F201" s="6"/>
      <c r="G201" s="6"/>
      <c r="H201" s="6"/>
      <c r="I201" s="6"/>
      <c r="J201" s="6"/>
      <c r="K201" s="6"/>
      <c r="L201" s="6"/>
      <c r="M201" s="6"/>
      <c r="N201" s="6"/>
      <c r="O201" s="6"/>
      <c r="P201" s="6"/>
      <c r="Q201" s="6"/>
    </row>
    <row r="202" spans="1:17" ht="12.75">
      <c r="A202" s="122"/>
      <c r="B202" s="171"/>
      <c r="C202" s="172"/>
      <c r="D202" s="202"/>
      <c r="E202" s="6"/>
      <c r="F202" s="6"/>
      <c r="G202" s="6"/>
      <c r="H202" s="6"/>
      <c r="I202" s="6"/>
      <c r="J202" s="6"/>
      <c r="K202" s="6"/>
      <c r="L202" s="6"/>
      <c r="M202" s="6"/>
      <c r="N202" s="6"/>
      <c r="O202" s="6"/>
      <c r="P202" s="6"/>
      <c r="Q202" s="6"/>
    </row>
    <row r="203" spans="1:17" ht="12.75">
      <c r="A203" s="122"/>
      <c r="B203" s="171"/>
      <c r="C203" s="172"/>
      <c r="D203" s="202"/>
      <c r="E203" s="6"/>
      <c r="F203" s="6"/>
      <c r="G203" s="6"/>
      <c r="H203" s="6"/>
      <c r="I203" s="6"/>
      <c r="J203" s="6"/>
      <c r="K203" s="6"/>
      <c r="L203" s="6"/>
      <c r="M203" s="6"/>
      <c r="N203" s="6"/>
      <c r="O203" s="6"/>
      <c r="P203" s="6"/>
      <c r="Q203" s="6"/>
    </row>
    <row r="204" spans="1:17" ht="12.75">
      <c r="A204" s="122"/>
      <c r="B204" s="171"/>
      <c r="C204" s="172"/>
      <c r="D204" s="202"/>
      <c r="E204" s="6"/>
      <c r="F204" s="6"/>
      <c r="G204" s="6"/>
      <c r="H204" s="6"/>
      <c r="I204" s="6"/>
      <c r="J204" s="6"/>
      <c r="K204" s="6"/>
      <c r="L204" s="6"/>
      <c r="M204" s="6"/>
      <c r="N204" s="6"/>
      <c r="O204" s="6"/>
      <c r="P204" s="6"/>
      <c r="Q204" s="6"/>
    </row>
    <row r="205" spans="1:17" ht="12.75">
      <c r="A205" s="122"/>
      <c r="B205" s="171"/>
      <c r="C205" s="172"/>
      <c r="D205" s="202"/>
      <c r="E205" s="6"/>
      <c r="F205" s="6"/>
      <c r="G205" s="6"/>
      <c r="H205" s="6"/>
      <c r="I205" s="6"/>
      <c r="J205" s="6"/>
      <c r="K205" s="6"/>
      <c r="L205" s="6"/>
      <c r="M205" s="6"/>
      <c r="N205" s="6"/>
      <c r="O205" s="6"/>
      <c r="P205" s="6"/>
      <c r="Q205" s="6"/>
    </row>
    <row r="206" spans="1:17" ht="12.75">
      <c r="A206" s="122"/>
      <c r="B206" s="171"/>
      <c r="C206" s="172"/>
      <c r="D206" s="202"/>
      <c r="E206" s="6"/>
      <c r="F206" s="6"/>
      <c r="G206" s="6"/>
      <c r="H206" s="6"/>
      <c r="I206" s="6"/>
      <c r="J206" s="6"/>
      <c r="K206" s="6"/>
      <c r="L206" s="6"/>
      <c r="M206" s="6"/>
      <c r="N206" s="6"/>
      <c r="O206" s="6"/>
      <c r="P206" s="6"/>
      <c r="Q206" s="6"/>
    </row>
    <row r="207" spans="1:17" ht="12.75">
      <c r="A207" s="122"/>
      <c r="B207" s="171"/>
      <c r="C207" s="172"/>
      <c r="D207" s="202"/>
      <c r="E207" s="6"/>
      <c r="F207" s="6"/>
      <c r="G207" s="6"/>
      <c r="H207" s="6"/>
      <c r="I207" s="6"/>
      <c r="J207" s="6"/>
      <c r="K207" s="6"/>
      <c r="L207" s="6"/>
      <c r="M207" s="6"/>
      <c r="N207" s="6"/>
      <c r="O207" s="6"/>
      <c r="P207" s="6"/>
      <c r="Q207" s="6"/>
    </row>
    <row r="208" spans="1:17" ht="12.75">
      <c r="A208" s="122"/>
      <c r="B208" s="171"/>
      <c r="C208" s="172"/>
      <c r="D208" s="202"/>
      <c r="E208" s="6"/>
      <c r="F208" s="6"/>
      <c r="G208" s="6"/>
      <c r="H208" s="6"/>
      <c r="I208" s="6"/>
      <c r="J208" s="6"/>
      <c r="K208" s="6"/>
      <c r="L208" s="6"/>
      <c r="M208" s="6"/>
      <c r="N208" s="6"/>
      <c r="O208" s="6"/>
      <c r="P208" s="6"/>
      <c r="Q208" s="6"/>
    </row>
    <row r="209" spans="1:17" ht="12.75">
      <c r="A209" s="122"/>
      <c r="B209" s="171"/>
      <c r="C209" s="172"/>
      <c r="D209" s="202"/>
      <c r="E209" s="6"/>
      <c r="F209" s="6"/>
      <c r="G209" s="6"/>
      <c r="H209" s="6"/>
      <c r="I209" s="6"/>
      <c r="J209" s="6"/>
      <c r="K209" s="6"/>
      <c r="L209" s="6"/>
      <c r="M209" s="6"/>
      <c r="N209" s="6"/>
      <c r="O209" s="6"/>
      <c r="P209" s="6"/>
      <c r="Q209" s="6"/>
    </row>
    <row r="210" spans="1:17" ht="12.75">
      <c r="A210" s="122"/>
      <c r="B210" s="171"/>
      <c r="C210" s="172"/>
      <c r="D210" s="202"/>
      <c r="E210" s="6"/>
      <c r="F210" s="6"/>
      <c r="G210" s="6"/>
      <c r="H210" s="6"/>
      <c r="I210" s="6"/>
      <c r="J210" s="6"/>
      <c r="K210" s="6"/>
      <c r="L210" s="6"/>
      <c r="M210" s="6"/>
      <c r="N210" s="6"/>
      <c r="O210" s="6"/>
      <c r="P210" s="6"/>
      <c r="Q210" s="6"/>
    </row>
    <row r="211" spans="1:17" ht="12.75">
      <c r="A211" s="122"/>
      <c r="B211" s="171"/>
      <c r="C211" s="172"/>
      <c r="D211" s="202"/>
      <c r="E211" s="6"/>
      <c r="F211" s="6"/>
      <c r="G211" s="6"/>
      <c r="H211" s="6"/>
      <c r="I211" s="6"/>
      <c r="J211" s="6"/>
      <c r="K211" s="6"/>
      <c r="L211" s="6"/>
      <c r="M211" s="6"/>
      <c r="N211" s="6"/>
      <c r="O211" s="6"/>
      <c r="P211" s="6"/>
      <c r="Q211" s="6"/>
    </row>
    <row r="212" spans="1:17" ht="12.75">
      <c r="A212" s="122"/>
      <c r="B212" s="171"/>
      <c r="C212" s="172"/>
      <c r="D212" s="202"/>
      <c r="E212" s="6"/>
      <c r="F212" s="6"/>
      <c r="G212" s="6"/>
      <c r="H212" s="6"/>
      <c r="I212" s="6"/>
      <c r="J212" s="6"/>
      <c r="K212" s="6"/>
      <c r="L212" s="6"/>
      <c r="M212" s="6"/>
      <c r="N212" s="6"/>
      <c r="O212" s="6"/>
      <c r="P212" s="6"/>
      <c r="Q212" s="6"/>
    </row>
    <row r="213" spans="1:17" ht="12.75">
      <c r="A213" s="122"/>
      <c r="B213" s="171"/>
      <c r="C213" s="172"/>
      <c r="D213" s="202"/>
      <c r="E213" s="6"/>
      <c r="F213" s="6"/>
      <c r="G213" s="6"/>
      <c r="H213" s="6"/>
      <c r="I213" s="6"/>
      <c r="J213" s="6"/>
      <c r="K213" s="6"/>
      <c r="L213" s="6"/>
      <c r="M213" s="6"/>
      <c r="N213" s="6"/>
      <c r="O213" s="6"/>
      <c r="P213" s="6"/>
      <c r="Q213" s="6"/>
    </row>
    <row r="214" spans="1:17" ht="12.75">
      <c r="A214" s="122"/>
      <c r="B214" s="171"/>
      <c r="C214" s="172"/>
      <c r="D214" s="202"/>
      <c r="E214" s="6"/>
      <c r="F214" s="6"/>
      <c r="G214" s="6"/>
      <c r="H214" s="6"/>
      <c r="I214" s="6"/>
      <c r="J214" s="6"/>
      <c r="K214" s="6"/>
      <c r="L214" s="6"/>
      <c r="M214" s="6"/>
      <c r="N214" s="6"/>
      <c r="O214" s="6"/>
      <c r="P214" s="6"/>
      <c r="Q214" s="6"/>
    </row>
    <row r="215" spans="1:17" ht="12.75">
      <c r="A215" s="122"/>
      <c r="B215" s="171"/>
      <c r="C215" s="172"/>
      <c r="D215" s="202"/>
      <c r="E215" s="6"/>
      <c r="F215" s="6"/>
      <c r="G215" s="6"/>
      <c r="H215" s="6"/>
      <c r="I215" s="6"/>
      <c r="J215" s="6"/>
      <c r="K215" s="6"/>
      <c r="L215" s="6"/>
      <c r="M215" s="6"/>
      <c r="N215" s="6"/>
      <c r="O215" s="6"/>
      <c r="P215" s="6"/>
      <c r="Q215" s="6"/>
    </row>
    <row r="216" spans="1:17" ht="12.75">
      <c r="A216" s="122"/>
      <c r="B216" s="171"/>
      <c r="C216" s="172"/>
      <c r="D216" s="202"/>
      <c r="E216" s="6"/>
      <c r="F216" s="6"/>
      <c r="G216" s="6"/>
      <c r="H216" s="6"/>
      <c r="I216" s="6"/>
      <c r="J216" s="6"/>
      <c r="K216" s="6"/>
      <c r="L216" s="6"/>
      <c r="M216" s="6"/>
      <c r="N216" s="6"/>
      <c r="O216" s="6"/>
      <c r="P216" s="6"/>
      <c r="Q216" s="6"/>
    </row>
    <row r="217" spans="1:17" ht="12.75">
      <c r="A217" s="122"/>
      <c r="B217" s="171"/>
      <c r="C217" s="172"/>
      <c r="D217" s="202"/>
      <c r="E217" s="6"/>
      <c r="F217" s="6"/>
      <c r="G217" s="6"/>
      <c r="H217" s="6"/>
      <c r="I217" s="6"/>
      <c r="J217" s="6"/>
      <c r="K217" s="6"/>
      <c r="L217" s="6"/>
      <c r="M217" s="6"/>
      <c r="N217" s="6"/>
      <c r="O217" s="6"/>
      <c r="P217" s="6"/>
      <c r="Q217" s="6"/>
    </row>
    <row r="218" spans="1:17" ht="12.75">
      <c r="A218" s="122"/>
      <c r="B218" s="171"/>
      <c r="C218" s="172"/>
      <c r="D218" s="202"/>
      <c r="E218" s="6"/>
      <c r="F218" s="6"/>
      <c r="G218" s="6"/>
      <c r="H218" s="6"/>
      <c r="I218" s="6"/>
      <c r="J218" s="6"/>
      <c r="K218" s="6"/>
      <c r="L218" s="6"/>
      <c r="M218" s="6"/>
      <c r="N218" s="6"/>
      <c r="O218" s="6"/>
      <c r="P218" s="6"/>
      <c r="Q218" s="6"/>
    </row>
    <row r="219" spans="1:17" ht="12.75">
      <c r="A219" s="122"/>
      <c r="B219" s="171"/>
      <c r="C219" s="172"/>
      <c r="D219" s="202"/>
      <c r="E219" s="6"/>
      <c r="F219" s="6"/>
      <c r="G219" s="6"/>
      <c r="H219" s="6"/>
      <c r="I219" s="6"/>
      <c r="J219" s="6"/>
      <c r="K219" s="6"/>
      <c r="L219" s="6"/>
      <c r="M219" s="6"/>
      <c r="N219" s="6"/>
      <c r="O219" s="6"/>
      <c r="P219" s="6"/>
      <c r="Q219" s="6"/>
    </row>
    <row r="220" spans="1:17" ht="12.75">
      <c r="A220" s="122"/>
      <c r="B220" s="171"/>
      <c r="C220" s="172"/>
      <c r="D220" s="202"/>
      <c r="E220" s="6"/>
      <c r="F220" s="6"/>
      <c r="G220" s="6"/>
      <c r="H220" s="6"/>
      <c r="I220" s="6"/>
      <c r="J220" s="6"/>
      <c r="K220" s="6"/>
      <c r="L220" s="6"/>
      <c r="M220" s="6"/>
      <c r="N220" s="6"/>
      <c r="O220" s="6"/>
      <c r="P220" s="6"/>
      <c r="Q220" s="6"/>
    </row>
    <row r="221" spans="1:17" ht="12.75">
      <c r="A221" s="122"/>
      <c r="B221" s="171"/>
      <c r="C221" s="172"/>
      <c r="D221" s="202"/>
      <c r="E221" s="6"/>
      <c r="F221" s="6"/>
      <c r="G221" s="6"/>
      <c r="H221" s="6"/>
      <c r="I221" s="6"/>
      <c r="J221" s="6"/>
      <c r="K221" s="6"/>
      <c r="L221" s="6"/>
      <c r="M221" s="6"/>
      <c r="N221" s="6"/>
      <c r="O221" s="6"/>
      <c r="P221" s="6"/>
      <c r="Q221" s="6"/>
    </row>
    <row r="222" spans="1:17" ht="12.75">
      <c r="A222" s="122"/>
      <c r="B222" s="171"/>
      <c r="C222" s="172"/>
      <c r="D222" s="202"/>
      <c r="E222" s="6"/>
      <c r="F222" s="6"/>
      <c r="G222" s="6"/>
      <c r="H222" s="6"/>
      <c r="I222" s="6"/>
      <c r="J222" s="6"/>
      <c r="K222" s="6"/>
      <c r="L222" s="6"/>
      <c r="M222" s="6"/>
      <c r="N222" s="6"/>
      <c r="O222" s="6"/>
      <c r="P222" s="6"/>
      <c r="Q222" s="6"/>
    </row>
    <row r="223" spans="1:17" ht="12.75">
      <c r="A223" s="122"/>
      <c r="B223" s="171"/>
      <c r="C223" s="172"/>
      <c r="D223" s="202"/>
      <c r="E223" s="6"/>
      <c r="F223" s="6"/>
      <c r="G223" s="6"/>
      <c r="H223" s="6"/>
      <c r="I223" s="6"/>
      <c r="J223" s="6"/>
      <c r="K223" s="6"/>
      <c r="L223" s="6"/>
      <c r="M223" s="6"/>
      <c r="N223" s="6"/>
      <c r="O223" s="6"/>
      <c r="P223" s="6"/>
      <c r="Q223" s="6"/>
    </row>
    <row r="224" spans="1:17" ht="12.75">
      <c r="A224" s="122"/>
      <c r="B224" s="171"/>
      <c r="C224" s="172"/>
      <c r="D224" s="202"/>
      <c r="E224" s="6"/>
      <c r="F224" s="6"/>
      <c r="G224" s="6"/>
      <c r="H224" s="6"/>
      <c r="I224" s="6"/>
      <c r="J224" s="6"/>
      <c r="K224" s="6"/>
      <c r="L224" s="6"/>
      <c r="M224" s="6"/>
      <c r="N224" s="6"/>
      <c r="O224" s="6"/>
      <c r="P224" s="6"/>
      <c r="Q224" s="6"/>
    </row>
    <row r="225" spans="1:17" ht="12.75">
      <c r="A225" s="122"/>
      <c r="B225" s="171"/>
      <c r="C225" s="172"/>
      <c r="D225" s="202"/>
      <c r="E225" s="6"/>
      <c r="F225" s="6"/>
      <c r="G225" s="6"/>
      <c r="H225" s="6"/>
      <c r="I225" s="6"/>
      <c r="J225" s="6"/>
      <c r="K225" s="6"/>
      <c r="L225" s="6"/>
      <c r="M225" s="6"/>
      <c r="N225" s="6"/>
      <c r="O225" s="6"/>
      <c r="P225" s="6"/>
      <c r="Q225" s="6"/>
    </row>
    <row r="226" spans="1:17" ht="12.75">
      <c r="A226" s="122"/>
      <c r="B226" s="171"/>
      <c r="C226" s="172"/>
      <c r="D226" s="202"/>
      <c r="E226" s="6"/>
      <c r="F226" s="6"/>
      <c r="G226" s="6"/>
      <c r="H226" s="6"/>
      <c r="I226" s="6"/>
      <c r="J226" s="6"/>
      <c r="K226" s="6"/>
      <c r="L226" s="6"/>
      <c r="M226" s="6"/>
      <c r="N226" s="6"/>
      <c r="O226" s="6"/>
      <c r="P226" s="6"/>
      <c r="Q226" s="6"/>
    </row>
    <row r="227" spans="1:17" ht="12.75">
      <c r="A227" s="122"/>
      <c r="B227" s="171"/>
      <c r="C227" s="172"/>
      <c r="D227" s="202"/>
      <c r="E227" s="6"/>
      <c r="F227" s="6"/>
      <c r="G227" s="6"/>
      <c r="H227" s="6"/>
      <c r="I227" s="6"/>
      <c r="J227" s="6"/>
      <c r="K227" s="6"/>
      <c r="L227" s="6"/>
      <c r="M227" s="6"/>
      <c r="N227" s="6"/>
      <c r="O227" s="6"/>
      <c r="P227" s="6"/>
      <c r="Q227" s="6"/>
    </row>
    <row r="228" spans="1:17" ht="12.75">
      <c r="A228" s="122"/>
      <c r="B228" s="171"/>
      <c r="C228" s="172"/>
      <c r="D228" s="202"/>
      <c r="E228" s="6"/>
      <c r="F228" s="6"/>
      <c r="G228" s="6"/>
      <c r="H228" s="6"/>
      <c r="I228" s="6"/>
      <c r="J228" s="6"/>
      <c r="K228" s="6"/>
      <c r="L228" s="6"/>
      <c r="M228" s="6"/>
      <c r="N228" s="6"/>
      <c r="O228" s="6"/>
      <c r="P228" s="6"/>
      <c r="Q228" s="6"/>
    </row>
    <row r="229" spans="1:17" ht="12.75">
      <c r="A229" s="122"/>
      <c r="B229" s="171"/>
      <c r="C229" s="172"/>
      <c r="D229" s="202"/>
      <c r="E229" s="6"/>
      <c r="F229" s="6"/>
      <c r="G229" s="6"/>
      <c r="H229" s="6"/>
      <c r="I229" s="6"/>
      <c r="J229" s="6"/>
      <c r="K229" s="6"/>
      <c r="L229" s="6"/>
      <c r="M229" s="6"/>
      <c r="N229" s="6"/>
      <c r="O229" s="6"/>
      <c r="P229" s="6"/>
      <c r="Q229" s="6"/>
    </row>
    <row r="230" spans="1:17" ht="12.75">
      <c r="A230" s="122"/>
      <c r="B230" s="171"/>
      <c r="C230" s="172"/>
      <c r="D230" s="202"/>
      <c r="E230" s="6"/>
      <c r="F230" s="6"/>
      <c r="G230" s="6"/>
      <c r="H230" s="6"/>
      <c r="I230" s="6"/>
      <c r="J230" s="6"/>
      <c r="K230" s="6"/>
      <c r="L230" s="6"/>
      <c r="M230" s="6"/>
      <c r="N230" s="6"/>
      <c r="O230" s="6"/>
      <c r="P230" s="6"/>
      <c r="Q230" s="6"/>
    </row>
    <row r="231" spans="1:17" ht="12.75">
      <c r="A231" s="122"/>
      <c r="B231" s="171"/>
      <c r="C231" s="172"/>
      <c r="D231" s="202"/>
      <c r="E231" s="6"/>
      <c r="F231" s="6"/>
      <c r="G231" s="6"/>
      <c r="H231" s="6"/>
      <c r="I231" s="6"/>
      <c r="J231" s="6"/>
      <c r="K231" s="6"/>
      <c r="L231" s="6"/>
      <c r="M231" s="6"/>
      <c r="N231" s="6"/>
      <c r="O231" s="6"/>
      <c r="P231" s="6"/>
      <c r="Q231" s="6"/>
    </row>
    <row r="232" spans="1:17" ht="12.75">
      <c r="A232" s="122"/>
      <c r="B232" s="171"/>
      <c r="C232" s="172"/>
      <c r="D232" s="202"/>
      <c r="E232" s="6"/>
      <c r="F232" s="6"/>
      <c r="G232" s="6"/>
      <c r="H232" s="6"/>
      <c r="I232" s="6"/>
      <c r="J232" s="6"/>
      <c r="K232" s="6"/>
      <c r="L232" s="6"/>
      <c r="M232" s="6"/>
      <c r="N232" s="6"/>
      <c r="O232" s="6"/>
      <c r="P232" s="6"/>
      <c r="Q232" s="6"/>
    </row>
    <row r="233" spans="1:17" ht="12.75">
      <c r="A233" s="122"/>
      <c r="B233" s="171"/>
      <c r="C233" s="172"/>
      <c r="D233" s="202"/>
      <c r="E233" s="6"/>
      <c r="F233" s="6"/>
      <c r="G233" s="6"/>
      <c r="H233" s="6"/>
      <c r="I233" s="6"/>
      <c r="J233" s="6"/>
      <c r="K233" s="6"/>
      <c r="L233" s="6"/>
      <c r="M233" s="6"/>
      <c r="N233" s="6"/>
      <c r="O233" s="6"/>
      <c r="P233" s="6"/>
      <c r="Q233" s="6"/>
    </row>
    <row r="234" spans="1:17" ht="12.75">
      <c r="A234" s="122"/>
      <c r="B234" s="171"/>
      <c r="C234" s="172"/>
      <c r="D234" s="202"/>
      <c r="E234" s="6"/>
      <c r="F234" s="6"/>
      <c r="G234" s="6"/>
      <c r="H234" s="6"/>
      <c r="I234" s="6"/>
      <c r="J234" s="6"/>
      <c r="K234" s="6"/>
      <c r="L234" s="6"/>
      <c r="M234" s="6"/>
      <c r="N234" s="6"/>
      <c r="O234" s="6"/>
      <c r="P234" s="6"/>
      <c r="Q234" s="6"/>
    </row>
    <row r="235" spans="1:17" ht="12.75">
      <c r="A235" s="122"/>
      <c r="B235" s="171"/>
      <c r="C235" s="172"/>
      <c r="D235" s="202"/>
      <c r="E235" s="6"/>
      <c r="F235" s="6"/>
      <c r="G235" s="6"/>
      <c r="H235" s="6"/>
      <c r="I235" s="6"/>
      <c r="J235" s="6"/>
      <c r="K235" s="6"/>
      <c r="L235" s="6"/>
      <c r="M235" s="6"/>
      <c r="N235" s="6"/>
      <c r="O235" s="6"/>
      <c r="P235" s="6"/>
      <c r="Q235" s="6"/>
    </row>
    <row r="236" spans="1:17" ht="12.75">
      <c r="A236" s="122"/>
      <c r="B236" s="171"/>
      <c r="C236" s="172"/>
      <c r="D236" s="202"/>
      <c r="E236" s="6"/>
      <c r="F236" s="6"/>
      <c r="G236" s="6"/>
      <c r="H236" s="6"/>
      <c r="I236" s="6"/>
      <c r="J236" s="6"/>
      <c r="K236" s="6"/>
      <c r="L236" s="6"/>
      <c r="M236" s="6"/>
      <c r="N236" s="6"/>
      <c r="O236" s="6"/>
      <c r="P236" s="6"/>
      <c r="Q236" s="6"/>
    </row>
    <row r="237" spans="1:17" ht="12.75">
      <c r="A237" s="122"/>
      <c r="B237" s="171"/>
      <c r="C237" s="172"/>
      <c r="D237" s="202"/>
      <c r="E237" s="6"/>
      <c r="F237" s="6"/>
      <c r="G237" s="6"/>
      <c r="H237" s="6"/>
      <c r="I237" s="6"/>
      <c r="J237" s="6"/>
      <c r="K237" s="6"/>
      <c r="L237" s="6"/>
      <c r="M237" s="6"/>
      <c r="N237" s="6"/>
      <c r="O237" s="6"/>
      <c r="P237" s="6"/>
      <c r="Q237" s="6"/>
    </row>
    <row r="238" spans="1:17" ht="12.75">
      <c r="A238" s="122"/>
      <c r="B238" s="171"/>
      <c r="C238" s="172"/>
      <c r="D238" s="202"/>
      <c r="E238" s="6"/>
      <c r="F238" s="6"/>
      <c r="G238" s="6"/>
      <c r="H238" s="6"/>
      <c r="I238" s="6"/>
      <c r="J238" s="6"/>
      <c r="K238" s="6"/>
      <c r="L238" s="6"/>
      <c r="M238" s="6"/>
      <c r="N238" s="6"/>
      <c r="O238" s="6"/>
      <c r="P238" s="6"/>
      <c r="Q238" s="6"/>
    </row>
    <row r="239" spans="1:17" ht="12.75">
      <c r="A239" s="122"/>
      <c r="B239" s="171"/>
      <c r="C239" s="172"/>
      <c r="D239" s="202"/>
      <c r="E239" s="6"/>
      <c r="F239" s="6"/>
      <c r="G239" s="6"/>
      <c r="H239" s="6"/>
      <c r="I239" s="6"/>
      <c r="J239" s="6"/>
      <c r="K239" s="6"/>
      <c r="L239" s="6"/>
      <c r="M239" s="6"/>
      <c r="N239" s="6"/>
      <c r="O239" s="6"/>
      <c r="P239" s="6"/>
      <c r="Q239" s="6"/>
    </row>
    <row r="240" spans="1:17" ht="12.75">
      <c r="A240" s="122"/>
      <c r="B240" s="171"/>
      <c r="C240" s="172"/>
      <c r="D240" s="202"/>
      <c r="E240" s="6"/>
      <c r="F240" s="6"/>
      <c r="G240" s="6"/>
      <c r="H240" s="6"/>
      <c r="I240" s="6"/>
      <c r="J240" s="6"/>
      <c r="K240" s="6"/>
      <c r="L240" s="6"/>
      <c r="M240" s="6"/>
      <c r="N240" s="6"/>
      <c r="O240" s="6"/>
      <c r="P240" s="6"/>
      <c r="Q240" s="6"/>
    </row>
    <row r="241" spans="1:17" ht="12.75">
      <c r="A241" s="122"/>
      <c r="B241" s="171"/>
      <c r="C241" s="172"/>
      <c r="D241" s="202"/>
      <c r="E241" s="6"/>
      <c r="F241" s="6"/>
      <c r="G241" s="6"/>
      <c r="H241" s="6"/>
      <c r="I241" s="6"/>
      <c r="J241" s="6"/>
      <c r="K241" s="6"/>
      <c r="L241" s="6"/>
      <c r="M241" s="6"/>
      <c r="N241" s="6"/>
      <c r="O241" s="6"/>
      <c r="P241" s="6"/>
      <c r="Q241" s="6"/>
    </row>
    <row r="242" spans="1:17" ht="12.75">
      <c r="A242" s="122"/>
      <c r="B242" s="171"/>
      <c r="C242" s="172"/>
      <c r="D242" s="202"/>
      <c r="E242" s="6"/>
      <c r="F242" s="6"/>
      <c r="G242" s="6"/>
      <c r="H242" s="6"/>
      <c r="I242" s="6"/>
      <c r="J242" s="6"/>
      <c r="K242" s="6"/>
      <c r="L242" s="6"/>
      <c r="M242" s="6"/>
      <c r="N242" s="6"/>
      <c r="O242" s="6"/>
      <c r="P242" s="6"/>
      <c r="Q242" s="6"/>
    </row>
    <row r="243" spans="1:17" ht="12.75">
      <c r="A243" s="122"/>
      <c r="B243" s="171"/>
      <c r="C243" s="172"/>
      <c r="D243" s="202"/>
      <c r="E243" s="6"/>
      <c r="F243" s="6"/>
      <c r="G243" s="6"/>
      <c r="H243" s="6"/>
      <c r="I243" s="6"/>
      <c r="J243" s="6"/>
      <c r="K243" s="6"/>
      <c r="L243" s="6"/>
      <c r="M243" s="6"/>
      <c r="N243" s="6"/>
      <c r="O243" s="6"/>
      <c r="P243" s="6"/>
      <c r="Q243" s="6"/>
    </row>
    <row r="244" spans="1:17" ht="12.75">
      <c r="A244" s="122"/>
      <c r="B244" s="171"/>
      <c r="C244" s="172"/>
      <c r="D244" s="202"/>
      <c r="E244" s="6"/>
      <c r="F244" s="6"/>
      <c r="G244" s="6"/>
      <c r="H244" s="6"/>
      <c r="I244" s="6"/>
      <c r="J244" s="6"/>
      <c r="K244" s="6"/>
      <c r="L244" s="6"/>
      <c r="M244" s="6"/>
      <c r="N244" s="6"/>
      <c r="O244" s="6"/>
      <c r="P244" s="6"/>
      <c r="Q244" s="6"/>
    </row>
    <row r="245" spans="1:17" ht="12.75">
      <c r="A245" s="122"/>
      <c r="B245" s="171"/>
      <c r="C245" s="172"/>
      <c r="D245" s="202"/>
      <c r="E245" s="6"/>
      <c r="F245" s="6"/>
      <c r="G245" s="6"/>
      <c r="H245" s="6"/>
      <c r="I245" s="6"/>
      <c r="J245" s="6"/>
      <c r="K245" s="6"/>
      <c r="L245" s="6"/>
      <c r="M245" s="6"/>
      <c r="N245" s="6"/>
      <c r="O245" s="6"/>
      <c r="P245" s="6"/>
      <c r="Q245" s="6"/>
    </row>
    <row r="246" spans="1:17" ht="12.75">
      <c r="A246" s="122"/>
      <c r="B246" s="171"/>
      <c r="C246" s="172"/>
      <c r="D246" s="202"/>
      <c r="E246" s="6"/>
      <c r="F246" s="6"/>
      <c r="G246" s="6"/>
      <c r="H246" s="6"/>
      <c r="I246" s="6"/>
      <c r="J246" s="6"/>
      <c r="K246" s="6"/>
      <c r="L246" s="6"/>
      <c r="M246" s="6"/>
      <c r="N246" s="6"/>
      <c r="O246" s="6"/>
      <c r="P246" s="6"/>
      <c r="Q246" s="6"/>
    </row>
    <row r="247" spans="1:17" ht="12.75">
      <c r="A247" s="122"/>
      <c r="B247" s="171"/>
      <c r="C247" s="172"/>
      <c r="D247" s="202"/>
      <c r="E247" s="6"/>
      <c r="F247" s="6"/>
      <c r="G247" s="6"/>
      <c r="H247" s="6"/>
      <c r="I247" s="6"/>
      <c r="J247" s="6"/>
      <c r="K247" s="6"/>
      <c r="L247" s="6"/>
      <c r="M247" s="6"/>
      <c r="N247" s="6"/>
      <c r="O247" s="6"/>
      <c r="P247" s="6"/>
      <c r="Q247" s="6"/>
    </row>
    <row r="248" spans="1:17" ht="12.75">
      <c r="A248" s="122"/>
      <c r="B248" s="171"/>
      <c r="C248" s="172"/>
      <c r="D248" s="202"/>
      <c r="E248" s="6"/>
      <c r="F248" s="6"/>
      <c r="G248" s="6"/>
      <c r="H248" s="6"/>
      <c r="I248" s="6"/>
      <c r="J248" s="6"/>
      <c r="K248" s="6"/>
      <c r="L248" s="6"/>
      <c r="M248" s="6"/>
      <c r="N248" s="6"/>
      <c r="O248" s="6"/>
      <c r="P248" s="6"/>
      <c r="Q248" s="6"/>
    </row>
    <row r="249" spans="1:17" ht="12.75">
      <c r="A249" s="122"/>
      <c r="B249" s="171"/>
      <c r="C249" s="172"/>
      <c r="D249" s="202"/>
      <c r="E249" s="6"/>
      <c r="F249" s="6"/>
      <c r="G249" s="6"/>
      <c r="H249" s="6"/>
      <c r="I249" s="6"/>
      <c r="J249" s="6"/>
      <c r="K249" s="6"/>
      <c r="L249" s="6"/>
      <c r="M249" s="6"/>
      <c r="N249" s="6"/>
      <c r="O249" s="6"/>
      <c r="P249" s="6"/>
      <c r="Q249" s="6"/>
    </row>
    <row r="250" spans="1:17" ht="12.75">
      <c r="A250" s="122"/>
      <c r="B250" s="171"/>
      <c r="C250" s="172"/>
      <c r="D250" s="202"/>
      <c r="E250" s="6"/>
      <c r="F250" s="6"/>
      <c r="G250" s="6"/>
      <c r="H250" s="6"/>
      <c r="I250" s="6"/>
      <c r="J250" s="6"/>
      <c r="K250" s="6"/>
      <c r="L250" s="6"/>
      <c r="M250" s="6"/>
      <c r="N250" s="6"/>
      <c r="O250" s="6"/>
      <c r="P250" s="6"/>
      <c r="Q250" s="6"/>
    </row>
    <row r="251" spans="1:17" ht="12.75">
      <c r="A251" s="122"/>
      <c r="B251" s="171"/>
      <c r="C251" s="172"/>
      <c r="D251" s="202"/>
      <c r="E251" s="6"/>
      <c r="F251" s="6"/>
      <c r="G251" s="6"/>
      <c r="H251" s="6"/>
      <c r="I251" s="6"/>
      <c r="J251" s="6"/>
      <c r="K251" s="6"/>
      <c r="L251" s="6"/>
      <c r="M251" s="6"/>
      <c r="N251" s="6"/>
      <c r="O251" s="6"/>
      <c r="P251" s="6"/>
      <c r="Q251" s="6"/>
    </row>
    <row r="252" spans="1:17" ht="12.75">
      <c r="A252" s="122"/>
      <c r="B252" s="171"/>
      <c r="C252" s="172"/>
      <c r="D252" s="202"/>
      <c r="E252" s="6"/>
      <c r="F252" s="6"/>
      <c r="G252" s="6"/>
      <c r="H252" s="6"/>
      <c r="I252" s="6"/>
      <c r="J252" s="6"/>
      <c r="K252" s="6"/>
      <c r="L252" s="6"/>
      <c r="M252" s="6"/>
      <c r="N252" s="6"/>
      <c r="O252" s="6"/>
      <c r="P252" s="6"/>
      <c r="Q252" s="6"/>
    </row>
    <row r="253" spans="1:17" ht="12.75">
      <c r="A253" s="122"/>
      <c r="B253" s="171"/>
      <c r="C253" s="172"/>
      <c r="D253" s="202"/>
      <c r="E253" s="6"/>
      <c r="F253" s="6"/>
      <c r="G253" s="6"/>
      <c r="H253" s="6"/>
      <c r="I253" s="6"/>
      <c r="J253" s="6"/>
      <c r="K253" s="6"/>
      <c r="L253" s="6"/>
      <c r="M253" s="6"/>
      <c r="N253" s="6"/>
      <c r="O253" s="6"/>
      <c r="P253" s="6"/>
      <c r="Q253" s="6"/>
    </row>
    <row r="254" spans="1:17" ht="12.75">
      <c r="A254" s="122"/>
      <c r="B254" s="171"/>
      <c r="C254" s="172"/>
      <c r="D254" s="202"/>
      <c r="E254" s="6"/>
      <c r="F254" s="6"/>
      <c r="G254" s="6"/>
      <c r="H254" s="6"/>
      <c r="I254" s="6"/>
      <c r="J254" s="6"/>
      <c r="K254" s="6"/>
      <c r="L254" s="6"/>
      <c r="M254" s="6"/>
      <c r="N254" s="6"/>
      <c r="O254" s="6"/>
      <c r="P254" s="6"/>
      <c r="Q254" s="6"/>
    </row>
    <row r="255" spans="1:17" ht="12.75">
      <c r="A255" s="122"/>
      <c r="B255" s="171"/>
      <c r="C255" s="172"/>
      <c r="D255" s="202"/>
      <c r="E255" s="6"/>
      <c r="F255" s="6"/>
      <c r="G255" s="6"/>
      <c r="H255" s="6"/>
      <c r="I255" s="6"/>
      <c r="J255" s="6"/>
      <c r="K255" s="6"/>
      <c r="L255" s="6"/>
      <c r="M255" s="6"/>
      <c r="N255" s="6"/>
      <c r="O255" s="6"/>
      <c r="P255" s="6"/>
      <c r="Q255" s="6"/>
    </row>
    <row r="256" spans="1:17" ht="12.75">
      <c r="A256" s="122"/>
      <c r="B256" s="171"/>
      <c r="C256" s="172"/>
      <c r="D256" s="202"/>
      <c r="E256" s="6"/>
      <c r="F256" s="6"/>
      <c r="G256" s="6"/>
      <c r="H256" s="6"/>
      <c r="I256" s="6"/>
      <c r="J256" s="6"/>
      <c r="K256" s="6"/>
      <c r="L256" s="6"/>
      <c r="M256" s="6"/>
      <c r="N256" s="6"/>
      <c r="O256" s="6"/>
      <c r="P256" s="6"/>
      <c r="Q256" s="6"/>
    </row>
    <row r="257" spans="1:17" ht="12.75">
      <c r="A257" s="122"/>
      <c r="B257" s="171"/>
      <c r="C257" s="172"/>
      <c r="D257" s="202"/>
      <c r="E257" s="6"/>
      <c r="F257" s="6"/>
      <c r="G257" s="6"/>
      <c r="H257" s="6"/>
      <c r="I257" s="6"/>
      <c r="J257" s="6"/>
      <c r="K257" s="6"/>
      <c r="L257" s="6"/>
      <c r="M257" s="6"/>
      <c r="N257" s="6"/>
      <c r="O257" s="6"/>
      <c r="P257" s="6"/>
      <c r="Q257" s="6"/>
    </row>
    <row r="258" spans="1:17" ht="12.75">
      <c r="A258" s="122"/>
      <c r="B258" s="171"/>
      <c r="C258" s="172"/>
      <c r="D258" s="202"/>
      <c r="E258" s="6"/>
      <c r="F258" s="6"/>
      <c r="G258" s="6"/>
      <c r="H258" s="6"/>
      <c r="I258" s="6"/>
      <c r="J258" s="6"/>
      <c r="K258" s="6"/>
      <c r="L258" s="6"/>
      <c r="M258" s="6"/>
      <c r="N258" s="6"/>
      <c r="O258" s="6"/>
      <c r="P258" s="6"/>
      <c r="Q258" s="6"/>
    </row>
    <row r="259" spans="1:17" ht="12.75">
      <c r="A259" s="122"/>
      <c r="B259" s="171"/>
      <c r="C259" s="172"/>
      <c r="D259" s="202"/>
      <c r="E259" s="6"/>
      <c r="F259" s="6"/>
      <c r="G259" s="6"/>
      <c r="H259" s="6"/>
      <c r="I259" s="6"/>
      <c r="J259" s="6"/>
      <c r="K259" s="6"/>
      <c r="L259" s="6"/>
      <c r="M259" s="6"/>
      <c r="N259" s="6"/>
      <c r="O259" s="6"/>
      <c r="P259" s="6"/>
      <c r="Q259" s="6"/>
    </row>
    <row r="260" spans="1:17" ht="12.75">
      <c r="A260" s="122"/>
      <c r="B260" s="171"/>
      <c r="C260" s="172"/>
      <c r="D260" s="202"/>
      <c r="E260" s="6"/>
      <c r="F260" s="6"/>
      <c r="G260" s="6"/>
      <c r="H260" s="6"/>
      <c r="I260" s="6"/>
      <c r="J260" s="6"/>
      <c r="K260" s="6"/>
      <c r="L260" s="6"/>
      <c r="M260" s="6"/>
      <c r="N260" s="6"/>
      <c r="O260" s="6"/>
      <c r="P260" s="6"/>
      <c r="Q260" s="6"/>
    </row>
    <row r="261" spans="1:17" ht="12.75">
      <c r="A261" s="122"/>
      <c r="B261" s="171"/>
      <c r="C261" s="172"/>
      <c r="D261" s="202"/>
      <c r="E261" s="6"/>
      <c r="F261" s="6"/>
      <c r="G261" s="6"/>
      <c r="H261" s="6"/>
      <c r="I261" s="6"/>
      <c r="J261" s="6"/>
      <c r="K261" s="6"/>
      <c r="L261" s="6"/>
      <c r="M261" s="6"/>
      <c r="N261" s="6"/>
      <c r="O261" s="6"/>
      <c r="P261" s="6"/>
      <c r="Q261" s="6"/>
    </row>
    <row r="262" spans="1:17" ht="12.75">
      <c r="A262" s="122"/>
      <c r="B262" s="171"/>
      <c r="C262" s="172"/>
      <c r="D262" s="202"/>
      <c r="E262" s="6"/>
      <c r="F262" s="6"/>
      <c r="G262" s="6"/>
      <c r="H262" s="6"/>
      <c r="I262" s="6"/>
      <c r="J262" s="6"/>
      <c r="K262" s="6"/>
      <c r="L262" s="6"/>
      <c r="M262" s="6"/>
      <c r="N262" s="6"/>
      <c r="O262" s="6"/>
      <c r="P262" s="6"/>
      <c r="Q262" s="6"/>
    </row>
    <row r="263" spans="1:17" ht="12.75">
      <c r="A263" s="122"/>
      <c r="B263" s="171"/>
      <c r="C263" s="172"/>
      <c r="D263" s="202"/>
      <c r="E263" s="6"/>
      <c r="F263" s="6"/>
      <c r="G263" s="6"/>
      <c r="H263" s="6"/>
      <c r="I263" s="6"/>
      <c r="J263" s="6"/>
      <c r="K263" s="6"/>
      <c r="L263" s="6"/>
      <c r="M263" s="6"/>
      <c r="N263" s="6"/>
      <c r="O263" s="6"/>
      <c r="P263" s="6"/>
      <c r="Q263" s="6"/>
    </row>
    <row r="264" spans="1:17" ht="12.75">
      <c r="A264" s="122"/>
      <c r="B264" s="171"/>
      <c r="C264" s="172"/>
      <c r="D264" s="202"/>
      <c r="E264" s="6"/>
      <c r="F264" s="6"/>
      <c r="G264" s="6"/>
      <c r="H264" s="6"/>
      <c r="I264" s="6"/>
      <c r="J264" s="6"/>
      <c r="K264" s="6"/>
      <c r="L264" s="6"/>
      <c r="M264" s="6"/>
      <c r="N264" s="6"/>
      <c r="O264" s="6"/>
      <c r="P264" s="6"/>
      <c r="Q264" s="6"/>
    </row>
    <row r="265" spans="1:17" ht="12.75">
      <c r="A265" s="122"/>
      <c r="B265" s="171"/>
      <c r="C265" s="172"/>
      <c r="D265" s="202"/>
      <c r="E265" s="6"/>
      <c r="F265" s="6"/>
      <c r="G265" s="6"/>
      <c r="H265" s="6"/>
      <c r="I265" s="6"/>
      <c r="J265" s="6"/>
      <c r="K265" s="6"/>
      <c r="L265" s="6"/>
      <c r="M265" s="6"/>
      <c r="N265" s="6"/>
      <c r="O265" s="6"/>
      <c r="P265" s="6"/>
      <c r="Q265" s="6"/>
    </row>
    <row r="266" spans="1:17" ht="12.75">
      <c r="A266" s="122"/>
      <c r="B266" s="171"/>
      <c r="C266" s="172"/>
      <c r="D266" s="202"/>
      <c r="E266" s="6"/>
      <c r="F266" s="6"/>
      <c r="G266" s="6"/>
      <c r="H266" s="6"/>
      <c r="I266" s="6"/>
      <c r="J266" s="6"/>
      <c r="K266" s="6"/>
      <c r="L266" s="6"/>
      <c r="M266" s="6"/>
      <c r="N266" s="6"/>
      <c r="O266" s="6"/>
      <c r="P266" s="6"/>
      <c r="Q266" s="6"/>
    </row>
    <row r="267" spans="1:17" ht="12.75">
      <c r="A267" s="122"/>
      <c r="B267" s="171"/>
      <c r="C267" s="172"/>
      <c r="D267" s="202"/>
      <c r="E267" s="6"/>
      <c r="F267" s="6"/>
      <c r="G267" s="6"/>
      <c r="H267" s="6"/>
      <c r="I267" s="6"/>
      <c r="J267" s="6"/>
      <c r="K267" s="6"/>
      <c r="L267" s="6"/>
      <c r="M267" s="6"/>
      <c r="N267" s="6"/>
      <c r="O267" s="6"/>
      <c r="P267" s="6"/>
      <c r="Q267" s="6"/>
    </row>
    <row r="268" spans="1:17" ht="12.75">
      <c r="A268" s="122"/>
      <c r="B268" s="171"/>
      <c r="C268" s="172"/>
      <c r="D268" s="202"/>
      <c r="E268" s="6"/>
      <c r="F268" s="6"/>
      <c r="G268" s="6"/>
      <c r="H268" s="6"/>
      <c r="I268" s="6"/>
      <c r="J268" s="6"/>
      <c r="K268" s="6"/>
      <c r="L268" s="6"/>
      <c r="M268" s="6"/>
      <c r="N268" s="6"/>
      <c r="O268" s="6"/>
      <c r="P268" s="6"/>
      <c r="Q268" s="6"/>
    </row>
    <row r="269" spans="1:17" ht="12.75">
      <c r="A269" s="122"/>
      <c r="B269" s="171"/>
      <c r="C269" s="172"/>
      <c r="D269" s="202"/>
      <c r="E269" s="6"/>
      <c r="F269" s="6"/>
      <c r="G269" s="6"/>
      <c r="H269" s="6"/>
      <c r="I269" s="6"/>
      <c r="J269" s="6"/>
      <c r="K269" s="6"/>
      <c r="L269" s="6"/>
      <c r="M269" s="6"/>
      <c r="N269" s="6"/>
      <c r="O269" s="6"/>
      <c r="P269" s="6"/>
      <c r="Q269" s="6"/>
    </row>
    <row r="270" spans="1:17" ht="12.75">
      <c r="A270" s="122"/>
      <c r="B270" s="171"/>
      <c r="C270" s="172"/>
      <c r="D270" s="202"/>
      <c r="E270" s="6"/>
      <c r="F270" s="6"/>
      <c r="G270" s="6"/>
      <c r="H270" s="6"/>
      <c r="I270" s="6"/>
      <c r="J270" s="6"/>
      <c r="K270" s="6"/>
      <c r="L270" s="6"/>
      <c r="M270" s="6"/>
      <c r="N270" s="6"/>
      <c r="O270" s="6"/>
      <c r="P270" s="6"/>
      <c r="Q270" s="6"/>
    </row>
    <row r="271" spans="1:17" ht="12.75">
      <c r="A271" s="122"/>
      <c r="B271" s="171"/>
      <c r="C271" s="172"/>
      <c r="D271" s="202"/>
      <c r="E271" s="6"/>
      <c r="F271" s="6"/>
      <c r="G271" s="6"/>
      <c r="H271" s="6"/>
      <c r="I271" s="6"/>
      <c r="J271" s="6"/>
      <c r="K271" s="6"/>
      <c r="L271" s="6"/>
      <c r="M271" s="6"/>
      <c r="N271" s="6"/>
      <c r="O271" s="6"/>
      <c r="P271" s="6"/>
      <c r="Q271" s="6"/>
    </row>
    <row r="272" spans="1:17" ht="12.75">
      <c r="A272" s="122"/>
      <c r="B272" s="171"/>
      <c r="C272" s="172"/>
      <c r="D272" s="202"/>
      <c r="E272" s="6"/>
      <c r="F272" s="6"/>
      <c r="G272" s="6"/>
      <c r="H272" s="6"/>
      <c r="I272" s="6"/>
      <c r="J272" s="6"/>
      <c r="K272" s="6"/>
      <c r="L272" s="6"/>
      <c r="M272" s="6"/>
      <c r="N272" s="6"/>
      <c r="O272" s="6"/>
      <c r="P272" s="6"/>
      <c r="Q272" s="6"/>
    </row>
    <row r="273" spans="1:17" ht="12.75">
      <c r="A273" s="122"/>
      <c r="B273" s="171"/>
      <c r="C273" s="172"/>
      <c r="D273" s="202"/>
      <c r="E273" s="6"/>
      <c r="F273" s="6"/>
      <c r="G273" s="6"/>
      <c r="H273" s="6"/>
      <c r="I273" s="6"/>
      <c r="J273" s="6"/>
      <c r="K273" s="6"/>
      <c r="L273" s="6"/>
      <c r="M273" s="6"/>
      <c r="N273" s="6"/>
      <c r="O273" s="6"/>
      <c r="P273" s="6"/>
      <c r="Q273" s="6"/>
    </row>
    <row r="274" spans="1:17" ht="12.75">
      <c r="A274" s="122"/>
      <c r="B274" s="171"/>
      <c r="C274" s="172"/>
      <c r="D274" s="202"/>
      <c r="E274" s="6"/>
      <c r="F274" s="6"/>
      <c r="G274" s="6"/>
      <c r="H274" s="6"/>
      <c r="I274" s="6"/>
      <c r="J274" s="6"/>
      <c r="K274" s="6"/>
      <c r="L274" s="6"/>
      <c r="M274" s="6"/>
      <c r="N274" s="6"/>
      <c r="O274" s="6"/>
      <c r="P274" s="6"/>
      <c r="Q274" s="6"/>
    </row>
    <row r="275" spans="1:17" ht="12.75">
      <c r="A275" s="122"/>
      <c r="B275" s="171"/>
      <c r="C275" s="172"/>
      <c r="D275" s="202"/>
      <c r="E275" s="6"/>
      <c r="F275" s="6"/>
      <c r="G275" s="6"/>
      <c r="H275" s="6"/>
      <c r="I275" s="6"/>
      <c r="J275" s="6"/>
      <c r="K275" s="6"/>
      <c r="L275" s="6"/>
      <c r="M275" s="6"/>
      <c r="N275" s="6"/>
      <c r="O275" s="6"/>
      <c r="P275" s="6"/>
      <c r="Q275" s="6"/>
    </row>
    <row r="276" spans="1:17" ht="12.75">
      <c r="A276" s="122"/>
      <c r="B276" s="171"/>
      <c r="C276" s="172"/>
      <c r="D276" s="202"/>
      <c r="E276" s="6"/>
      <c r="F276" s="6"/>
      <c r="G276" s="6"/>
      <c r="H276" s="6"/>
      <c r="I276" s="6"/>
      <c r="J276" s="6"/>
      <c r="K276" s="6"/>
      <c r="L276" s="6"/>
      <c r="M276" s="6"/>
      <c r="N276" s="6"/>
      <c r="O276" s="6"/>
      <c r="P276" s="6"/>
      <c r="Q276" s="6"/>
    </row>
    <row r="277" spans="1:17" ht="12.75">
      <c r="A277" s="122"/>
      <c r="B277" s="171"/>
      <c r="C277" s="172"/>
      <c r="D277" s="202"/>
      <c r="E277" s="6"/>
      <c r="F277" s="6"/>
      <c r="G277" s="6"/>
      <c r="H277" s="6"/>
      <c r="I277" s="6"/>
      <c r="J277" s="6"/>
      <c r="K277" s="6"/>
      <c r="L277" s="6"/>
      <c r="M277" s="6"/>
      <c r="N277" s="6"/>
      <c r="O277" s="6"/>
      <c r="P277" s="6"/>
      <c r="Q277" s="6"/>
    </row>
    <row r="278" spans="1:17" ht="12.75">
      <c r="A278" s="122"/>
      <c r="B278" s="171"/>
      <c r="C278" s="172"/>
      <c r="D278" s="202"/>
      <c r="E278" s="6"/>
      <c r="F278" s="6"/>
      <c r="G278" s="6"/>
      <c r="H278" s="6"/>
      <c r="I278" s="6"/>
      <c r="J278" s="6"/>
      <c r="K278" s="6"/>
      <c r="L278" s="6"/>
      <c r="M278" s="6"/>
      <c r="N278" s="6"/>
      <c r="O278" s="6"/>
      <c r="P278" s="6"/>
      <c r="Q278" s="6"/>
    </row>
    <row r="279" spans="1:17" ht="12.75">
      <c r="A279" s="122"/>
      <c r="B279" s="171"/>
      <c r="C279" s="172"/>
      <c r="D279" s="202"/>
      <c r="E279" s="6"/>
      <c r="F279" s="6"/>
      <c r="G279" s="6"/>
      <c r="H279" s="6"/>
      <c r="I279" s="6"/>
      <c r="J279" s="6"/>
      <c r="K279" s="6"/>
      <c r="L279" s="6"/>
      <c r="M279" s="6"/>
      <c r="N279" s="6"/>
      <c r="O279" s="6"/>
      <c r="P279" s="6"/>
      <c r="Q279" s="6"/>
    </row>
    <row r="280" spans="1:17" ht="12.75">
      <c r="A280" s="122"/>
      <c r="B280" s="171"/>
      <c r="C280" s="172"/>
      <c r="D280" s="202"/>
      <c r="E280" s="6"/>
      <c r="F280" s="6"/>
      <c r="G280" s="6"/>
      <c r="H280" s="6"/>
      <c r="I280" s="6"/>
      <c r="J280" s="6"/>
      <c r="K280" s="6"/>
      <c r="L280" s="6"/>
      <c r="M280" s="6"/>
      <c r="N280" s="6"/>
      <c r="O280" s="6"/>
      <c r="P280" s="6"/>
      <c r="Q280" s="6"/>
    </row>
    <row r="281" spans="1:17" ht="12.75">
      <c r="A281" s="122"/>
      <c r="B281" s="171"/>
      <c r="C281" s="172"/>
      <c r="D281" s="202"/>
      <c r="E281" s="6"/>
      <c r="F281" s="6"/>
      <c r="G281" s="6"/>
      <c r="H281" s="6"/>
      <c r="I281" s="6"/>
      <c r="J281" s="6"/>
      <c r="K281" s="6"/>
      <c r="L281" s="6"/>
      <c r="M281" s="6"/>
      <c r="N281" s="6"/>
      <c r="O281" s="6"/>
      <c r="P281" s="6"/>
      <c r="Q281" s="6"/>
    </row>
    <row r="282" spans="1:17" ht="12.75">
      <c r="A282" s="122"/>
      <c r="B282" s="171"/>
      <c r="C282" s="172"/>
      <c r="D282" s="202"/>
      <c r="E282" s="6"/>
      <c r="F282" s="6"/>
      <c r="G282" s="6"/>
      <c r="H282" s="6"/>
      <c r="I282" s="6"/>
      <c r="J282" s="6"/>
      <c r="K282" s="6"/>
      <c r="L282" s="6"/>
      <c r="M282" s="6"/>
      <c r="N282" s="6"/>
      <c r="O282" s="6"/>
      <c r="P282" s="6"/>
      <c r="Q282" s="6"/>
    </row>
    <row r="283" spans="1:17" ht="12.75">
      <c r="A283" s="122"/>
      <c r="B283" s="171"/>
      <c r="C283" s="172"/>
      <c r="D283" s="202"/>
      <c r="E283" s="6"/>
      <c r="F283" s="6"/>
      <c r="G283" s="6"/>
      <c r="H283" s="6"/>
      <c r="I283" s="6"/>
      <c r="J283" s="6"/>
      <c r="K283" s="6"/>
      <c r="L283" s="6"/>
      <c r="M283" s="6"/>
      <c r="N283" s="6"/>
      <c r="O283" s="6"/>
      <c r="P283" s="6"/>
      <c r="Q283" s="6"/>
    </row>
    <row r="284" spans="1:17" ht="12.75">
      <c r="A284" s="122"/>
      <c r="B284" s="171"/>
      <c r="C284" s="172"/>
      <c r="D284" s="202"/>
      <c r="E284" s="6"/>
      <c r="F284" s="6"/>
      <c r="G284" s="6"/>
      <c r="H284" s="6"/>
      <c r="I284" s="6"/>
      <c r="J284" s="6"/>
      <c r="K284" s="6"/>
      <c r="L284" s="6"/>
      <c r="M284" s="6"/>
      <c r="N284" s="6"/>
      <c r="O284" s="6"/>
      <c r="P284" s="6"/>
      <c r="Q284" s="6"/>
    </row>
    <row r="285" spans="1:17" ht="12.75">
      <c r="A285" s="122"/>
      <c r="B285" s="171"/>
      <c r="C285" s="172"/>
      <c r="D285" s="202"/>
      <c r="E285" s="6"/>
      <c r="F285" s="6"/>
      <c r="G285" s="6"/>
      <c r="H285" s="6"/>
      <c r="I285" s="6"/>
      <c r="J285" s="6"/>
      <c r="K285" s="6"/>
      <c r="L285" s="6"/>
      <c r="M285" s="6"/>
      <c r="N285" s="6"/>
      <c r="O285" s="6"/>
      <c r="P285" s="6"/>
      <c r="Q285" s="6"/>
    </row>
    <row r="286" spans="1:17" ht="12.75">
      <c r="A286" s="122"/>
      <c r="B286" s="171"/>
      <c r="C286" s="172"/>
      <c r="D286" s="202"/>
      <c r="E286" s="6"/>
      <c r="F286" s="6"/>
      <c r="G286" s="6"/>
      <c r="H286" s="6"/>
      <c r="I286" s="6"/>
      <c r="J286" s="6"/>
      <c r="K286" s="6"/>
      <c r="L286" s="6"/>
      <c r="M286" s="6"/>
      <c r="N286" s="6"/>
      <c r="O286" s="6"/>
      <c r="P286" s="6"/>
      <c r="Q286" s="6"/>
    </row>
    <row r="287" spans="1:17" ht="12.75">
      <c r="A287" s="122"/>
      <c r="B287" s="171"/>
      <c r="C287" s="172"/>
      <c r="D287" s="202"/>
      <c r="E287" s="6"/>
      <c r="F287" s="6"/>
      <c r="G287" s="6"/>
      <c r="H287" s="6"/>
      <c r="I287" s="6"/>
      <c r="J287" s="6"/>
      <c r="K287" s="6"/>
      <c r="L287" s="6"/>
      <c r="M287" s="6"/>
      <c r="N287" s="6"/>
      <c r="O287" s="6"/>
      <c r="P287" s="6"/>
      <c r="Q287" s="6"/>
    </row>
    <row r="288" spans="1:17" ht="12.75">
      <c r="A288" s="122"/>
      <c r="B288" s="171"/>
      <c r="C288" s="172"/>
      <c r="D288" s="202"/>
      <c r="E288" s="6"/>
      <c r="F288" s="6"/>
      <c r="G288" s="6"/>
      <c r="H288" s="6"/>
      <c r="I288" s="6"/>
      <c r="J288" s="6"/>
      <c r="K288" s="6"/>
      <c r="L288" s="6"/>
      <c r="M288" s="6"/>
      <c r="N288" s="6"/>
      <c r="O288" s="6"/>
      <c r="P288" s="6"/>
      <c r="Q288" s="6"/>
    </row>
    <row r="289" spans="1:17" ht="12.75">
      <c r="A289" s="122"/>
      <c r="B289" s="171"/>
      <c r="C289" s="172"/>
      <c r="D289" s="202"/>
      <c r="E289" s="6"/>
      <c r="F289" s="6"/>
      <c r="G289" s="6"/>
      <c r="H289" s="6"/>
      <c r="I289" s="6"/>
      <c r="J289" s="6"/>
      <c r="K289" s="6"/>
      <c r="L289" s="6"/>
      <c r="M289" s="6"/>
      <c r="N289" s="6"/>
      <c r="O289" s="6"/>
      <c r="P289" s="6"/>
      <c r="Q289" s="6"/>
    </row>
    <row r="290" spans="1:17" ht="12.75">
      <c r="A290" s="122"/>
      <c r="B290" s="171"/>
      <c r="C290" s="172"/>
      <c r="D290" s="202"/>
      <c r="E290" s="6"/>
      <c r="F290" s="6"/>
      <c r="G290" s="6"/>
      <c r="H290" s="6"/>
      <c r="I290" s="6"/>
      <c r="J290" s="6"/>
      <c r="K290" s="6"/>
      <c r="L290" s="6"/>
      <c r="M290" s="6"/>
      <c r="N290" s="6"/>
      <c r="O290" s="6"/>
      <c r="P290" s="6"/>
      <c r="Q290" s="6"/>
    </row>
    <row r="291" spans="1:17" ht="12.75">
      <c r="A291" s="122"/>
      <c r="B291" s="171"/>
      <c r="C291" s="172"/>
      <c r="D291" s="202"/>
      <c r="E291" s="6"/>
      <c r="F291" s="6"/>
      <c r="G291" s="6"/>
      <c r="H291" s="6"/>
      <c r="I291" s="6"/>
      <c r="J291" s="6"/>
      <c r="K291" s="6"/>
      <c r="L291" s="6"/>
      <c r="M291" s="6"/>
      <c r="N291" s="6"/>
      <c r="O291" s="6"/>
      <c r="P291" s="6"/>
      <c r="Q291" s="6"/>
    </row>
    <row r="292" spans="1:17" ht="12.75">
      <c r="A292" s="122"/>
      <c r="B292" s="171"/>
      <c r="C292" s="172"/>
      <c r="D292" s="202"/>
      <c r="E292" s="6"/>
      <c r="F292" s="6"/>
      <c r="G292" s="6"/>
      <c r="H292" s="6"/>
      <c r="I292" s="6"/>
      <c r="J292" s="6"/>
      <c r="K292" s="6"/>
      <c r="L292" s="6"/>
      <c r="M292" s="6"/>
      <c r="N292" s="6"/>
      <c r="O292" s="6"/>
      <c r="P292" s="6"/>
      <c r="Q292" s="6"/>
    </row>
    <row r="293" spans="1:17" ht="12.75">
      <c r="A293" s="122"/>
      <c r="B293" s="171"/>
      <c r="C293" s="172"/>
      <c r="D293" s="202"/>
      <c r="E293" s="6"/>
      <c r="F293" s="6"/>
      <c r="G293" s="6"/>
      <c r="H293" s="6"/>
      <c r="I293" s="6"/>
      <c r="J293" s="6"/>
      <c r="K293" s="6"/>
      <c r="L293" s="6"/>
      <c r="M293" s="6"/>
      <c r="N293" s="6"/>
      <c r="O293" s="6"/>
      <c r="P293" s="6"/>
      <c r="Q293" s="6"/>
    </row>
    <row r="294" spans="1:17" ht="12.75">
      <c r="A294" s="122"/>
      <c r="B294" s="171"/>
      <c r="C294" s="172"/>
      <c r="D294" s="202"/>
      <c r="E294" s="6"/>
      <c r="F294" s="6"/>
      <c r="G294" s="6"/>
      <c r="H294" s="6"/>
      <c r="I294" s="6"/>
      <c r="J294" s="6"/>
      <c r="K294" s="6"/>
      <c r="L294" s="6"/>
      <c r="M294" s="6"/>
      <c r="N294" s="6"/>
      <c r="O294" s="6"/>
      <c r="P294" s="6"/>
      <c r="Q294" s="6"/>
    </row>
    <row r="295" spans="1:17" ht="12.75">
      <c r="A295" s="122"/>
      <c r="B295" s="171"/>
      <c r="C295" s="172"/>
      <c r="D295" s="202"/>
      <c r="E295" s="6"/>
      <c r="F295" s="6"/>
      <c r="G295" s="6"/>
      <c r="H295" s="6"/>
      <c r="I295" s="6"/>
      <c r="J295" s="6"/>
      <c r="K295" s="6"/>
      <c r="L295" s="6"/>
      <c r="M295" s="6"/>
      <c r="N295" s="6"/>
      <c r="O295" s="6"/>
      <c r="P295" s="6"/>
      <c r="Q295" s="6"/>
    </row>
    <row r="296" spans="1:17" ht="12.75">
      <c r="A296" s="122"/>
      <c r="B296" s="171"/>
      <c r="C296" s="172"/>
      <c r="D296" s="202"/>
      <c r="E296" s="6"/>
      <c r="F296" s="6"/>
      <c r="G296" s="6"/>
      <c r="H296" s="6"/>
      <c r="I296" s="6"/>
      <c r="J296" s="6"/>
      <c r="K296" s="6"/>
      <c r="L296" s="6"/>
      <c r="M296" s="6"/>
      <c r="N296" s="6"/>
      <c r="O296" s="6"/>
      <c r="P296" s="6"/>
      <c r="Q296" s="6"/>
    </row>
    <row r="297" spans="1:17" ht="12.75">
      <c r="A297" s="122"/>
      <c r="B297" s="171"/>
      <c r="C297" s="172"/>
      <c r="D297" s="202"/>
      <c r="E297" s="6"/>
      <c r="F297" s="6"/>
      <c r="G297" s="6"/>
      <c r="H297" s="6"/>
      <c r="I297" s="6"/>
      <c r="J297" s="6"/>
      <c r="K297" s="6"/>
      <c r="L297" s="6"/>
      <c r="M297" s="6"/>
      <c r="N297" s="6"/>
      <c r="O297" s="6"/>
      <c r="P297" s="6"/>
      <c r="Q297" s="6"/>
    </row>
    <row r="298" spans="1:17" ht="12.75">
      <c r="A298" s="122"/>
      <c r="B298" s="171"/>
      <c r="C298" s="172"/>
      <c r="D298" s="202"/>
      <c r="E298" s="6"/>
      <c r="F298" s="6"/>
      <c r="G298" s="6"/>
      <c r="H298" s="6"/>
      <c r="I298" s="6"/>
      <c r="J298" s="6"/>
      <c r="K298" s="6"/>
      <c r="L298" s="6"/>
      <c r="M298" s="6"/>
      <c r="N298" s="6"/>
      <c r="O298" s="6"/>
      <c r="P298" s="6"/>
      <c r="Q298" s="6"/>
    </row>
    <row r="299" spans="1:17" ht="12.75">
      <c r="A299" s="122"/>
      <c r="B299" s="171"/>
      <c r="C299" s="172"/>
      <c r="D299" s="202"/>
      <c r="E299" s="6"/>
      <c r="F299" s="6"/>
      <c r="G299" s="6"/>
      <c r="H299" s="6"/>
      <c r="I299" s="6"/>
      <c r="J299" s="6"/>
      <c r="K299" s="6"/>
      <c r="L299" s="6"/>
      <c r="M299" s="6"/>
      <c r="N299" s="6"/>
      <c r="O299" s="6"/>
      <c r="P299" s="6"/>
      <c r="Q299" s="6"/>
    </row>
    <row r="300" spans="1:17" ht="12.75">
      <c r="A300" s="122"/>
      <c r="B300" s="171"/>
      <c r="C300" s="172"/>
      <c r="D300" s="202"/>
      <c r="E300" s="6"/>
      <c r="F300" s="6"/>
      <c r="G300" s="6"/>
      <c r="H300" s="6"/>
      <c r="I300" s="6"/>
      <c r="J300" s="6"/>
      <c r="K300" s="6"/>
      <c r="L300" s="6"/>
      <c r="M300" s="6"/>
      <c r="N300" s="6"/>
      <c r="O300" s="6"/>
      <c r="P300" s="6"/>
      <c r="Q300" s="6"/>
    </row>
    <row r="301" spans="1:17" ht="12.75">
      <c r="A301" s="122"/>
      <c r="B301" s="171"/>
      <c r="C301" s="172"/>
      <c r="D301" s="202"/>
      <c r="E301" s="6"/>
      <c r="F301" s="6"/>
      <c r="G301" s="6"/>
      <c r="H301" s="6"/>
      <c r="I301" s="6"/>
      <c r="J301" s="6"/>
      <c r="K301" s="6"/>
      <c r="L301" s="6"/>
      <c r="M301" s="6"/>
      <c r="N301" s="6"/>
      <c r="O301" s="6"/>
      <c r="P301" s="6"/>
      <c r="Q301" s="6"/>
    </row>
    <row r="302" spans="1:17" ht="12.75">
      <c r="A302" s="122"/>
      <c r="B302" s="171"/>
      <c r="C302" s="172"/>
      <c r="D302" s="202"/>
      <c r="E302" s="6"/>
      <c r="F302" s="6"/>
      <c r="G302" s="6"/>
      <c r="H302" s="6"/>
      <c r="I302" s="6"/>
      <c r="J302" s="6"/>
      <c r="K302" s="6"/>
      <c r="L302" s="6"/>
      <c r="M302" s="6"/>
      <c r="N302" s="6"/>
      <c r="O302" s="6"/>
      <c r="P302" s="6"/>
      <c r="Q302" s="6"/>
    </row>
    <row r="303" spans="1:17" ht="12.75">
      <c r="A303" s="122"/>
      <c r="B303" s="171"/>
      <c r="C303" s="172"/>
      <c r="D303" s="202"/>
      <c r="E303" s="6"/>
      <c r="F303" s="6"/>
      <c r="G303" s="6"/>
      <c r="H303" s="6"/>
      <c r="I303" s="6"/>
      <c r="J303" s="6"/>
      <c r="K303" s="6"/>
      <c r="L303" s="6"/>
      <c r="M303" s="6"/>
      <c r="N303" s="6"/>
      <c r="O303" s="6"/>
      <c r="P303" s="6"/>
      <c r="Q303" s="6"/>
    </row>
    <row r="304" spans="1:17" ht="12.75">
      <c r="A304" s="122"/>
      <c r="B304" s="171"/>
      <c r="C304" s="172"/>
      <c r="D304" s="202"/>
      <c r="E304" s="6"/>
      <c r="F304" s="6"/>
      <c r="G304" s="6"/>
      <c r="H304" s="6"/>
      <c r="I304" s="6"/>
      <c r="J304" s="6"/>
      <c r="K304" s="6"/>
      <c r="L304" s="6"/>
      <c r="M304" s="6"/>
      <c r="N304" s="6"/>
      <c r="O304" s="6"/>
      <c r="P304" s="6"/>
      <c r="Q304" s="6"/>
    </row>
    <row r="305" spans="1:17" ht="12.75">
      <c r="A305" s="122"/>
      <c r="B305" s="171"/>
      <c r="C305" s="172"/>
      <c r="D305" s="202"/>
      <c r="E305" s="6"/>
      <c r="F305" s="6"/>
      <c r="G305" s="6"/>
      <c r="H305" s="6"/>
      <c r="I305" s="6"/>
      <c r="J305" s="6"/>
      <c r="K305" s="6"/>
      <c r="L305" s="6"/>
      <c r="M305" s="6"/>
      <c r="N305" s="6"/>
      <c r="O305" s="6"/>
      <c r="P305" s="6"/>
      <c r="Q305" s="6"/>
    </row>
    <row r="306" spans="1:17" ht="12.75">
      <c r="A306" s="122"/>
      <c r="B306" s="171"/>
      <c r="C306" s="172"/>
      <c r="D306" s="202"/>
      <c r="E306" s="6"/>
      <c r="F306" s="6"/>
      <c r="G306" s="6"/>
      <c r="H306" s="6"/>
      <c r="I306" s="6"/>
      <c r="J306" s="6"/>
      <c r="K306" s="6"/>
      <c r="L306" s="6"/>
      <c r="M306" s="6"/>
      <c r="N306" s="6"/>
      <c r="O306" s="6"/>
      <c r="P306" s="6"/>
      <c r="Q306" s="6"/>
    </row>
    <row r="307" spans="1:17" ht="12.75">
      <c r="A307" s="122"/>
      <c r="B307" s="171"/>
      <c r="C307" s="172"/>
      <c r="D307" s="202"/>
      <c r="E307" s="6"/>
      <c r="F307" s="6"/>
      <c r="G307" s="6"/>
      <c r="H307" s="6"/>
      <c r="I307" s="6"/>
      <c r="J307" s="6"/>
      <c r="K307" s="6"/>
      <c r="L307" s="6"/>
      <c r="M307" s="6"/>
      <c r="N307" s="6"/>
      <c r="O307" s="6"/>
      <c r="P307" s="6"/>
      <c r="Q307" s="6"/>
    </row>
    <row r="308" spans="1:17" ht="12.75">
      <c r="A308" s="122"/>
      <c r="B308" s="171"/>
      <c r="C308" s="172"/>
      <c r="D308" s="202"/>
      <c r="E308" s="6"/>
      <c r="F308" s="6"/>
      <c r="G308" s="6"/>
      <c r="H308" s="6"/>
      <c r="I308" s="6"/>
      <c r="J308" s="6"/>
      <c r="K308" s="6"/>
      <c r="L308" s="6"/>
      <c r="M308" s="6"/>
      <c r="N308" s="6"/>
      <c r="O308" s="6"/>
      <c r="P308" s="6"/>
      <c r="Q308" s="6"/>
    </row>
    <row r="309" spans="1:17" ht="12.75">
      <c r="A309" s="122"/>
      <c r="B309" s="171"/>
      <c r="C309" s="172"/>
      <c r="D309" s="202"/>
      <c r="E309" s="6"/>
      <c r="F309" s="6"/>
      <c r="G309" s="6"/>
      <c r="H309" s="6"/>
      <c r="I309" s="6"/>
      <c r="J309" s="6"/>
      <c r="K309" s="6"/>
      <c r="L309" s="6"/>
      <c r="M309" s="6"/>
      <c r="N309" s="6"/>
      <c r="O309" s="6"/>
      <c r="P309" s="6"/>
      <c r="Q309" s="6"/>
    </row>
    <row r="310" spans="1:17" ht="12.75">
      <c r="A310" s="122"/>
      <c r="B310" s="171"/>
      <c r="C310" s="172"/>
      <c r="D310" s="202"/>
      <c r="E310" s="6"/>
      <c r="F310" s="6"/>
      <c r="G310" s="6"/>
      <c r="H310" s="6"/>
      <c r="I310" s="6"/>
      <c r="J310" s="6"/>
      <c r="K310" s="6"/>
      <c r="L310" s="6"/>
      <c r="M310" s="6"/>
      <c r="N310" s="6"/>
      <c r="O310" s="6"/>
      <c r="P310" s="6"/>
      <c r="Q310" s="6"/>
    </row>
    <row r="311" spans="1:17" ht="12.75">
      <c r="A311" s="122"/>
      <c r="B311" s="171"/>
      <c r="C311" s="172"/>
      <c r="D311" s="202"/>
      <c r="E311" s="6"/>
      <c r="F311" s="6"/>
      <c r="G311" s="6"/>
      <c r="H311" s="6"/>
      <c r="I311" s="6"/>
      <c r="J311" s="6"/>
      <c r="K311" s="6"/>
      <c r="L311" s="6"/>
      <c r="M311" s="6"/>
      <c r="N311" s="6"/>
      <c r="O311" s="6"/>
      <c r="P311" s="6"/>
      <c r="Q311" s="6"/>
    </row>
    <row r="312" spans="1:17" ht="12.75">
      <c r="A312" s="122"/>
      <c r="B312" s="171"/>
      <c r="C312" s="172"/>
      <c r="D312" s="202"/>
      <c r="E312" s="6"/>
      <c r="F312" s="6"/>
      <c r="G312" s="6"/>
      <c r="H312" s="6"/>
      <c r="I312" s="6"/>
      <c r="J312" s="6"/>
      <c r="K312" s="6"/>
      <c r="L312" s="6"/>
      <c r="M312" s="6"/>
      <c r="N312" s="6"/>
      <c r="O312" s="6"/>
      <c r="P312" s="6"/>
      <c r="Q312" s="6"/>
    </row>
    <row r="313" spans="1:17" ht="12.75">
      <c r="A313" s="122"/>
      <c r="B313" s="171"/>
      <c r="C313" s="172"/>
      <c r="D313" s="202"/>
      <c r="E313" s="6"/>
      <c r="F313" s="6"/>
      <c r="G313" s="6"/>
      <c r="H313" s="6"/>
      <c r="I313" s="6"/>
      <c r="J313" s="6"/>
      <c r="K313" s="6"/>
      <c r="L313" s="6"/>
      <c r="M313" s="6"/>
      <c r="N313" s="6"/>
      <c r="O313" s="6"/>
      <c r="P313" s="6"/>
      <c r="Q313" s="6"/>
    </row>
    <row r="314" spans="1:17" ht="12.75">
      <c r="A314" s="122"/>
      <c r="B314" s="171"/>
      <c r="C314" s="172"/>
      <c r="D314" s="202"/>
      <c r="E314" s="6"/>
      <c r="F314" s="6"/>
      <c r="G314" s="6"/>
      <c r="H314" s="6"/>
      <c r="I314" s="6"/>
      <c r="J314" s="6"/>
      <c r="K314" s="6"/>
      <c r="L314" s="6"/>
      <c r="M314" s="6"/>
      <c r="N314" s="6"/>
      <c r="O314" s="6"/>
      <c r="P314" s="6"/>
      <c r="Q314" s="6"/>
    </row>
    <row r="315" spans="1:17" ht="12.75">
      <c r="A315" s="122"/>
      <c r="B315" s="171"/>
      <c r="C315" s="172"/>
      <c r="D315" s="202"/>
      <c r="E315" s="6"/>
      <c r="F315" s="6"/>
      <c r="G315" s="6"/>
      <c r="H315" s="6"/>
      <c r="I315" s="6"/>
      <c r="J315" s="6"/>
      <c r="K315" s="6"/>
      <c r="L315" s="6"/>
      <c r="M315" s="6"/>
      <c r="N315" s="6"/>
      <c r="O315" s="6"/>
      <c r="P315" s="6"/>
      <c r="Q315" s="6"/>
    </row>
    <row r="316" spans="1:17" ht="12.75">
      <c r="A316" s="122"/>
      <c r="B316" s="171"/>
      <c r="C316" s="172"/>
      <c r="D316" s="202"/>
      <c r="E316" s="6"/>
      <c r="F316" s="6"/>
      <c r="G316" s="6"/>
      <c r="H316" s="6"/>
      <c r="I316" s="6"/>
      <c r="J316" s="6"/>
      <c r="K316" s="6"/>
      <c r="L316" s="6"/>
      <c r="M316" s="6"/>
      <c r="N316" s="6"/>
      <c r="O316" s="6"/>
      <c r="P316" s="6"/>
      <c r="Q316" s="6"/>
    </row>
    <row r="317" spans="1:17" ht="12.75">
      <c r="A317" s="122"/>
      <c r="B317" s="171"/>
      <c r="C317" s="172"/>
      <c r="D317" s="202"/>
      <c r="E317" s="6"/>
      <c r="F317" s="6"/>
      <c r="G317" s="6"/>
      <c r="H317" s="6"/>
      <c r="I317" s="6"/>
      <c r="J317" s="6"/>
      <c r="K317" s="6"/>
      <c r="L317" s="6"/>
      <c r="M317" s="6"/>
      <c r="N317" s="6"/>
      <c r="O317" s="6"/>
      <c r="P317" s="6"/>
      <c r="Q317" s="6"/>
    </row>
    <row r="318" spans="1:17" ht="12.75">
      <c r="A318" s="122"/>
      <c r="B318" s="171"/>
      <c r="C318" s="172"/>
      <c r="D318" s="202"/>
      <c r="E318" s="6"/>
      <c r="F318" s="6"/>
      <c r="G318" s="6"/>
      <c r="H318" s="6"/>
      <c r="I318" s="6"/>
      <c r="J318" s="6"/>
      <c r="K318" s="6"/>
      <c r="L318" s="6"/>
      <c r="M318" s="6"/>
      <c r="N318" s="6"/>
      <c r="O318" s="6"/>
      <c r="P318" s="6"/>
      <c r="Q318" s="6"/>
    </row>
    <row r="319" spans="1:17" ht="12.75">
      <c r="A319" s="122"/>
      <c r="B319" s="171"/>
      <c r="C319" s="172"/>
      <c r="D319" s="202"/>
      <c r="E319" s="6"/>
      <c r="F319" s="6"/>
      <c r="G319" s="6"/>
      <c r="H319" s="6"/>
      <c r="I319" s="6"/>
      <c r="J319" s="6"/>
      <c r="K319" s="6"/>
      <c r="L319" s="6"/>
      <c r="M319" s="6"/>
      <c r="N319" s="6"/>
      <c r="O319" s="6"/>
      <c r="P319" s="6"/>
      <c r="Q319" s="6"/>
    </row>
    <row r="320" spans="1:17" ht="12.75">
      <c r="A320" s="122"/>
      <c r="B320" s="171"/>
      <c r="C320" s="172"/>
      <c r="D320" s="202"/>
      <c r="E320" s="6"/>
      <c r="F320" s="6"/>
      <c r="G320" s="6"/>
      <c r="H320" s="6"/>
      <c r="I320" s="6"/>
      <c r="J320" s="6"/>
      <c r="K320" s="6"/>
      <c r="L320" s="6"/>
      <c r="M320" s="6"/>
      <c r="N320" s="6"/>
      <c r="O320" s="6"/>
      <c r="P320" s="6"/>
      <c r="Q320" s="6"/>
    </row>
    <row r="321" spans="1:17" ht="12.75">
      <c r="A321" s="122"/>
      <c r="B321" s="171"/>
      <c r="C321" s="172"/>
      <c r="D321" s="202"/>
      <c r="E321" s="6"/>
      <c r="F321" s="6"/>
      <c r="G321" s="6"/>
      <c r="H321" s="6"/>
      <c r="I321" s="6"/>
      <c r="J321" s="6"/>
      <c r="K321" s="6"/>
      <c r="L321" s="6"/>
      <c r="M321" s="6"/>
      <c r="N321" s="6"/>
      <c r="O321" s="6"/>
      <c r="P321" s="6"/>
      <c r="Q321" s="6"/>
    </row>
    <row r="322" spans="1:17" ht="12.75">
      <c r="A322" s="122"/>
      <c r="B322" s="171"/>
      <c r="C322" s="172"/>
      <c r="D322" s="202"/>
      <c r="E322" s="6"/>
      <c r="F322" s="6"/>
      <c r="G322" s="6"/>
      <c r="H322" s="6"/>
      <c r="I322" s="6"/>
      <c r="J322" s="6"/>
      <c r="K322" s="6"/>
      <c r="L322" s="6"/>
      <c r="M322" s="6"/>
      <c r="N322" s="6"/>
      <c r="O322" s="6"/>
      <c r="P322" s="6"/>
      <c r="Q322" s="6"/>
    </row>
    <row r="323" spans="1:17" ht="12.75">
      <c r="A323" s="122"/>
      <c r="B323" s="171"/>
      <c r="C323" s="172"/>
      <c r="D323" s="202"/>
      <c r="E323" s="6"/>
      <c r="F323" s="6"/>
      <c r="G323" s="6"/>
      <c r="H323" s="6"/>
      <c r="I323" s="6"/>
      <c r="J323" s="6"/>
      <c r="K323" s="6"/>
      <c r="L323" s="6"/>
      <c r="M323" s="6"/>
      <c r="N323" s="6"/>
      <c r="O323" s="6"/>
      <c r="P323" s="6"/>
      <c r="Q323" s="6"/>
    </row>
    <row r="324" spans="1:17" ht="12.75">
      <c r="A324" s="122"/>
      <c r="B324" s="171"/>
      <c r="C324" s="172"/>
      <c r="D324" s="202"/>
      <c r="E324" s="6"/>
      <c r="F324" s="6"/>
      <c r="G324" s="6"/>
      <c r="H324" s="6"/>
      <c r="I324" s="6"/>
      <c r="J324" s="6"/>
      <c r="K324" s="6"/>
      <c r="L324" s="6"/>
      <c r="M324" s="6"/>
      <c r="N324" s="6"/>
      <c r="O324" s="6"/>
      <c r="P324" s="6"/>
      <c r="Q324" s="6"/>
    </row>
    <row r="325" spans="1:17" ht="12.75">
      <c r="A325" s="122"/>
      <c r="B325" s="171"/>
      <c r="C325" s="172"/>
      <c r="D325" s="202"/>
      <c r="E325" s="6"/>
      <c r="F325" s="6"/>
      <c r="G325" s="6"/>
      <c r="H325" s="6"/>
      <c r="I325" s="6"/>
      <c r="J325" s="6"/>
      <c r="K325" s="6"/>
      <c r="L325" s="6"/>
      <c r="M325" s="6"/>
      <c r="N325" s="6"/>
      <c r="O325" s="6"/>
      <c r="P325" s="6"/>
      <c r="Q325" s="6"/>
    </row>
    <row r="326" spans="1:17" ht="12.75">
      <c r="A326" s="122"/>
      <c r="B326" s="171"/>
      <c r="C326" s="172"/>
      <c r="D326" s="202"/>
      <c r="E326" s="6"/>
      <c r="F326" s="6"/>
      <c r="G326" s="6"/>
      <c r="H326" s="6"/>
      <c r="I326" s="6"/>
      <c r="J326" s="6"/>
      <c r="K326" s="6"/>
      <c r="L326" s="6"/>
      <c r="M326" s="6"/>
      <c r="N326" s="6"/>
      <c r="O326" s="6"/>
      <c r="P326" s="6"/>
      <c r="Q326" s="6"/>
    </row>
    <row r="327" spans="1:17" ht="12.75">
      <c r="A327" s="122"/>
      <c r="B327" s="171"/>
      <c r="C327" s="172"/>
      <c r="D327" s="202"/>
      <c r="E327" s="6"/>
      <c r="F327" s="6"/>
      <c r="G327" s="6"/>
      <c r="H327" s="6"/>
      <c r="I327" s="6"/>
      <c r="J327" s="6"/>
      <c r="K327" s="6"/>
      <c r="L327" s="6"/>
      <c r="M327" s="6"/>
      <c r="N327" s="6"/>
      <c r="O327" s="6"/>
      <c r="P327" s="6"/>
      <c r="Q327" s="6"/>
    </row>
    <row r="328" spans="1:17" ht="12.75">
      <c r="A328" s="122"/>
      <c r="B328" s="171"/>
      <c r="C328" s="172"/>
      <c r="D328" s="202"/>
      <c r="E328" s="6"/>
      <c r="F328" s="6"/>
      <c r="G328" s="6"/>
      <c r="H328" s="6"/>
      <c r="I328" s="6"/>
      <c r="J328" s="6"/>
      <c r="K328" s="6"/>
      <c r="L328" s="6"/>
      <c r="M328" s="6"/>
      <c r="N328" s="6"/>
      <c r="O328" s="6"/>
      <c r="P328" s="6"/>
      <c r="Q328" s="6"/>
    </row>
    <row r="329" spans="1:17" ht="12.75">
      <c r="A329" s="122"/>
      <c r="B329" s="171"/>
      <c r="C329" s="172"/>
      <c r="D329" s="202"/>
      <c r="E329" s="6"/>
      <c r="F329" s="6"/>
      <c r="G329" s="6"/>
      <c r="H329" s="6"/>
      <c r="I329" s="6"/>
      <c r="J329" s="6"/>
      <c r="K329" s="6"/>
      <c r="L329" s="6"/>
      <c r="M329" s="6"/>
      <c r="N329" s="6"/>
      <c r="O329" s="6"/>
      <c r="P329" s="6"/>
      <c r="Q329" s="6"/>
    </row>
    <row r="330" spans="1:17" ht="12.75">
      <c r="A330" s="122"/>
      <c r="B330" s="171"/>
      <c r="C330" s="172"/>
      <c r="D330" s="202"/>
      <c r="E330" s="6"/>
      <c r="F330" s="6"/>
      <c r="G330" s="6"/>
      <c r="H330" s="6"/>
      <c r="I330" s="6"/>
      <c r="J330" s="6"/>
      <c r="K330" s="6"/>
      <c r="L330" s="6"/>
      <c r="M330" s="6"/>
      <c r="N330" s="6"/>
      <c r="O330" s="6"/>
      <c r="P330" s="6"/>
      <c r="Q330" s="6"/>
    </row>
    <row r="331" spans="1:17" ht="12.75">
      <c r="A331" s="122"/>
      <c r="B331" s="171"/>
      <c r="C331" s="172"/>
      <c r="D331" s="202"/>
      <c r="E331" s="6"/>
      <c r="F331" s="6"/>
      <c r="G331" s="6"/>
      <c r="H331" s="6"/>
      <c r="I331" s="6"/>
      <c r="J331" s="6"/>
      <c r="K331" s="6"/>
      <c r="L331" s="6"/>
      <c r="M331" s="6"/>
      <c r="N331" s="6"/>
      <c r="O331" s="6"/>
      <c r="P331" s="6"/>
      <c r="Q331" s="6"/>
    </row>
    <row r="332" spans="1:17" ht="12.75">
      <c r="A332" s="122"/>
      <c r="B332" s="171"/>
      <c r="C332" s="172"/>
      <c r="D332" s="202"/>
      <c r="E332" s="6"/>
      <c r="F332" s="6"/>
      <c r="G332" s="6"/>
      <c r="H332" s="6"/>
      <c r="I332" s="6"/>
      <c r="J332" s="6"/>
      <c r="K332" s="6"/>
      <c r="L332" s="6"/>
      <c r="M332" s="6"/>
      <c r="N332" s="6"/>
      <c r="O332" s="6"/>
      <c r="P332" s="6"/>
      <c r="Q332" s="6"/>
    </row>
    <row r="333" spans="1:17" ht="12.75">
      <c r="A333" s="122"/>
      <c r="B333" s="171"/>
      <c r="C333" s="172"/>
      <c r="D333" s="202"/>
      <c r="E333" s="6"/>
      <c r="F333" s="6"/>
      <c r="G333" s="6"/>
      <c r="H333" s="6"/>
      <c r="I333" s="6"/>
      <c r="J333" s="6"/>
      <c r="K333" s="6"/>
      <c r="L333" s="6"/>
      <c r="M333" s="6"/>
      <c r="N333" s="6"/>
      <c r="O333" s="6"/>
      <c r="P333" s="6"/>
      <c r="Q333" s="6"/>
    </row>
    <row r="334" spans="1:17" ht="12.75">
      <c r="A334" s="122"/>
      <c r="B334" s="171"/>
      <c r="C334" s="172"/>
      <c r="D334" s="202"/>
      <c r="E334" s="6"/>
      <c r="F334" s="6"/>
      <c r="G334" s="6"/>
      <c r="H334" s="6"/>
      <c r="I334" s="6"/>
      <c r="J334" s="6"/>
      <c r="K334" s="6"/>
      <c r="L334" s="6"/>
      <c r="M334" s="6"/>
      <c r="N334" s="6"/>
      <c r="O334" s="6"/>
      <c r="P334" s="6"/>
      <c r="Q334" s="6"/>
    </row>
    <row r="335" spans="1:17" ht="12.75">
      <c r="A335" s="122"/>
      <c r="B335" s="171"/>
      <c r="C335" s="172"/>
      <c r="D335" s="202"/>
      <c r="E335" s="6"/>
      <c r="F335" s="6"/>
      <c r="G335" s="6"/>
      <c r="H335" s="6"/>
      <c r="I335" s="6"/>
      <c r="J335" s="6"/>
      <c r="K335" s="6"/>
      <c r="L335" s="6"/>
      <c r="M335" s="6"/>
      <c r="N335" s="6"/>
      <c r="O335" s="6"/>
      <c r="P335" s="6"/>
      <c r="Q335" s="6"/>
    </row>
    <row r="336" spans="1:17" ht="12.75">
      <c r="A336" s="122"/>
      <c r="B336" s="171"/>
      <c r="C336" s="172"/>
      <c r="D336" s="202"/>
      <c r="E336" s="6"/>
      <c r="F336" s="6"/>
      <c r="G336" s="6"/>
      <c r="H336" s="6"/>
      <c r="I336" s="6"/>
      <c r="J336" s="6"/>
      <c r="K336" s="6"/>
      <c r="L336" s="6"/>
      <c r="M336" s="6"/>
      <c r="N336" s="6"/>
      <c r="O336" s="6"/>
      <c r="P336" s="6"/>
      <c r="Q336" s="6"/>
    </row>
    <row r="337" spans="1:17" ht="12.75">
      <c r="A337" s="122"/>
      <c r="B337" s="171"/>
      <c r="C337" s="172"/>
      <c r="D337" s="202"/>
      <c r="E337" s="6"/>
      <c r="F337" s="6"/>
      <c r="G337" s="6"/>
      <c r="H337" s="6"/>
      <c r="I337" s="6"/>
      <c r="J337" s="6"/>
      <c r="K337" s="6"/>
      <c r="L337" s="6"/>
      <c r="M337" s="6"/>
      <c r="N337" s="6"/>
      <c r="O337" s="6"/>
      <c r="P337" s="6"/>
      <c r="Q337" s="6"/>
    </row>
    <row r="338" spans="1:17" ht="12.75">
      <c r="A338" s="122"/>
      <c r="B338" s="171"/>
      <c r="C338" s="172"/>
      <c r="D338" s="202"/>
      <c r="E338" s="6"/>
      <c r="F338" s="6"/>
      <c r="G338" s="6"/>
      <c r="H338" s="6"/>
      <c r="I338" s="6"/>
      <c r="J338" s="6"/>
      <c r="K338" s="6"/>
      <c r="L338" s="6"/>
      <c r="M338" s="6"/>
      <c r="N338" s="6"/>
      <c r="O338" s="6"/>
      <c r="P338" s="6"/>
      <c r="Q338" s="6"/>
    </row>
    <row r="339" spans="1:17" ht="12.75">
      <c r="A339" s="122"/>
      <c r="B339" s="171"/>
      <c r="C339" s="172"/>
      <c r="D339" s="202"/>
      <c r="E339" s="6"/>
      <c r="F339" s="6"/>
      <c r="G339" s="6"/>
      <c r="H339" s="6"/>
      <c r="I339" s="6"/>
      <c r="J339" s="6"/>
      <c r="K339" s="6"/>
      <c r="L339" s="6"/>
      <c r="M339" s="6"/>
      <c r="N339" s="6"/>
      <c r="O339" s="6"/>
      <c r="P339" s="6"/>
      <c r="Q339" s="6"/>
    </row>
    <row r="340" spans="1:17" ht="12.75">
      <c r="A340" s="122"/>
      <c r="B340" s="171"/>
      <c r="C340" s="172"/>
      <c r="D340" s="202"/>
      <c r="E340" s="6"/>
      <c r="F340" s="6"/>
      <c r="G340" s="6"/>
      <c r="H340" s="6"/>
      <c r="I340" s="6"/>
      <c r="J340" s="6"/>
      <c r="K340" s="6"/>
      <c r="L340" s="6"/>
      <c r="M340" s="6"/>
      <c r="N340" s="6"/>
      <c r="O340" s="6"/>
      <c r="P340" s="6"/>
      <c r="Q340" s="6"/>
    </row>
    <row r="341" spans="1:17" ht="12.75">
      <c r="A341" s="122"/>
      <c r="B341" s="171"/>
      <c r="C341" s="172"/>
      <c r="D341" s="202"/>
      <c r="E341" s="6"/>
      <c r="F341" s="6"/>
      <c r="G341" s="6"/>
      <c r="H341" s="6"/>
      <c r="I341" s="6"/>
      <c r="J341" s="6"/>
      <c r="K341" s="6"/>
      <c r="L341" s="6"/>
      <c r="M341" s="6"/>
      <c r="N341" s="6"/>
      <c r="O341" s="6"/>
      <c r="P341" s="6"/>
      <c r="Q341" s="6"/>
    </row>
    <row r="342" spans="1:17" ht="12.75">
      <c r="A342" s="122"/>
      <c r="B342" s="171"/>
      <c r="C342" s="172"/>
      <c r="D342" s="202"/>
      <c r="E342" s="6"/>
      <c r="F342" s="6"/>
      <c r="G342" s="6"/>
      <c r="H342" s="6"/>
      <c r="I342" s="6"/>
      <c r="J342" s="6"/>
      <c r="K342" s="6"/>
      <c r="L342" s="6"/>
      <c r="M342" s="6"/>
      <c r="N342" s="6"/>
      <c r="O342" s="6"/>
      <c r="P342" s="6"/>
      <c r="Q342" s="6"/>
    </row>
    <row r="343" spans="1:17" ht="12.75">
      <c r="A343" s="122"/>
      <c r="B343" s="171"/>
      <c r="C343" s="172"/>
      <c r="D343" s="202"/>
      <c r="E343" s="6"/>
      <c r="F343" s="6"/>
      <c r="G343" s="6"/>
      <c r="H343" s="6"/>
      <c r="I343" s="6"/>
      <c r="J343" s="6"/>
      <c r="K343" s="6"/>
      <c r="L343" s="6"/>
      <c r="M343" s="6"/>
      <c r="N343" s="6"/>
      <c r="O343" s="6"/>
      <c r="P343" s="6"/>
      <c r="Q343" s="6"/>
    </row>
    <row r="344" spans="1:17" ht="12.75">
      <c r="A344" s="122"/>
      <c r="B344" s="171"/>
      <c r="C344" s="172"/>
      <c r="D344" s="202"/>
      <c r="E344" s="6"/>
      <c r="F344" s="6"/>
      <c r="G344" s="6"/>
      <c r="H344" s="6"/>
      <c r="I344" s="6"/>
      <c r="J344" s="6"/>
      <c r="K344" s="6"/>
      <c r="L344" s="6"/>
      <c r="M344" s="6"/>
      <c r="N344" s="6"/>
      <c r="O344" s="6"/>
      <c r="P344" s="6"/>
      <c r="Q344" s="6"/>
    </row>
    <row r="345" spans="1:17" ht="12.75">
      <c r="A345" s="122"/>
      <c r="B345" s="171"/>
      <c r="C345" s="172"/>
      <c r="D345" s="202"/>
      <c r="E345" s="6"/>
      <c r="F345" s="6"/>
      <c r="G345" s="6"/>
      <c r="H345" s="6"/>
      <c r="I345" s="6"/>
      <c r="J345" s="6"/>
      <c r="K345" s="6"/>
      <c r="L345" s="6"/>
      <c r="M345" s="6"/>
      <c r="N345" s="6"/>
      <c r="O345" s="6"/>
      <c r="P345" s="6"/>
      <c r="Q345" s="6"/>
    </row>
    <row r="346" spans="1:17" ht="12.75">
      <c r="A346" s="122"/>
      <c r="B346" s="171"/>
      <c r="C346" s="172"/>
      <c r="D346" s="202"/>
      <c r="E346" s="6"/>
      <c r="F346" s="6"/>
      <c r="G346" s="6"/>
      <c r="H346" s="6"/>
      <c r="I346" s="6"/>
      <c r="J346" s="6"/>
      <c r="K346" s="6"/>
      <c r="L346" s="6"/>
      <c r="M346" s="6"/>
      <c r="N346" s="6"/>
      <c r="O346" s="6"/>
      <c r="P346" s="6"/>
      <c r="Q346" s="6"/>
    </row>
    <row r="347" spans="1:17" ht="12.75">
      <c r="A347" s="122"/>
      <c r="B347" s="171"/>
      <c r="C347" s="172"/>
      <c r="D347" s="202"/>
      <c r="E347" s="6"/>
      <c r="F347" s="6"/>
      <c r="G347" s="6"/>
      <c r="H347" s="6"/>
      <c r="I347" s="6"/>
      <c r="J347" s="6"/>
      <c r="K347" s="6"/>
      <c r="L347" s="6"/>
      <c r="M347" s="6"/>
      <c r="N347" s="6"/>
      <c r="O347" s="6"/>
      <c r="P347" s="6"/>
      <c r="Q347" s="6"/>
    </row>
    <row r="348" spans="1:17" ht="12.75">
      <c r="A348" s="122"/>
      <c r="B348" s="171"/>
      <c r="C348" s="172"/>
      <c r="D348" s="202"/>
      <c r="E348" s="6"/>
      <c r="F348" s="6"/>
      <c r="G348" s="6"/>
      <c r="H348" s="6"/>
      <c r="I348" s="6"/>
      <c r="J348" s="6"/>
      <c r="K348" s="6"/>
      <c r="L348" s="6"/>
      <c r="M348" s="6"/>
      <c r="N348" s="6"/>
      <c r="O348" s="6"/>
      <c r="P348" s="6"/>
      <c r="Q348" s="6"/>
    </row>
    <row r="349" spans="1:17" ht="12.75">
      <c r="A349" s="122"/>
      <c r="B349" s="171"/>
      <c r="C349" s="172"/>
      <c r="D349" s="202"/>
      <c r="E349" s="6"/>
      <c r="F349" s="6"/>
      <c r="G349" s="6"/>
      <c r="H349" s="6"/>
      <c r="I349" s="6"/>
      <c r="J349" s="6"/>
      <c r="K349" s="6"/>
      <c r="L349" s="6"/>
      <c r="M349" s="6"/>
      <c r="N349" s="6"/>
      <c r="O349" s="6"/>
      <c r="P349" s="6"/>
      <c r="Q349" s="6"/>
    </row>
    <row r="350" spans="1:17" ht="12.75">
      <c r="A350" s="122"/>
      <c r="B350" s="171"/>
      <c r="C350" s="172"/>
      <c r="D350" s="202"/>
      <c r="E350" s="6"/>
      <c r="F350" s="6"/>
      <c r="G350" s="6"/>
      <c r="H350" s="6"/>
      <c r="I350" s="6"/>
      <c r="J350" s="6"/>
      <c r="K350" s="6"/>
      <c r="L350" s="6"/>
      <c r="M350" s="6"/>
      <c r="N350" s="6"/>
      <c r="O350" s="6"/>
      <c r="P350" s="6"/>
      <c r="Q350" s="6"/>
    </row>
    <row r="351" spans="1:17" ht="12.75">
      <c r="A351" s="122"/>
      <c r="B351" s="171"/>
      <c r="C351" s="172"/>
      <c r="D351" s="202"/>
      <c r="E351" s="6"/>
      <c r="F351" s="6"/>
      <c r="G351" s="6"/>
      <c r="H351" s="6"/>
      <c r="I351" s="6"/>
      <c r="J351" s="6"/>
      <c r="K351" s="6"/>
      <c r="L351" s="6"/>
      <c r="M351" s="6"/>
      <c r="N351" s="6"/>
      <c r="O351" s="6"/>
      <c r="P351" s="6"/>
      <c r="Q351" s="6"/>
    </row>
    <row r="352" spans="1:17" ht="12.75">
      <c r="A352" s="122"/>
      <c r="B352" s="171"/>
      <c r="C352" s="172"/>
      <c r="D352" s="202"/>
      <c r="E352" s="6"/>
      <c r="F352" s="6"/>
      <c r="G352" s="6"/>
      <c r="H352" s="6"/>
      <c r="I352" s="6"/>
      <c r="J352" s="6"/>
      <c r="K352" s="6"/>
      <c r="L352" s="6"/>
      <c r="M352" s="6"/>
      <c r="N352" s="6"/>
      <c r="O352" s="6"/>
      <c r="P352" s="6"/>
      <c r="Q352" s="6"/>
    </row>
    <row r="353" spans="1:17" ht="12.75">
      <c r="A353" s="122"/>
      <c r="B353" s="171"/>
      <c r="C353" s="172"/>
      <c r="D353" s="202"/>
      <c r="E353" s="6"/>
      <c r="F353" s="6"/>
      <c r="G353" s="6"/>
      <c r="H353" s="6"/>
      <c r="I353" s="6"/>
      <c r="J353" s="6"/>
      <c r="K353" s="6"/>
      <c r="L353" s="6"/>
      <c r="M353" s="6"/>
      <c r="N353" s="6"/>
      <c r="O353" s="6"/>
      <c r="P353" s="6"/>
      <c r="Q353" s="6"/>
    </row>
    <row r="354" spans="1:17" ht="12.75">
      <c r="A354" s="122"/>
      <c r="B354" s="171"/>
      <c r="C354" s="172"/>
      <c r="D354" s="202"/>
      <c r="E354" s="6"/>
      <c r="F354" s="6"/>
      <c r="G354" s="6"/>
      <c r="H354" s="6"/>
      <c r="I354" s="6"/>
      <c r="J354" s="6"/>
      <c r="K354" s="6"/>
      <c r="L354" s="6"/>
      <c r="M354" s="6"/>
      <c r="N354" s="6"/>
      <c r="O354" s="6"/>
      <c r="P354" s="6"/>
      <c r="Q354" s="6"/>
    </row>
    <row r="355" spans="1:17" ht="12.75">
      <c r="A355" s="122"/>
      <c r="B355" s="171"/>
      <c r="C355" s="172"/>
      <c r="D355" s="202"/>
      <c r="E355" s="6"/>
      <c r="F355" s="6"/>
      <c r="G355" s="6"/>
      <c r="H355" s="6"/>
      <c r="I355" s="6"/>
      <c r="J355" s="6"/>
      <c r="K355" s="6"/>
      <c r="L355" s="6"/>
      <c r="M355" s="6"/>
      <c r="N355" s="6"/>
      <c r="O355" s="6"/>
      <c r="P355" s="6"/>
      <c r="Q355" s="6"/>
    </row>
    <row r="356" spans="1:17" ht="12.75">
      <c r="A356" s="122"/>
      <c r="B356" s="171"/>
      <c r="C356" s="172"/>
      <c r="D356" s="202"/>
      <c r="E356" s="6"/>
      <c r="F356" s="6"/>
      <c r="G356" s="6"/>
      <c r="H356" s="6"/>
      <c r="I356" s="6"/>
      <c r="J356" s="6"/>
      <c r="K356" s="6"/>
      <c r="L356" s="6"/>
      <c r="M356" s="6"/>
      <c r="N356" s="6"/>
      <c r="O356" s="6"/>
      <c r="P356" s="6"/>
      <c r="Q356" s="6"/>
    </row>
    <row r="357" spans="1:17" ht="12.75">
      <c r="A357" s="122"/>
      <c r="B357" s="171"/>
      <c r="C357" s="172"/>
      <c r="D357" s="202"/>
      <c r="E357" s="6"/>
      <c r="F357" s="6"/>
      <c r="G357" s="6"/>
      <c r="H357" s="6"/>
      <c r="I357" s="6"/>
      <c r="J357" s="6"/>
      <c r="K357" s="6"/>
      <c r="L357" s="6"/>
      <c r="M357" s="6"/>
      <c r="N357" s="6"/>
      <c r="O357" s="6"/>
      <c r="P357" s="6"/>
      <c r="Q357" s="6"/>
    </row>
    <row r="358" spans="1:17" ht="12.75">
      <c r="A358" s="122"/>
      <c r="B358" s="171"/>
      <c r="C358" s="172"/>
      <c r="D358" s="202"/>
      <c r="E358" s="6"/>
      <c r="F358" s="6"/>
      <c r="G358" s="6"/>
      <c r="H358" s="6"/>
      <c r="I358" s="6"/>
      <c r="J358" s="6"/>
      <c r="K358" s="6"/>
      <c r="L358" s="6"/>
      <c r="M358" s="6"/>
      <c r="N358" s="6"/>
      <c r="O358" s="6"/>
      <c r="P358" s="6"/>
      <c r="Q358" s="6"/>
    </row>
    <row r="359" spans="1:17" ht="12.75">
      <c r="A359" s="122"/>
      <c r="B359" s="171"/>
      <c r="C359" s="172"/>
      <c r="D359" s="202"/>
      <c r="E359" s="6"/>
      <c r="F359" s="6"/>
      <c r="G359" s="6"/>
      <c r="H359" s="6"/>
      <c r="I359" s="6"/>
      <c r="J359" s="6"/>
      <c r="K359" s="6"/>
      <c r="L359" s="6"/>
      <c r="M359" s="6"/>
      <c r="N359" s="6"/>
      <c r="O359" s="6"/>
      <c r="P359" s="6"/>
      <c r="Q359" s="6"/>
    </row>
    <row r="360" spans="1:17" ht="12.75">
      <c r="A360" s="122"/>
      <c r="B360" s="171"/>
      <c r="C360" s="172"/>
      <c r="D360" s="202"/>
      <c r="E360" s="6"/>
      <c r="F360" s="6"/>
      <c r="G360" s="6"/>
      <c r="H360" s="6"/>
      <c r="I360" s="6"/>
      <c r="J360" s="6"/>
      <c r="K360" s="6"/>
      <c r="L360" s="6"/>
      <c r="M360" s="6"/>
      <c r="N360" s="6"/>
      <c r="O360" s="6"/>
      <c r="P360" s="6"/>
      <c r="Q360" s="6"/>
    </row>
    <row r="361" spans="1:17" ht="12.75">
      <c r="A361" s="122"/>
      <c r="B361" s="171"/>
      <c r="C361" s="172"/>
      <c r="D361" s="202"/>
      <c r="E361" s="6"/>
      <c r="F361" s="6"/>
      <c r="G361" s="6"/>
      <c r="H361" s="6"/>
      <c r="I361" s="6"/>
      <c r="J361" s="6"/>
      <c r="K361" s="6"/>
      <c r="L361" s="6"/>
      <c r="M361" s="6"/>
      <c r="N361" s="6"/>
      <c r="O361" s="6"/>
      <c r="P361" s="6"/>
      <c r="Q361" s="6"/>
    </row>
    <row r="362" spans="1:17" ht="12.75">
      <c r="A362" s="122"/>
      <c r="B362" s="171"/>
      <c r="C362" s="172"/>
      <c r="D362" s="202"/>
      <c r="E362" s="6"/>
      <c r="F362" s="6"/>
      <c r="G362" s="6"/>
      <c r="H362" s="6"/>
      <c r="I362" s="6"/>
      <c r="J362" s="6"/>
      <c r="K362" s="6"/>
      <c r="L362" s="6"/>
      <c r="M362" s="6"/>
      <c r="N362" s="6"/>
      <c r="O362" s="6"/>
      <c r="P362" s="6"/>
      <c r="Q362" s="6"/>
    </row>
    <row r="363" spans="1:17" ht="12.75">
      <c r="A363" s="122"/>
      <c r="B363" s="171"/>
      <c r="C363" s="172"/>
      <c r="D363" s="202"/>
      <c r="E363" s="6"/>
      <c r="F363" s="6"/>
      <c r="G363" s="6"/>
      <c r="H363" s="6"/>
      <c r="I363" s="6"/>
      <c r="J363" s="6"/>
      <c r="K363" s="6"/>
      <c r="L363" s="6"/>
      <c r="M363" s="6"/>
      <c r="N363" s="6"/>
      <c r="O363" s="6"/>
      <c r="P363" s="6"/>
      <c r="Q363" s="6"/>
    </row>
    <row r="364" spans="1:17" ht="12.75">
      <c r="A364" s="122"/>
      <c r="B364" s="171"/>
      <c r="C364" s="172"/>
      <c r="D364" s="202"/>
      <c r="E364" s="6"/>
      <c r="F364" s="6"/>
      <c r="G364" s="6"/>
      <c r="H364" s="6"/>
      <c r="I364" s="6"/>
      <c r="J364" s="6"/>
      <c r="K364" s="6"/>
      <c r="L364" s="6"/>
      <c r="M364" s="6"/>
      <c r="N364" s="6"/>
      <c r="O364" s="6"/>
      <c r="P364" s="6"/>
      <c r="Q364" s="6"/>
    </row>
    <row r="365" spans="1:17" ht="12.75">
      <c r="A365" s="122"/>
      <c r="B365" s="171"/>
      <c r="C365" s="172"/>
      <c r="D365" s="202"/>
      <c r="E365" s="6"/>
      <c r="F365" s="6"/>
      <c r="G365" s="6"/>
      <c r="H365" s="6"/>
      <c r="I365" s="6"/>
      <c r="J365" s="6"/>
      <c r="K365" s="6"/>
      <c r="L365" s="6"/>
      <c r="M365" s="6"/>
      <c r="N365" s="6"/>
      <c r="O365" s="6"/>
      <c r="P365" s="6"/>
      <c r="Q365" s="6"/>
    </row>
    <row r="366" spans="1:17" ht="12.75">
      <c r="A366" s="122"/>
      <c r="B366" s="171"/>
      <c r="C366" s="172"/>
      <c r="D366" s="202"/>
      <c r="E366" s="6"/>
      <c r="F366" s="6"/>
      <c r="G366" s="6"/>
      <c r="H366" s="6"/>
      <c r="I366" s="6"/>
      <c r="J366" s="6"/>
      <c r="K366" s="6"/>
      <c r="L366" s="6"/>
      <c r="M366" s="6"/>
      <c r="N366" s="6"/>
      <c r="O366" s="6"/>
      <c r="P366" s="6"/>
      <c r="Q366" s="6"/>
    </row>
    <row r="367" spans="1:17" ht="12.75">
      <c r="A367" s="122"/>
      <c r="B367" s="171"/>
      <c r="C367" s="172"/>
      <c r="D367" s="202"/>
      <c r="E367" s="6"/>
      <c r="F367" s="6"/>
      <c r="G367" s="6"/>
      <c r="H367" s="6"/>
      <c r="I367" s="6"/>
      <c r="J367" s="6"/>
      <c r="K367" s="6"/>
      <c r="L367" s="6"/>
      <c r="M367" s="6"/>
      <c r="N367" s="6"/>
      <c r="O367" s="6"/>
      <c r="P367" s="6"/>
      <c r="Q367" s="6"/>
    </row>
    <row r="368" spans="1:17" ht="12.75">
      <c r="A368" s="122"/>
      <c r="B368" s="171"/>
      <c r="C368" s="172"/>
      <c r="D368" s="202"/>
      <c r="E368" s="6"/>
      <c r="F368" s="6"/>
      <c r="G368" s="6"/>
      <c r="H368" s="6"/>
      <c r="I368" s="6"/>
      <c r="J368" s="6"/>
      <c r="K368" s="6"/>
      <c r="L368" s="6"/>
      <c r="M368" s="6"/>
      <c r="N368" s="6"/>
      <c r="O368" s="6"/>
      <c r="P368" s="6"/>
      <c r="Q368" s="6"/>
    </row>
    <row r="369" spans="1:17" ht="12.75">
      <c r="A369" s="122"/>
      <c r="B369" s="171"/>
      <c r="C369" s="172"/>
      <c r="D369" s="202"/>
      <c r="E369" s="6"/>
      <c r="F369" s="6"/>
      <c r="G369" s="6"/>
      <c r="H369" s="6"/>
      <c r="I369" s="6"/>
      <c r="J369" s="6"/>
      <c r="K369" s="6"/>
      <c r="L369" s="6"/>
      <c r="M369" s="6"/>
      <c r="N369" s="6"/>
      <c r="O369" s="6"/>
      <c r="P369" s="6"/>
      <c r="Q369" s="6"/>
    </row>
    <row r="370" spans="1:17" ht="12.75">
      <c r="A370" s="122"/>
      <c r="B370" s="171"/>
      <c r="C370" s="172"/>
      <c r="D370" s="202"/>
      <c r="E370" s="6"/>
      <c r="F370" s="6"/>
      <c r="G370" s="6"/>
      <c r="H370" s="6"/>
      <c r="I370" s="6"/>
      <c r="J370" s="6"/>
      <c r="K370" s="6"/>
      <c r="L370" s="6"/>
      <c r="M370" s="6"/>
      <c r="N370" s="6"/>
      <c r="O370" s="6"/>
      <c r="P370" s="6"/>
      <c r="Q370" s="6"/>
    </row>
    <row r="371" spans="1:17" ht="12.75">
      <c r="A371" s="122"/>
      <c r="B371" s="171"/>
      <c r="C371" s="172"/>
      <c r="D371" s="202"/>
      <c r="E371" s="6"/>
      <c r="F371" s="6"/>
      <c r="G371" s="6"/>
      <c r="H371" s="6"/>
      <c r="I371" s="6"/>
      <c r="J371" s="6"/>
      <c r="K371" s="6"/>
      <c r="L371" s="6"/>
      <c r="M371" s="6"/>
      <c r="N371" s="6"/>
      <c r="O371" s="6"/>
      <c r="P371" s="6"/>
      <c r="Q371" s="6"/>
    </row>
    <row r="372" spans="1:17" ht="12.75">
      <c r="A372" s="122"/>
      <c r="B372" s="171"/>
      <c r="C372" s="172"/>
      <c r="D372" s="202"/>
      <c r="E372" s="6"/>
      <c r="F372" s="6"/>
      <c r="G372" s="6"/>
      <c r="H372" s="6"/>
      <c r="I372" s="6"/>
      <c r="J372" s="6"/>
      <c r="K372" s="6"/>
      <c r="L372" s="6"/>
      <c r="M372" s="6"/>
      <c r="N372" s="6"/>
      <c r="O372" s="6"/>
      <c r="P372" s="6"/>
      <c r="Q372" s="6"/>
    </row>
    <row r="373" spans="1:17" ht="12.75">
      <c r="A373" s="122"/>
      <c r="B373" s="171"/>
      <c r="C373" s="172"/>
      <c r="D373" s="202"/>
      <c r="E373" s="6"/>
      <c r="F373" s="6"/>
      <c r="G373" s="6"/>
      <c r="H373" s="6"/>
      <c r="I373" s="6"/>
      <c r="J373" s="6"/>
      <c r="K373" s="6"/>
      <c r="L373" s="6"/>
      <c r="M373" s="6"/>
      <c r="N373" s="6"/>
      <c r="O373" s="6"/>
      <c r="P373" s="6"/>
      <c r="Q373" s="6"/>
    </row>
    <row r="374" spans="1:17" ht="12.75">
      <c r="A374" s="122"/>
      <c r="B374" s="171"/>
      <c r="C374" s="172"/>
      <c r="D374" s="202"/>
      <c r="E374" s="6"/>
      <c r="F374" s="6"/>
      <c r="G374" s="6"/>
      <c r="H374" s="6"/>
      <c r="I374" s="6"/>
      <c r="J374" s="6"/>
      <c r="K374" s="6"/>
      <c r="L374" s="6"/>
      <c r="M374" s="6"/>
      <c r="N374" s="6"/>
      <c r="O374" s="6"/>
      <c r="P374" s="6"/>
      <c r="Q374" s="6"/>
    </row>
    <row r="375" spans="1:17" ht="12.75">
      <c r="A375" s="122"/>
      <c r="B375" s="171"/>
      <c r="C375" s="172"/>
      <c r="D375" s="202"/>
      <c r="E375" s="6"/>
      <c r="F375" s="6"/>
      <c r="G375" s="6"/>
      <c r="H375" s="6"/>
      <c r="I375" s="6"/>
      <c r="J375" s="6"/>
      <c r="K375" s="6"/>
      <c r="L375" s="6"/>
      <c r="M375" s="6"/>
      <c r="N375" s="6"/>
      <c r="O375" s="6"/>
      <c r="P375" s="6"/>
      <c r="Q375" s="6"/>
    </row>
    <row r="376" spans="1:17" ht="12.75">
      <c r="A376" s="122"/>
      <c r="B376" s="171"/>
      <c r="C376" s="172"/>
      <c r="D376" s="202"/>
      <c r="E376" s="6"/>
      <c r="F376" s="6"/>
      <c r="G376" s="6"/>
      <c r="H376" s="6"/>
      <c r="I376" s="6"/>
      <c r="J376" s="6"/>
      <c r="K376" s="6"/>
      <c r="L376" s="6"/>
      <c r="M376" s="6"/>
      <c r="N376" s="6"/>
      <c r="O376" s="6"/>
      <c r="P376" s="6"/>
      <c r="Q376" s="6"/>
    </row>
    <row r="377" spans="1:17" ht="12.75">
      <c r="A377" s="122"/>
      <c r="B377" s="171"/>
      <c r="C377" s="172"/>
      <c r="D377" s="202"/>
      <c r="E377" s="6"/>
      <c r="F377" s="6"/>
      <c r="G377" s="6"/>
      <c r="H377" s="6"/>
      <c r="I377" s="6"/>
      <c r="J377" s="6"/>
      <c r="K377" s="6"/>
      <c r="L377" s="6"/>
      <c r="M377" s="6"/>
      <c r="N377" s="6"/>
      <c r="O377" s="6"/>
      <c r="P377" s="6"/>
      <c r="Q377" s="6"/>
    </row>
    <row r="378" spans="1:17" ht="12.75">
      <c r="A378" s="122"/>
      <c r="B378" s="171"/>
      <c r="C378" s="172"/>
      <c r="D378" s="202"/>
      <c r="E378" s="6"/>
      <c r="F378" s="6"/>
      <c r="G378" s="6"/>
      <c r="H378" s="6"/>
      <c r="I378" s="6"/>
      <c r="J378" s="6"/>
      <c r="K378" s="6"/>
      <c r="L378" s="6"/>
      <c r="M378" s="6"/>
      <c r="N378" s="6"/>
      <c r="O378" s="6"/>
      <c r="P378" s="6"/>
      <c r="Q378" s="6"/>
    </row>
    <row r="379" spans="1:17" ht="12.75">
      <c r="A379" s="122"/>
      <c r="B379" s="171"/>
      <c r="C379" s="172"/>
      <c r="D379" s="202"/>
      <c r="E379" s="6"/>
      <c r="F379" s="6"/>
      <c r="G379" s="6"/>
      <c r="H379" s="6"/>
      <c r="I379" s="6"/>
      <c r="J379" s="6"/>
      <c r="K379" s="6"/>
      <c r="L379" s="6"/>
      <c r="M379" s="6"/>
      <c r="N379" s="6"/>
      <c r="O379" s="6"/>
      <c r="P379" s="6"/>
      <c r="Q379" s="6"/>
    </row>
    <row r="380" spans="1:17" ht="12.75">
      <c r="A380" s="122"/>
      <c r="B380" s="171"/>
      <c r="C380" s="172"/>
      <c r="D380" s="202"/>
      <c r="E380" s="6"/>
      <c r="F380" s="6"/>
      <c r="G380" s="6"/>
      <c r="H380" s="6"/>
      <c r="I380" s="6"/>
      <c r="J380" s="6"/>
      <c r="K380" s="6"/>
      <c r="L380" s="6"/>
      <c r="M380" s="6"/>
      <c r="N380" s="6"/>
      <c r="O380" s="6"/>
      <c r="P380" s="6"/>
      <c r="Q380" s="6"/>
    </row>
    <row r="381" spans="1:17" ht="12.75">
      <c r="A381" s="122"/>
      <c r="B381" s="171"/>
      <c r="C381" s="172"/>
      <c r="D381" s="202"/>
      <c r="E381" s="6"/>
      <c r="F381" s="6"/>
      <c r="G381" s="6"/>
      <c r="H381" s="6"/>
      <c r="I381" s="6"/>
      <c r="J381" s="6"/>
      <c r="K381" s="6"/>
      <c r="L381" s="6"/>
      <c r="M381" s="6"/>
      <c r="N381" s="6"/>
      <c r="O381" s="6"/>
      <c r="P381" s="6"/>
      <c r="Q381" s="6"/>
    </row>
    <row r="382" spans="1:17" ht="12.75">
      <c r="A382" s="122"/>
      <c r="B382" s="171"/>
      <c r="C382" s="172"/>
      <c r="D382" s="202"/>
      <c r="E382" s="6"/>
      <c r="F382" s="6"/>
      <c r="G382" s="6"/>
      <c r="H382" s="6"/>
      <c r="I382" s="6"/>
      <c r="J382" s="6"/>
      <c r="K382" s="6"/>
      <c r="L382" s="6"/>
      <c r="M382" s="6"/>
      <c r="N382" s="6"/>
      <c r="O382" s="6"/>
      <c r="P382" s="6"/>
      <c r="Q382" s="6"/>
    </row>
    <row r="383" spans="1:17" ht="12.75">
      <c r="A383" s="122"/>
      <c r="B383" s="171"/>
      <c r="C383" s="172"/>
      <c r="D383" s="202"/>
      <c r="E383" s="6"/>
      <c r="F383" s="6"/>
      <c r="G383" s="6"/>
      <c r="H383" s="6"/>
      <c r="I383" s="6"/>
      <c r="J383" s="6"/>
      <c r="K383" s="6"/>
      <c r="L383" s="6"/>
      <c r="M383" s="6"/>
      <c r="N383" s="6"/>
      <c r="O383" s="6"/>
      <c r="P383" s="6"/>
      <c r="Q383" s="6"/>
    </row>
    <row r="384" spans="1:17" ht="12.75">
      <c r="A384" s="122"/>
      <c r="B384" s="171"/>
      <c r="C384" s="172"/>
      <c r="D384" s="202"/>
      <c r="E384" s="6"/>
      <c r="F384" s="6"/>
      <c r="G384" s="6"/>
      <c r="H384" s="6"/>
      <c r="I384" s="6"/>
      <c r="J384" s="6"/>
      <c r="K384" s="6"/>
      <c r="L384" s="6"/>
      <c r="M384" s="6"/>
      <c r="N384" s="6"/>
      <c r="O384" s="6"/>
      <c r="P384" s="6"/>
      <c r="Q384" s="6"/>
    </row>
    <row r="385" spans="1:17" ht="12.75">
      <c r="A385" s="122"/>
      <c r="B385" s="171"/>
      <c r="C385" s="172"/>
      <c r="D385" s="202"/>
      <c r="E385" s="6"/>
      <c r="F385" s="6"/>
      <c r="G385" s="6"/>
      <c r="H385" s="6"/>
      <c r="I385" s="6"/>
      <c r="J385" s="6"/>
      <c r="K385" s="6"/>
      <c r="L385" s="6"/>
      <c r="M385" s="6"/>
      <c r="N385" s="6"/>
      <c r="O385" s="6"/>
      <c r="P385" s="6"/>
      <c r="Q385" s="6"/>
    </row>
    <row r="386" spans="1:17" ht="12.75">
      <c r="A386" s="122"/>
      <c r="B386" s="171"/>
      <c r="C386" s="172"/>
      <c r="D386" s="202"/>
      <c r="E386" s="6"/>
      <c r="F386" s="6"/>
      <c r="G386" s="6"/>
      <c r="H386" s="6"/>
      <c r="I386" s="6"/>
      <c r="J386" s="6"/>
      <c r="K386" s="6"/>
      <c r="L386" s="6"/>
      <c r="M386" s="6"/>
      <c r="N386" s="6"/>
      <c r="O386" s="6"/>
      <c r="P386" s="6"/>
      <c r="Q386" s="6"/>
    </row>
    <row r="387" spans="1:17" ht="12.75">
      <c r="A387" s="122"/>
      <c r="B387" s="171"/>
      <c r="C387" s="172"/>
      <c r="D387" s="202"/>
      <c r="E387" s="6"/>
      <c r="F387" s="6"/>
      <c r="G387" s="6"/>
      <c r="H387" s="6"/>
      <c r="I387" s="6"/>
      <c r="J387" s="6"/>
      <c r="K387" s="6"/>
      <c r="L387" s="6"/>
      <c r="M387" s="6"/>
      <c r="N387" s="6"/>
      <c r="O387" s="6"/>
      <c r="P387" s="6"/>
      <c r="Q387" s="6"/>
    </row>
    <row r="388" spans="1:17" ht="12.75">
      <c r="A388" s="122"/>
      <c r="B388" s="171"/>
      <c r="C388" s="172"/>
      <c r="D388" s="202"/>
      <c r="E388" s="6"/>
      <c r="F388" s="6"/>
      <c r="G388" s="6"/>
      <c r="H388" s="6"/>
      <c r="I388" s="6"/>
      <c r="J388" s="6"/>
      <c r="K388" s="6"/>
      <c r="L388" s="6"/>
      <c r="M388" s="6"/>
      <c r="N388" s="6"/>
      <c r="O388" s="6"/>
      <c r="P388" s="6"/>
      <c r="Q388" s="6"/>
    </row>
    <row r="389" spans="1:17" ht="12.75">
      <c r="A389" s="122"/>
      <c r="B389" s="171"/>
      <c r="C389" s="172"/>
      <c r="D389" s="202"/>
      <c r="E389" s="6"/>
      <c r="F389" s="6"/>
      <c r="G389" s="6"/>
      <c r="H389" s="6"/>
      <c r="I389" s="6"/>
      <c r="J389" s="6"/>
      <c r="K389" s="6"/>
      <c r="L389" s="6"/>
      <c r="M389" s="6"/>
      <c r="N389" s="6"/>
      <c r="O389" s="6"/>
      <c r="P389" s="6"/>
      <c r="Q389" s="6"/>
    </row>
    <row r="390" spans="1:17" ht="12.75">
      <c r="A390" s="122"/>
      <c r="B390" s="171"/>
      <c r="C390" s="172"/>
      <c r="D390" s="202"/>
      <c r="E390" s="6"/>
      <c r="F390" s="6"/>
      <c r="G390" s="6"/>
      <c r="H390" s="6"/>
      <c r="I390" s="6"/>
      <c r="J390" s="6"/>
      <c r="K390" s="6"/>
      <c r="L390" s="6"/>
      <c r="M390" s="6"/>
      <c r="N390" s="6"/>
      <c r="O390" s="6"/>
      <c r="P390" s="6"/>
      <c r="Q390" s="6"/>
    </row>
    <row r="391" spans="1:17" ht="12.75">
      <c r="A391" s="122"/>
      <c r="B391" s="171"/>
      <c r="C391" s="172"/>
      <c r="D391" s="202"/>
      <c r="E391" s="6"/>
      <c r="F391" s="6"/>
      <c r="G391" s="6"/>
      <c r="H391" s="6"/>
      <c r="I391" s="6"/>
      <c r="J391" s="6"/>
      <c r="K391" s="6"/>
      <c r="L391" s="6"/>
      <c r="M391" s="6"/>
      <c r="N391" s="6"/>
      <c r="O391" s="6"/>
      <c r="P391" s="6"/>
      <c r="Q391" s="6"/>
    </row>
    <row r="392" spans="1:17" ht="12.75">
      <c r="A392" s="122"/>
      <c r="B392" s="171"/>
      <c r="C392" s="172"/>
      <c r="D392" s="202"/>
      <c r="E392" s="6"/>
      <c r="F392" s="6"/>
      <c r="G392" s="6"/>
      <c r="H392" s="6"/>
      <c r="I392" s="6"/>
      <c r="J392" s="6"/>
      <c r="K392" s="6"/>
      <c r="L392" s="6"/>
      <c r="M392" s="6"/>
      <c r="N392" s="6"/>
      <c r="O392" s="6"/>
      <c r="P392" s="6"/>
      <c r="Q392" s="6"/>
    </row>
    <row r="393" spans="1:17" ht="12.75">
      <c r="A393" s="122"/>
      <c r="B393" s="171"/>
      <c r="C393" s="172"/>
      <c r="D393" s="202"/>
      <c r="E393" s="6"/>
      <c r="F393" s="6"/>
      <c r="G393" s="6"/>
      <c r="H393" s="6"/>
      <c r="I393" s="6"/>
      <c r="J393" s="6"/>
      <c r="K393" s="6"/>
      <c r="L393" s="6"/>
      <c r="M393" s="6"/>
      <c r="N393" s="6"/>
      <c r="O393" s="6"/>
      <c r="P393" s="6"/>
      <c r="Q393" s="6"/>
    </row>
    <row r="394" spans="1:17" ht="12.75">
      <c r="A394" s="122"/>
      <c r="B394" s="171"/>
      <c r="C394" s="172"/>
      <c r="D394" s="202"/>
      <c r="E394" s="6"/>
      <c r="F394" s="6"/>
      <c r="G394" s="6"/>
      <c r="H394" s="6"/>
      <c r="I394" s="6"/>
      <c r="J394" s="6"/>
      <c r="K394" s="6"/>
      <c r="L394" s="6"/>
      <c r="M394" s="6"/>
      <c r="N394" s="6"/>
      <c r="O394" s="6"/>
      <c r="P394" s="6"/>
      <c r="Q394" s="6"/>
    </row>
    <row r="395" spans="1:17" ht="12.75">
      <c r="A395" s="122"/>
      <c r="B395" s="171"/>
      <c r="C395" s="172"/>
      <c r="D395" s="202"/>
      <c r="E395" s="6"/>
      <c r="F395" s="6"/>
      <c r="G395" s="6"/>
      <c r="H395" s="6"/>
      <c r="I395" s="6"/>
      <c r="J395" s="6"/>
      <c r="K395" s="6"/>
      <c r="L395" s="6"/>
      <c r="M395" s="6"/>
      <c r="N395" s="6"/>
      <c r="O395" s="6"/>
      <c r="P395" s="6"/>
      <c r="Q395" s="6"/>
    </row>
    <row r="396" spans="1:17" ht="12.75">
      <c r="A396" s="122"/>
      <c r="B396" s="171"/>
      <c r="C396" s="172"/>
      <c r="D396" s="202"/>
      <c r="E396" s="6"/>
      <c r="F396" s="6"/>
      <c r="G396" s="6"/>
      <c r="H396" s="6"/>
      <c r="I396" s="6"/>
      <c r="J396" s="6"/>
      <c r="K396" s="6"/>
      <c r="L396" s="6"/>
      <c r="M396" s="6"/>
      <c r="N396" s="6"/>
      <c r="O396" s="6"/>
      <c r="P396" s="6"/>
      <c r="Q396" s="6"/>
    </row>
    <row r="397" spans="1:17" ht="12.75">
      <c r="A397" s="122"/>
      <c r="B397" s="171"/>
      <c r="C397" s="172"/>
      <c r="D397" s="202"/>
      <c r="E397" s="6"/>
      <c r="F397" s="6"/>
      <c r="G397" s="6"/>
      <c r="H397" s="6"/>
      <c r="I397" s="6"/>
      <c r="J397" s="6"/>
      <c r="K397" s="6"/>
      <c r="L397" s="6"/>
      <c r="M397" s="6"/>
      <c r="N397" s="6"/>
      <c r="O397" s="6"/>
      <c r="P397" s="6"/>
      <c r="Q397" s="6"/>
    </row>
    <row r="398" spans="1:17" ht="12.75">
      <c r="A398" s="122"/>
      <c r="B398" s="171"/>
      <c r="C398" s="172"/>
      <c r="D398" s="202"/>
      <c r="E398" s="6"/>
      <c r="F398" s="6"/>
      <c r="G398" s="6"/>
      <c r="H398" s="6"/>
      <c r="I398" s="6"/>
      <c r="J398" s="6"/>
      <c r="K398" s="6"/>
      <c r="L398" s="6"/>
      <c r="M398" s="6"/>
      <c r="N398" s="6"/>
      <c r="O398" s="6"/>
      <c r="P398" s="6"/>
      <c r="Q398" s="6"/>
    </row>
    <row r="399" spans="1:17" ht="12.75">
      <c r="A399" s="122"/>
      <c r="B399" s="171"/>
      <c r="C399" s="172"/>
      <c r="D399" s="202"/>
      <c r="E399" s="6"/>
      <c r="F399" s="6"/>
      <c r="G399" s="6"/>
      <c r="H399" s="6"/>
      <c r="I399" s="6"/>
      <c r="J399" s="6"/>
      <c r="K399" s="6"/>
      <c r="L399" s="6"/>
      <c r="M399" s="6"/>
      <c r="N399" s="6"/>
      <c r="O399" s="6"/>
      <c r="P399" s="6"/>
      <c r="Q399" s="6"/>
    </row>
    <row r="400" spans="1:17" ht="12.75">
      <c r="A400" s="122"/>
      <c r="B400" s="171"/>
      <c r="C400" s="172"/>
      <c r="D400" s="202"/>
      <c r="E400" s="6"/>
      <c r="F400" s="6"/>
      <c r="G400" s="6"/>
      <c r="H400" s="6"/>
      <c r="I400" s="6"/>
      <c r="J400" s="6"/>
      <c r="K400" s="6"/>
      <c r="L400" s="6"/>
      <c r="M400" s="6"/>
      <c r="N400" s="6"/>
      <c r="O400" s="6"/>
      <c r="P400" s="6"/>
      <c r="Q400" s="6"/>
    </row>
    <row r="401" spans="1:17" ht="12.75">
      <c r="A401" s="122"/>
      <c r="B401" s="171"/>
      <c r="C401" s="172"/>
      <c r="D401" s="202"/>
      <c r="E401" s="6"/>
      <c r="F401" s="6"/>
      <c r="G401" s="6"/>
      <c r="H401" s="6"/>
      <c r="I401" s="6"/>
      <c r="J401" s="6"/>
      <c r="K401" s="6"/>
      <c r="L401" s="6"/>
      <c r="M401" s="6"/>
      <c r="N401" s="6"/>
      <c r="O401" s="6"/>
      <c r="P401" s="6"/>
      <c r="Q401" s="6"/>
    </row>
    <row r="402" spans="1:17" ht="12.75">
      <c r="A402" s="122"/>
      <c r="B402" s="171"/>
      <c r="C402" s="172"/>
      <c r="D402" s="202"/>
      <c r="E402" s="6"/>
      <c r="F402" s="6"/>
      <c r="G402" s="6"/>
      <c r="H402" s="6"/>
      <c r="I402" s="6"/>
      <c r="J402" s="6"/>
      <c r="K402" s="6"/>
      <c r="L402" s="6"/>
      <c r="M402" s="6"/>
      <c r="N402" s="6"/>
      <c r="O402" s="6"/>
      <c r="P402" s="6"/>
      <c r="Q402" s="6"/>
    </row>
    <row r="403" spans="1:17" ht="12.75">
      <c r="A403" s="122"/>
      <c r="B403" s="171"/>
      <c r="C403" s="172"/>
      <c r="D403" s="202"/>
      <c r="E403" s="6"/>
      <c r="F403" s="6"/>
      <c r="G403" s="6"/>
      <c r="H403" s="6"/>
      <c r="I403" s="6"/>
      <c r="J403" s="6"/>
      <c r="K403" s="6"/>
      <c r="L403" s="6"/>
      <c r="M403" s="6"/>
      <c r="N403" s="6"/>
      <c r="O403" s="6"/>
      <c r="P403" s="6"/>
      <c r="Q403" s="6"/>
    </row>
    <row r="404" spans="1:17" ht="12.75">
      <c r="A404" s="122"/>
      <c r="B404" s="171"/>
      <c r="C404" s="172"/>
      <c r="D404" s="202"/>
      <c r="E404" s="6"/>
      <c r="F404" s="6"/>
      <c r="G404" s="6"/>
      <c r="H404" s="6"/>
      <c r="I404" s="6"/>
      <c r="J404" s="6"/>
      <c r="K404" s="6"/>
      <c r="L404" s="6"/>
      <c r="M404" s="6"/>
      <c r="N404" s="6"/>
      <c r="O404" s="6"/>
      <c r="P404" s="6"/>
      <c r="Q404" s="6"/>
    </row>
    <row r="405" spans="1:17" ht="12.75">
      <c r="A405" s="122"/>
      <c r="B405" s="171"/>
      <c r="C405" s="172"/>
      <c r="D405" s="202"/>
      <c r="E405" s="6"/>
      <c r="F405" s="6"/>
      <c r="G405" s="6"/>
      <c r="H405" s="6"/>
      <c r="I405" s="6"/>
      <c r="J405" s="6"/>
      <c r="K405" s="6"/>
      <c r="L405" s="6"/>
      <c r="M405" s="6"/>
      <c r="N405" s="6"/>
      <c r="O405" s="6"/>
      <c r="P405" s="6"/>
      <c r="Q405" s="6"/>
    </row>
    <row r="406" spans="1:17" ht="12.75">
      <c r="A406" s="122"/>
      <c r="B406" s="171"/>
      <c r="C406" s="172"/>
      <c r="D406" s="202"/>
      <c r="E406" s="6"/>
      <c r="F406" s="6"/>
      <c r="G406" s="6"/>
      <c r="H406" s="6"/>
      <c r="I406" s="6"/>
      <c r="J406" s="6"/>
      <c r="K406" s="6"/>
      <c r="L406" s="6"/>
      <c r="M406" s="6"/>
      <c r="N406" s="6"/>
      <c r="O406" s="6"/>
      <c r="P406" s="6"/>
      <c r="Q406" s="6"/>
    </row>
    <row r="407" spans="1:17" ht="12.75">
      <c r="A407" s="122"/>
      <c r="B407" s="171"/>
      <c r="C407" s="172"/>
      <c r="D407" s="202"/>
      <c r="E407" s="6"/>
      <c r="F407" s="6"/>
      <c r="G407" s="6"/>
      <c r="H407" s="6"/>
      <c r="I407" s="6"/>
      <c r="J407" s="6"/>
      <c r="K407" s="6"/>
      <c r="L407" s="6"/>
      <c r="M407" s="6"/>
      <c r="N407" s="6"/>
      <c r="O407" s="6"/>
      <c r="P407" s="6"/>
      <c r="Q407" s="6"/>
    </row>
    <row r="408" spans="1:17" ht="12.75">
      <c r="A408" s="122"/>
      <c r="B408" s="171"/>
      <c r="C408" s="172"/>
      <c r="D408" s="202"/>
      <c r="E408" s="6"/>
      <c r="F408" s="6"/>
      <c r="G408" s="6"/>
      <c r="H408" s="6"/>
      <c r="I408" s="6"/>
      <c r="J408" s="6"/>
      <c r="K408" s="6"/>
      <c r="L408" s="6"/>
      <c r="M408" s="6"/>
      <c r="N408" s="6"/>
      <c r="O408" s="6"/>
      <c r="P408" s="6"/>
      <c r="Q408" s="6"/>
    </row>
    <row r="409" spans="1:17" ht="12.75">
      <c r="A409" s="122"/>
      <c r="B409" s="171"/>
      <c r="C409" s="172"/>
      <c r="D409" s="202"/>
      <c r="E409" s="6"/>
      <c r="F409" s="6"/>
      <c r="G409" s="6"/>
      <c r="H409" s="6"/>
      <c r="I409" s="6"/>
      <c r="J409" s="6"/>
      <c r="K409" s="6"/>
      <c r="L409" s="6"/>
      <c r="M409" s="6"/>
      <c r="N409" s="6"/>
      <c r="O409" s="6"/>
      <c r="P409" s="6"/>
      <c r="Q409" s="6"/>
    </row>
    <row r="410" spans="1:17" ht="12.75">
      <c r="A410" s="122"/>
      <c r="B410" s="171"/>
      <c r="C410" s="172"/>
      <c r="D410" s="202"/>
      <c r="E410" s="6"/>
      <c r="F410" s="6"/>
      <c r="G410" s="6"/>
      <c r="H410" s="6"/>
      <c r="I410" s="6"/>
      <c r="J410" s="6"/>
      <c r="K410" s="6"/>
      <c r="L410" s="6"/>
      <c r="M410" s="6"/>
      <c r="N410" s="6"/>
      <c r="O410" s="6"/>
      <c r="P410" s="6"/>
      <c r="Q410" s="6"/>
    </row>
    <row r="411" spans="1:17" ht="12.75">
      <c r="A411" s="122"/>
      <c r="B411" s="171"/>
      <c r="C411" s="172"/>
      <c r="D411" s="202"/>
      <c r="E411" s="6"/>
      <c r="F411" s="6"/>
      <c r="G411" s="6"/>
      <c r="H411" s="6"/>
      <c r="I411" s="6"/>
      <c r="J411" s="6"/>
      <c r="K411" s="6"/>
      <c r="L411" s="6"/>
      <c r="M411" s="6"/>
      <c r="N411" s="6"/>
      <c r="O411" s="6"/>
      <c r="P411" s="6"/>
      <c r="Q411" s="6"/>
    </row>
    <row r="412" spans="1:17" ht="12.75">
      <c r="A412" s="122"/>
      <c r="B412" s="171"/>
      <c r="C412" s="172"/>
      <c r="D412" s="202"/>
      <c r="E412" s="6"/>
      <c r="F412" s="6"/>
      <c r="G412" s="6"/>
      <c r="H412" s="6"/>
      <c r="I412" s="6"/>
      <c r="J412" s="6"/>
      <c r="K412" s="6"/>
      <c r="L412" s="6"/>
      <c r="M412" s="6"/>
      <c r="N412" s="6"/>
      <c r="O412" s="6"/>
      <c r="P412" s="6"/>
      <c r="Q412" s="6"/>
    </row>
    <row r="413" spans="1:17" ht="12.75">
      <c r="A413" s="122"/>
      <c r="B413" s="171"/>
      <c r="C413" s="172"/>
      <c r="D413" s="202"/>
      <c r="E413" s="6"/>
      <c r="F413" s="6"/>
      <c r="G413" s="6"/>
      <c r="H413" s="6"/>
      <c r="I413" s="6"/>
      <c r="J413" s="6"/>
      <c r="K413" s="6"/>
      <c r="L413" s="6"/>
      <c r="M413" s="6"/>
      <c r="N413" s="6"/>
      <c r="O413" s="6"/>
      <c r="P413" s="6"/>
      <c r="Q413" s="6"/>
    </row>
    <row r="414" spans="1:17" ht="12.75">
      <c r="A414" s="122"/>
      <c r="B414" s="171"/>
      <c r="C414" s="172"/>
      <c r="D414" s="202"/>
      <c r="E414" s="6"/>
      <c r="F414" s="6"/>
      <c r="G414" s="6"/>
      <c r="H414" s="6"/>
      <c r="I414" s="6"/>
      <c r="J414" s="6"/>
      <c r="K414" s="6"/>
      <c r="L414" s="6"/>
      <c r="M414" s="6"/>
      <c r="N414" s="6"/>
      <c r="O414" s="6"/>
      <c r="P414" s="6"/>
      <c r="Q414" s="6"/>
    </row>
    <row r="415" spans="1:17" ht="12.75">
      <c r="A415" s="122"/>
      <c r="B415" s="171"/>
      <c r="C415" s="172"/>
      <c r="D415" s="202"/>
      <c r="E415" s="6"/>
      <c r="F415" s="6"/>
      <c r="G415" s="6"/>
      <c r="H415" s="6"/>
      <c r="I415" s="6"/>
      <c r="J415" s="6"/>
      <c r="K415" s="6"/>
      <c r="L415" s="6"/>
      <c r="M415" s="6"/>
      <c r="N415" s="6"/>
      <c r="O415" s="6"/>
      <c r="P415" s="6"/>
      <c r="Q415" s="6"/>
    </row>
    <row r="416" spans="1:17" ht="12.75">
      <c r="A416" s="122"/>
      <c r="B416" s="171"/>
      <c r="C416" s="172"/>
      <c r="D416" s="202"/>
      <c r="E416" s="6"/>
      <c r="F416" s="6"/>
      <c r="G416" s="6"/>
      <c r="H416" s="6"/>
      <c r="I416" s="6"/>
      <c r="J416" s="6"/>
      <c r="K416" s="6"/>
      <c r="L416" s="6"/>
      <c r="M416" s="6"/>
      <c r="N416" s="6"/>
      <c r="O416" s="6"/>
      <c r="P416" s="6"/>
      <c r="Q416" s="6"/>
    </row>
    <row r="417" spans="1:17" ht="12.75">
      <c r="A417" s="122"/>
      <c r="B417" s="171"/>
      <c r="C417" s="172"/>
      <c r="D417" s="202"/>
      <c r="E417" s="6"/>
      <c r="F417" s="6"/>
      <c r="G417" s="6"/>
      <c r="H417" s="6"/>
      <c r="I417" s="6"/>
      <c r="J417" s="6"/>
      <c r="K417" s="6"/>
      <c r="L417" s="6"/>
      <c r="M417" s="6"/>
      <c r="N417" s="6"/>
      <c r="O417" s="6"/>
      <c r="P417" s="6"/>
      <c r="Q417" s="6"/>
    </row>
    <row r="418" spans="1:17" ht="12.75">
      <c r="A418" s="122"/>
      <c r="B418" s="171"/>
      <c r="C418" s="172"/>
      <c r="D418" s="202"/>
      <c r="E418" s="6"/>
      <c r="F418" s="6"/>
      <c r="G418" s="6"/>
      <c r="H418" s="6"/>
      <c r="I418" s="6"/>
      <c r="J418" s="6"/>
      <c r="K418" s="6"/>
      <c r="L418" s="6"/>
      <c r="M418" s="6"/>
      <c r="N418" s="6"/>
      <c r="O418" s="6"/>
      <c r="P418" s="6"/>
      <c r="Q418" s="6"/>
    </row>
    <row r="419" spans="1:17" ht="12.75">
      <c r="A419" s="122"/>
      <c r="B419" s="171"/>
      <c r="C419" s="172"/>
      <c r="D419" s="202"/>
      <c r="E419" s="6"/>
      <c r="F419" s="6"/>
      <c r="G419" s="6"/>
      <c r="H419" s="6"/>
      <c r="I419" s="6"/>
      <c r="J419" s="6"/>
      <c r="K419" s="6"/>
      <c r="L419" s="6"/>
      <c r="M419" s="6"/>
      <c r="N419" s="6"/>
      <c r="O419" s="6"/>
      <c r="P419" s="6"/>
      <c r="Q419" s="6"/>
    </row>
    <row r="420" spans="1:17" ht="12.75">
      <c r="A420" s="122"/>
      <c r="B420" s="171"/>
      <c r="C420" s="172"/>
      <c r="D420" s="202"/>
      <c r="E420" s="6"/>
      <c r="F420" s="6"/>
      <c r="G420" s="6"/>
      <c r="H420" s="6"/>
      <c r="I420" s="6"/>
      <c r="J420" s="6"/>
      <c r="K420" s="6"/>
      <c r="L420" s="6"/>
      <c r="M420" s="6"/>
      <c r="N420" s="6"/>
      <c r="O420" s="6"/>
      <c r="P420" s="6"/>
      <c r="Q420" s="6"/>
    </row>
    <row r="421" spans="1:17" ht="12.75">
      <c r="A421" s="122"/>
      <c r="B421" s="171"/>
      <c r="C421" s="172"/>
      <c r="D421" s="202"/>
      <c r="E421" s="6"/>
      <c r="F421" s="6"/>
      <c r="G421" s="6"/>
      <c r="H421" s="6"/>
      <c r="I421" s="6"/>
      <c r="J421" s="6"/>
      <c r="K421" s="6"/>
      <c r="L421" s="6"/>
      <c r="M421" s="6"/>
      <c r="N421" s="6"/>
      <c r="O421" s="6"/>
      <c r="P421" s="6"/>
      <c r="Q421" s="6"/>
    </row>
    <row r="422" spans="1:17" ht="12.75">
      <c r="A422" s="122"/>
      <c r="B422" s="171"/>
      <c r="C422" s="172"/>
      <c r="D422" s="202"/>
      <c r="E422" s="6"/>
      <c r="F422" s="6"/>
      <c r="G422" s="6"/>
      <c r="H422" s="6"/>
      <c r="I422" s="6"/>
      <c r="J422" s="6"/>
      <c r="K422" s="6"/>
      <c r="L422" s="6"/>
      <c r="M422" s="6"/>
      <c r="N422" s="6"/>
      <c r="O422" s="6"/>
      <c r="P422" s="6"/>
      <c r="Q422" s="6"/>
    </row>
    <row r="423" spans="1:17" ht="12.75">
      <c r="A423" s="122"/>
      <c r="B423" s="171"/>
      <c r="C423" s="172"/>
      <c r="D423" s="202"/>
      <c r="E423" s="6"/>
      <c r="F423" s="6"/>
      <c r="G423" s="6"/>
      <c r="H423" s="6"/>
      <c r="I423" s="6"/>
      <c r="J423" s="6"/>
      <c r="K423" s="6"/>
      <c r="L423" s="6"/>
      <c r="M423" s="6"/>
      <c r="N423" s="6"/>
      <c r="O423" s="6"/>
      <c r="P423" s="6"/>
      <c r="Q423" s="6"/>
    </row>
    <row r="424" spans="1:17" ht="12.75">
      <c r="A424" s="122"/>
      <c r="B424" s="171"/>
      <c r="C424" s="172"/>
      <c r="D424" s="202"/>
      <c r="E424" s="6"/>
      <c r="F424" s="6"/>
      <c r="G424" s="6"/>
      <c r="H424" s="6"/>
      <c r="I424" s="6"/>
      <c r="J424" s="6"/>
      <c r="K424" s="6"/>
      <c r="L424" s="6"/>
      <c r="M424" s="6"/>
      <c r="N424" s="6"/>
      <c r="O424" s="6"/>
      <c r="P424" s="6"/>
      <c r="Q424" s="6"/>
    </row>
    <row r="425" spans="1:17" ht="12.75">
      <c r="A425" s="122"/>
      <c r="B425" s="171"/>
      <c r="C425" s="172"/>
      <c r="D425" s="202"/>
      <c r="E425" s="6"/>
      <c r="F425" s="6"/>
      <c r="G425" s="6"/>
      <c r="H425" s="6"/>
      <c r="I425" s="6"/>
      <c r="J425" s="6"/>
      <c r="K425" s="6"/>
      <c r="L425" s="6"/>
      <c r="M425" s="6"/>
      <c r="N425" s="6"/>
      <c r="O425" s="6"/>
      <c r="P425" s="6"/>
      <c r="Q425" s="6"/>
    </row>
    <row r="426" spans="1:17" ht="12.75">
      <c r="A426" s="122"/>
      <c r="B426" s="171"/>
      <c r="C426" s="172"/>
      <c r="D426" s="202"/>
      <c r="E426" s="6"/>
      <c r="F426" s="6"/>
      <c r="G426" s="6"/>
      <c r="H426" s="6"/>
      <c r="I426" s="6"/>
      <c r="J426" s="6"/>
      <c r="K426" s="6"/>
      <c r="L426" s="6"/>
      <c r="M426" s="6"/>
      <c r="N426" s="6"/>
      <c r="O426" s="6"/>
      <c r="P426" s="6"/>
      <c r="Q426" s="6"/>
    </row>
    <row r="427" spans="1:17" ht="12.75">
      <c r="A427" s="122"/>
      <c r="B427" s="171"/>
      <c r="C427" s="172"/>
      <c r="D427" s="202"/>
      <c r="E427" s="6"/>
      <c r="F427" s="6"/>
      <c r="G427" s="6"/>
      <c r="H427" s="6"/>
      <c r="I427" s="6"/>
      <c r="J427" s="6"/>
      <c r="K427" s="6"/>
      <c r="L427" s="6"/>
      <c r="M427" s="6"/>
      <c r="N427" s="6"/>
      <c r="O427" s="6"/>
      <c r="P427" s="6"/>
      <c r="Q427" s="6"/>
    </row>
    <row r="428" spans="1:17" ht="12.75">
      <c r="A428" s="122"/>
      <c r="B428" s="171"/>
      <c r="C428" s="172"/>
      <c r="D428" s="202"/>
      <c r="E428" s="6"/>
      <c r="F428" s="6"/>
      <c r="G428" s="6"/>
      <c r="H428" s="6"/>
      <c r="I428" s="6"/>
      <c r="J428" s="6"/>
      <c r="K428" s="6"/>
      <c r="L428" s="6"/>
      <c r="M428" s="6"/>
      <c r="N428" s="6"/>
      <c r="O428" s="6"/>
      <c r="P428" s="6"/>
      <c r="Q428" s="6"/>
    </row>
    <row r="429" spans="1:17" ht="12.75">
      <c r="A429" s="122"/>
      <c r="B429" s="171"/>
      <c r="C429" s="172"/>
      <c r="D429" s="202"/>
      <c r="E429" s="6"/>
      <c r="F429" s="6"/>
      <c r="G429" s="6"/>
      <c r="H429" s="6"/>
      <c r="I429" s="6"/>
      <c r="J429" s="6"/>
      <c r="K429" s="6"/>
      <c r="L429" s="6"/>
      <c r="M429" s="6"/>
      <c r="N429" s="6"/>
      <c r="O429" s="6"/>
      <c r="P429" s="6"/>
      <c r="Q429" s="6"/>
    </row>
    <row r="430" spans="1:17" ht="12.75">
      <c r="A430" s="122"/>
      <c r="B430" s="171"/>
      <c r="C430" s="172"/>
      <c r="D430" s="202"/>
      <c r="E430" s="6"/>
      <c r="F430" s="6"/>
      <c r="G430" s="6"/>
      <c r="H430" s="6"/>
      <c r="I430" s="6"/>
      <c r="J430" s="6"/>
      <c r="K430" s="6"/>
      <c r="L430" s="6"/>
      <c r="M430" s="6"/>
      <c r="N430" s="6"/>
      <c r="O430" s="6"/>
      <c r="P430" s="6"/>
      <c r="Q430" s="6"/>
    </row>
    <row r="431" spans="1:17" ht="12.75">
      <c r="A431" s="122"/>
      <c r="B431" s="171"/>
      <c r="C431" s="172"/>
      <c r="D431" s="202"/>
      <c r="E431" s="6"/>
      <c r="F431" s="6"/>
      <c r="G431" s="6"/>
      <c r="H431" s="6"/>
      <c r="I431" s="6"/>
      <c r="J431" s="6"/>
      <c r="K431" s="6"/>
      <c r="L431" s="6"/>
      <c r="M431" s="6"/>
      <c r="N431" s="6"/>
      <c r="O431" s="6"/>
      <c r="P431" s="6"/>
      <c r="Q431" s="6"/>
    </row>
    <row r="432" spans="1:17" ht="12.75">
      <c r="A432" s="122"/>
      <c r="B432" s="171"/>
      <c r="C432" s="172"/>
      <c r="D432" s="202"/>
      <c r="E432" s="6"/>
      <c r="F432" s="6"/>
      <c r="G432" s="6"/>
      <c r="H432" s="6"/>
      <c r="I432" s="6"/>
      <c r="J432" s="6"/>
      <c r="K432" s="6"/>
      <c r="L432" s="6"/>
      <c r="M432" s="6"/>
      <c r="N432" s="6"/>
      <c r="O432" s="6"/>
      <c r="P432" s="6"/>
      <c r="Q432" s="6"/>
    </row>
    <row r="433" spans="1:17" ht="12.75">
      <c r="A433" s="122"/>
      <c r="B433" s="171"/>
      <c r="C433" s="172"/>
      <c r="D433" s="202"/>
      <c r="E433" s="6"/>
      <c r="F433" s="6"/>
      <c r="G433" s="6"/>
      <c r="H433" s="6"/>
      <c r="I433" s="6"/>
      <c r="J433" s="6"/>
      <c r="K433" s="6"/>
      <c r="L433" s="6"/>
      <c r="M433" s="6"/>
      <c r="N433" s="6"/>
      <c r="O433" s="6"/>
      <c r="P433" s="6"/>
      <c r="Q433" s="6"/>
    </row>
    <row r="434" spans="1:17" ht="12.75">
      <c r="A434" s="122"/>
      <c r="B434" s="171"/>
      <c r="C434" s="172"/>
      <c r="D434" s="202"/>
      <c r="E434" s="6"/>
      <c r="F434" s="6"/>
      <c r="G434" s="6"/>
      <c r="H434" s="6"/>
      <c r="I434" s="6"/>
      <c r="J434" s="6"/>
      <c r="K434" s="6"/>
      <c r="L434" s="6"/>
      <c r="M434" s="6"/>
      <c r="N434" s="6"/>
      <c r="O434" s="6"/>
      <c r="P434" s="6"/>
      <c r="Q434" s="6"/>
    </row>
    <row r="435" spans="1:17" ht="12.75">
      <c r="A435" s="122"/>
      <c r="B435" s="171"/>
      <c r="C435" s="172"/>
      <c r="D435" s="202"/>
      <c r="E435" s="6"/>
      <c r="F435" s="6"/>
      <c r="G435" s="6"/>
      <c r="H435" s="6"/>
      <c r="I435" s="6"/>
      <c r="J435" s="6"/>
      <c r="K435" s="6"/>
      <c r="L435" s="6"/>
      <c r="M435" s="6"/>
      <c r="N435" s="6"/>
      <c r="O435" s="6"/>
      <c r="P435" s="6"/>
      <c r="Q435" s="6"/>
    </row>
    <row r="436" spans="1:17" ht="12.75">
      <c r="A436" s="122"/>
      <c r="B436" s="171"/>
      <c r="C436" s="172"/>
      <c r="D436" s="202"/>
      <c r="E436" s="6"/>
      <c r="F436" s="6"/>
      <c r="G436" s="6"/>
      <c r="H436" s="6"/>
      <c r="I436" s="6"/>
      <c r="J436" s="6"/>
      <c r="K436" s="6"/>
      <c r="L436" s="6"/>
      <c r="M436" s="6"/>
      <c r="N436" s="6"/>
      <c r="O436" s="6"/>
      <c r="P436" s="6"/>
      <c r="Q436" s="6"/>
    </row>
    <row r="437" spans="1:17" ht="12.75">
      <c r="A437" s="122"/>
      <c r="B437" s="171"/>
      <c r="C437" s="172"/>
      <c r="D437" s="202"/>
      <c r="E437" s="6"/>
      <c r="F437" s="6"/>
      <c r="G437" s="6"/>
      <c r="H437" s="6"/>
      <c r="I437" s="6"/>
      <c r="J437" s="6"/>
      <c r="K437" s="6"/>
      <c r="L437" s="6"/>
      <c r="M437" s="6"/>
      <c r="N437" s="6"/>
      <c r="O437" s="6"/>
      <c r="P437" s="6"/>
      <c r="Q437" s="6"/>
    </row>
    <row r="438" spans="1:17" ht="12.75">
      <c r="A438" s="122"/>
      <c r="B438" s="171"/>
      <c r="C438" s="172"/>
      <c r="D438" s="202"/>
      <c r="E438" s="6"/>
      <c r="F438" s="6"/>
      <c r="G438" s="6"/>
      <c r="H438" s="6"/>
      <c r="I438" s="6"/>
      <c r="J438" s="6"/>
      <c r="K438" s="6"/>
      <c r="L438" s="6"/>
      <c r="M438" s="6"/>
      <c r="N438" s="6"/>
      <c r="O438" s="6"/>
      <c r="P438" s="6"/>
      <c r="Q438" s="6"/>
    </row>
    <row r="439" spans="1:17" ht="12.75">
      <c r="A439" s="122"/>
      <c r="B439" s="171"/>
      <c r="C439" s="172"/>
      <c r="D439" s="202"/>
      <c r="E439" s="6"/>
      <c r="F439" s="6"/>
      <c r="G439" s="6"/>
      <c r="H439" s="6"/>
      <c r="I439" s="6"/>
      <c r="J439" s="6"/>
      <c r="K439" s="6"/>
      <c r="L439" s="6"/>
      <c r="M439" s="6"/>
      <c r="N439" s="6"/>
      <c r="O439" s="6"/>
      <c r="P439" s="6"/>
      <c r="Q439" s="6"/>
    </row>
    <row r="440" spans="1:17" ht="12.75">
      <c r="A440" s="122"/>
      <c r="B440" s="171"/>
      <c r="C440" s="172"/>
      <c r="D440" s="202"/>
      <c r="E440" s="6"/>
      <c r="F440" s="6"/>
      <c r="G440" s="6"/>
      <c r="H440" s="6"/>
      <c r="I440" s="6"/>
      <c r="J440" s="6"/>
      <c r="K440" s="6"/>
      <c r="L440" s="6"/>
      <c r="M440" s="6"/>
      <c r="N440" s="6"/>
      <c r="O440" s="6"/>
      <c r="P440" s="6"/>
      <c r="Q440" s="6"/>
    </row>
    <row r="441" spans="1:17" ht="12.75">
      <c r="A441" s="122"/>
      <c r="B441" s="171"/>
      <c r="C441" s="172"/>
      <c r="D441" s="202"/>
      <c r="E441" s="6"/>
      <c r="F441" s="6"/>
      <c r="G441" s="6"/>
      <c r="H441" s="6"/>
      <c r="I441" s="6"/>
      <c r="J441" s="6"/>
      <c r="K441" s="6"/>
      <c r="L441" s="6"/>
      <c r="M441" s="6"/>
      <c r="N441" s="6"/>
      <c r="O441" s="6"/>
      <c r="P441" s="6"/>
      <c r="Q441" s="6"/>
    </row>
    <row r="442" spans="1:17" ht="12.75">
      <c r="A442" s="122"/>
      <c r="B442" s="171"/>
      <c r="C442" s="172"/>
      <c r="D442" s="202"/>
      <c r="E442" s="6"/>
      <c r="F442" s="6"/>
      <c r="G442" s="6"/>
      <c r="H442" s="6"/>
      <c r="I442" s="6"/>
      <c r="J442" s="6"/>
      <c r="K442" s="6"/>
      <c r="L442" s="6"/>
      <c r="M442" s="6"/>
      <c r="N442" s="6"/>
      <c r="O442" s="6"/>
      <c r="P442" s="6"/>
      <c r="Q442" s="6"/>
    </row>
    <row r="443" spans="1:17" ht="12.75">
      <c r="A443" s="122"/>
      <c r="B443" s="171"/>
      <c r="C443" s="172"/>
      <c r="D443" s="202"/>
      <c r="E443" s="6"/>
      <c r="F443" s="6"/>
      <c r="G443" s="6"/>
      <c r="H443" s="6"/>
      <c r="I443" s="6"/>
      <c r="J443" s="6"/>
      <c r="K443" s="6"/>
      <c r="L443" s="6"/>
      <c r="M443" s="6"/>
      <c r="N443" s="6"/>
      <c r="O443" s="6"/>
      <c r="P443" s="6"/>
      <c r="Q443" s="6"/>
    </row>
    <row r="444" spans="1:17" ht="12.75">
      <c r="A444" s="122"/>
      <c r="B444" s="171"/>
      <c r="C444" s="172"/>
      <c r="D444" s="202"/>
      <c r="E444" s="6"/>
      <c r="F444" s="6"/>
      <c r="G444" s="6"/>
      <c r="H444" s="6"/>
      <c r="I444" s="6"/>
      <c r="J444" s="6"/>
      <c r="K444" s="6"/>
      <c r="L444" s="6"/>
      <c r="M444" s="6"/>
      <c r="N444" s="6"/>
      <c r="O444" s="6"/>
      <c r="P444" s="6"/>
      <c r="Q444" s="6"/>
    </row>
    <row r="445" spans="1:17" ht="12.75">
      <c r="A445" s="122"/>
      <c r="B445" s="171"/>
      <c r="C445" s="172"/>
      <c r="D445" s="202"/>
      <c r="E445" s="6"/>
      <c r="F445" s="6"/>
      <c r="G445" s="6"/>
      <c r="H445" s="6"/>
      <c r="I445" s="6"/>
      <c r="J445" s="6"/>
      <c r="K445" s="6"/>
      <c r="L445" s="6"/>
      <c r="M445" s="6"/>
      <c r="N445" s="6"/>
      <c r="O445" s="6"/>
      <c r="P445" s="6"/>
      <c r="Q445" s="6"/>
    </row>
    <row r="446" spans="1:17" ht="12.75">
      <c r="A446" s="122"/>
      <c r="B446" s="171"/>
      <c r="C446" s="172"/>
      <c r="D446" s="202"/>
      <c r="E446" s="6"/>
      <c r="F446" s="6"/>
      <c r="G446" s="6"/>
      <c r="H446" s="6"/>
      <c r="I446" s="6"/>
      <c r="J446" s="6"/>
      <c r="K446" s="6"/>
      <c r="L446" s="6"/>
      <c r="M446" s="6"/>
      <c r="N446" s="6"/>
      <c r="O446" s="6"/>
      <c r="P446" s="6"/>
      <c r="Q446" s="6"/>
    </row>
    <row r="447" spans="1:17" ht="12.75">
      <c r="A447" s="122"/>
      <c r="B447" s="171"/>
      <c r="C447" s="172"/>
      <c r="D447" s="202"/>
      <c r="E447" s="6"/>
      <c r="F447" s="6"/>
      <c r="G447" s="6"/>
      <c r="H447" s="6"/>
      <c r="I447" s="6"/>
      <c r="J447" s="6"/>
      <c r="K447" s="6"/>
      <c r="L447" s="6"/>
      <c r="M447" s="6"/>
      <c r="N447" s="6"/>
      <c r="O447" s="6"/>
      <c r="P447" s="6"/>
      <c r="Q447" s="6"/>
    </row>
    <row r="448" spans="1:17" ht="12.75">
      <c r="A448" s="122"/>
      <c r="B448" s="171"/>
      <c r="C448" s="172"/>
      <c r="D448" s="202"/>
      <c r="E448" s="6"/>
      <c r="F448" s="6"/>
      <c r="G448" s="6"/>
      <c r="H448" s="6"/>
      <c r="I448" s="6"/>
      <c r="J448" s="6"/>
      <c r="K448" s="6"/>
      <c r="L448" s="6"/>
      <c r="M448" s="6"/>
      <c r="N448" s="6"/>
      <c r="O448" s="6"/>
      <c r="P448" s="6"/>
      <c r="Q448" s="6"/>
    </row>
    <row r="449" spans="1:17" ht="12.75">
      <c r="A449" s="122"/>
      <c r="B449" s="171"/>
      <c r="C449" s="172"/>
      <c r="D449" s="202"/>
      <c r="E449" s="6"/>
      <c r="F449" s="6"/>
      <c r="G449" s="6"/>
      <c r="H449" s="6"/>
      <c r="I449" s="6"/>
      <c r="J449" s="6"/>
      <c r="K449" s="6"/>
      <c r="L449" s="6"/>
      <c r="M449" s="6"/>
      <c r="N449" s="6"/>
      <c r="O449" s="6"/>
      <c r="P449" s="6"/>
      <c r="Q449" s="6"/>
    </row>
    <row r="450" spans="1:17" ht="12.75">
      <c r="A450" s="122"/>
      <c r="B450" s="171"/>
      <c r="C450" s="172"/>
      <c r="D450" s="202"/>
      <c r="E450" s="6"/>
      <c r="F450" s="6"/>
      <c r="G450" s="6"/>
      <c r="H450" s="6"/>
      <c r="I450" s="6"/>
      <c r="J450" s="6"/>
      <c r="K450" s="6"/>
      <c r="L450" s="6"/>
      <c r="M450" s="6"/>
      <c r="N450" s="6"/>
      <c r="O450" s="6"/>
      <c r="P450" s="6"/>
      <c r="Q450" s="6"/>
    </row>
    <row r="451" spans="1:17" ht="12.75">
      <c r="A451" s="122"/>
      <c r="B451" s="171"/>
      <c r="C451" s="172"/>
      <c r="D451" s="202"/>
      <c r="E451" s="6"/>
      <c r="F451" s="6"/>
      <c r="G451" s="6"/>
      <c r="H451" s="6"/>
      <c r="I451" s="6"/>
      <c r="J451" s="6"/>
      <c r="K451" s="6"/>
      <c r="L451" s="6"/>
      <c r="M451" s="6"/>
      <c r="N451" s="6"/>
      <c r="O451" s="6"/>
      <c r="P451" s="6"/>
      <c r="Q451" s="6"/>
    </row>
    <row r="452" spans="1:17" ht="12.75">
      <c r="A452" s="122"/>
      <c r="B452" s="171"/>
      <c r="C452" s="172"/>
      <c r="D452" s="202"/>
      <c r="E452" s="6"/>
      <c r="F452" s="6"/>
      <c r="G452" s="6"/>
      <c r="H452" s="6"/>
      <c r="I452" s="6"/>
      <c r="J452" s="6"/>
      <c r="K452" s="6"/>
      <c r="L452" s="6"/>
      <c r="M452" s="6"/>
      <c r="N452" s="6"/>
      <c r="O452" s="6"/>
      <c r="P452" s="6"/>
      <c r="Q452" s="6"/>
    </row>
    <row r="453" spans="1:17" ht="12.75">
      <c r="A453" s="122"/>
      <c r="B453" s="171"/>
      <c r="C453" s="172"/>
      <c r="D453" s="202"/>
      <c r="E453" s="6"/>
      <c r="F453" s="6"/>
      <c r="G453" s="6"/>
      <c r="H453" s="6"/>
      <c r="I453" s="6"/>
      <c r="J453" s="6"/>
      <c r="K453" s="6"/>
      <c r="L453" s="6"/>
      <c r="M453" s="6"/>
      <c r="N453" s="6"/>
      <c r="O453" s="6"/>
      <c r="P453" s="6"/>
      <c r="Q453" s="6"/>
    </row>
    <row r="454" spans="1:17" ht="12.75">
      <c r="A454" s="122"/>
      <c r="B454" s="171"/>
      <c r="C454" s="172"/>
      <c r="D454" s="202"/>
      <c r="E454" s="6"/>
      <c r="F454" s="6"/>
      <c r="G454" s="6"/>
      <c r="H454" s="6"/>
      <c r="I454" s="6"/>
      <c r="J454" s="6"/>
      <c r="K454" s="6"/>
      <c r="L454" s="6"/>
      <c r="M454" s="6"/>
      <c r="N454" s="6"/>
      <c r="O454" s="6"/>
      <c r="P454" s="6"/>
      <c r="Q454" s="6"/>
    </row>
    <row r="455" spans="1:17" ht="12.75">
      <c r="A455" s="122"/>
      <c r="B455" s="171"/>
      <c r="C455" s="172"/>
      <c r="D455" s="202"/>
      <c r="E455" s="6"/>
      <c r="F455" s="6"/>
      <c r="G455" s="6"/>
      <c r="H455" s="6"/>
      <c r="I455" s="6"/>
      <c r="J455" s="6"/>
      <c r="K455" s="6"/>
      <c r="L455" s="6"/>
      <c r="M455" s="6"/>
      <c r="N455" s="6"/>
      <c r="O455" s="6"/>
      <c r="P455" s="6"/>
      <c r="Q455" s="6"/>
    </row>
    <row r="456" spans="1:17" ht="12.75">
      <c r="A456" s="122"/>
      <c r="B456" s="171"/>
      <c r="C456" s="172"/>
      <c r="D456" s="202"/>
      <c r="E456" s="6"/>
      <c r="F456" s="6"/>
      <c r="G456" s="6"/>
      <c r="H456" s="6"/>
      <c r="I456" s="6"/>
      <c r="J456" s="6"/>
      <c r="K456" s="6"/>
      <c r="L456" s="6"/>
      <c r="M456" s="6"/>
      <c r="N456" s="6"/>
      <c r="O456" s="6"/>
      <c r="P456" s="6"/>
      <c r="Q456" s="6"/>
    </row>
    <row r="457" spans="1:17" ht="12.75">
      <c r="A457" s="122"/>
      <c r="B457" s="171"/>
      <c r="C457" s="172"/>
      <c r="D457" s="202"/>
      <c r="E457" s="6"/>
      <c r="F457" s="6"/>
      <c r="G457" s="6"/>
      <c r="H457" s="6"/>
      <c r="I457" s="6"/>
      <c r="J457" s="6"/>
      <c r="K457" s="6"/>
      <c r="L457" s="6"/>
      <c r="M457" s="6"/>
      <c r="N457" s="6"/>
      <c r="O457" s="6"/>
      <c r="P457" s="6"/>
      <c r="Q457" s="6"/>
    </row>
    <row r="458" spans="1:17" ht="12.75">
      <c r="A458" s="122"/>
      <c r="B458" s="171"/>
      <c r="C458" s="172"/>
      <c r="D458" s="202"/>
      <c r="E458" s="6"/>
      <c r="F458" s="6"/>
      <c r="G458" s="6"/>
      <c r="H458" s="6"/>
      <c r="I458" s="6"/>
      <c r="J458" s="6"/>
      <c r="K458" s="6"/>
      <c r="L458" s="6"/>
      <c r="M458" s="6"/>
      <c r="N458" s="6"/>
      <c r="O458" s="6"/>
      <c r="P458" s="6"/>
      <c r="Q458" s="6"/>
    </row>
    <row r="459" spans="1:17" ht="12.75">
      <c r="A459" s="122"/>
      <c r="B459" s="171"/>
      <c r="C459" s="172"/>
      <c r="D459" s="202"/>
      <c r="E459" s="6"/>
      <c r="F459" s="6"/>
      <c r="G459" s="6"/>
      <c r="H459" s="6"/>
      <c r="I459" s="6"/>
      <c r="J459" s="6"/>
      <c r="K459" s="6"/>
      <c r="L459" s="6"/>
      <c r="M459" s="6"/>
      <c r="N459" s="6"/>
      <c r="O459" s="6"/>
      <c r="P459" s="6"/>
      <c r="Q459" s="6"/>
    </row>
    <row r="460" spans="1:17" ht="12.75">
      <c r="A460" s="122"/>
      <c r="B460" s="171"/>
      <c r="C460" s="172"/>
      <c r="D460" s="202"/>
      <c r="E460" s="6"/>
      <c r="F460" s="6"/>
      <c r="G460" s="6"/>
      <c r="H460" s="6"/>
      <c r="I460" s="6"/>
      <c r="J460" s="6"/>
      <c r="K460" s="6"/>
      <c r="L460" s="6"/>
      <c r="M460" s="6"/>
      <c r="N460" s="6"/>
      <c r="O460" s="6"/>
      <c r="P460" s="6"/>
      <c r="Q460" s="6"/>
    </row>
    <row r="461" spans="1:17" ht="12.75">
      <c r="A461" s="122"/>
      <c r="B461" s="171"/>
      <c r="C461" s="172"/>
      <c r="D461" s="202"/>
      <c r="E461" s="6"/>
      <c r="F461" s="6"/>
      <c r="G461" s="6"/>
      <c r="H461" s="6"/>
      <c r="I461" s="6"/>
      <c r="J461" s="6"/>
      <c r="K461" s="6"/>
      <c r="L461" s="6"/>
      <c r="M461" s="6"/>
      <c r="N461" s="6"/>
      <c r="O461" s="6"/>
      <c r="P461" s="6"/>
      <c r="Q461" s="6"/>
    </row>
    <row r="462" spans="1:17" ht="12.75">
      <c r="A462" s="122"/>
      <c r="B462" s="171"/>
      <c r="C462" s="172"/>
      <c r="D462" s="202"/>
      <c r="E462" s="6"/>
      <c r="F462" s="6"/>
      <c r="G462" s="6"/>
      <c r="H462" s="6"/>
      <c r="I462" s="6"/>
      <c r="J462" s="6"/>
      <c r="K462" s="6"/>
      <c r="L462" s="6"/>
      <c r="M462" s="6"/>
      <c r="N462" s="6"/>
      <c r="O462" s="6"/>
      <c r="P462" s="6"/>
      <c r="Q462" s="6"/>
    </row>
    <row r="463" spans="1:17" ht="12.75">
      <c r="A463" s="122"/>
      <c r="B463" s="171"/>
      <c r="C463" s="172"/>
      <c r="D463" s="202"/>
      <c r="E463" s="6"/>
      <c r="F463" s="6"/>
      <c r="G463" s="6"/>
      <c r="H463" s="6"/>
      <c r="I463" s="6"/>
      <c r="J463" s="6"/>
      <c r="K463" s="6"/>
      <c r="L463" s="6"/>
      <c r="M463" s="6"/>
      <c r="N463" s="6"/>
      <c r="O463" s="6"/>
      <c r="P463" s="6"/>
      <c r="Q463" s="6"/>
    </row>
    <row r="464" spans="1:17" ht="12.75">
      <c r="A464" s="122"/>
      <c r="B464" s="171"/>
      <c r="C464" s="172"/>
      <c r="D464" s="202"/>
      <c r="E464" s="6"/>
      <c r="F464" s="6"/>
      <c r="G464" s="6"/>
      <c r="H464" s="6"/>
      <c r="I464" s="6"/>
      <c r="J464" s="6"/>
      <c r="K464" s="6"/>
      <c r="L464" s="6"/>
      <c r="M464" s="6"/>
      <c r="N464" s="6"/>
      <c r="O464" s="6"/>
      <c r="P464" s="6"/>
      <c r="Q464" s="6"/>
    </row>
    <row r="465" spans="1:17" ht="12.75">
      <c r="A465" s="122"/>
      <c r="B465" s="171"/>
      <c r="C465" s="172"/>
      <c r="D465" s="202"/>
      <c r="E465" s="6"/>
      <c r="F465" s="6"/>
      <c r="G465" s="6"/>
      <c r="H465" s="6"/>
      <c r="I465" s="6"/>
      <c r="J465" s="6"/>
      <c r="K465" s="6"/>
      <c r="L465" s="6"/>
      <c r="M465" s="6"/>
      <c r="N465" s="6"/>
      <c r="O465" s="6"/>
      <c r="P465" s="6"/>
      <c r="Q465" s="6"/>
    </row>
    <row r="466" spans="1:17" ht="12.75">
      <c r="A466" s="122"/>
      <c r="B466" s="171"/>
      <c r="C466" s="172"/>
      <c r="D466" s="202"/>
      <c r="E466" s="6"/>
      <c r="F466" s="6"/>
      <c r="G466" s="6"/>
      <c r="H466" s="6"/>
      <c r="I466" s="6"/>
      <c r="J466" s="6"/>
      <c r="K466" s="6"/>
      <c r="L466" s="6"/>
      <c r="M466" s="6"/>
      <c r="N466" s="6"/>
      <c r="O466" s="6"/>
      <c r="P466" s="6"/>
      <c r="Q466" s="6"/>
    </row>
    <row r="467" spans="1:17" ht="12.75">
      <c r="A467" s="122"/>
      <c r="B467" s="171"/>
      <c r="C467" s="172"/>
      <c r="D467" s="202"/>
      <c r="E467" s="6"/>
      <c r="F467" s="6"/>
      <c r="G467" s="6"/>
      <c r="H467" s="6"/>
      <c r="I467" s="6"/>
      <c r="J467" s="6"/>
      <c r="K467" s="6"/>
      <c r="L467" s="6"/>
      <c r="M467" s="6"/>
      <c r="N467" s="6"/>
      <c r="O467" s="6"/>
      <c r="P467" s="6"/>
      <c r="Q467" s="6"/>
    </row>
    <row r="468" spans="1:17" ht="12.75">
      <c r="A468" s="122"/>
      <c r="B468" s="171"/>
      <c r="C468" s="172"/>
      <c r="D468" s="202"/>
      <c r="E468" s="6"/>
      <c r="F468" s="6"/>
      <c r="G468" s="6"/>
      <c r="H468" s="6"/>
      <c r="I468" s="6"/>
      <c r="J468" s="6"/>
      <c r="K468" s="6"/>
      <c r="L468" s="6"/>
      <c r="M468" s="6"/>
      <c r="N468" s="6"/>
      <c r="O468" s="6"/>
      <c r="P468" s="6"/>
      <c r="Q468" s="6"/>
    </row>
    <row r="469" spans="1:17" ht="12.75">
      <c r="A469" s="122"/>
      <c r="B469" s="171"/>
      <c r="C469" s="172"/>
      <c r="D469" s="202"/>
      <c r="E469" s="6"/>
      <c r="F469" s="6"/>
      <c r="G469" s="6"/>
      <c r="H469" s="6"/>
      <c r="I469" s="6"/>
      <c r="J469" s="6"/>
      <c r="K469" s="6"/>
      <c r="L469" s="6"/>
      <c r="M469" s="6"/>
      <c r="N469" s="6"/>
      <c r="O469" s="6"/>
      <c r="P469" s="6"/>
      <c r="Q469" s="6"/>
    </row>
    <row r="470" spans="1:17" ht="12.75">
      <c r="A470" s="122"/>
      <c r="B470" s="171"/>
      <c r="C470" s="172"/>
      <c r="D470" s="202"/>
      <c r="E470" s="6"/>
      <c r="F470" s="6"/>
      <c r="G470" s="6"/>
      <c r="H470" s="6"/>
      <c r="I470" s="6"/>
      <c r="J470" s="6"/>
      <c r="K470" s="6"/>
      <c r="L470" s="6"/>
      <c r="M470" s="6"/>
      <c r="N470" s="6"/>
      <c r="O470" s="6"/>
      <c r="P470" s="6"/>
      <c r="Q470" s="6"/>
    </row>
    <row r="471" spans="1:17" ht="12.75">
      <c r="A471" s="122"/>
      <c r="B471" s="171"/>
      <c r="C471" s="172"/>
      <c r="D471" s="202"/>
      <c r="E471" s="6"/>
      <c r="F471" s="6"/>
      <c r="G471" s="6"/>
      <c r="H471" s="6"/>
      <c r="I471" s="6"/>
      <c r="J471" s="6"/>
      <c r="K471" s="6"/>
      <c r="L471" s="6"/>
      <c r="M471" s="6"/>
      <c r="N471" s="6"/>
      <c r="O471" s="6"/>
      <c r="P471" s="6"/>
      <c r="Q471" s="6"/>
    </row>
    <row r="472" spans="1:17" ht="12.75">
      <c r="A472" s="122"/>
      <c r="B472" s="171"/>
      <c r="C472" s="172"/>
      <c r="D472" s="202"/>
      <c r="E472" s="6"/>
      <c r="F472" s="6"/>
      <c r="G472" s="6"/>
      <c r="H472" s="6"/>
      <c r="I472" s="6"/>
      <c r="J472" s="6"/>
      <c r="K472" s="6"/>
      <c r="L472" s="6"/>
      <c r="M472" s="6"/>
      <c r="N472" s="6"/>
      <c r="O472" s="6"/>
      <c r="P472" s="6"/>
      <c r="Q472" s="6"/>
    </row>
    <row r="473" spans="1:17" ht="12.75">
      <c r="A473" s="122"/>
      <c r="B473" s="171"/>
      <c r="C473" s="172"/>
      <c r="D473" s="202"/>
      <c r="E473" s="6"/>
      <c r="F473" s="6"/>
      <c r="G473" s="6"/>
      <c r="H473" s="6"/>
      <c r="I473" s="6"/>
      <c r="J473" s="6"/>
      <c r="K473" s="6"/>
      <c r="L473" s="6"/>
      <c r="M473" s="6"/>
      <c r="N473" s="6"/>
      <c r="O473" s="6"/>
      <c r="P473" s="6"/>
      <c r="Q473" s="6"/>
    </row>
    <row r="474" spans="1:17" ht="12.75">
      <c r="A474" s="122"/>
      <c r="B474" s="171"/>
      <c r="C474" s="172"/>
      <c r="D474" s="202"/>
      <c r="E474" s="6"/>
      <c r="F474" s="6"/>
      <c r="G474" s="6"/>
      <c r="H474" s="6"/>
      <c r="I474" s="6"/>
      <c r="J474" s="6"/>
      <c r="K474" s="6"/>
      <c r="L474" s="6"/>
      <c r="M474" s="6"/>
      <c r="N474" s="6"/>
      <c r="O474" s="6"/>
      <c r="P474" s="6"/>
      <c r="Q474" s="6"/>
    </row>
    <row r="475" spans="1:17" ht="12.75">
      <c r="A475" s="122"/>
      <c r="B475" s="171"/>
      <c r="C475" s="172"/>
      <c r="D475" s="202"/>
      <c r="E475" s="6"/>
      <c r="F475" s="6"/>
      <c r="G475" s="6"/>
      <c r="H475" s="6"/>
      <c r="I475" s="6"/>
      <c r="J475" s="6"/>
      <c r="K475" s="6"/>
      <c r="L475" s="6"/>
      <c r="M475" s="6"/>
      <c r="N475" s="6"/>
      <c r="O475" s="6"/>
      <c r="P475" s="6"/>
      <c r="Q475" s="6"/>
    </row>
    <row r="476" spans="1:17" ht="12.75">
      <c r="A476" s="122"/>
      <c r="B476" s="171"/>
      <c r="C476" s="172"/>
      <c r="D476" s="202"/>
      <c r="E476" s="6"/>
      <c r="F476" s="6"/>
      <c r="G476" s="6"/>
      <c r="H476" s="6"/>
      <c r="I476" s="6"/>
      <c r="J476" s="6"/>
      <c r="K476" s="6"/>
      <c r="L476" s="6"/>
      <c r="M476" s="6"/>
      <c r="N476" s="6"/>
      <c r="O476" s="6"/>
      <c r="P476" s="6"/>
      <c r="Q476" s="6"/>
    </row>
    <row r="477" spans="1:17" ht="12.75">
      <c r="A477" s="122"/>
      <c r="B477" s="171"/>
      <c r="C477" s="172"/>
      <c r="D477" s="202"/>
      <c r="E477" s="6"/>
      <c r="F477" s="6"/>
      <c r="G477" s="6"/>
      <c r="H477" s="6"/>
      <c r="I477" s="6"/>
      <c r="J477" s="6"/>
      <c r="K477" s="6"/>
      <c r="L477" s="6"/>
      <c r="M477" s="6"/>
      <c r="N477" s="6"/>
      <c r="O477" s="6"/>
      <c r="P477" s="6"/>
      <c r="Q477" s="6"/>
    </row>
    <row r="478" spans="1:17" ht="12.75">
      <c r="A478" s="122"/>
      <c r="B478" s="171"/>
      <c r="C478" s="172"/>
      <c r="D478" s="202"/>
      <c r="E478" s="6"/>
      <c r="F478" s="6"/>
      <c r="G478" s="6"/>
      <c r="H478" s="6"/>
      <c r="I478" s="6"/>
      <c r="J478" s="6"/>
      <c r="K478" s="6"/>
      <c r="L478" s="6"/>
      <c r="M478" s="6"/>
      <c r="N478" s="6"/>
      <c r="O478" s="6"/>
      <c r="P478" s="6"/>
      <c r="Q478" s="6"/>
    </row>
    <row r="479" spans="1:17" ht="12.75">
      <c r="A479" s="122"/>
      <c r="B479" s="171"/>
      <c r="C479" s="172"/>
      <c r="D479" s="202"/>
      <c r="E479" s="6"/>
      <c r="F479" s="6"/>
      <c r="G479" s="6"/>
      <c r="H479" s="6"/>
      <c r="I479" s="6"/>
      <c r="J479" s="6"/>
      <c r="K479" s="6"/>
      <c r="L479" s="6"/>
      <c r="M479" s="6"/>
      <c r="N479" s="6"/>
      <c r="O479" s="6"/>
      <c r="P479" s="6"/>
      <c r="Q479" s="6"/>
    </row>
    <row r="480" spans="1:17" ht="12.75">
      <c r="A480" s="122"/>
      <c r="B480" s="171"/>
      <c r="C480" s="172"/>
      <c r="D480" s="202"/>
      <c r="E480" s="6"/>
      <c r="F480" s="6"/>
      <c r="G480" s="6"/>
      <c r="H480" s="6"/>
      <c r="I480" s="6"/>
      <c r="J480" s="6"/>
      <c r="K480" s="6"/>
      <c r="L480" s="6"/>
      <c r="M480" s="6"/>
      <c r="N480" s="6"/>
      <c r="O480" s="6"/>
      <c r="P480" s="6"/>
      <c r="Q480" s="6"/>
    </row>
    <row r="481" spans="1:17" ht="12.75">
      <c r="A481" s="122"/>
      <c r="B481" s="171"/>
      <c r="C481" s="172"/>
      <c r="D481" s="202"/>
      <c r="E481" s="6"/>
      <c r="F481" s="6"/>
      <c r="G481" s="6"/>
      <c r="H481" s="6"/>
      <c r="I481" s="6"/>
      <c r="J481" s="6"/>
      <c r="K481" s="6"/>
      <c r="L481" s="6"/>
      <c r="M481" s="6"/>
      <c r="N481" s="6"/>
      <c r="O481" s="6"/>
      <c r="P481" s="6"/>
      <c r="Q481" s="6"/>
    </row>
    <row r="482" spans="1:17" ht="12.75">
      <c r="A482" s="122"/>
      <c r="B482" s="171"/>
      <c r="C482" s="172"/>
      <c r="D482" s="202"/>
      <c r="E482" s="6"/>
      <c r="F482" s="6"/>
      <c r="G482" s="6"/>
      <c r="H482" s="6"/>
      <c r="I482" s="6"/>
      <c r="J482" s="6"/>
      <c r="K482" s="6"/>
      <c r="L482" s="6"/>
      <c r="M482" s="6"/>
      <c r="N482" s="6"/>
      <c r="O482" s="6"/>
      <c r="P482" s="6"/>
      <c r="Q482" s="6"/>
    </row>
    <row r="483" spans="1:17" ht="12.75">
      <c r="A483" s="122"/>
      <c r="B483" s="171"/>
      <c r="C483" s="172"/>
      <c r="D483" s="202"/>
      <c r="E483" s="6"/>
      <c r="F483" s="6"/>
      <c r="G483" s="6"/>
      <c r="H483" s="6"/>
      <c r="I483" s="6"/>
      <c r="J483" s="6"/>
      <c r="K483" s="6"/>
      <c r="L483" s="6"/>
      <c r="M483" s="6"/>
      <c r="N483" s="6"/>
      <c r="O483" s="6"/>
      <c r="P483" s="6"/>
      <c r="Q483" s="6"/>
    </row>
    <row r="484" spans="1:17" ht="12.75">
      <c r="A484" s="122"/>
      <c r="B484" s="171"/>
      <c r="C484" s="172"/>
      <c r="D484" s="202"/>
      <c r="E484" s="6"/>
      <c r="F484" s="6"/>
      <c r="G484" s="6"/>
      <c r="H484" s="6"/>
      <c r="I484" s="6"/>
      <c r="J484" s="6"/>
      <c r="K484" s="6"/>
      <c r="L484" s="6"/>
      <c r="M484" s="6"/>
      <c r="N484" s="6"/>
      <c r="O484" s="6"/>
      <c r="P484" s="6"/>
      <c r="Q484" s="6"/>
    </row>
    <row r="485" spans="1:17" ht="12.75">
      <c r="A485" s="122"/>
      <c r="B485" s="171"/>
      <c r="C485" s="172"/>
      <c r="D485" s="202"/>
      <c r="E485" s="6"/>
      <c r="F485" s="6"/>
      <c r="G485" s="6"/>
      <c r="H485" s="6"/>
      <c r="I485" s="6"/>
      <c r="J485" s="6"/>
      <c r="K485" s="6"/>
      <c r="L485" s="6"/>
      <c r="M485" s="6"/>
      <c r="N485" s="6"/>
      <c r="O485" s="6"/>
      <c r="P485" s="6"/>
      <c r="Q485" s="6"/>
    </row>
    <row r="486" spans="1:17" ht="12.75">
      <c r="A486" s="122"/>
      <c r="B486" s="171"/>
      <c r="C486" s="172"/>
      <c r="D486" s="202"/>
      <c r="E486" s="6"/>
      <c r="F486" s="6"/>
      <c r="G486" s="6"/>
      <c r="H486" s="6"/>
      <c r="I486" s="6"/>
      <c r="J486" s="6"/>
      <c r="K486" s="6"/>
      <c r="L486" s="6"/>
      <c r="M486" s="6"/>
      <c r="N486" s="6"/>
      <c r="O486" s="6"/>
      <c r="P486" s="6"/>
      <c r="Q486" s="6"/>
    </row>
    <row r="487" spans="1:17" ht="12.75">
      <c r="A487" s="122"/>
      <c r="B487" s="171"/>
      <c r="C487" s="172"/>
      <c r="D487" s="202"/>
      <c r="E487" s="6"/>
      <c r="F487" s="6"/>
      <c r="G487" s="6"/>
      <c r="H487" s="6"/>
      <c r="I487" s="6"/>
      <c r="J487" s="6"/>
      <c r="K487" s="6"/>
      <c r="L487" s="6"/>
      <c r="M487" s="6"/>
      <c r="N487" s="6"/>
      <c r="O487" s="6"/>
      <c r="P487" s="6"/>
      <c r="Q487" s="6"/>
    </row>
    <row r="488" spans="1:17" ht="12.75">
      <c r="A488" s="122"/>
      <c r="B488" s="171"/>
      <c r="C488" s="172"/>
      <c r="D488" s="202"/>
      <c r="E488" s="6"/>
      <c r="F488" s="6"/>
      <c r="G488" s="6"/>
      <c r="H488" s="6"/>
      <c r="I488" s="6"/>
      <c r="J488" s="6"/>
      <c r="K488" s="6"/>
      <c r="L488" s="6"/>
      <c r="M488" s="6"/>
      <c r="N488" s="6"/>
      <c r="O488" s="6"/>
      <c r="P488" s="6"/>
      <c r="Q488" s="6"/>
    </row>
    <row r="489" spans="1:17" ht="12.75">
      <c r="A489" s="122"/>
      <c r="B489" s="171"/>
      <c r="C489" s="172"/>
      <c r="D489" s="202"/>
      <c r="E489" s="6"/>
      <c r="F489" s="6"/>
      <c r="G489" s="6"/>
      <c r="H489" s="6"/>
      <c r="I489" s="6"/>
      <c r="J489" s="6"/>
      <c r="K489" s="6"/>
      <c r="L489" s="6"/>
      <c r="M489" s="6"/>
      <c r="N489" s="6"/>
      <c r="O489" s="6"/>
      <c r="P489" s="6"/>
      <c r="Q489" s="6"/>
    </row>
    <row r="490" spans="1:17" ht="12.75">
      <c r="A490" s="122"/>
      <c r="B490" s="171"/>
      <c r="C490" s="172"/>
      <c r="D490" s="202"/>
      <c r="E490" s="6"/>
      <c r="F490" s="6"/>
      <c r="G490" s="6"/>
      <c r="H490" s="6"/>
      <c r="I490" s="6"/>
      <c r="J490" s="6"/>
      <c r="K490" s="6"/>
      <c r="L490" s="6"/>
      <c r="M490" s="6"/>
      <c r="N490" s="6"/>
      <c r="O490" s="6"/>
      <c r="P490" s="6"/>
      <c r="Q490" s="6"/>
    </row>
    <row r="491" spans="1:17" ht="12.75">
      <c r="A491" s="122"/>
      <c r="B491" s="171"/>
      <c r="C491" s="172"/>
      <c r="D491" s="202"/>
      <c r="E491" s="6"/>
      <c r="F491" s="6"/>
      <c r="G491" s="6"/>
      <c r="H491" s="6"/>
      <c r="I491" s="6"/>
      <c r="J491" s="6"/>
      <c r="K491" s="6"/>
      <c r="L491" s="6"/>
      <c r="M491" s="6"/>
      <c r="N491" s="6"/>
      <c r="O491" s="6"/>
      <c r="P491" s="6"/>
      <c r="Q491" s="6"/>
    </row>
    <row r="492" spans="1:17" ht="12.75">
      <c r="A492" s="122"/>
      <c r="B492" s="171"/>
      <c r="C492" s="172"/>
      <c r="D492" s="202"/>
      <c r="E492" s="6"/>
      <c r="F492" s="6"/>
      <c r="G492" s="6"/>
      <c r="H492" s="6"/>
      <c r="I492" s="6"/>
      <c r="J492" s="6"/>
      <c r="K492" s="6"/>
      <c r="L492" s="6"/>
      <c r="M492" s="6"/>
      <c r="N492" s="6"/>
      <c r="O492" s="6"/>
      <c r="P492" s="6"/>
      <c r="Q492" s="6"/>
    </row>
    <row r="493" spans="1:17" ht="12.75">
      <c r="A493" s="122"/>
      <c r="B493" s="171"/>
      <c r="C493" s="172"/>
      <c r="D493" s="202"/>
      <c r="E493" s="6"/>
      <c r="F493" s="6"/>
      <c r="G493" s="6"/>
      <c r="H493" s="6"/>
      <c r="I493" s="6"/>
      <c r="J493" s="6"/>
      <c r="K493" s="6"/>
      <c r="L493" s="6"/>
      <c r="M493" s="6"/>
      <c r="N493" s="6"/>
      <c r="O493" s="6"/>
      <c r="P493" s="6"/>
      <c r="Q493" s="6"/>
    </row>
    <row r="494" spans="1:17" ht="12.75">
      <c r="A494" s="122"/>
      <c r="B494" s="171"/>
      <c r="C494" s="172"/>
      <c r="D494" s="202"/>
      <c r="E494" s="6"/>
      <c r="F494" s="6"/>
      <c r="G494" s="6"/>
      <c r="H494" s="6"/>
      <c r="I494" s="6"/>
      <c r="J494" s="6"/>
      <c r="K494" s="6"/>
      <c r="L494" s="6"/>
      <c r="M494" s="6"/>
      <c r="N494" s="6"/>
      <c r="O494" s="6"/>
      <c r="P494" s="6"/>
      <c r="Q494" s="6"/>
    </row>
    <row r="495" spans="1:17" ht="12.75">
      <c r="A495" s="122"/>
      <c r="B495" s="171"/>
      <c r="C495" s="172"/>
      <c r="D495" s="202"/>
      <c r="E495" s="6"/>
      <c r="F495" s="6"/>
      <c r="G495" s="6"/>
      <c r="H495" s="6"/>
      <c r="I495" s="6"/>
      <c r="J495" s="6"/>
      <c r="K495" s="6"/>
      <c r="L495" s="6"/>
      <c r="M495" s="6"/>
      <c r="N495" s="6"/>
      <c r="O495" s="6"/>
      <c r="P495" s="6"/>
      <c r="Q495" s="6"/>
    </row>
    <row r="496" spans="1:17" ht="12.75">
      <c r="A496" s="122"/>
      <c r="B496" s="171"/>
      <c r="C496" s="172"/>
      <c r="D496" s="202"/>
      <c r="E496" s="6"/>
      <c r="F496" s="6"/>
      <c r="G496" s="6"/>
      <c r="H496" s="6"/>
      <c r="I496" s="6"/>
      <c r="J496" s="6"/>
      <c r="K496" s="6"/>
      <c r="L496" s="6"/>
      <c r="M496" s="6"/>
      <c r="N496" s="6"/>
      <c r="O496" s="6"/>
      <c r="P496" s="6"/>
      <c r="Q496" s="6"/>
    </row>
    <row r="497" spans="1:17" ht="12.75">
      <c r="A497" s="122"/>
      <c r="B497" s="171"/>
      <c r="C497" s="172"/>
      <c r="D497" s="202"/>
      <c r="E497" s="6"/>
      <c r="F497" s="6"/>
      <c r="G497" s="6"/>
      <c r="H497" s="6"/>
      <c r="I497" s="6"/>
      <c r="J497" s="6"/>
      <c r="K497" s="6"/>
      <c r="L497" s="6"/>
      <c r="M497" s="6"/>
      <c r="N497" s="6"/>
      <c r="O497" s="6"/>
      <c r="P497" s="6"/>
      <c r="Q497" s="6"/>
    </row>
    <row r="498" spans="1:17" ht="12.75">
      <c r="A498" s="122"/>
      <c r="B498" s="171"/>
      <c r="C498" s="172"/>
      <c r="D498" s="202"/>
      <c r="E498" s="6"/>
      <c r="F498" s="6"/>
      <c r="G498" s="6"/>
      <c r="H498" s="6"/>
      <c r="I498" s="6"/>
      <c r="J498" s="6"/>
      <c r="K498" s="6"/>
      <c r="L498" s="6"/>
      <c r="M498" s="6"/>
      <c r="N498" s="6"/>
      <c r="O498" s="6"/>
      <c r="P498" s="6"/>
      <c r="Q498" s="6"/>
    </row>
    <row r="499" spans="1:17" ht="12.75">
      <c r="A499" s="122"/>
      <c r="B499" s="171"/>
      <c r="C499" s="172"/>
      <c r="D499" s="202"/>
      <c r="E499" s="6"/>
      <c r="F499" s="6"/>
      <c r="G499" s="6"/>
      <c r="H499" s="6"/>
      <c r="I499" s="6"/>
      <c r="J499" s="6"/>
      <c r="K499" s="6"/>
      <c r="L499" s="6"/>
      <c r="M499" s="6"/>
      <c r="N499" s="6"/>
      <c r="O499" s="6"/>
      <c r="P499" s="6"/>
      <c r="Q499" s="6"/>
    </row>
    <row r="500" spans="1:17" ht="12.75">
      <c r="A500" s="122"/>
      <c r="B500" s="171"/>
      <c r="C500" s="172"/>
      <c r="D500" s="202"/>
      <c r="E500" s="6"/>
      <c r="F500" s="6"/>
      <c r="G500" s="6"/>
      <c r="H500" s="6"/>
      <c r="I500" s="6"/>
      <c r="J500" s="6"/>
      <c r="K500" s="6"/>
      <c r="L500" s="6"/>
      <c r="M500" s="6"/>
      <c r="N500" s="6"/>
      <c r="O500" s="6"/>
      <c r="P500" s="6"/>
      <c r="Q500" s="6"/>
    </row>
    <row r="501" spans="1:17" ht="12.75">
      <c r="A501" s="122"/>
      <c r="B501" s="171"/>
      <c r="C501" s="172"/>
      <c r="D501" s="202"/>
      <c r="E501" s="6"/>
      <c r="F501" s="6"/>
      <c r="G501" s="6"/>
      <c r="H501" s="6"/>
      <c r="I501" s="6"/>
      <c r="J501" s="6"/>
      <c r="K501" s="6"/>
      <c r="L501" s="6"/>
      <c r="M501" s="6"/>
      <c r="N501" s="6"/>
      <c r="O501" s="6"/>
      <c r="P501" s="6"/>
      <c r="Q501" s="6"/>
    </row>
    <row r="502" spans="1:17" ht="12.75">
      <c r="A502" s="122"/>
      <c r="B502" s="171"/>
      <c r="C502" s="172"/>
      <c r="D502" s="202"/>
      <c r="E502" s="6"/>
      <c r="F502" s="6"/>
      <c r="G502" s="6"/>
      <c r="H502" s="6"/>
      <c r="I502" s="6"/>
      <c r="J502" s="6"/>
      <c r="K502" s="6"/>
      <c r="L502" s="6"/>
      <c r="M502" s="6"/>
      <c r="N502" s="6"/>
      <c r="O502" s="6"/>
      <c r="P502" s="6"/>
      <c r="Q502" s="6"/>
    </row>
    <row r="503" spans="1:17" ht="12.75">
      <c r="A503" s="122"/>
      <c r="B503" s="171"/>
      <c r="C503" s="172"/>
      <c r="D503" s="202"/>
      <c r="E503" s="6"/>
      <c r="F503" s="6"/>
      <c r="G503" s="6"/>
      <c r="H503" s="6"/>
      <c r="I503" s="6"/>
      <c r="J503" s="6"/>
      <c r="K503" s="6"/>
      <c r="L503" s="6"/>
      <c r="M503" s="6"/>
      <c r="N503" s="6"/>
      <c r="O503" s="6"/>
      <c r="P503" s="6"/>
      <c r="Q503" s="6"/>
    </row>
    <row r="504" spans="1:17" ht="12.75">
      <c r="A504" s="122"/>
      <c r="B504" s="171"/>
      <c r="C504" s="172"/>
      <c r="D504" s="202"/>
      <c r="E504" s="6"/>
      <c r="F504" s="6"/>
      <c r="G504" s="6"/>
      <c r="H504" s="6"/>
      <c r="I504" s="6"/>
      <c r="J504" s="6"/>
      <c r="K504" s="6"/>
      <c r="L504" s="6"/>
      <c r="M504" s="6"/>
      <c r="N504" s="6"/>
      <c r="O504" s="6"/>
      <c r="P504" s="6"/>
      <c r="Q504" s="6"/>
    </row>
    <row r="505" spans="1:17" ht="12.75">
      <c r="A505" s="122"/>
      <c r="B505" s="171"/>
      <c r="C505" s="172"/>
      <c r="D505" s="202"/>
      <c r="E505" s="6"/>
      <c r="F505" s="6"/>
      <c r="G505" s="6"/>
      <c r="H505" s="6"/>
      <c r="I505" s="6"/>
      <c r="J505" s="6"/>
      <c r="K505" s="6"/>
      <c r="L505" s="6"/>
      <c r="M505" s="6"/>
      <c r="N505" s="6"/>
      <c r="O505" s="6"/>
      <c r="P505" s="6"/>
      <c r="Q505" s="6"/>
    </row>
    <row r="506" spans="1:17" ht="12.75">
      <c r="A506" s="122"/>
      <c r="B506" s="171"/>
      <c r="C506" s="172"/>
      <c r="D506" s="202"/>
      <c r="E506" s="6"/>
      <c r="F506" s="6"/>
      <c r="G506" s="6"/>
      <c r="H506" s="6"/>
      <c r="I506" s="6"/>
      <c r="J506" s="6"/>
      <c r="K506" s="6"/>
      <c r="L506" s="6"/>
      <c r="M506" s="6"/>
      <c r="N506" s="6"/>
      <c r="O506" s="6"/>
      <c r="P506" s="6"/>
      <c r="Q506" s="6"/>
    </row>
    <row r="507" spans="1:17" ht="12.75">
      <c r="A507" s="122"/>
      <c r="B507" s="171"/>
      <c r="C507" s="172"/>
      <c r="D507" s="202"/>
      <c r="E507" s="6"/>
      <c r="F507" s="6"/>
      <c r="G507" s="6"/>
      <c r="H507" s="6"/>
      <c r="I507" s="6"/>
      <c r="J507" s="6"/>
      <c r="K507" s="6"/>
      <c r="L507" s="6"/>
      <c r="M507" s="6"/>
      <c r="N507" s="6"/>
      <c r="O507" s="6"/>
      <c r="P507" s="6"/>
      <c r="Q507" s="6"/>
    </row>
    <row r="508" spans="1:17" ht="12.75">
      <c r="A508" s="122"/>
      <c r="B508" s="171"/>
      <c r="C508" s="172"/>
      <c r="D508" s="202"/>
      <c r="E508" s="6"/>
      <c r="F508" s="6"/>
      <c r="G508" s="6"/>
      <c r="H508" s="6"/>
      <c r="I508" s="6"/>
      <c r="J508" s="6"/>
      <c r="K508" s="6"/>
      <c r="L508" s="6"/>
      <c r="M508" s="6"/>
      <c r="N508" s="6"/>
      <c r="O508" s="6"/>
      <c r="P508" s="6"/>
      <c r="Q508" s="6"/>
    </row>
    <row r="509" spans="1:17" ht="12.75">
      <c r="A509" s="122"/>
      <c r="B509" s="171"/>
      <c r="C509" s="172"/>
      <c r="D509" s="202"/>
      <c r="E509" s="6"/>
      <c r="F509" s="6"/>
      <c r="G509" s="6"/>
      <c r="H509" s="6"/>
      <c r="I509" s="6"/>
      <c r="J509" s="6"/>
      <c r="K509" s="6"/>
      <c r="L509" s="6"/>
      <c r="M509" s="6"/>
      <c r="N509" s="6"/>
      <c r="O509" s="6"/>
      <c r="P509" s="6"/>
      <c r="Q509" s="6"/>
    </row>
    <row r="510" spans="1:17" ht="12.75">
      <c r="A510" s="122"/>
      <c r="B510" s="171"/>
      <c r="C510" s="172"/>
      <c r="D510" s="202"/>
      <c r="E510" s="6"/>
      <c r="F510" s="6"/>
      <c r="G510" s="6"/>
      <c r="H510" s="6"/>
      <c r="I510" s="6"/>
      <c r="J510" s="6"/>
      <c r="K510" s="6"/>
      <c r="L510" s="6"/>
      <c r="M510" s="6"/>
      <c r="N510" s="6"/>
      <c r="O510" s="6"/>
      <c r="P510" s="6"/>
      <c r="Q510" s="6"/>
    </row>
    <row r="511" spans="1:17" ht="12.75">
      <c r="A511" s="122"/>
      <c r="B511" s="171"/>
      <c r="C511" s="172"/>
      <c r="D511" s="202"/>
      <c r="E511" s="6"/>
      <c r="F511" s="6"/>
      <c r="G511" s="6"/>
      <c r="H511" s="6"/>
      <c r="I511" s="6"/>
      <c r="J511" s="6"/>
      <c r="K511" s="6"/>
      <c r="L511" s="6"/>
      <c r="M511" s="6"/>
      <c r="N511" s="6"/>
      <c r="O511" s="6"/>
      <c r="P511" s="6"/>
      <c r="Q511" s="6"/>
    </row>
    <row r="512" spans="1:17" ht="12.75">
      <c r="A512" s="122"/>
      <c r="B512" s="171"/>
      <c r="C512" s="172"/>
      <c r="D512" s="202"/>
      <c r="E512" s="6"/>
      <c r="F512" s="6"/>
      <c r="G512" s="6"/>
      <c r="H512" s="6"/>
      <c r="I512" s="6"/>
      <c r="J512" s="6"/>
      <c r="K512" s="6"/>
      <c r="L512" s="6"/>
      <c r="M512" s="6"/>
      <c r="N512" s="6"/>
      <c r="O512" s="6"/>
      <c r="P512" s="6"/>
      <c r="Q512" s="6"/>
    </row>
    <row r="513" spans="1:17" ht="12.75">
      <c r="A513" s="122"/>
      <c r="B513" s="171"/>
      <c r="C513" s="172"/>
      <c r="D513" s="202"/>
      <c r="E513" s="6"/>
      <c r="F513" s="6"/>
      <c r="G513" s="6"/>
      <c r="H513" s="6"/>
      <c r="I513" s="6"/>
      <c r="J513" s="6"/>
      <c r="K513" s="6"/>
      <c r="L513" s="6"/>
      <c r="M513" s="6"/>
      <c r="N513" s="6"/>
      <c r="O513" s="6"/>
      <c r="P513" s="6"/>
      <c r="Q513" s="6"/>
    </row>
    <row r="514" spans="1:17" ht="12.75">
      <c r="A514" s="122"/>
      <c r="B514" s="171"/>
      <c r="C514" s="172"/>
      <c r="D514" s="202"/>
      <c r="E514" s="6"/>
      <c r="F514" s="6"/>
      <c r="G514" s="6"/>
      <c r="H514" s="6"/>
      <c r="I514" s="6"/>
      <c r="J514" s="6"/>
      <c r="K514" s="6"/>
      <c r="L514" s="6"/>
      <c r="M514" s="6"/>
      <c r="N514" s="6"/>
      <c r="O514" s="6"/>
      <c r="P514" s="6"/>
      <c r="Q514" s="6"/>
    </row>
    <row r="515" spans="1:17" ht="12.75">
      <c r="A515" s="122"/>
      <c r="B515" s="171"/>
      <c r="C515" s="172"/>
      <c r="D515" s="202"/>
      <c r="E515" s="6"/>
      <c r="F515" s="6"/>
      <c r="G515" s="6"/>
      <c r="H515" s="6"/>
      <c r="I515" s="6"/>
      <c r="J515" s="6"/>
      <c r="K515" s="6"/>
      <c r="L515" s="6"/>
      <c r="M515" s="6"/>
      <c r="N515" s="6"/>
      <c r="O515" s="6"/>
      <c r="P515" s="6"/>
      <c r="Q515" s="6"/>
    </row>
    <row r="516" spans="1:17" ht="12.75">
      <c r="A516" s="122"/>
      <c r="B516" s="171"/>
      <c r="C516" s="172"/>
      <c r="D516" s="202"/>
      <c r="E516" s="6"/>
      <c r="F516" s="6"/>
      <c r="G516" s="6"/>
      <c r="H516" s="6"/>
      <c r="I516" s="6"/>
      <c r="J516" s="6"/>
      <c r="K516" s="6"/>
      <c r="L516" s="6"/>
      <c r="M516" s="6"/>
      <c r="N516" s="6"/>
      <c r="O516" s="6"/>
      <c r="P516" s="6"/>
      <c r="Q516" s="6"/>
    </row>
    <row r="517" spans="1:17" ht="12.75">
      <c r="A517" s="122"/>
      <c r="B517" s="171"/>
      <c r="C517" s="172"/>
      <c r="D517" s="202"/>
      <c r="E517" s="6"/>
      <c r="F517" s="6"/>
      <c r="G517" s="6"/>
      <c r="H517" s="6"/>
      <c r="I517" s="6"/>
      <c r="J517" s="6"/>
      <c r="K517" s="6"/>
      <c r="L517" s="6"/>
      <c r="M517" s="6"/>
      <c r="N517" s="6"/>
      <c r="O517" s="6"/>
      <c r="P517" s="6"/>
      <c r="Q517" s="6"/>
    </row>
    <row r="518" spans="1:17" ht="12.75">
      <c r="A518" s="122"/>
      <c r="B518" s="171"/>
      <c r="C518" s="172"/>
      <c r="D518" s="202"/>
      <c r="E518" s="6"/>
      <c r="F518" s="6"/>
      <c r="G518" s="6"/>
      <c r="H518" s="6"/>
      <c r="I518" s="6"/>
      <c r="J518" s="6"/>
      <c r="K518" s="6"/>
      <c r="L518" s="6"/>
      <c r="M518" s="6"/>
      <c r="N518" s="6"/>
      <c r="O518" s="6"/>
      <c r="P518" s="6"/>
      <c r="Q518" s="6"/>
    </row>
    <row r="519" spans="1:17" ht="12.75">
      <c r="A519" s="122"/>
      <c r="B519" s="171"/>
      <c r="C519" s="172"/>
      <c r="D519" s="202"/>
      <c r="E519" s="6"/>
      <c r="F519" s="6"/>
      <c r="G519" s="6"/>
      <c r="H519" s="6"/>
      <c r="I519" s="6"/>
      <c r="J519" s="6"/>
      <c r="K519" s="6"/>
      <c r="L519" s="6"/>
      <c r="M519" s="6"/>
      <c r="N519" s="6"/>
      <c r="O519" s="6"/>
      <c r="P519" s="6"/>
      <c r="Q519" s="6"/>
    </row>
    <row r="520" spans="1:17" ht="12.75">
      <c r="A520" s="122"/>
      <c r="B520" s="171"/>
      <c r="C520" s="172"/>
      <c r="D520" s="202"/>
      <c r="E520" s="6"/>
      <c r="F520" s="6"/>
      <c r="G520" s="6"/>
      <c r="H520" s="6"/>
      <c r="I520" s="6"/>
      <c r="J520" s="6"/>
      <c r="K520" s="6"/>
      <c r="L520" s="6"/>
      <c r="M520" s="6"/>
      <c r="N520" s="6"/>
      <c r="O520" s="6"/>
      <c r="P520" s="6"/>
      <c r="Q520" s="6"/>
    </row>
    <row r="521" spans="1:17" ht="12.75">
      <c r="A521" s="122"/>
      <c r="B521" s="171"/>
      <c r="C521" s="172"/>
      <c r="D521" s="202"/>
      <c r="E521" s="6"/>
      <c r="F521" s="6"/>
      <c r="G521" s="6"/>
      <c r="H521" s="6"/>
      <c r="I521" s="6"/>
      <c r="J521" s="6"/>
      <c r="K521" s="6"/>
      <c r="L521" s="6"/>
      <c r="M521" s="6"/>
      <c r="N521" s="6"/>
      <c r="O521" s="6"/>
      <c r="P521" s="6"/>
      <c r="Q521" s="6"/>
    </row>
    <row r="522" spans="1:17" ht="12.75">
      <c r="A522" s="122"/>
      <c r="B522" s="171"/>
      <c r="C522" s="172"/>
      <c r="D522" s="202"/>
      <c r="E522" s="6"/>
      <c r="F522" s="6"/>
      <c r="G522" s="6"/>
      <c r="H522" s="6"/>
      <c r="I522" s="6"/>
      <c r="J522" s="6"/>
      <c r="K522" s="6"/>
      <c r="L522" s="6"/>
      <c r="M522" s="6"/>
      <c r="N522" s="6"/>
      <c r="O522" s="6"/>
      <c r="P522" s="6"/>
      <c r="Q522" s="6"/>
    </row>
    <row r="523" spans="1:17" ht="12.75">
      <c r="A523" s="122"/>
      <c r="B523" s="171"/>
      <c r="C523" s="172"/>
      <c r="D523" s="202"/>
      <c r="E523" s="6"/>
      <c r="F523" s="6"/>
      <c r="G523" s="6"/>
      <c r="H523" s="6"/>
      <c r="I523" s="6"/>
      <c r="J523" s="6"/>
      <c r="K523" s="6"/>
      <c r="L523" s="6"/>
      <c r="M523" s="6"/>
      <c r="N523" s="6"/>
      <c r="O523" s="6"/>
      <c r="P523" s="6"/>
      <c r="Q523" s="6"/>
    </row>
    <row r="524" spans="1:17" ht="12.75">
      <c r="A524" s="122"/>
      <c r="B524" s="171"/>
      <c r="C524" s="172"/>
      <c r="D524" s="202"/>
      <c r="E524" s="6"/>
      <c r="F524" s="6"/>
      <c r="G524" s="6"/>
      <c r="H524" s="6"/>
      <c r="I524" s="6"/>
      <c r="J524" s="6"/>
      <c r="K524" s="6"/>
      <c r="L524" s="6"/>
      <c r="M524" s="6"/>
      <c r="N524" s="6"/>
      <c r="O524" s="6"/>
      <c r="P524" s="6"/>
      <c r="Q524" s="6"/>
    </row>
    <row r="525" spans="1:17" ht="12.75">
      <c r="A525" s="122"/>
      <c r="B525" s="171"/>
      <c r="C525" s="172"/>
      <c r="D525" s="202"/>
      <c r="E525" s="6"/>
      <c r="F525" s="6"/>
      <c r="G525" s="6"/>
      <c r="H525" s="6"/>
      <c r="I525" s="6"/>
      <c r="J525" s="6"/>
      <c r="K525" s="6"/>
      <c r="L525" s="6"/>
      <c r="M525" s="6"/>
      <c r="N525" s="6"/>
      <c r="O525" s="6"/>
      <c r="P525" s="6"/>
      <c r="Q525" s="6"/>
    </row>
    <row r="526" spans="1:17" ht="12.75">
      <c r="A526" s="122"/>
      <c r="B526" s="171"/>
      <c r="C526" s="172"/>
      <c r="D526" s="202"/>
      <c r="E526" s="6"/>
      <c r="F526" s="6"/>
      <c r="G526" s="6"/>
      <c r="H526" s="6"/>
      <c r="I526" s="6"/>
      <c r="J526" s="6"/>
      <c r="K526" s="6"/>
      <c r="L526" s="6"/>
      <c r="M526" s="6"/>
      <c r="N526" s="6"/>
      <c r="O526" s="6"/>
      <c r="P526" s="6"/>
      <c r="Q526" s="6"/>
    </row>
    <row r="527" spans="1:17" ht="12.75">
      <c r="A527" s="122"/>
      <c r="B527" s="171"/>
      <c r="C527" s="172"/>
      <c r="D527" s="202"/>
      <c r="E527" s="6"/>
      <c r="F527" s="6"/>
      <c r="G527" s="6"/>
      <c r="H527" s="6"/>
      <c r="I527" s="6"/>
      <c r="J527" s="6"/>
      <c r="K527" s="6"/>
      <c r="L527" s="6"/>
      <c r="M527" s="6"/>
      <c r="N527" s="6"/>
      <c r="O527" s="6"/>
      <c r="P527" s="6"/>
      <c r="Q527" s="6"/>
    </row>
    <row r="528" spans="1:17" ht="12.75">
      <c r="A528" s="122"/>
      <c r="B528" s="171"/>
      <c r="C528" s="172"/>
      <c r="D528" s="202"/>
      <c r="E528" s="6"/>
      <c r="F528" s="6"/>
      <c r="G528" s="6"/>
      <c r="H528" s="6"/>
      <c r="I528" s="6"/>
      <c r="J528" s="6"/>
      <c r="K528" s="6"/>
      <c r="L528" s="6"/>
      <c r="M528" s="6"/>
      <c r="N528" s="6"/>
      <c r="O528" s="6"/>
      <c r="P528" s="6"/>
      <c r="Q528" s="6"/>
    </row>
    <row r="529" spans="1:17" ht="12.75">
      <c r="A529" s="122"/>
      <c r="B529" s="171"/>
      <c r="C529" s="172"/>
      <c r="D529" s="202"/>
      <c r="E529" s="6"/>
      <c r="F529" s="6"/>
      <c r="G529" s="6"/>
      <c r="H529" s="6"/>
      <c r="I529" s="6"/>
      <c r="J529" s="6"/>
      <c r="K529" s="6"/>
      <c r="L529" s="6"/>
      <c r="M529" s="6"/>
      <c r="N529" s="6"/>
      <c r="O529" s="6"/>
      <c r="P529" s="6"/>
      <c r="Q529" s="6"/>
    </row>
    <row r="530" spans="1:17" ht="12.75">
      <c r="A530" s="122"/>
      <c r="B530" s="171"/>
      <c r="C530" s="172"/>
      <c r="D530" s="202"/>
      <c r="E530" s="6"/>
      <c r="F530" s="6"/>
      <c r="G530" s="6"/>
      <c r="H530" s="6"/>
      <c r="I530" s="6"/>
      <c r="J530" s="6"/>
      <c r="K530" s="6"/>
      <c r="L530" s="6"/>
      <c r="M530" s="6"/>
      <c r="N530" s="6"/>
      <c r="O530" s="6"/>
      <c r="P530" s="6"/>
      <c r="Q530" s="6"/>
    </row>
    <row r="531" spans="1:17" ht="12.75">
      <c r="A531" s="122"/>
      <c r="B531" s="171"/>
      <c r="C531" s="172"/>
      <c r="D531" s="202"/>
      <c r="E531" s="6"/>
      <c r="F531" s="6"/>
      <c r="G531" s="6"/>
      <c r="H531" s="6"/>
      <c r="I531" s="6"/>
      <c r="J531" s="6"/>
      <c r="K531" s="6"/>
      <c r="L531" s="6"/>
      <c r="M531" s="6"/>
      <c r="N531" s="6"/>
      <c r="O531" s="6"/>
      <c r="P531" s="6"/>
      <c r="Q531" s="6"/>
    </row>
    <row r="532" spans="1:17" ht="12.75">
      <c r="A532" s="122"/>
      <c r="B532" s="171"/>
      <c r="C532" s="172"/>
      <c r="D532" s="202"/>
      <c r="E532" s="6"/>
      <c r="F532" s="6"/>
      <c r="G532" s="6"/>
      <c r="H532" s="6"/>
      <c r="I532" s="6"/>
      <c r="J532" s="6"/>
      <c r="K532" s="6"/>
      <c r="L532" s="6"/>
      <c r="M532" s="6"/>
      <c r="N532" s="6"/>
      <c r="O532" s="6"/>
      <c r="P532" s="6"/>
      <c r="Q532" s="6"/>
    </row>
    <row r="533" spans="1:17" ht="12.75">
      <c r="A533" s="122"/>
      <c r="B533" s="171"/>
      <c r="C533" s="172"/>
      <c r="D533" s="202"/>
      <c r="E533" s="6"/>
      <c r="F533" s="6"/>
      <c r="G533" s="6"/>
      <c r="H533" s="6"/>
      <c r="I533" s="6"/>
      <c r="J533" s="6"/>
      <c r="K533" s="6"/>
      <c r="L533" s="6"/>
      <c r="M533" s="6"/>
      <c r="N533" s="6"/>
      <c r="O533" s="6"/>
      <c r="P533" s="6"/>
      <c r="Q533" s="6"/>
    </row>
    <row r="534" spans="1:17" ht="12.75">
      <c r="A534" s="122"/>
      <c r="B534" s="171"/>
      <c r="C534" s="172"/>
      <c r="D534" s="202"/>
      <c r="E534" s="6"/>
      <c r="F534" s="6"/>
      <c r="G534" s="6"/>
      <c r="H534" s="6"/>
      <c r="I534" s="6"/>
      <c r="J534" s="6"/>
      <c r="K534" s="6"/>
      <c r="L534" s="6"/>
      <c r="M534" s="6"/>
      <c r="N534" s="6"/>
      <c r="O534" s="6"/>
      <c r="P534" s="6"/>
      <c r="Q534" s="6"/>
    </row>
    <row r="535" spans="1:17" ht="12.75">
      <c r="A535" s="122"/>
      <c r="B535" s="171"/>
      <c r="C535" s="172"/>
      <c r="D535" s="202"/>
      <c r="E535" s="6"/>
      <c r="F535" s="6"/>
      <c r="G535" s="6"/>
      <c r="H535" s="6"/>
      <c r="I535" s="6"/>
      <c r="J535" s="6"/>
      <c r="K535" s="6"/>
      <c r="L535" s="6"/>
      <c r="M535" s="6"/>
      <c r="N535" s="6"/>
      <c r="O535" s="6"/>
      <c r="P535" s="6"/>
      <c r="Q535" s="6"/>
    </row>
    <row r="536" spans="1:17" ht="12.75">
      <c r="A536" s="122"/>
      <c r="B536" s="171"/>
      <c r="C536" s="172"/>
      <c r="D536" s="202"/>
      <c r="E536" s="6"/>
      <c r="F536" s="6"/>
      <c r="G536" s="6"/>
      <c r="H536" s="6"/>
      <c r="I536" s="6"/>
      <c r="J536" s="6"/>
      <c r="K536" s="6"/>
      <c r="L536" s="6"/>
      <c r="M536" s="6"/>
      <c r="N536" s="6"/>
      <c r="O536" s="6"/>
      <c r="P536" s="6"/>
      <c r="Q536" s="6"/>
    </row>
    <row r="537" spans="1:17" ht="12.75">
      <c r="A537" s="122"/>
      <c r="B537" s="171"/>
      <c r="C537" s="172"/>
      <c r="D537" s="202"/>
      <c r="E537" s="6"/>
      <c r="F537" s="6"/>
      <c r="G537" s="6"/>
      <c r="H537" s="6"/>
      <c r="I537" s="6"/>
      <c r="J537" s="6"/>
      <c r="K537" s="6"/>
      <c r="L537" s="6"/>
      <c r="M537" s="6"/>
      <c r="N537" s="6"/>
      <c r="O537" s="6"/>
      <c r="P537" s="6"/>
      <c r="Q537" s="6"/>
    </row>
    <row r="538" spans="1:17" ht="12.75">
      <c r="A538" s="122"/>
      <c r="B538" s="171"/>
      <c r="C538" s="172"/>
      <c r="D538" s="202"/>
      <c r="E538" s="6"/>
      <c r="F538" s="6"/>
      <c r="G538" s="6"/>
      <c r="H538" s="6"/>
      <c r="I538" s="6"/>
      <c r="J538" s="6"/>
      <c r="K538" s="6"/>
      <c r="L538" s="6"/>
      <c r="M538" s="6"/>
      <c r="N538" s="6"/>
      <c r="O538" s="6"/>
      <c r="P538" s="6"/>
      <c r="Q538" s="6"/>
    </row>
    <row r="539" spans="1:17" ht="12.75">
      <c r="A539" s="122"/>
      <c r="B539" s="171"/>
      <c r="C539" s="172"/>
      <c r="D539" s="202"/>
      <c r="E539" s="6"/>
      <c r="F539" s="6"/>
      <c r="G539" s="6"/>
      <c r="H539" s="6"/>
      <c r="I539" s="6"/>
      <c r="J539" s="6"/>
      <c r="K539" s="6"/>
      <c r="L539" s="6"/>
      <c r="M539" s="6"/>
      <c r="N539" s="6"/>
      <c r="O539" s="6"/>
      <c r="P539" s="6"/>
      <c r="Q539" s="6"/>
    </row>
    <row r="540" spans="1:17" ht="12.75">
      <c r="A540" s="122"/>
      <c r="B540" s="171"/>
      <c r="C540" s="172"/>
      <c r="D540" s="202"/>
      <c r="E540" s="6"/>
      <c r="F540" s="6"/>
      <c r="G540" s="6"/>
      <c r="H540" s="6"/>
      <c r="I540" s="6"/>
      <c r="J540" s="6"/>
      <c r="K540" s="6"/>
      <c r="L540" s="6"/>
      <c r="M540" s="6"/>
      <c r="N540" s="6"/>
      <c r="O540" s="6"/>
      <c r="P540" s="6"/>
      <c r="Q540" s="6"/>
    </row>
    <row r="541" spans="1:17" ht="12.75">
      <c r="A541" s="122"/>
      <c r="B541" s="171"/>
      <c r="C541" s="172"/>
      <c r="D541" s="202"/>
      <c r="E541" s="6"/>
      <c r="F541" s="6"/>
      <c r="G541" s="6"/>
      <c r="H541" s="6"/>
      <c r="I541" s="6"/>
      <c r="J541" s="6"/>
      <c r="K541" s="6"/>
      <c r="L541" s="6"/>
      <c r="M541" s="6"/>
      <c r="N541" s="6"/>
      <c r="O541" s="6"/>
      <c r="P541" s="6"/>
      <c r="Q541" s="6"/>
    </row>
    <row r="542" spans="1:17" ht="12.75">
      <c r="A542" s="122"/>
      <c r="B542" s="171"/>
      <c r="C542" s="172"/>
      <c r="D542" s="202"/>
      <c r="E542" s="6"/>
      <c r="F542" s="6"/>
      <c r="G542" s="6"/>
      <c r="H542" s="6"/>
      <c r="I542" s="6"/>
      <c r="J542" s="6"/>
      <c r="K542" s="6"/>
      <c r="L542" s="6"/>
      <c r="M542" s="6"/>
      <c r="N542" s="6"/>
      <c r="O542" s="6"/>
      <c r="P542" s="6"/>
      <c r="Q542" s="6"/>
    </row>
    <row r="543" spans="1:17" ht="12.75">
      <c r="A543" s="122"/>
      <c r="B543" s="171"/>
      <c r="C543" s="172"/>
      <c r="D543" s="202"/>
      <c r="E543" s="6"/>
      <c r="F543" s="6"/>
      <c r="G543" s="6"/>
      <c r="H543" s="6"/>
      <c r="I543" s="6"/>
      <c r="J543" s="6"/>
      <c r="K543" s="6"/>
      <c r="L543" s="6"/>
      <c r="M543" s="6"/>
      <c r="N543" s="6"/>
      <c r="O543" s="6"/>
      <c r="P543" s="6"/>
      <c r="Q543" s="6"/>
    </row>
    <row r="544" spans="1:17" ht="12.75">
      <c r="A544" s="122"/>
      <c r="B544" s="171"/>
      <c r="C544" s="172"/>
      <c r="D544" s="202"/>
      <c r="E544" s="6"/>
      <c r="F544" s="6"/>
      <c r="G544" s="6"/>
      <c r="H544" s="6"/>
      <c r="I544" s="6"/>
      <c r="J544" s="6"/>
      <c r="K544" s="6"/>
      <c r="L544" s="6"/>
      <c r="M544" s="6"/>
      <c r="N544" s="6"/>
      <c r="O544" s="6"/>
      <c r="P544" s="6"/>
      <c r="Q544" s="6"/>
    </row>
    <row r="545" spans="1:17" ht="12.75">
      <c r="A545" s="122"/>
      <c r="B545" s="171"/>
      <c r="C545" s="172"/>
      <c r="D545" s="202"/>
      <c r="E545" s="6"/>
      <c r="F545" s="6"/>
      <c r="G545" s="6"/>
      <c r="H545" s="6"/>
      <c r="I545" s="6"/>
      <c r="J545" s="6"/>
      <c r="K545" s="6"/>
      <c r="L545" s="6"/>
      <c r="M545" s="6"/>
      <c r="N545" s="6"/>
      <c r="O545" s="6"/>
      <c r="P545" s="6"/>
      <c r="Q545" s="6"/>
    </row>
    <row r="546" spans="1:17" ht="12.75">
      <c r="A546" s="122"/>
      <c r="B546" s="171"/>
      <c r="C546" s="172"/>
      <c r="D546" s="202"/>
      <c r="E546" s="6"/>
      <c r="F546" s="6"/>
      <c r="G546" s="6"/>
      <c r="H546" s="6"/>
      <c r="I546" s="6"/>
      <c r="J546" s="6"/>
      <c r="K546" s="6"/>
      <c r="L546" s="6"/>
      <c r="M546" s="6"/>
      <c r="N546" s="6"/>
      <c r="O546" s="6"/>
      <c r="P546" s="6"/>
      <c r="Q546" s="6"/>
    </row>
    <row r="547" spans="1:17" ht="12.75">
      <c r="A547" s="122"/>
      <c r="B547" s="171"/>
      <c r="C547" s="172"/>
      <c r="D547" s="202"/>
      <c r="E547" s="6"/>
      <c r="F547" s="6"/>
      <c r="G547" s="6"/>
      <c r="H547" s="6"/>
      <c r="I547" s="6"/>
      <c r="J547" s="6"/>
      <c r="K547" s="6"/>
      <c r="L547" s="6"/>
      <c r="M547" s="6"/>
      <c r="N547" s="6"/>
      <c r="O547" s="6"/>
      <c r="P547" s="6"/>
      <c r="Q547" s="6"/>
    </row>
    <row r="548" spans="1:17" ht="12.75">
      <c r="A548" s="122"/>
      <c r="B548" s="171"/>
      <c r="C548" s="172"/>
      <c r="D548" s="202"/>
      <c r="E548" s="6"/>
      <c r="F548" s="6"/>
      <c r="G548" s="6"/>
      <c r="H548" s="6"/>
      <c r="I548" s="6"/>
      <c r="J548" s="6"/>
      <c r="K548" s="6"/>
      <c r="L548" s="6"/>
      <c r="M548" s="6"/>
      <c r="N548" s="6"/>
      <c r="O548" s="6"/>
      <c r="P548" s="6"/>
      <c r="Q548" s="6"/>
    </row>
    <row r="549" spans="1:17" ht="12.75">
      <c r="A549" s="122"/>
      <c r="B549" s="171"/>
      <c r="C549" s="172"/>
      <c r="D549" s="202"/>
      <c r="E549" s="6"/>
      <c r="F549" s="6"/>
      <c r="G549" s="6"/>
      <c r="H549" s="6"/>
      <c r="I549" s="6"/>
      <c r="J549" s="6"/>
      <c r="K549" s="6"/>
      <c r="L549" s="6"/>
      <c r="M549" s="6"/>
      <c r="N549" s="6"/>
      <c r="O549" s="6"/>
      <c r="P549" s="6"/>
      <c r="Q549" s="6"/>
    </row>
    <row r="550" spans="1:17" ht="12.75">
      <c r="A550" s="122"/>
      <c r="B550" s="171"/>
      <c r="C550" s="172"/>
      <c r="D550" s="202"/>
      <c r="E550" s="6"/>
      <c r="F550" s="6"/>
      <c r="G550" s="6"/>
      <c r="H550" s="6"/>
      <c r="I550" s="6"/>
      <c r="J550" s="6"/>
      <c r="K550" s="6"/>
      <c r="L550" s="6"/>
      <c r="M550" s="6"/>
      <c r="N550" s="6"/>
      <c r="O550" s="6"/>
      <c r="P550" s="6"/>
      <c r="Q550" s="6"/>
    </row>
    <row r="551" spans="1:17" ht="12.75">
      <c r="A551" s="122"/>
      <c r="B551" s="171"/>
      <c r="C551" s="172"/>
      <c r="D551" s="202"/>
      <c r="E551" s="6"/>
      <c r="F551" s="6"/>
      <c r="G551" s="6"/>
      <c r="H551" s="6"/>
      <c r="I551" s="6"/>
      <c r="J551" s="6"/>
      <c r="K551" s="6"/>
      <c r="L551" s="6"/>
      <c r="M551" s="6"/>
      <c r="N551" s="6"/>
      <c r="O551" s="6"/>
      <c r="P551" s="6"/>
      <c r="Q551" s="6"/>
    </row>
    <row r="552" spans="1:17" ht="12.75">
      <c r="A552" s="122"/>
      <c r="B552" s="171"/>
      <c r="C552" s="172"/>
      <c r="D552" s="202"/>
      <c r="E552" s="6"/>
      <c r="F552" s="6"/>
      <c r="G552" s="6"/>
      <c r="H552" s="6"/>
      <c r="I552" s="6"/>
      <c r="J552" s="6"/>
      <c r="K552" s="6"/>
      <c r="L552" s="6"/>
      <c r="M552" s="6"/>
      <c r="N552" s="6"/>
      <c r="O552" s="6"/>
      <c r="P552" s="6"/>
      <c r="Q552" s="6"/>
    </row>
    <row r="553" spans="1:17" ht="12.75">
      <c r="A553" s="122"/>
      <c r="B553" s="171"/>
      <c r="C553" s="172"/>
      <c r="D553" s="202"/>
      <c r="E553" s="6"/>
      <c r="F553" s="6"/>
      <c r="G553" s="6"/>
      <c r="H553" s="6"/>
      <c r="I553" s="6"/>
      <c r="J553" s="6"/>
      <c r="K553" s="6"/>
      <c r="L553" s="6"/>
      <c r="M553" s="6"/>
      <c r="N553" s="6"/>
      <c r="O553" s="6"/>
      <c r="P553" s="6"/>
      <c r="Q553" s="6"/>
    </row>
    <row r="554" spans="1:17" ht="12.75">
      <c r="A554" s="122"/>
      <c r="B554" s="171"/>
      <c r="C554" s="172"/>
      <c r="D554" s="202"/>
      <c r="E554" s="6"/>
      <c r="F554" s="6"/>
      <c r="G554" s="6"/>
      <c r="H554" s="6"/>
      <c r="I554" s="6"/>
      <c r="J554" s="6"/>
      <c r="K554" s="6"/>
      <c r="L554" s="6"/>
      <c r="M554" s="6"/>
      <c r="N554" s="6"/>
      <c r="O554" s="6"/>
      <c r="P554" s="6"/>
      <c r="Q554" s="6"/>
    </row>
    <row r="555" spans="1:17" ht="12.75">
      <c r="A555" s="122"/>
      <c r="B555" s="171"/>
      <c r="C555" s="172"/>
      <c r="D555" s="202"/>
      <c r="E555" s="6"/>
      <c r="F555" s="6"/>
      <c r="G555" s="6"/>
      <c r="H555" s="6"/>
      <c r="I555" s="6"/>
      <c r="J555" s="6"/>
      <c r="K555" s="6"/>
      <c r="L555" s="6"/>
      <c r="M555" s="6"/>
      <c r="N555" s="6"/>
      <c r="O555" s="6"/>
      <c r="P555" s="6"/>
      <c r="Q555" s="6"/>
    </row>
    <row r="556" spans="1:17" ht="12.75">
      <c r="A556" s="122"/>
      <c r="B556" s="171"/>
      <c r="C556" s="172"/>
      <c r="D556" s="202"/>
      <c r="E556" s="6"/>
      <c r="F556" s="6"/>
      <c r="G556" s="6"/>
      <c r="H556" s="6"/>
      <c r="I556" s="6"/>
      <c r="J556" s="6"/>
      <c r="K556" s="6"/>
      <c r="L556" s="6"/>
      <c r="M556" s="6"/>
      <c r="N556" s="6"/>
      <c r="O556" s="6"/>
      <c r="P556" s="6"/>
      <c r="Q556" s="6"/>
    </row>
    <row r="557" spans="1:17" ht="12.75">
      <c r="A557" s="122"/>
      <c r="B557" s="171"/>
      <c r="C557" s="172"/>
      <c r="D557" s="202"/>
      <c r="E557" s="6"/>
      <c r="F557" s="6"/>
      <c r="G557" s="6"/>
      <c r="H557" s="6"/>
      <c r="I557" s="6"/>
      <c r="J557" s="6"/>
      <c r="K557" s="6"/>
      <c r="L557" s="6"/>
      <c r="M557" s="6"/>
      <c r="N557" s="6"/>
      <c r="O557" s="6"/>
      <c r="P557" s="6"/>
      <c r="Q557" s="6"/>
    </row>
    <row r="558" spans="1:17" ht="12.75">
      <c r="A558" s="122"/>
      <c r="B558" s="171"/>
      <c r="C558" s="172"/>
      <c r="D558" s="202"/>
      <c r="E558" s="6"/>
      <c r="F558" s="6"/>
      <c r="G558" s="6"/>
      <c r="H558" s="6"/>
      <c r="I558" s="6"/>
      <c r="J558" s="6"/>
      <c r="K558" s="6"/>
      <c r="L558" s="6"/>
      <c r="M558" s="6"/>
      <c r="N558" s="6"/>
      <c r="O558" s="6"/>
      <c r="P558" s="6"/>
      <c r="Q558" s="6"/>
    </row>
    <row r="559" spans="1:17" ht="12.75">
      <c r="A559" s="122"/>
      <c r="B559" s="171"/>
      <c r="C559" s="172"/>
      <c r="D559" s="202"/>
      <c r="E559" s="6"/>
      <c r="F559" s="6"/>
      <c r="G559" s="6"/>
      <c r="H559" s="6"/>
      <c r="I559" s="6"/>
      <c r="J559" s="6"/>
      <c r="K559" s="6"/>
      <c r="L559" s="6"/>
      <c r="M559" s="6"/>
      <c r="N559" s="6"/>
      <c r="O559" s="6"/>
      <c r="P559" s="6"/>
      <c r="Q559" s="6"/>
    </row>
    <row r="560" spans="1:17" ht="12.75">
      <c r="A560" s="122"/>
      <c r="B560" s="171"/>
      <c r="C560" s="172"/>
      <c r="D560" s="202"/>
      <c r="E560" s="6"/>
      <c r="F560" s="6"/>
      <c r="G560" s="6"/>
      <c r="H560" s="6"/>
      <c r="I560" s="6"/>
      <c r="J560" s="6"/>
      <c r="K560" s="6"/>
      <c r="L560" s="6"/>
      <c r="M560" s="6"/>
      <c r="N560" s="6"/>
      <c r="O560" s="6"/>
      <c r="P560" s="6"/>
      <c r="Q560" s="6"/>
    </row>
    <row r="561" spans="1:17" ht="12.75">
      <c r="A561" s="122"/>
      <c r="B561" s="171"/>
      <c r="C561" s="172"/>
      <c r="D561" s="202"/>
      <c r="E561" s="6"/>
      <c r="F561" s="6"/>
      <c r="G561" s="6"/>
      <c r="H561" s="6"/>
      <c r="I561" s="6"/>
      <c r="J561" s="6"/>
      <c r="K561" s="6"/>
      <c r="L561" s="6"/>
      <c r="M561" s="6"/>
      <c r="N561" s="6"/>
      <c r="O561" s="6"/>
      <c r="P561" s="6"/>
      <c r="Q561" s="6"/>
    </row>
    <row r="562" spans="1:17" ht="12.75">
      <c r="A562" s="122"/>
      <c r="B562" s="171"/>
      <c r="C562" s="172"/>
      <c r="D562" s="202"/>
      <c r="E562" s="6"/>
      <c r="F562" s="6"/>
      <c r="G562" s="6"/>
      <c r="H562" s="6"/>
      <c r="I562" s="6"/>
      <c r="J562" s="6"/>
      <c r="K562" s="6"/>
      <c r="L562" s="6"/>
      <c r="M562" s="6"/>
      <c r="N562" s="6"/>
      <c r="O562" s="6"/>
      <c r="P562" s="6"/>
      <c r="Q562" s="6"/>
    </row>
    <row r="563" spans="1:17" ht="12.75">
      <c r="A563" s="122"/>
      <c r="B563" s="171"/>
      <c r="C563" s="172"/>
      <c r="D563" s="202"/>
      <c r="E563" s="6"/>
      <c r="F563" s="6"/>
      <c r="G563" s="6"/>
      <c r="H563" s="6"/>
      <c r="I563" s="6"/>
      <c r="J563" s="6"/>
      <c r="K563" s="6"/>
      <c r="L563" s="6"/>
      <c r="M563" s="6"/>
      <c r="N563" s="6"/>
      <c r="O563" s="6"/>
      <c r="P563" s="6"/>
      <c r="Q563" s="6"/>
    </row>
    <row r="564" spans="1:17" ht="12.75">
      <c r="A564" s="122"/>
      <c r="B564" s="171"/>
      <c r="C564" s="172"/>
      <c r="D564" s="202"/>
      <c r="E564" s="6"/>
      <c r="F564" s="6"/>
      <c r="G564" s="6"/>
      <c r="H564" s="6"/>
      <c r="I564" s="6"/>
      <c r="J564" s="6"/>
      <c r="K564" s="6"/>
      <c r="L564" s="6"/>
      <c r="M564" s="6"/>
      <c r="N564" s="6"/>
      <c r="O564" s="6"/>
      <c r="P564" s="6"/>
      <c r="Q564" s="6"/>
    </row>
    <row r="565" spans="1:17" ht="12.75">
      <c r="A565" s="122"/>
      <c r="B565" s="171"/>
      <c r="C565" s="172"/>
      <c r="D565" s="202"/>
      <c r="E565" s="6"/>
      <c r="F565" s="6"/>
      <c r="G565" s="6"/>
      <c r="H565" s="6"/>
      <c r="I565" s="6"/>
      <c r="J565" s="6"/>
      <c r="K565" s="6"/>
      <c r="L565" s="6"/>
      <c r="M565" s="6"/>
      <c r="N565" s="6"/>
      <c r="O565" s="6"/>
      <c r="P565" s="6"/>
      <c r="Q565" s="6"/>
    </row>
    <row r="566" spans="1:17" ht="12.75">
      <c r="A566" s="122"/>
      <c r="B566" s="171"/>
      <c r="C566" s="172"/>
      <c r="D566" s="202"/>
      <c r="E566" s="6"/>
      <c r="F566" s="6"/>
      <c r="G566" s="6"/>
      <c r="H566" s="6"/>
      <c r="I566" s="6"/>
      <c r="J566" s="6"/>
      <c r="K566" s="6"/>
      <c r="L566" s="6"/>
      <c r="M566" s="6"/>
      <c r="N566" s="6"/>
      <c r="O566" s="6"/>
      <c r="P566" s="6"/>
      <c r="Q566" s="6"/>
    </row>
    <row r="567" spans="1:17" ht="12.75">
      <c r="A567" s="122"/>
      <c r="B567" s="171"/>
      <c r="C567" s="172"/>
      <c r="D567" s="202"/>
      <c r="E567" s="6"/>
      <c r="F567" s="6"/>
      <c r="G567" s="6"/>
      <c r="H567" s="6"/>
      <c r="I567" s="6"/>
      <c r="J567" s="6"/>
      <c r="K567" s="6"/>
      <c r="L567" s="6"/>
      <c r="M567" s="6"/>
      <c r="N567" s="6"/>
      <c r="O567" s="6"/>
      <c r="P567" s="6"/>
      <c r="Q567" s="6"/>
    </row>
    <row r="568" spans="1:17" ht="12.75">
      <c r="A568" s="122"/>
      <c r="B568" s="171"/>
      <c r="C568" s="172"/>
      <c r="D568" s="202"/>
      <c r="E568" s="6"/>
      <c r="F568" s="6"/>
      <c r="G568" s="6"/>
      <c r="H568" s="6"/>
      <c r="I568" s="6"/>
      <c r="J568" s="6"/>
      <c r="K568" s="6"/>
      <c r="L568" s="6"/>
      <c r="M568" s="6"/>
      <c r="N568" s="6"/>
      <c r="O568" s="6"/>
      <c r="P568" s="6"/>
      <c r="Q568" s="6"/>
    </row>
    <row r="569" spans="1:17" ht="12.75">
      <c r="A569" s="122"/>
      <c r="B569" s="171"/>
      <c r="C569" s="172"/>
      <c r="D569" s="202"/>
      <c r="E569" s="6"/>
      <c r="F569" s="6"/>
      <c r="G569" s="6"/>
      <c r="H569" s="6"/>
      <c r="I569" s="6"/>
      <c r="J569" s="6"/>
      <c r="K569" s="6"/>
      <c r="L569" s="6"/>
      <c r="M569" s="6"/>
      <c r="N569" s="6"/>
      <c r="O569" s="6"/>
      <c r="P569" s="6"/>
      <c r="Q569" s="6"/>
    </row>
    <row r="570" spans="1:17" ht="12.75">
      <c r="A570" s="122"/>
      <c r="B570" s="171"/>
      <c r="C570" s="172"/>
      <c r="D570" s="202"/>
      <c r="E570" s="6"/>
      <c r="F570" s="6"/>
      <c r="G570" s="6"/>
      <c r="H570" s="6"/>
      <c r="I570" s="6"/>
      <c r="J570" s="6"/>
      <c r="K570" s="6"/>
      <c r="L570" s="6"/>
      <c r="M570" s="6"/>
      <c r="N570" s="6"/>
      <c r="O570" s="6"/>
      <c r="P570" s="6"/>
      <c r="Q570" s="6"/>
    </row>
    <row r="571" spans="1:17" ht="12.75">
      <c r="A571" s="122"/>
      <c r="B571" s="171"/>
      <c r="C571" s="172"/>
      <c r="D571" s="202"/>
      <c r="E571" s="6"/>
      <c r="F571" s="6"/>
      <c r="G571" s="6"/>
      <c r="H571" s="6"/>
      <c r="I571" s="6"/>
      <c r="J571" s="6"/>
      <c r="K571" s="6"/>
      <c r="L571" s="6"/>
      <c r="M571" s="6"/>
      <c r="N571" s="6"/>
      <c r="O571" s="6"/>
      <c r="P571" s="6"/>
      <c r="Q571" s="6"/>
    </row>
    <row r="572" spans="1:17" ht="12.75">
      <c r="A572" s="122"/>
      <c r="B572" s="171"/>
      <c r="C572" s="172"/>
      <c r="D572" s="202"/>
      <c r="E572" s="6"/>
      <c r="F572" s="6"/>
      <c r="G572" s="6"/>
      <c r="H572" s="6"/>
      <c r="I572" s="6"/>
      <c r="J572" s="6"/>
      <c r="K572" s="6"/>
      <c r="L572" s="6"/>
      <c r="M572" s="6"/>
      <c r="N572" s="6"/>
      <c r="O572" s="6"/>
      <c r="P572" s="6"/>
      <c r="Q572" s="6"/>
    </row>
    <row r="573" spans="1:17" ht="12.75">
      <c r="A573" s="122"/>
      <c r="B573" s="171"/>
      <c r="C573" s="172"/>
      <c r="D573" s="202"/>
      <c r="E573" s="6"/>
      <c r="F573" s="6"/>
      <c r="G573" s="6"/>
      <c r="H573" s="6"/>
      <c r="I573" s="6"/>
      <c r="J573" s="6"/>
      <c r="K573" s="6"/>
      <c r="L573" s="6"/>
      <c r="M573" s="6"/>
      <c r="N573" s="6"/>
      <c r="O573" s="6"/>
      <c r="P573" s="6"/>
      <c r="Q573" s="6"/>
    </row>
    <row r="574" spans="1:17" ht="12.75">
      <c r="A574" s="122"/>
      <c r="B574" s="171"/>
      <c r="C574" s="172"/>
      <c r="D574" s="202"/>
      <c r="E574" s="6"/>
      <c r="F574" s="6"/>
      <c r="G574" s="6"/>
      <c r="H574" s="6"/>
      <c r="I574" s="6"/>
      <c r="J574" s="6"/>
      <c r="K574" s="6"/>
      <c r="L574" s="6"/>
      <c r="M574" s="6"/>
      <c r="N574" s="6"/>
      <c r="O574" s="6"/>
      <c r="P574" s="6"/>
      <c r="Q574" s="6"/>
    </row>
    <row r="575" spans="1:17" ht="12.75">
      <c r="A575" s="122"/>
      <c r="B575" s="171"/>
      <c r="C575" s="172"/>
      <c r="D575" s="202"/>
      <c r="E575" s="6"/>
      <c r="F575" s="6"/>
      <c r="G575" s="6"/>
      <c r="H575" s="6"/>
      <c r="I575" s="6"/>
      <c r="J575" s="6"/>
      <c r="K575" s="6"/>
      <c r="L575" s="6"/>
      <c r="M575" s="6"/>
      <c r="N575" s="6"/>
      <c r="O575" s="6"/>
      <c r="P575" s="6"/>
      <c r="Q575" s="6"/>
    </row>
    <row r="576" spans="1:17" ht="12.75">
      <c r="A576" s="122"/>
      <c r="B576" s="171"/>
      <c r="C576" s="172"/>
      <c r="D576" s="202"/>
      <c r="E576" s="6"/>
      <c r="F576" s="6"/>
      <c r="G576" s="6"/>
      <c r="H576" s="6"/>
      <c r="I576" s="6"/>
      <c r="J576" s="6"/>
      <c r="K576" s="6"/>
      <c r="L576" s="6"/>
      <c r="M576" s="6"/>
      <c r="N576" s="6"/>
      <c r="O576" s="6"/>
      <c r="P576" s="6"/>
      <c r="Q576" s="6"/>
    </row>
    <row r="577" spans="1:17" ht="12.75">
      <c r="A577" s="122"/>
      <c r="B577" s="171"/>
      <c r="C577" s="172"/>
      <c r="D577" s="202"/>
      <c r="E577" s="6"/>
      <c r="F577" s="6"/>
      <c r="G577" s="6"/>
      <c r="H577" s="6"/>
      <c r="I577" s="6"/>
      <c r="J577" s="6"/>
      <c r="K577" s="6"/>
      <c r="L577" s="6"/>
      <c r="M577" s="6"/>
      <c r="N577" s="6"/>
      <c r="O577" s="6"/>
      <c r="P577" s="6"/>
      <c r="Q577" s="6"/>
    </row>
    <row r="578" spans="1:17" ht="12.75">
      <c r="A578" s="122"/>
      <c r="B578" s="171"/>
      <c r="C578" s="172"/>
      <c r="D578" s="202"/>
      <c r="E578" s="6"/>
      <c r="F578" s="6"/>
      <c r="G578" s="6"/>
      <c r="H578" s="6"/>
      <c r="I578" s="6"/>
      <c r="J578" s="6"/>
      <c r="K578" s="6"/>
      <c r="L578" s="6"/>
      <c r="M578" s="6"/>
      <c r="N578" s="6"/>
      <c r="O578" s="6"/>
      <c r="P578" s="6"/>
      <c r="Q578" s="6"/>
    </row>
    <row r="579" spans="1:17" ht="12.75">
      <c r="A579" s="122"/>
      <c r="B579" s="171"/>
      <c r="C579" s="172"/>
      <c r="D579" s="202"/>
      <c r="E579" s="6"/>
      <c r="F579" s="6"/>
      <c r="G579" s="6"/>
      <c r="H579" s="6"/>
      <c r="I579" s="6"/>
      <c r="J579" s="6"/>
      <c r="K579" s="6"/>
      <c r="L579" s="6"/>
      <c r="M579" s="6"/>
      <c r="N579" s="6"/>
      <c r="O579" s="6"/>
      <c r="P579" s="6"/>
      <c r="Q579" s="6"/>
    </row>
    <row r="580" spans="1:17" ht="12.75">
      <c r="A580" s="122"/>
      <c r="B580" s="171"/>
      <c r="C580" s="172"/>
      <c r="D580" s="202"/>
      <c r="E580" s="6"/>
      <c r="F580" s="6"/>
      <c r="G580" s="6"/>
      <c r="H580" s="6"/>
      <c r="I580" s="6"/>
      <c r="J580" s="6"/>
      <c r="K580" s="6"/>
      <c r="L580" s="6"/>
      <c r="M580" s="6"/>
      <c r="N580" s="6"/>
      <c r="O580" s="6"/>
      <c r="P580" s="6"/>
      <c r="Q580" s="6"/>
    </row>
    <row r="581" spans="1:17" ht="12.75">
      <c r="A581" s="122"/>
      <c r="B581" s="171"/>
      <c r="C581" s="172"/>
      <c r="D581" s="202"/>
      <c r="E581" s="6"/>
      <c r="F581" s="6"/>
      <c r="G581" s="6"/>
      <c r="H581" s="6"/>
      <c r="I581" s="6"/>
      <c r="J581" s="6"/>
      <c r="K581" s="6"/>
      <c r="L581" s="6"/>
      <c r="M581" s="6"/>
      <c r="N581" s="6"/>
      <c r="O581" s="6"/>
      <c r="P581" s="6"/>
      <c r="Q581" s="6"/>
    </row>
    <row r="582" spans="1:17" ht="12.75">
      <c r="A582" s="122"/>
      <c r="B582" s="171"/>
      <c r="C582" s="172"/>
      <c r="D582" s="202"/>
      <c r="E582" s="6"/>
      <c r="F582" s="6"/>
      <c r="G582" s="6"/>
      <c r="H582" s="6"/>
      <c r="I582" s="6"/>
      <c r="J582" s="6"/>
      <c r="K582" s="6"/>
      <c r="L582" s="6"/>
      <c r="M582" s="6"/>
      <c r="N582" s="6"/>
      <c r="O582" s="6"/>
      <c r="P582" s="6"/>
      <c r="Q582" s="6"/>
    </row>
    <row r="583" spans="1:17" ht="12.75">
      <c r="A583" s="122"/>
      <c r="B583" s="171"/>
      <c r="C583" s="172"/>
      <c r="D583" s="202"/>
      <c r="E583" s="6"/>
      <c r="F583" s="6"/>
      <c r="G583" s="6"/>
      <c r="H583" s="6"/>
      <c r="I583" s="6"/>
      <c r="J583" s="6"/>
      <c r="K583" s="6"/>
      <c r="L583" s="6"/>
      <c r="M583" s="6"/>
      <c r="N583" s="6"/>
      <c r="O583" s="6"/>
      <c r="P583" s="6"/>
      <c r="Q583" s="6"/>
    </row>
    <row r="584" spans="1:17" ht="12.75">
      <c r="A584" s="122"/>
      <c r="B584" s="171"/>
      <c r="C584" s="172"/>
      <c r="D584" s="202"/>
      <c r="E584" s="6"/>
      <c r="F584" s="6"/>
      <c r="G584" s="6"/>
      <c r="H584" s="6"/>
      <c r="I584" s="6"/>
      <c r="J584" s="6"/>
      <c r="K584" s="6"/>
      <c r="L584" s="6"/>
      <c r="M584" s="6"/>
      <c r="N584" s="6"/>
      <c r="O584" s="6"/>
      <c r="P584" s="6"/>
      <c r="Q584" s="6"/>
    </row>
    <row r="585" spans="1:17" ht="12.75">
      <c r="A585" s="122"/>
      <c r="B585" s="171"/>
      <c r="C585" s="172"/>
      <c r="D585" s="202"/>
      <c r="E585" s="6"/>
      <c r="F585" s="6"/>
      <c r="G585" s="6"/>
      <c r="H585" s="6"/>
      <c r="I585" s="6"/>
      <c r="J585" s="6"/>
      <c r="K585" s="6"/>
      <c r="L585" s="6"/>
      <c r="M585" s="6"/>
      <c r="N585" s="6"/>
      <c r="O585" s="6"/>
      <c r="P585" s="6"/>
      <c r="Q585" s="6"/>
    </row>
    <row r="586" spans="1:17" ht="12.75">
      <c r="A586" s="122"/>
      <c r="B586" s="171"/>
      <c r="C586" s="172"/>
      <c r="D586" s="202"/>
      <c r="E586" s="6"/>
      <c r="F586" s="6"/>
      <c r="G586" s="6"/>
      <c r="H586" s="6"/>
      <c r="I586" s="6"/>
      <c r="J586" s="6"/>
      <c r="K586" s="6"/>
      <c r="L586" s="6"/>
      <c r="M586" s="6"/>
      <c r="N586" s="6"/>
      <c r="O586" s="6"/>
      <c r="P586" s="6"/>
      <c r="Q586" s="6"/>
    </row>
    <row r="587" spans="1:17" ht="12.75">
      <c r="A587" s="122"/>
      <c r="B587" s="171"/>
      <c r="C587" s="172"/>
      <c r="D587" s="202"/>
      <c r="E587" s="6"/>
      <c r="F587" s="6"/>
      <c r="G587" s="6"/>
      <c r="H587" s="6"/>
      <c r="I587" s="6"/>
      <c r="J587" s="6"/>
      <c r="K587" s="6"/>
      <c r="L587" s="6"/>
      <c r="M587" s="6"/>
      <c r="N587" s="6"/>
      <c r="O587" s="6"/>
      <c r="P587" s="6"/>
      <c r="Q587" s="6"/>
    </row>
    <row r="588" spans="1:17" ht="12.75">
      <c r="A588" s="122"/>
      <c r="B588" s="171"/>
      <c r="C588" s="172"/>
      <c r="D588" s="202"/>
      <c r="E588" s="6"/>
      <c r="F588" s="6"/>
      <c r="G588" s="6"/>
      <c r="H588" s="6"/>
      <c r="I588" s="6"/>
      <c r="J588" s="6"/>
      <c r="K588" s="6"/>
      <c r="L588" s="6"/>
      <c r="M588" s="6"/>
      <c r="N588" s="6"/>
      <c r="O588" s="6"/>
      <c r="P588" s="6"/>
      <c r="Q588" s="6"/>
    </row>
    <row r="589" spans="1:17" ht="12.75">
      <c r="A589" s="122"/>
      <c r="B589" s="171"/>
      <c r="C589" s="172"/>
      <c r="D589" s="202"/>
      <c r="E589" s="6"/>
      <c r="F589" s="6"/>
      <c r="G589" s="6"/>
      <c r="H589" s="6"/>
      <c r="I589" s="6"/>
      <c r="J589" s="6"/>
      <c r="K589" s="6"/>
      <c r="L589" s="6"/>
      <c r="M589" s="6"/>
      <c r="N589" s="6"/>
      <c r="O589" s="6"/>
      <c r="P589" s="6"/>
      <c r="Q589" s="6"/>
    </row>
    <row r="590" spans="1:17" ht="12.75">
      <c r="A590" s="122"/>
      <c r="B590" s="171"/>
      <c r="C590" s="172"/>
      <c r="D590" s="202"/>
      <c r="E590" s="6"/>
      <c r="F590" s="6"/>
      <c r="G590" s="6"/>
      <c r="H590" s="6"/>
      <c r="I590" s="6"/>
      <c r="J590" s="6"/>
      <c r="K590" s="6"/>
      <c r="L590" s="6"/>
      <c r="M590" s="6"/>
      <c r="N590" s="6"/>
      <c r="O590" s="6"/>
      <c r="P590" s="6"/>
      <c r="Q590" s="6"/>
    </row>
    <row r="591" spans="1:17" ht="12.75">
      <c r="A591" s="122"/>
      <c r="B591" s="171"/>
      <c r="C591" s="172"/>
      <c r="D591" s="202"/>
      <c r="E591" s="6"/>
      <c r="F591" s="6"/>
      <c r="G591" s="6"/>
      <c r="H591" s="6"/>
      <c r="I591" s="6"/>
      <c r="J591" s="6"/>
      <c r="K591" s="6"/>
      <c r="L591" s="6"/>
      <c r="M591" s="6"/>
      <c r="N591" s="6"/>
      <c r="O591" s="6"/>
      <c r="P591" s="6"/>
      <c r="Q591" s="6"/>
    </row>
    <row r="592" spans="1:17" ht="12.75">
      <c r="A592" s="122"/>
      <c r="B592" s="171"/>
      <c r="C592" s="172"/>
      <c r="D592" s="202"/>
      <c r="E592" s="6"/>
      <c r="F592" s="6"/>
      <c r="G592" s="6"/>
      <c r="H592" s="6"/>
      <c r="I592" s="6"/>
      <c r="J592" s="6"/>
      <c r="K592" s="6"/>
      <c r="L592" s="6"/>
      <c r="M592" s="6"/>
      <c r="N592" s="6"/>
      <c r="O592" s="6"/>
      <c r="P592" s="6"/>
      <c r="Q592" s="6"/>
    </row>
    <row r="593" spans="1:17" ht="12.75">
      <c r="A593" s="122"/>
      <c r="B593" s="171"/>
      <c r="C593" s="172"/>
      <c r="D593" s="202"/>
      <c r="E593" s="6"/>
      <c r="F593" s="6"/>
      <c r="G593" s="6"/>
      <c r="H593" s="6"/>
      <c r="I593" s="6"/>
      <c r="J593" s="6"/>
      <c r="K593" s="6"/>
      <c r="L593" s="6"/>
      <c r="M593" s="6"/>
      <c r="N593" s="6"/>
      <c r="O593" s="6"/>
      <c r="P593" s="6"/>
      <c r="Q593" s="6"/>
    </row>
    <row r="594" spans="1:17" ht="12.75">
      <c r="A594" s="122"/>
      <c r="B594" s="171"/>
      <c r="C594" s="172"/>
      <c r="D594" s="202"/>
      <c r="E594" s="6"/>
      <c r="F594" s="6"/>
      <c r="G594" s="6"/>
      <c r="H594" s="6"/>
      <c r="I594" s="6"/>
      <c r="J594" s="6"/>
      <c r="K594" s="6"/>
      <c r="L594" s="6"/>
      <c r="M594" s="6"/>
      <c r="N594" s="6"/>
      <c r="O594" s="6"/>
      <c r="P594" s="6"/>
      <c r="Q594" s="6"/>
    </row>
    <row r="595" spans="1:17" ht="12.75">
      <c r="A595" s="122"/>
      <c r="B595" s="171"/>
      <c r="C595" s="172"/>
      <c r="D595" s="202"/>
      <c r="E595" s="6"/>
      <c r="F595" s="6"/>
      <c r="G595" s="6"/>
      <c r="H595" s="6"/>
      <c r="I595" s="6"/>
      <c r="J595" s="6"/>
      <c r="K595" s="6"/>
      <c r="L595" s="6"/>
      <c r="M595" s="6"/>
      <c r="N595" s="6"/>
      <c r="O595" s="6"/>
      <c r="P595" s="6"/>
      <c r="Q595" s="6"/>
    </row>
    <row r="596" spans="1:17" ht="12.75">
      <c r="A596" s="122"/>
      <c r="B596" s="171"/>
      <c r="C596" s="172"/>
      <c r="D596" s="202"/>
      <c r="E596" s="6"/>
      <c r="F596" s="6"/>
      <c r="G596" s="6"/>
      <c r="H596" s="6"/>
      <c r="I596" s="6"/>
      <c r="J596" s="6"/>
      <c r="K596" s="6"/>
      <c r="L596" s="6"/>
      <c r="M596" s="6"/>
      <c r="N596" s="6"/>
      <c r="O596" s="6"/>
      <c r="P596" s="6"/>
      <c r="Q596" s="6"/>
    </row>
    <row r="597" spans="1:17" ht="12.75">
      <c r="A597" s="122"/>
      <c r="B597" s="171"/>
      <c r="C597" s="172"/>
      <c r="D597" s="202"/>
      <c r="E597" s="6"/>
      <c r="F597" s="6"/>
      <c r="G597" s="6"/>
      <c r="H597" s="6"/>
      <c r="I597" s="6"/>
      <c r="J597" s="6"/>
      <c r="K597" s="6"/>
      <c r="L597" s="6"/>
      <c r="M597" s="6"/>
      <c r="N597" s="6"/>
      <c r="O597" s="6"/>
      <c r="P597" s="6"/>
      <c r="Q597" s="6"/>
    </row>
    <row r="598" spans="1:17" ht="12.75">
      <c r="A598" s="122"/>
      <c r="B598" s="171"/>
      <c r="C598" s="172"/>
      <c r="D598" s="202"/>
      <c r="E598" s="6"/>
      <c r="F598" s="6"/>
      <c r="G598" s="6"/>
      <c r="H598" s="6"/>
      <c r="I598" s="6"/>
      <c r="J598" s="6"/>
      <c r="K598" s="6"/>
      <c r="L598" s="6"/>
      <c r="M598" s="6"/>
      <c r="N598" s="6"/>
      <c r="O598" s="6"/>
      <c r="P598" s="6"/>
      <c r="Q598" s="6"/>
    </row>
    <row r="599" spans="1:17" ht="12.75">
      <c r="A599" s="122"/>
      <c r="B599" s="171"/>
      <c r="C599" s="172"/>
      <c r="D599" s="202"/>
      <c r="E599" s="6"/>
      <c r="F599" s="6"/>
      <c r="G599" s="6"/>
      <c r="H599" s="6"/>
      <c r="I599" s="6"/>
      <c r="J599" s="6"/>
      <c r="K599" s="6"/>
      <c r="L599" s="6"/>
      <c r="M599" s="6"/>
      <c r="N599" s="6"/>
      <c r="O599" s="6"/>
      <c r="P599" s="6"/>
      <c r="Q599" s="6"/>
    </row>
    <row r="600" spans="1:17" ht="12.75">
      <c r="A600" s="122"/>
      <c r="B600" s="171"/>
      <c r="C600" s="172"/>
      <c r="D600" s="202"/>
      <c r="E600" s="6"/>
      <c r="F600" s="6"/>
      <c r="G600" s="6"/>
      <c r="H600" s="6"/>
      <c r="I600" s="6"/>
      <c r="J600" s="6"/>
      <c r="K600" s="6"/>
      <c r="L600" s="6"/>
      <c r="M600" s="6"/>
      <c r="N600" s="6"/>
      <c r="O600" s="6"/>
      <c r="P600" s="6"/>
      <c r="Q600" s="6"/>
    </row>
    <row r="601" spans="1:17" ht="12.75">
      <c r="A601" s="122"/>
      <c r="B601" s="171"/>
      <c r="C601" s="172"/>
      <c r="D601" s="202"/>
      <c r="E601" s="6"/>
      <c r="F601" s="6"/>
      <c r="G601" s="6"/>
      <c r="H601" s="6"/>
      <c r="I601" s="6"/>
      <c r="J601" s="6"/>
      <c r="K601" s="6"/>
      <c r="L601" s="6"/>
      <c r="M601" s="6"/>
      <c r="N601" s="6"/>
      <c r="O601" s="6"/>
      <c r="P601" s="6"/>
      <c r="Q601" s="6"/>
    </row>
    <row r="602" spans="1:17" ht="12.75">
      <c r="A602" s="122"/>
      <c r="B602" s="171"/>
      <c r="C602" s="172"/>
      <c r="D602" s="202"/>
      <c r="E602" s="6"/>
      <c r="F602" s="6"/>
      <c r="G602" s="6"/>
      <c r="H602" s="6"/>
      <c r="I602" s="6"/>
      <c r="J602" s="6"/>
      <c r="K602" s="6"/>
      <c r="L602" s="6"/>
      <c r="M602" s="6"/>
      <c r="N602" s="6"/>
      <c r="O602" s="6"/>
      <c r="P602" s="6"/>
      <c r="Q602" s="6"/>
    </row>
    <row r="603" spans="1:17" ht="12.75">
      <c r="A603" s="122"/>
      <c r="B603" s="171"/>
      <c r="C603" s="172"/>
      <c r="D603" s="202"/>
      <c r="E603" s="6"/>
      <c r="F603" s="6"/>
      <c r="G603" s="6"/>
      <c r="H603" s="6"/>
      <c r="I603" s="6"/>
      <c r="J603" s="6"/>
      <c r="K603" s="6"/>
      <c r="L603" s="6"/>
      <c r="M603" s="6"/>
      <c r="N603" s="6"/>
      <c r="O603" s="6"/>
      <c r="P603" s="6"/>
      <c r="Q603" s="6"/>
    </row>
    <row r="604" spans="1:17" ht="12.75">
      <c r="A604" s="122"/>
      <c r="B604" s="171"/>
      <c r="C604" s="172"/>
      <c r="D604" s="202"/>
      <c r="E604" s="6"/>
      <c r="F604" s="6"/>
      <c r="G604" s="6"/>
      <c r="H604" s="6"/>
      <c r="I604" s="6"/>
      <c r="J604" s="6"/>
      <c r="K604" s="6"/>
      <c r="L604" s="6"/>
      <c r="M604" s="6"/>
      <c r="N604" s="6"/>
      <c r="O604" s="6"/>
      <c r="P604" s="6"/>
      <c r="Q604" s="6"/>
    </row>
    <row r="605" spans="1:17" ht="12.75">
      <c r="A605" s="122"/>
      <c r="B605" s="171"/>
      <c r="C605" s="172"/>
      <c r="D605" s="202"/>
      <c r="E605" s="6"/>
      <c r="F605" s="6"/>
      <c r="G605" s="6"/>
      <c r="H605" s="6"/>
      <c r="I605" s="6"/>
      <c r="J605" s="6"/>
      <c r="K605" s="6"/>
      <c r="L605" s="6"/>
      <c r="M605" s="6"/>
      <c r="N605" s="6"/>
      <c r="O605" s="6"/>
      <c r="P605" s="6"/>
      <c r="Q605" s="6"/>
    </row>
    <row r="606" spans="1:17" ht="12.75">
      <c r="A606" s="122"/>
      <c r="B606" s="171"/>
      <c r="C606" s="172"/>
      <c r="D606" s="202"/>
      <c r="E606" s="6"/>
      <c r="F606" s="6"/>
      <c r="G606" s="6"/>
      <c r="H606" s="6"/>
      <c r="I606" s="6"/>
      <c r="J606" s="6"/>
      <c r="K606" s="6"/>
      <c r="L606" s="6"/>
      <c r="M606" s="6"/>
      <c r="N606" s="6"/>
      <c r="O606" s="6"/>
      <c r="P606" s="6"/>
      <c r="Q606" s="6"/>
    </row>
    <row r="607" spans="1:17" ht="12.75">
      <c r="A607" s="122"/>
      <c r="B607" s="171"/>
      <c r="C607" s="172"/>
      <c r="D607" s="202"/>
      <c r="E607" s="6"/>
      <c r="F607" s="6"/>
      <c r="G607" s="6"/>
      <c r="H607" s="6"/>
      <c r="I607" s="6"/>
      <c r="J607" s="6"/>
      <c r="K607" s="6"/>
      <c r="L607" s="6"/>
      <c r="M607" s="6"/>
      <c r="N607" s="6"/>
      <c r="O607" s="6"/>
      <c r="P607" s="6"/>
      <c r="Q607" s="6"/>
    </row>
    <row r="608" spans="1:17" ht="12.75">
      <c r="A608" s="122"/>
      <c r="B608" s="171"/>
      <c r="C608" s="172"/>
      <c r="D608" s="202"/>
      <c r="E608" s="6"/>
      <c r="F608" s="6"/>
      <c r="G608" s="6"/>
      <c r="H608" s="6"/>
      <c r="I608" s="6"/>
      <c r="J608" s="6"/>
      <c r="K608" s="6"/>
      <c r="L608" s="6"/>
      <c r="M608" s="6"/>
      <c r="N608" s="6"/>
      <c r="O608" s="6"/>
      <c r="P608" s="6"/>
      <c r="Q608" s="6"/>
    </row>
    <row r="609" spans="1:17" ht="12.75">
      <c r="A609" s="122"/>
      <c r="B609" s="171"/>
      <c r="C609" s="172"/>
      <c r="D609" s="202"/>
      <c r="E609" s="6"/>
      <c r="F609" s="6"/>
      <c r="G609" s="6"/>
      <c r="H609" s="6"/>
      <c r="I609" s="6"/>
      <c r="J609" s="6"/>
      <c r="K609" s="6"/>
      <c r="L609" s="6"/>
      <c r="M609" s="6"/>
      <c r="N609" s="6"/>
      <c r="O609" s="6"/>
      <c r="P609" s="6"/>
      <c r="Q609" s="6"/>
    </row>
    <row r="610" spans="1:17" ht="12.75">
      <c r="A610" s="122"/>
      <c r="B610" s="171"/>
      <c r="C610" s="172"/>
      <c r="D610" s="202"/>
      <c r="E610" s="6"/>
      <c r="F610" s="6"/>
      <c r="G610" s="6"/>
      <c r="H610" s="6"/>
      <c r="I610" s="6"/>
      <c r="J610" s="6"/>
      <c r="K610" s="6"/>
      <c r="L610" s="6"/>
      <c r="M610" s="6"/>
      <c r="N610" s="6"/>
      <c r="O610" s="6"/>
      <c r="P610" s="6"/>
      <c r="Q610" s="6"/>
    </row>
    <row r="611" spans="1:17" ht="12.75">
      <c r="A611" s="122"/>
      <c r="B611" s="171"/>
      <c r="C611" s="172"/>
      <c r="D611" s="202"/>
      <c r="E611" s="6"/>
      <c r="F611" s="6"/>
      <c r="G611" s="6"/>
      <c r="H611" s="6"/>
      <c r="I611" s="6"/>
      <c r="J611" s="6"/>
      <c r="K611" s="6"/>
      <c r="L611" s="6"/>
      <c r="M611" s="6"/>
      <c r="N611" s="6"/>
      <c r="O611" s="6"/>
      <c r="P611" s="6"/>
      <c r="Q611" s="6"/>
    </row>
    <row r="612" spans="1:17" ht="12.75">
      <c r="A612" s="122"/>
      <c r="B612" s="171"/>
      <c r="C612" s="172"/>
      <c r="D612" s="202"/>
      <c r="E612" s="6"/>
      <c r="F612" s="6"/>
      <c r="G612" s="6"/>
      <c r="H612" s="6"/>
      <c r="I612" s="6"/>
      <c r="J612" s="6"/>
      <c r="K612" s="6"/>
      <c r="L612" s="6"/>
      <c r="M612" s="6"/>
      <c r="N612" s="6"/>
      <c r="O612" s="6"/>
      <c r="P612" s="6"/>
      <c r="Q612" s="6"/>
    </row>
    <row r="613" spans="1:17" ht="12.75">
      <c r="A613" s="122"/>
      <c r="B613" s="171"/>
      <c r="C613" s="172"/>
      <c r="D613" s="202"/>
      <c r="E613" s="6"/>
      <c r="F613" s="6"/>
      <c r="G613" s="6"/>
      <c r="H613" s="6"/>
      <c r="I613" s="6"/>
      <c r="J613" s="6"/>
      <c r="K613" s="6"/>
      <c r="L613" s="6"/>
      <c r="M613" s="6"/>
      <c r="N613" s="6"/>
      <c r="O613" s="6"/>
      <c r="P613" s="6"/>
      <c r="Q613" s="6"/>
    </row>
    <row r="614" spans="1:17" ht="12.75">
      <c r="A614" s="122"/>
      <c r="B614" s="171"/>
      <c r="C614" s="172"/>
      <c r="D614" s="202"/>
      <c r="E614" s="6"/>
      <c r="F614" s="6"/>
      <c r="G614" s="6"/>
      <c r="H614" s="6"/>
      <c r="I614" s="6"/>
      <c r="J614" s="6"/>
      <c r="K614" s="6"/>
      <c r="L614" s="6"/>
      <c r="M614" s="6"/>
      <c r="N614" s="6"/>
      <c r="O614" s="6"/>
      <c r="P614" s="6"/>
      <c r="Q614" s="6"/>
    </row>
    <row r="615" spans="1:17" ht="12.75">
      <c r="A615" s="122"/>
      <c r="B615" s="171"/>
      <c r="C615" s="172"/>
      <c r="D615" s="202"/>
      <c r="E615" s="6"/>
      <c r="F615" s="6"/>
      <c r="G615" s="6"/>
      <c r="H615" s="6"/>
      <c r="I615" s="6"/>
      <c r="J615" s="6"/>
      <c r="K615" s="6"/>
      <c r="L615" s="6"/>
      <c r="M615" s="6"/>
      <c r="N615" s="6"/>
      <c r="O615" s="6"/>
      <c r="P615" s="6"/>
      <c r="Q615" s="6"/>
    </row>
    <row r="616" spans="1:17" ht="12.75">
      <c r="A616" s="122"/>
      <c r="B616" s="171"/>
      <c r="C616" s="172"/>
      <c r="D616" s="202"/>
      <c r="E616" s="6"/>
      <c r="F616" s="6"/>
      <c r="G616" s="6"/>
      <c r="H616" s="6"/>
      <c r="I616" s="6"/>
      <c r="J616" s="6"/>
      <c r="K616" s="6"/>
      <c r="L616" s="6"/>
      <c r="M616" s="6"/>
      <c r="N616" s="6"/>
      <c r="O616" s="6"/>
      <c r="P616" s="6"/>
      <c r="Q616" s="6"/>
    </row>
    <row r="617" spans="1:17" ht="12.75">
      <c r="A617" s="122"/>
      <c r="B617" s="171"/>
      <c r="C617" s="172"/>
      <c r="D617" s="202"/>
      <c r="E617" s="6"/>
      <c r="F617" s="6"/>
      <c r="G617" s="6"/>
      <c r="H617" s="6"/>
      <c r="I617" s="6"/>
      <c r="J617" s="6"/>
      <c r="K617" s="6"/>
      <c r="L617" s="6"/>
      <c r="M617" s="6"/>
      <c r="N617" s="6"/>
      <c r="O617" s="6"/>
      <c r="P617" s="6"/>
      <c r="Q617" s="6"/>
    </row>
    <row r="618" spans="1:17" ht="12.75">
      <c r="A618" s="122"/>
      <c r="B618" s="171"/>
      <c r="C618" s="172"/>
      <c r="D618" s="202"/>
      <c r="E618" s="6"/>
      <c r="F618" s="6"/>
      <c r="G618" s="6"/>
      <c r="H618" s="6"/>
      <c r="I618" s="6"/>
      <c r="J618" s="6"/>
      <c r="K618" s="6"/>
      <c r="L618" s="6"/>
      <c r="M618" s="6"/>
      <c r="N618" s="6"/>
      <c r="O618" s="6"/>
      <c r="P618" s="6"/>
      <c r="Q618" s="6"/>
    </row>
    <row r="619" spans="1:17" ht="12.75">
      <c r="A619" s="122"/>
      <c r="B619" s="171"/>
      <c r="C619" s="172"/>
      <c r="D619" s="202"/>
      <c r="E619" s="6"/>
      <c r="F619" s="6"/>
      <c r="G619" s="6"/>
      <c r="H619" s="6"/>
      <c r="I619" s="6"/>
      <c r="J619" s="6"/>
      <c r="K619" s="6"/>
      <c r="L619" s="6"/>
      <c r="M619" s="6"/>
      <c r="N619" s="6"/>
      <c r="O619" s="6"/>
      <c r="P619" s="6"/>
      <c r="Q619" s="6"/>
    </row>
    <row r="620" spans="1:17" ht="12.75">
      <c r="A620" s="122"/>
      <c r="B620" s="171"/>
      <c r="C620" s="172"/>
      <c r="D620" s="202"/>
      <c r="E620" s="6"/>
      <c r="F620" s="6"/>
      <c r="G620" s="6"/>
      <c r="H620" s="6"/>
      <c r="I620" s="6"/>
      <c r="J620" s="6"/>
      <c r="K620" s="6"/>
      <c r="L620" s="6"/>
      <c r="M620" s="6"/>
      <c r="N620" s="6"/>
      <c r="O620" s="6"/>
      <c r="P620" s="6"/>
      <c r="Q620" s="6"/>
    </row>
    <row r="621" spans="1:17" ht="12.75">
      <c r="A621" s="122"/>
      <c r="B621" s="171"/>
      <c r="C621" s="172"/>
      <c r="D621" s="202"/>
      <c r="E621" s="6"/>
      <c r="F621" s="6"/>
      <c r="G621" s="6"/>
      <c r="H621" s="6"/>
      <c r="I621" s="6"/>
      <c r="J621" s="6"/>
      <c r="K621" s="6"/>
      <c r="L621" s="6"/>
      <c r="M621" s="6"/>
      <c r="N621" s="6"/>
      <c r="O621" s="6"/>
      <c r="P621" s="6"/>
      <c r="Q621" s="6"/>
    </row>
    <row r="622" spans="1:17" ht="12.75">
      <c r="A622" s="122"/>
      <c r="B622" s="171"/>
      <c r="C622" s="172"/>
      <c r="D622" s="202"/>
      <c r="E622" s="6"/>
      <c r="F622" s="6"/>
      <c r="G622" s="6"/>
      <c r="H622" s="6"/>
      <c r="I622" s="6"/>
      <c r="J622" s="6"/>
      <c r="K622" s="6"/>
      <c r="L622" s="6"/>
      <c r="M622" s="6"/>
      <c r="N622" s="6"/>
      <c r="O622" s="6"/>
      <c r="P622" s="6"/>
      <c r="Q622" s="6"/>
    </row>
    <row r="623" spans="1:17" ht="12.75">
      <c r="A623" s="122"/>
      <c r="B623" s="171"/>
      <c r="C623" s="172"/>
      <c r="D623" s="202"/>
      <c r="E623" s="6"/>
      <c r="F623" s="6"/>
      <c r="G623" s="6"/>
      <c r="H623" s="6"/>
      <c r="I623" s="6"/>
      <c r="J623" s="6"/>
      <c r="K623" s="6"/>
      <c r="L623" s="6"/>
      <c r="M623" s="6"/>
      <c r="N623" s="6"/>
      <c r="O623" s="6"/>
      <c r="P623" s="6"/>
      <c r="Q623" s="6"/>
    </row>
    <row r="624" spans="1:17" ht="12.75">
      <c r="A624" s="122"/>
      <c r="B624" s="171"/>
      <c r="C624" s="172"/>
      <c r="D624" s="202"/>
      <c r="E624" s="6"/>
      <c r="F624" s="6"/>
      <c r="G624" s="6"/>
      <c r="H624" s="6"/>
      <c r="I624" s="6"/>
      <c r="J624" s="6"/>
      <c r="K624" s="6"/>
      <c r="L624" s="6"/>
      <c r="M624" s="6"/>
      <c r="N624" s="6"/>
      <c r="O624" s="6"/>
      <c r="P624" s="6"/>
      <c r="Q624" s="6"/>
    </row>
    <row r="625" spans="1:17" ht="12.75">
      <c r="A625" s="122"/>
      <c r="B625" s="171"/>
      <c r="C625" s="172"/>
      <c r="D625" s="202"/>
      <c r="E625" s="6"/>
      <c r="F625" s="6"/>
      <c r="G625" s="6"/>
      <c r="H625" s="6"/>
      <c r="I625" s="6"/>
      <c r="J625" s="6"/>
      <c r="K625" s="6"/>
      <c r="L625" s="6"/>
      <c r="M625" s="6"/>
      <c r="N625" s="6"/>
      <c r="O625" s="6"/>
      <c r="P625" s="6"/>
      <c r="Q625" s="6"/>
    </row>
    <row r="626" spans="1:17" ht="12.75">
      <c r="A626" s="122"/>
      <c r="B626" s="171"/>
      <c r="C626" s="172"/>
      <c r="D626" s="202"/>
      <c r="E626" s="6"/>
      <c r="F626" s="6"/>
      <c r="G626" s="6"/>
      <c r="H626" s="6"/>
      <c r="I626" s="6"/>
      <c r="J626" s="6"/>
      <c r="K626" s="6"/>
      <c r="L626" s="6"/>
      <c r="M626" s="6"/>
      <c r="N626" s="6"/>
      <c r="O626" s="6"/>
      <c r="P626" s="6"/>
      <c r="Q626" s="6"/>
    </row>
    <row r="627" spans="1:17" ht="12.75">
      <c r="A627" s="122"/>
      <c r="B627" s="171"/>
      <c r="C627" s="172"/>
      <c r="D627" s="202"/>
      <c r="E627" s="6"/>
      <c r="F627" s="6"/>
      <c r="G627" s="6"/>
      <c r="H627" s="6"/>
      <c r="I627" s="6"/>
      <c r="J627" s="6"/>
      <c r="K627" s="6"/>
      <c r="L627" s="6"/>
      <c r="M627" s="6"/>
      <c r="N627" s="6"/>
      <c r="O627" s="6"/>
      <c r="P627" s="6"/>
      <c r="Q627" s="6"/>
    </row>
    <row r="628" spans="1:17" ht="12.75">
      <c r="A628" s="122"/>
      <c r="B628" s="171"/>
      <c r="C628" s="172"/>
      <c r="D628" s="202"/>
      <c r="E628" s="6"/>
      <c r="F628" s="6"/>
      <c r="G628" s="6"/>
      <c r="H628" s="6"/>
      <c r="I628" s="6"/>
      <c r="J628" s="6"/>
      <c r="K628" s="6"/>
      <c r="L628" s="6"/>
      <c r="M628" s="6"/>
      <c r="N628" s="6"/>
      <c r="O628" s="6"/>
      <c r="P628" s="6"/>
      <c r="Q628" s="6"/>
    </row>
    <row r="629" spans="1:17" ht="12.75">
      <c r="A629" s="122"/>
      <c r="B629" s="171"/>
      <c r="C629" s="172"/>
      <c r="D629" s="202"/>
      <c r="E629" s="6"/>
      <c r="F629" s="6"/>
      <c r="G629" s="6"/>
      <c r="H629" s="6"/>
      <c r="I629" s="6"/>
      <c r="J629" s="6"/>
      <c r="K629" s="6"/>
      <c r="L629" s="6"/>
      <c r="M629" s="6"/>
      <c r="N629" s="6"/>
      <c r="O629" s="6"/>
      <c r="P629" s="6"/>
      <c r="Q629" s="6"/>
    </row>
    <row r="630" spans="1:17" ht="12.75">
      <c r="A630" s="122"/>
      <c r="B630" s="171"/>
      <c r="C630" s="172"/>
      <c r="D630" s="202"/>
      <c r="E630" s="6"/>
      <c r="F630" s="6"/>
      <c r="G630" s="6"/>
      <c r="H630" s="6"/>
      <c r="I630" s="6"/>
      <c r="J630" s="6"/>
      <c r="K630" s="6"/>
      <c r="L630" s="6"/>
      <c r="M630" s="6"/>
      <c r="N630" s="6"/>
      <c r="O630" s="6"/>
      <c r="P630" s="6"/>
      <c r="Q630" s="6"/>
    </row>
    <row r="631" spans="1:17" ht="12.75">
      <c r="A631" s="122"/>
      <c r="B631" s="171"/>
      <c r="C631" s="172"/>
      <c r="D631" s="202"/>
      <c r="E631" s="6"/>
      <c r="F631" s="6"/>
      <c r="G631" s="6"/>
      <c r="H631" s="6"/>
      <c r="I631" s="6"/>
      <c r="J631" s="6"/>
      <c r="K631" s="6"/>
      <c r="L631" s="6"/>
      <c r="M631" s="6"/>
      <c r="N631" s="6"/>
      <c r="O631" s="6"/>
      <c r="P631" s="6"/>
      <c r="Q631" s="6"/>
    </row>
    <row r="632" spans="1:17" ht="12.75">
      <c r="A632" s="122"/>
      <c r="B632" s="171"/>
      <c r="C632" s="172"/>
      <c r="D632" s="202"/>
      <c r="E632" s="6"/>
      <c r="F632" s="6"/>
      <c r="G632" s="6"/>
      <c r="H632" s="6"/>
      <c r="I632" s="6"/>
      <c r="J632" s="6"/>
      <c r="K632" s="6"/>
      <c r="L632" s="6"/>
      <c r="M632" s="6"/>
      <c r="N632" s="6"/>
      <c r="O632" s="6"/>
      <c r="P632" s="6"/>
      <c r="Q632" s="6"/>
    </row>
    <row r="633" spans="1:17" ht="12.75">
      <c r="A633" s="122"/>
      <c r="B633" s="171"/>
      <c r="C633" s="172"/>
      <c r="D633" s="202"/>
      <c r="E633" s="6"/>
      <c r="F633" s="6"/>
      <c r="G633" s="6"/>
      <c r="H633" s="6"/>
      <c r="I633" s="6"/>
      <c r="J633" s="6"/>
      <c r="K633" s="6"/>
      <c r="L633" s="6"/>
      <c r="M633" s="6"/>
      <c r="N633" s="6"/>
      <c r="O633" s="6"/>
      <c r="P633" s="6"/>
      <c r="Q633" s="6"/>
    </row>
    <row r="634" spans="1:17" ht="12.75">
      <c r="A634" s="122"/>
      <c r="B634" s="171"/>
      <c r="C634" s="172"/>
      <c r="D634" s="202"/>
      <c r="E634" s="6"/>
      <c r="F634" s="6"/>
      <c r="G634" s="6"/>
      <c r="H634" s="6"/>
      <c r="I634" s="6"/>
      <c r="J634" s="6"/>
      <c r="K634" s="6"/>
      <c r="L634" s="6"/>
      <c r="M634" s="6"/>
      <c r="N634" s="6"/>
      <c r="O634" s="6"/>
      <c r="P634" s="6"/>
      <c r="Q634" s="6"/>
    </row>
    <row r="635" spans="1:17" ht="12.75">
      <c r="A635" s="122"/>
      <c r="B635" s="171"/>
      <c r="C635" s="172"/>
      <c r="D635" s="202"/>
      <c r="E635" s="6"/>
      <c r="F635" s="6"/>
      <c r="G635" s="6"/>
      <c r="H635" s="6"/>
      <c r="I635" s="6"/>
      <c r="J635" s="6"/>
      <c r="K635" s="6"/>
      <c r="L635" s="6"/>
      <c r="M635" s="6"/>
      <c r="N635" s="6"/>
      <c r="O635" s="6"/>
      <c r="P635" s="6"/>
      <c r="Q635" s="6"/>
    </row>
    <row r="636" spans="1:17" ht="12.75">
      <c r="A636" s="122"/>
      <c r="B636" s="171"/>
      <c r="C636" s="172"/>
      <c r="D636" s="202"/>
      <c r="E636" s="6"/>
      <c r="F636" s="6"/>
      <c r="G636" s="6"/>
      <c r="H636" s="6"/>
      <c r="I636" s="6"/>
      <c r="J636" s="6"/>
      <c r="K636" s="6"/>
      <c r="L636" s="6"/>
      <c r="M636" s="6"/>
      <c r="N636" s="6"/>
      <c r="O636" s="6"/>
      <c r="P636" s="6"/>
      <c r="Q636" s="6"/>
    </row>
    <row r="637" spans="1:17" ht="12.75">
      <c r="A637" s="122"/>
      <c r="B637" s="171"/>
      <c r="C637" s="172"/>
      <c r="D637" s="202"/>
      <c r="E637" s="6"/>
      <c r="F637" s="6"/>
      <c r="G637" s="6"/>
      <c r="H637" s="6"/>
      <c r="I637" s="6"/>
      <c r="J637" s="6"/>
      <c r="K637" s="6"/>
      <c r="L637" s="6"/>
      <c r="M637" s="6"/>
      <c r="N637" s="6"/>
      <c r="O637" s="6"/>
      <c r="P637" s="6"/>
      <c r="Q637" s="6"/>
    </row>
    <row r="638" spans="1:17" ht="12.75">
      <c r="A638" s="122"/>
      <c r="B638" s="171"/>
      <c r="C638" s="172"/>
      <c r="D638" s="202"/>
      <c r="E638" s="6"/>
      <c r="F638" s="6"/>
      <c r="G638" s="6"/>
      <c r="H638" s="6"/>
      <c r="I638" s="6"/>
      <c r="J638" s="6"/>
      <c r="K638" s="6"/>
      <c r="L638" s="6"/>
      <c r="M638" s="6"/>
      <c r="N638" s="6"/>
      <c r="O638" s="6"/>
      <c r="P638" s="6"/>
      <c r="Q638" s="6"/>
    </row>
    <row r="639" spans="1:17" ht="12.75">
      <c r="A639" s="122"/>
      <c r="B639" s="171"/>
      <c r="C639" s="172"/>
      <c r="D639" s="202"/>
      <c r="E639" s="6"/>
      <c r="F639" s="6"/>
      <c r="G639" s="6"/>
      <c r="H639" s="6"/>
      <c r="I639" s="6"/>
      <c r="J639" s="6"/>
      <c r="K639" s="6"/>
      <c r="L639" s="6"/>
      <c r="M639" s="6"/>
      <c r="N639" s="6"/>
      <c r="O639" s="6"/>
      <c r="P639" s="6"/>
      <c r="Q639" s="6"/>
    </row>
    <row r="640" spans="1:17" ht="12.75">
      <c r="A640" s="122"/>
      <c r="B640" s="171"/>
      <c r="C640" s="172"/>
      <c r="D640" s="202"/>
      <c r="E640" s="6"/>
      <c r="F640" s="6"/>
      <c r="G640" s="6"/>
      <c r="H640" s="6"/>
      <c r="I640" s="6"/>
      <c r="J640" s="6"/>
      <c r="K640" s="6"/>
      <c r="L640" s="6"/>
      <c r="M640" s="6"/>
      <c r="N640" s="6"/>
      <c r="O640" s="6"/>
      <c r="P640" s="6"/>
      <c r="Q640" s="6"/>
    </row>
    <row r="641" spans="1:17" ht="12.75">
      <c r="A641" s="122"/>
      <c r="B641" s="171"/>
      <c r="C641" s="172"/>
      <c r="D641" s="202"/>
      <c r="E641" s="6"/>
      <c r="F641" s="6"/>
      <c r="G641" s="6"/>
      <c r="H641" s="6"/>
      <c r="I641" s="6"/>
      <c r="J641" s="6"/>
      <c r="K641" s="6"/>
      <c r="L641" s="6"/>
      <c r="M641" s="6"/>
      <c r="N641" s="6"/>
      <c r="O641" s="6"/>
      <c r="P641" s="6"/>
      <c r="Q641" s="6"/>
    </row>
    <row r="642" spans="1:17" ht="12.75">
      <c r="A642" s="122"/>
      <c r="B642" s="171"/>
      <c r="C642" s="172"/>
      <c r="D642" s="202"/>
      <c r="E642" s="6"/>
      <c r="F642" s="6"/>
      <c r="G642" s="6"/>
      <c r="H642" s="6"/>
      <c r="I642" s="6"/>
      <c r="J642" s="6"/>
      <c r="K642" s="6"/>
      <c r="L642" s="6"/>
      <c r="M642" s="6"/>
      <c r="N642" s="6"/>
      <c r="O642" s="6"/>
      <c r="P642" s="6"/>
      <c r="Q642" s="6"/>
    </row>
    <row r="643" spans="1:17" ht="12.75">
      <c r="A643" s="122"/>
      <c r="B643" s="171"/>
      <c r="C643" s="172"/>
      <c r="D643" s="202"/>
      <c r="E643" s="6"/>
      <c r="F643" s="6"/>
      <c r="G643" s="6"/>
      <c r="H643" s="6"/>
      <c r="I643" s="6"/>
      <c r="J643" s="6"/>
      <c r="K643" s="6"/>
      <c r="L643" s="6"/>
      <c r="M643" s="6"/>
      <c r="N643" s="6"/>
      <c r="O643" s="6"/>
      <c r="P643" s="6"/>
      <c r="Q643" s="6"/>
    </row>
    <row r="644" spans="1:17" ht="12.75">
      <c r="A644" s="122"/>
      <c r="B644" s="171"/>
      <c r="C644" s="172"/>
      <c r="D644" s="202"/>
      <c r="E644" s="6"/>
      <c r="F644" s="6"/>
      <c r="G644" s="6"/>
      <c r="H644" s="6"/>
      <c r="I644" s="6"/>
      <c r="J644" s="6"/>
      <c r="K644" s="6"/>
      <c r="L644" s="6"/>
      <c r="M644" s="6"/>
      <c r="N644" s="6"/>
      <c r="O644" s="6"/>
      <c r="P644" s="6"/>
      <c r="Q644" s="6"/>
    </row>
    <row r="645" spans="1:17" ht="12.75">
      <c r="A645" s="122"/>
      <c r="B645" s="171"/>
      <c r="C645" s="172"/>
      <c r="D645" s="202"/>
      <c r="E645" s="6"/>
      <c r="F645" s="6"/>
      <c r="G645" s="6"/>
      <c r="H645" s="6"/>
      <c r="I645" s="6"/>
      <c r="J645" s="6"/>
      <c r="K645" s="6"/>
      <c r="L645" s="6"/>
      <c r="M645" s="6"/>
      <c r="N645" s="6"/>
      <c r="O645" s="6"/>
      <c r="P645" s="6"/>
      <c r="Q645" s="6"/>
    </row>
    <row r="646" spans="1:17" ht="12.75">
      <c r="A646" s="122"/>
      <c r="B646" s="171"/>
      <c r="C646" s="172"/>
      <c r="D646" s="202"/>
      <c r="E646" s="6"/>
      <c r="F646" s="6"/>
      <c r="G646" s="6"/>
      <c r="H646" s="6"/>
      <c r="I646" s="6"/>
      <c r="J646" s="6"/>
      <c r="K646" s="6"/>
      <c r="L646" s="6"/>
      <c r="M646" s="6"/>
      <c r="N646" s="6"/>
      <c r="O646" s="6"/>
      <c r="P646" s="6"/>
      <c r="Q646" s="6"/>
    </row>
    <row r="647" spans="1:17" ht="12.75">
      <c r="A647" s="122"/>
      <c r="B647" s="171"/>
      <c r="C647" s="172"/>
      <c r="D647" s="202"/>
      <c r="E647" s="6"/>
      <c r="F647" s="6"/>
      <c r="G647" s="6"/>
      <c r="H647" s="6"/>
      <c r="I647" s="6"/>
      <c r="J647" s="6"/>
      <c r="K647" s="6"/>
      <c r="L647" s="6"/>
      <c r="M647" s="6"/>
      <c r="N647" s="6"/>
      <c r="O647" s="6"/>
      <c r="P647" s="6"/>
      <c r="Q647" s="6"/>
    </row>
    <row r="648" spans="1:17" ht="12.75">
      <c r="A648" s="122"/>
      <c r="B648" s="171"/>
      <c r="C648" s="172"/>
      <c r="D648" s="202"/>
      <c r="E648" s="6"/>
      <c r="F648" s="6"/>
      <c r="G648" s="6"/>
      <c r="H648" s="6"/>
      <c r="I648" s="6"/>
      <c r="J648" s="6"/>
      <c r="K648" s="6"/>
      <c r="L648" s="6"/>
      <c r="M648" s="6"/>
      <c r="N648" s="6"/>
      <c r="O648" s="6"/>
      <c r="P648" s="6"/>
      <c r="Q648" s="6"/>
    </row>
    <row r="649" spans="1:17" ht="12.75">
      <c r="A649" s="122"/>
      <c r="B649" s="171"/>
      <c r="C649" s="172"/>
      <c r="D649" s="202"/>
      <c r="E649" s="6"/>
      <c r="F649" s="6"/>
      <c r="G649" s="6"/>
      <c r="H649" s="6"/>
      <c r="I649" s="6"/>
      <c r="J649" s="6"/>
      <c r="K649" s="6"/>
      <c r="L649" s="6"/>
      <c r="M649" s="6"/>
      <c r="N649" s="6"/>
      <c r="O649" s="6"/>
      <c r="P649" s="6"/>
      <c r="Q649" s="6"/>
    </row>
    <row r="650" spans="1:17" ht="12.75">
      <c r="A650" s="122"/>
      <c r="B650" s="171"/>
      <c r="C650" s="172"/>
      <c r="D650" s="202"/>
      <c r="E650" s="6"/>
      <c r="F650" s="6"/>
      <c r="G650" s="6"/>
      <c r="H650" s="6"/>
      <c r="I650" s="6"/>
      <c r="J650" s="6"/>
      <c r="K650" s="6"/>
      <c r="L650" s="6"/>
      <c r="M650" s="6"/>
      <c r="N650" s="6"/>
      <c r="O650" s="6"/>
      <c r="P650" s="6"/>
      <c r="Q650" s="6"/>
    </row>
    <row r="651" spans="1:17" ht="12.75">
      <c r="A651" s="122"/>
      <c r="B651" s="171"/>
      <c r="C651" s="172"/>
      <c r="D651" s="202"/>
      <c r="E651" s="6"/>
      <c r="F651" s="6"/>
      <c r="G651" s="6"/>
      <c r="H651" s="6"/>
      <c r="I651" s="6"/>
      <c r="J651" s="6"/>
      <c r="K651" s="6"/>
      <c r="L651" s="6"/>
      <c r="M651" s="6"/>
      <c r="N651" s="6"/>
      <c r="O651" s="6"/>
      <c r="P651" s="6"/>
      <c r="Q651" s="6"/>
    </row>
    <row r="652" spans="1:17" ht="12.75">
      <c r="A652" s="122"/>
      <c r="B652" s="171"/>
      <c r="C652" s="172"/>
      <c r="D652" s="202"/>
      <c r="E652" s="6"/>
      <c r="F652" s="6"/>
      <c r="G652" s="6"/>
      <c r="H652" s="6"/>
      <c r="I652" s="6"/>
      <c r="J652" s="6"/>
      <c r="K652" s="6"/>
      <c r="L652" s="6"/>
      <c r="M652" s="6"/>
      <c r="N652" s="6"/>
      <c r="O652" s="6"/>
      <c r="P652" s="6"/>
      <c r="Q652" s="6"/>
    </row>
    <row r="653" spans="1:17" ht="12.75">
      <c r="A653" s="122"/>
      <c r="B653" s="171"/>
      <c r="C653" s="172"/>
      <c r="D653" s="202"/>
      <c r="E653" s="6"/>
      <c r="F653" s="6"/>
      <c r="G653" s="6"/>
      <c r="H653" s="6"/>
      <c r="I653" s="6"/>
      <c r="J653" s="6"/>
      <c r="K653" s="6"/>
      <c r="L653" s="6"/>
      <c r="M653" s="6"/>
      <c r="N653" s="6"/>
      <c r="O653" s="6"/>
      <c r="P653" s="6"/>
      <c r="Q653" s="6"/>
    </row>
    <row r="654" spans="1:17" ht="12.75">
      <c r="A654" s="122"/>
      <c r="B654" s="171"/>
      <c r="C654" s="172"/>
      <c r="D654" s="202"/>
      <c r="E654" s="6"/>
      <c r="F654" s="6"/>
      <c r="G654" s="6"/>
      <c r="H654" s="6"/>
      <c r="I654" s="6"/>
      <c r="J654" s="6"/>
      <c r="K654" s="6"/>
      <c r="L654" s="6"/>
      <c r="M654" s="6"/>
      <c r="N654" s="6"/>
      <c r="O654" s="6"/>
      <c r="P654" s="6"/>
      <c r="Q654" s="6"/>
    </row>
    <row r="655" spans="1:17" ht="12.75">
      <c r="A655" s="122"/>
      <c r="B655" s="171"/>
      <c r="C655" s="172"/>
      <c r="D655" s="202"/>
      <c r="E655" s="6"/>
      <c r="F655" s="6"/>
      <c r="G655" s="6"/>
      <c r="H655" s="6"/>
      <c r="I655" s="6"/>
      <c r="J655" s="6"/>
      <c r="K655" s="6"/>
      <c r="L655" s="6"/>
      <c r="M655" s="6"/>
      <c r="N655" s="6"/>
      <c r="O655" s="6"/>
      <c r="P655" s="6"/>
      <c r="Q655" s="6"/>
    </row>
    <row r="656" spans="1:17" ht="12.75">
      <c r="A656" s="122"/>
      <c r="B656" s="171"/>
      <c r="C656" s="172"/>
      <c r="D656" s="202"/>
      <c r="E656" s="6"/>
      <c r="F656" s="6"/>
      <c r="G656" s="6"/>
      <c r="H656" s="6"/>
      <c r="I656" s="6"/>
      <c r="J656" s="6"/>
      <c r="K656" s="6"/>
      <c r="L656" s="6"/>
      <c r="M656" s="6"/>
      <c r="N656" s="6"/>
      <c r="O656" s="6"/>
      <c r="P656" s="6"/>
      <c r="Q656" s="6"/>
    </row>
    <row r="657" spans="1:17" ht="12.75">
      <c r="A657" s="122"/>
      <c r="B657" s="171"/>
      <c r="C657" s="172"/>
      <c r="D657" s="202"/>
      <c r="E657" s="6"/>
      <c r="F657" s="6"/>
      <c r="G657" s="6"/>
      <c r="H657" s="6"/>
      <c r="I657" s="6"/>
      <c r="J657" s="6"/>
      <c r="K657" s="6"/>
      <c r="L657" s="6"/>
      <c r="M657" s="6"/>
      <c r="N657" s="6"/>
      <c r="O657" s="6"/>
      <c r="P657" s="6"/>
      <c r="Q657" s="6"/>
    </row>
    <row r="658" spans="1:17" ht="12.75">
      <c r="A658" s="122"/>
      <c r="B658" s="171"/>
      <c r="C658" s="172"/>
      <c r="D658" s="202"/>
      <c r="E658" s="6"/>
      <c r="F658" s="6"/>
      <c r="G658" s="6"/>
      <c r="H658" s="6"/>
      <c r="I658" s="6"/>
      <c r="J658" s="6"/>
      <c r="K658" s="6"/>
      <c r="L658" s="6"/>
      <c r="M658" s="6"/>
      <c r="N658" s="6"/>
      <c r="O658" s="6"/>
      <c r="P658" s="6"/>
      <c r="Q658" s="6"/>
    </row>
    <row r="659" spans="1:17" ht="12.75">
      <c r="A659" s="122"/>
      <c r="B659" s="171"/>
      <c r="C659" s="172"/>
      <c r="D659" s="202"/>
      <c r="E659" s="6"/>
      <c r="F659" s="6"/>
      <c r="G659" s="6"/>
      <c r="H659" s="6"/>
      <c r="I659" s="6"/>
      <c r="J659" s="6"/>
      <c r="K659" s="6"/>
      <c r="L659" s="6"/>
      <c r="M659" s="6"/>
      <c r="N659" s="6"/>
      <c r="O659" s="6"/>
      <c r="P659" s="6"/>
      <c r="Q659" s="6"/>
    </row>
    <row r="660" spans="1:17" ht="12.75">
      <c r="A660" s="122"/>
      <c r="B660" s="171"/>
      <c r="C660" s="172"/>
      <c r="D660" s="202"/>
      <c r="E660" s="6"/>
      <c r="F660" s="6"/>
      <c r="G660" s="6"/>
      <c r="H660" s="6"/>
      <c r="I660" s="6"/>
      <c r="J660" s="6"/>
      <c r="K660" s="6"/>
      <c r="L660" s="6"/>
      <c r="M660" s="6"/>
      <c r="N660" s="6"/>
      <c r="O660" s="6"/>
      <c r="P660" s="6"/>
      <c r="Q660" s="6"/>
    </row>
    <row r="661" spans="1:17" ht="12.75">
      <c r="A661" s="122"/>
      <c r="B661" s="171"/>
      <c r="C661" s="172"/>
      <c r="D661" s="202"/>
      <c r="E661" s="6"/>
      <c r="F661" s="6"/>
      <c r="G661" s="6"/>
      <c r="H661" s="6"/>
      <c r="I661" s="6"/>
      <c r="J661" s="6"/>
      <c r="K661" s="6"/>
      <c r="L661" s="6"/>
      <c r="M661" s="6"/>
      <c r="N661" s="6"/>
      <c r="O661" s="6"/>
      <c r="P661" s="6"/>
      <c r="Q661" s="6"/>
    </row>
    <row r="662" spans="1:17" ht="12.75">
      <c r="A662" s="122"/>
      <c r="B662" s="171"/>
      <c r="C662" s="172"/>
      <c r="D662" s="202"/>
      <c r="E662" s="6"/>
      <c r="F662" s="6"/>
      <c r="G662" s="6"/>
      <c r="H662" s="6"/>
      <c r="I662" s="6"/>
      <c r="J662" s="6"/>
      <c r="K662" s="6"/>
      <c r="L662" s="6"/>
      <c r="M662" s="6"/>
      <c r="N662" s="6"/>
      <c r="O662" s="6"/>
      <c r="P662" s="6"/>
      <c r="Q662" s="6"/>
    </row>
    <row r="663" spans="1:17" ht="12.75">
      <c r="A663" s="122"/>
      <c r="B663" s="171"/>
      <c r="C663" s="172"/>
      <c r="D663" s="202"/>
      <c r="E663" s="6"/>
      <c r="F663" s="6"/>
      <c r="G663" s="6"/>
      <c r="H663" s="6"/>
      <c r="I663" s="6"/>
      <c r="J663" s="6"/>
      <c r="K663" s="6"/>
      <c r="L663" s="6"/>
      <c r="M663" s="6"/>
      <c r="N663" s="6"/>
      <c r="O663" s="6"/>
      <c r="P663" s="6"/>
      <c r="Q663" s="6"/>
    </row>
    <row r="664" spans="1:17" ht="12.75">
      <c r="A664" s="122"/>
      <c r="B664" s="171"/>
      <c r="C664" s="172"/>
      <c r="D664" s="202"/>
      <c r="E664" s="6"/>
      <c r="F664" s="6"/>
      <c r="G664" s="6"/>
      <c r="H664" s="6"/>
      <c r="I664" s="6"/>
      <c r="J664" s="6"/>
      <c r="K664" s="6"/>
      <c r="L664" s="6"/>
      <c r="M664" s="6"/>
      <c r="N664" s="6"/>
      <c r="O664" s="6"/>
      <c r="P664" s="6"/>
      <c r="Q664" s="6"/>
    </row>
    <row r="665" spans="1:17" ht="12.75">
      <c r="A665" s="122"/>
      <c r="B665" s="171"/>
      <c r="C665" s="172"/>
      <c r="D665" s="202"/>
      <c r="E665" s="6"/>
      <c r="F665" s="6"/>
      <c r="G665" s="6"/>
      <c r="H665" s="6"/>
      <c r="I665" s="6"/>
      <c r="J665" s="6"/>
      <c r="K665" s="6"/>
      <c r="L665" s="6"/>
      <c r="M665" s="6"/>
      <c r="N665" s="6"/>
      <c r="O665" s="6"/>
      <c r="P665" s="6"/>
      <c r="Q665" s="6"/>
    </row>
    <row r="666" spans="1:17" ht="12.75">
      <c r="A666" s="122"/>
      <c r="B666" s="171"/>
      <c r="C666" s="172"/>
      <c r="D666" s="202"/>
      <c r="E666" s="6"/>
      <c r="F666" s="6"/>
      <c r="G666" s="6"/>
      <c r="H666" s="6"/>
      <c r="I666" s="6"/>
      <c r="J666" s="6"/>
      <c r="K666" s="6"/>
      <c r="L666" s="6"/>
      <c r="M666" s="6"/>
      <c r="N666" s="6"/>
      <c r="O666" s="6"/>
      <c r="P666" s="6"/>
      <c r="Q666" s="6"/>
    </row>
    <row r="667" spans="1:17" ht="12.75">
      <c r="A667" s="122"/>
      <c r="B667" s="171"/>
      <c r="C667" s="172"/>
      <c r="D667" s="202"/>
      <c r="E667" s="6"/>
      <c r="F667" s="6"/>
      <c r="G667" s="6"/>
      <c r="H667" s="6"/>
      <c r="I667" s="6"/>
      <c r="J667" s="6"/>
      <c r="K667" s="6"/>
      <c r="L667" s="6"/>
      <c r="M667" s="6"/>
      <c r="N667" s="6"/>
      <c r="O667" s="6"/>
      <c r="P667" s="6"/>
      <c r="Q667" s="6"/>
    </row>
    <row r="668" spans="1:17" ht="12.75">
      <c r="A668" s="122"/>
      <c r="B668" s="171"/>
      <c r="C668" s="172"/>
      <c r="D668" s="202"/>
      <c r="E668" s="6"/>
      <c r="F668" s="6"/>
      <c r="G668" s="6"/>
      <c r="H668" s="6"/>
      <c r="I668" s="6"/>
      <c r="J668" s="6"/>
      <c r="K668" s="6"/>
      <c r="L668" s="6"/>
      <c r="M668" s="6"/>
      <c r="N668" s="6"/>
      <c r="O668" s="6"/>
      <c r="P668" s="6"/>
      <c r="Q668" s="6"/>
    </row>
    <row r="669" spans="1:17" ht="12.75">
      <c r="A669" s="122"/>
      <c r="B669" s="171"/>
      <c r="C669" s="172"/>
      <c r="D669" s="202"/>
      <c r="E669" s="6"/>
      <c r="F669" s="6"/>
      <c r="G669" s="6"/>
      <c r="H669" s="6"/>
      <c r="I669" s="6"/>
      <c r="J669" s="6"/>
      <c r="K669" s="6"/>
      <c r="L669" s="6"/>
      <c r="M669" s="6"/>
      <c r="N669" s="6"/>
      <c r="O669" s="6"/>
      <c r="P669" s="6"/>
      <c r="Q669" s="6"/>
    </row>
    <row r="670" spans="1:17" ht="12.75">
      <c r="A670" s="122"/>
      <c r="B670" s="171"/>
      <c r="C670" s="172"/>
      <c r="D670" s="202"/>
      <c r="E670" s="6"/>
      <c r="F670" s="6"/>
      <c r="G670" s="6"/>
      <c r="H670" s="6"/>
      <c r="I670" s="6"/>
      <c r="J670" s="6"/>
      <c r="K670" s="6"/>
      <c r="L670" s="6"/>
      <c r="M670" s="6"/>
      <c r="N670" s="6"/>
      <c r="O670" s="6"/>
      <c r="P670" s="6"/>
      <c r="Q670" s="6"/>
    </row>
    <row r="671" spans="1:17" ht="12.75">
      <c r="A671" s="122"/>
      <c r="B671" s="171"/>
      <c r="C671" s="172"/>
      <c r="D671" s="202"/>
      <c r="E671" s="6"/>
      <c r="F671" s="6"/>
      <c r="G671" s="6"/>
      <c r="H671" s="6"/>
      <c r="I671" s="6"/>
      <c r="J671" s="6"/>
      <c r="K671" s="6"/>
      <c r="L671" s="6"/>
      <c r="M671" s="6"/>
      <c r="N671" s="6"/>
      <c r="O671" s="6"/>
      <c r="P671" s="6"/>
      <c r="Q671" s="6"/>
    </row>
    <row r="672" spans="1:17" ht="12.75">
      <c r="A672" s="122"/>
      <c r="B672" s="171"/>
      <c r="C672" s="172"/>
      <c r="D672" s="202"/>
      <c r="E672" s="6"/>
      <c r="F672" s="6"/>
      <c r="G672" s="6"/>
      <c r="H672" s="6"/>
      <c r="I672" s="6"/>
      <c r="J672" s="6"/>
      <c r="K672" s="6"/>
      <c r="L672" s="6"/>
      <c r="M672" s="6"/>
      <c r="N672" s="6"/>
      <c r="O672" s="6"/>
      <c r="P672" s="6"/>
      <c r="Q672" s="6"/>
    </row>
    <row r="673" spans="1:17" ht="12.75">
      <c r="A673" s="122"/>
      <c r="B673" s="171"/>
      <c r="C673" s="172"/>
      <c r="D673" s="202"/>
      <c r="E673" s="6"/>
      <c r="F673" s="6"/>
      <c r="G673" s="6"/>
      <c r="H673" s="6"/>
      <c r="I673" s="6"/>
      <c r="J673" s="6"/>
      <c r="K673" s="6"/>
      <c r="L673" s="6"/>
      <c r="M673" s="6"/>
      <c r="N673" s="6"/>
      <c r="O673" s="6"/>
      <c r="P673" s="6"/>
      <c r="Q673" s="6"/>
    </row>
    <row r="674" spans="1:17" ht="12.75">
      <c r="A674" s="122"/>
      <c r="B674" s="171"/>
      <c r="C674" s="172"/>
      <c r="D674" s="202"/>
      <c r="E674" s="6"/>
      <c r="F674" s="6"/>
      <c r="G674" s="6"/>
      <c r="H674" s="6"/>
      <c r="I674" s="6"/>
      <c r="J674" s="6"/>
      <c r="K674" s="6"/>
      <c r="L674" s="6"/>
      <c r="M674" s="6"/>
      <c r="N674" s="6"/>
      <c r="O674" s="6"/>
      <c r="P674" s="6"/>
      <c r="Q674" s="6"/>
    </row>
    <row r="675" spans="1:17" ht="12.75">
      <c r="A675" s="122"/>
      <c r="B675" s="171"/>
      <c r="C675" s="172"/>
      <c r="D675" s="202"/>
      <c r="E675" s="6"/>
      <c r="F675" s="6"/>
      <c r="G675" s="6"/>
      <c r="H675" s="6"/>
      <c r="I675" s="6"/>
      <c r="J675" s="6"/>
      <c r="K675" s="6"/>
      <c r="L675" s="6"/>
      <c r="M675" s="6"/>
      <c r="N675" s="6"/>
      <c r="O675" s="6"/>
      <c r="P675" s="6"/>
      <c r="Q675" s="6"/>
    </row>
    <row r="676" spans="1:17" ht="12.75">
      <c r="A676" s="122"/>
      <c r="B676" s="171"/>
      <c r="C676" s="172"/>
      <c r="D676" s="202"/>
      <c r="E676" s="6"/>
      <c r="F676" s="6"/>
      <c r="G676" s="6"/>
      <c r="H676" s="6"/>
      <c r="I676" s="6"/>
      <c r="J676" s="6"/>
      <c r="K676" s="6"/>
      <c r="L676" s="6"/>
      <c r="M676" s="6"/>
      <c r="N676" s="6"/>
      <c r="O676" s="6"/>
      <c r="P676" s="6"/>
      <c r="Q676" s="6"/>
    </row>
    <row r="677" spans="1:17" ht="12.75">
      <c r="A677" s="122"/>
      <c r="B677" s="171"/>
      <c r="C677" s="172"/>
      <c r="D677" s="202"/>
      <c r="E677" s="6"/>
      <c r="F677" s="6"/>
      <c r="G677" s="6"/>
      <c r="H677" s="6"/>
      <c r="I677" s="6"/>
      <c r="J677" s="6"/>
      <c r="K677" s="6"/>
      <c r="L677" s="6"/>
      <c r="M677" s="6"/>
      <c r="N677" s="6"/>
      <c r="O677" s="6"/>
      <c r="P677" s="6"/>
      <c r="Q677" s="6"/>
    </row>
    <row r="678" spans="1:17" ht="12.75">
      <c r="A678" s="122"/>
      <c r="B678" s="171"/>
      <c r="C678" s="172"/>
      <c r="D678" s="202"/>
      <c r="E678" s="6"/>
      <c r="F678" s="6"/>
      <c r="G678" s="6"/>
      <c r="H678" s="6"/>
      <c r="I678" s="6"/>
      <c r="J678" s="6"/>
      <c r="K678" s="6"/>
      <c r="L678" s="6"/>
      <c r="M678" s="6"/>
      <c r="N678" s="6"/>
      <c r="O678" s="6"/>
      <c r="P678" s="6"/>
      <c r="Q678" s="6"/>
    </row>
    <row r="679" spans="1:17" ht="12.75">
      <c r="A679" s="122"/>
      <c r="B679" s="171"/>
      <c r="C679" s="172"/>
      <c r="D679" s="202"/>
      <c r="E679" s="6"/>
      <c r="F679" s="6"/>
      <c r="G679" s="6"/>
      <c r="H679" s="6"/>
      <c r="I679" s="6"/>
      <c r="J679" s="6"/>
      <c r="K679" s="6"/>
      <c r="L679" s="6"/>
      <c r="M679" s="6"/>
      <c r="N679" s="6"/>
      <c r="O679" s="6"/>
      <c r="P679" s="6"/>
      <c r="Q679" s="6"/>
    </row>
    <row r="680" spans="1:17" ht="12.75">
      <c r="A680" s="122"/>
      <c r="B680" s="171"/>
      <c r="C680" s="172"/>
      <c r="D680" s="202"/>
      <c r="E680" s="6"/>
      <c r="F680" s="6"/>
      <c r="G680" s="6"/>
      <c r="H680" s="6"/>
      <c r="I680" s="6"/>
      <c r="J680" s="6"/>
      <c r="K680" s="6"/>
      <c r="L680" s="6"/>
      <c r="M680" s="6"/>
      <c r="N680" s="6"/>
      <c r="O680" s="6"/>
      <c r="P680" s="6"/>
      <c r="Q680" s="6"/>
    </row>
    <row r="681" spans="1:17" ht="12.75">
      <c r="A681" s="122"/>
      <c r="B681" s="171"/>
      <c r="C681" s="172"/>
      <c r="D681" s="202"/>
      <c r="E681" s="6"/>
      <c r="F681" s="6"/>
      <c r="G681" s="6"/>
      <c r="H681" s="6"/>
      <c r="I681" s="6"/>
      <c r="J681" s="6"/>
      <c r="K681" s="6"/>
      <c r="L681" s="6"/>
      <c r="M681" s="6"/>
      <c r="N681" s="6"/>
      <c r="O681" s="6"/>
      <c r="P681" s="6"/>
      <c r="Q681" s="6"/>
    </row>
    <row r="682" spans="1:17" ht="12.75">
      <c r="A682" s="122"/>
      <c r="B682" s="171"/>
      <c r="C682" s="172"/>
      <c r="D682" s="202"/>
      <c r="E682" s="6"/>
      <c r="F682" s="6"/>
      <c r="G682" s="6"/>
      <c r="H682" s="6"/>
      <c r="I682" s="6"/>
      <c r="J682" s="6"/>
      <c r="K682" s="6"/>
      <c r="L682" s="6"/>
      <c r="M682" s="6"/>
      <c r="N682" s="6"/>
      <c r="O682" s="6"/>
      <c r="P682" s="6"/>
      <c r="Q682" s="6"/>
    </row>
    <row r="683" spans="1:17" ht="12.75">
      <c r="A683" s="122"/>
      <c r="B683" s="171"/>
      <c r="C683" s="172"/>
      <c r="D683" s="202"/>
      <c r="E683" s="6"/>
      <c r="F683" s="6"/>
      <c r="G683" s="6"/>
      <c r="H683" s="6"/>
      <c r="I683" s="6"/>
      <c r="J683" s="6"/>
      <c r="K683" s="6"/>
      <c r="L683" s="6"/>
      <c r="M683" s="6"/>
      <c r="N683" s="6"/>
      <c r="O683" s="6"/>
      <c r="P683" s="6"/>
      <c r="Q683" s="6"/>
    </row>
    <row r="684" spans="1:17" ht="12.75">
      <c r="A684" s="122"/>
      <c r="B684" s="171"/>
      <c r="C684" s="172"/>
      <c r="D684" s="202"/>
      <c r="E684" s="6"/>
      <c r="F684" s="6"/>
      <c r="G684" s="6"/>
      <c r="H684" s="6"/>
      <c r="I684" s="6"/>
      <c r="J684" s="6"/>
      <c r="K684" s="6"/>
      <c r="L684" s="6"/>
      <c r="M684" s="6"/>
      <c r="N684" s="6"/>
      <c r="O684" s="6"/>
      <c r="P684" s="6"/>
      <c r="Q684" s="6"/>
    </row>
    <row r="685" spans="1:17" ht="12.75">
      <c r="A685" s="122"/>
      <c r="B685" s="171"/>
      <c r="C685" s="172"/>
      <c r="D685" s="202"/>
      <c r="E685" s="6"/>
      <c r="F685" s="6"/>
      <c r="G685" s="6"/>
      <c r="H685" s="6"/>
      <c r="I685" s="6"/>
      <c r="J685" s="6"/>
      <c r="K685" s="6"/>
      <c r="L685" s="6"/>
      <c r="M685" s="6"/>
      <c r="N685" s="6"/>
      <c r="O685" s="6"/>
      <c r="P685" s="6"/>
      <c r="Q685" s="6"/>
    </row>
    <row r="686" spans="1:17" ht="12.75">
      <c r="A686" s="122"/>
      <c r="B686" s="171"/>
      <c r="C686" s="172"/>
      <c r="D686" s="202"/>
      <c r="E686" s="6"/>
      <c r="F686" s="6"/>
      <c r="G686" s="6"/>
      <c r="H686" s="6"/>
      <c r="I686" s="6"/>
      <c r="J686" s="6"/>
      <c r="K686" s="6"/>
      <c r="L686" s="6"/>
      <c r="M686" s="6"/>
      <c r="N686" s="6"/>
      <c r="O686" s="6"/>
      <c r="P686" s="6"/>
      <c r="Q686" s="6"/>
    </row>
    <row r="687" spans="1:17" ht="12.75">
      <c r="A687" s="122"/>
      <c r="B687" s="171"/>
      <c r="C687" s="172"/>
      <c r="D687" s="202"/>
      <c r="E687" s="6"/>
      <c r="F687" s="6"/>
      <c r="G687" s="6"/>
      <c r="H687" s="6"/>
      <c r="I687" s="6"/>
      <c r="J687" s="6"/>
      <c r="K687" s="6"/>
      <c r="L687" s="6"/>
      <c r="M687" s="6"/>
      <c r="N687" s="6"/>
      <c r="O687" s="6"/>
      <c r="P687" s="6"/>
      <c r="Q687" s="6"/>
    </row>
    <row r="688" spans="1:17" ht="12.75">
      <c r="A688" s="122"/>
      <c r="B688" s="171"/>
      <c r="C688" s="172"/>
      <c r="D688" s="202"/>
      <c r="E688" s="6"/>
      <c r="F688" s="6"/>
      <c r="G688" s="6"/>
      <c r="H688" s="6"/>
      <c r="I688" s="6"/>
      <c r="J688" s="6"/>
      <c r="K688" s="6"/>
      <c r="L688" s="6"/>
      <c r="M688" s="6"/>
      <c r="N688" s="6"/>
      <c r="O688" s="6"/>
      <c r="P688" s="6"/>
      <c r="Q688" s="6"/>
    </row>
    <row r="689" spans="1:17" ht="12.75">
      <c r="A689" s="122"/>
      <c r="B689" s="171"/>
      <c r="C689" s="172"/>
      <c r="D689" s="202"/>
      <c r="E689" s="6"/>
      <c r="F689" s="6"/>
      <c r="G689" s="6"/>
      <c r="H689" s="6"/>
      <c r="I689" s="6"/>
      <c r="J689" s="6"/>
      <c r="K689" s="6"/>
      <c r="L689" s="6"/>
      <c r="M689" s="6"/>
      <c r="N689" s="6"/>
      <c r="O689" s="6"/>
      <c r="P689" s="6"/>
      <c r="Q689" s="6"/>
    </row>
    <row r="690" spans="1:17" ht="12.75">
      <c r="A690" s="122"/>
      <c r="B690" s="171"/>
      <c r="C690" s="172"/>
      <c r="D690" s="202"/>
      <c r="E690" s="6"/>
      <c r="F690" s="6"/>
      <c r="G690" s="6"/>
      <c r="H690" s="6"/>
      <c r="I690" s="6"/>
      <c r="J690" s="6"/>
      <c r="K690" s="6"/>
      <c r="L690" s="6"/>
      <c r="M690" s="6"/>
      <c r="N690" s="6"/>
      <c r="O690" s="6"/>
      <c r="P690" s="6"/>
      <c r="Q690" s="6"/>
    </row>
    <row r="691" spans="1:17" ht="12.75">
      <c r="A691" s="122"/>
      <c r="B691" s="171"/>
      <c r="C691" s="172"/>
      <c r="D691" s="202"/>
      <c r="E691" s="6"/>
      <c r="F691" s="6"/>
      <c r="G691" s="6"/>
      <c r="H691" s="6"/>
      <c r="I691" s="6"/>
      <c r="J691" s="6"/>
      <c r="K691" s="6"/>
      <c r="L691" s="6"/>
      <c r="M691" s="6"/>
      <c r="N691" s="6"/>
      <c r="O691" s="6"/>
      <c r="P691" s="6"/>
      <c r="Q691" s="6"/>
    </row>
    <row r="692" spans="1:17" ht="12.75">
      <c r="A692" s="122"/>
      <c r="B692" s="171"/>
      <c r="C692" s="172"/>
      <c r="D692" s="202"/>
      <c r="E692" s="6"/>
      <c r="F692" s="6"/>
      <c r="G692" s="6"/>
      <c r="H692" s="6"/>
      <c r="I692" s="6"/>
      <c r="J692" s="6"/>
      <c r="K692" s="6"/>
      <c r="L692" s="6"/>
      <c r="M692" s="6"/>
      <c r="N692" s="6"/>
      <c r="O692" s="6"/>
      <c r="P692" s="6"/>
      <c r="Q692" s="6"/>
    </row>
    <row r="693" spans="1:17" ht="12.75">
      <c r="A693" s="122"/>
      <c r="B693" s="171"/>
      <c r="C693" s="172"/>
      <c r="D693" s="202"/>
      <c r="E693" s="6"/>
      <c r="F693" s="6"/>
      <c r="G693" s="6"/>
      <c r="H693" s="6"/>
      <c r="I693" s="6"/>
      <c r="J693" s="6"/>
      <c r="K693" s="6"/>
      <c r="L693" s="6"/>
      <c r="M693" s="6"/>
      <c r="N693" s="6"/>
      <c r="O693" s="6"/>
      <c r="P693" s="6"/>
      <c r="Q693" s="6"/>
    </row>
    <row r="694" spans="1:17" ht="12.75">
      <c r="A694" s="122"/>
      <c r="B694" s="171"/>
      <c r="C694" s="172"/>
      <c r="D694" s="202"/>
      <c r="E694" s="6"/>
      <c r="F694" s="6"/>
      <c r="G694" s="6"/>
      <c r="H694" s="6"/>
      <c r="I694" s="6"/>
      <c r="J694" s="6"/>
      <c r="K694" s="6"/>
      <c r="L694" s="6"/>
      <c r="M694" s="6"/>
      <c r="N694" s="6"/>
      <c r="O694" s="6"/>
      <c r="P694" s="6"/>
      <c r="Q694" s="6"/>
    </row>
    <row r="695" spans="1:17" ht="12.75">
      <c r="A695" s="122"/>
      <c r="B695" s="171"/>
      <c r="C695" s="172"/>
      <c r="D695" s="202"/>
      <c r="E695" s="6"/>
      <c r="F695" s="6"/>
      <c r="G695" s="6"/>
      <c r="H695" s="6"/>
      <c r="I695" s="6"/>
      <c r="J695" s="6"/>
      <c r="K695" s="6"/>
      <c r="L695" s="6"/>
      <c r="M695" s="6"/>
      <c r="N695" s="6"/>
      <c r="O695" s="6"/>
      <c r="P695" s="6"/>
      <c r="Q695" s="6"/>
    </row>
    <row r="696" spans="1:17" ht="12.75">
      <c r="A696" s="122"/>
      <c r="B696" s="171"/>
      <c r="C696" s="172"/>
      <c r="D696" s="202"/>
      <c r="E696" s="6"/>
      <c r="F696" s="6"/>
      <c r="G696" s="6"/>
      <c r="H696" s="6"/>
      <c r="I696" s="6"/>
      <c r="J696" s="6"/>
      <c r="K696" s="6"/>
      <c r="L696" s="6"/>
      <c r="M696" s="6"/>
      <c r="N696" s="6"/>
      <c r="O696" s="6"/>
      <c r="P696" s="6"/>
      <c r="Q696" s="6"/>
    </row>
    <row r="697" spans="1:17" ht="12.75">
      <c r="A697" s="122"/>
      <c r="B697" s="171"/>
      <c r="C697" s="172"/>
      <c r="D697" s="202"/>
      <c r="E697" s="6"/>
      <c r="F697" s="6"/>
      <c r="G697" s="6"/>
      <c r="H697" s="6"/>
      <c r="I697" s="6"/>
      <c r="J697" s="6"/>
      <c r="K697" s="6"/>
      <c r="L697" s="6"/>
      <c r="M697" s="6"/>
      <c r="N697" s="6"/>
      <c r="O697" s="6"/>
      <c r="P697" s="6"/>
      <c r="Q697" s="6"/>
    </row>
    <row r="698" spans="1:17" ht="12.75">
      <c r="A698" s="122"/>
      <c r="B698" s="171"/>
      <c r="C698" s="172"/>
      <c r="D698" s="202"/>
      <c r="E698" s="6"/>
      <c r="F698" s="6"/>
      <c r="G698" s="6"/>
      <c r="H698" s="6"/>
      <c r="I698" s="6"/>
      <c r="J698" s="6"/>
      <c r="K698" s="6"/>
      <c r="L698" s="6"/>
      <c r="M698" s="6"/>
      <c r="N698" s="6"/>
      <c r="O698" s="6"/>
      <c r="P698" s="6"/>
      <c r="Q698" s="6"/>
    </row>
    <row r="699" spans="1:17" ht="12.75">
      <c r="A699" s="122"/>
      <c r="B699" s="171"/>
      <c r="C699" s="172"/>
      <c r="D699" s="202"/>
      <c r="E699" s="6"/>
      <c r="F699" s="6"/>
      <c r="G699" s="6"/>
      <c r="H699" s="6"/>
      <c r="I699" s="6"/>
      <c r="J699" s="6"/>
      <c r="K699" s="6"/>
      <c r="L699" s="6"/>
      <c r="M699" s="6"/>
      <c r="N699" s="6"/>
      <c r="O699" s="6"/>
      <c r="P699" s="6"/>
      <c r="Q699" s="6"/>
    </row>
    <row r="700" spans="1:17" ht="12.75">
      <c r="A700" s="122"/>
      <c r="B700" s="171"/>
      <c r="C700" s="172"/>
      <c r="D700" s="202"/>
      <c r="E700" s="6"/>
      <c r="F700" s="6"/>
      <c r="G700" s="6"/>
      <c r="H700" s="6"/>
      <c r="I700" s="6"/>
      <c r="J700" s="6"/>
      <c r="K700" s="6"/>
      <c r="L700" s="6"/>
      <c r="M700" s="6"/>
      <c r="N700" s="6"/>
      <c r="O700" s="6"/>
      <c r="P700" s="6"/>
      <c r="Q700" s="6"/>
    </row>
    <row r="701" spans="1:17" ht="12.75">
      <c r="A701" s="122"/>
      <c r="B701" s="171"/>
      <c r="C701" s="172"/>
      <c r="D701" s="202"/>
      <c r="E701" s="6"/>
      <c r="F701" s="6"/>
      <c r="G701" s="6"/>
      <c r="H701" s="6"/>
      <c r="I701" s="6"/>
      <c r="J701" s="6"/>
      <c r="K701" s="6"/>
      <c r="L701" s="6"/>
      <c r="M701" s="6"/>
      <c r="N701" s="6"/>
      <c r="O701" s="6"/>
      <c r="P701" s="6"/>
      <c r="Q701" s="6"/>
    </row>
    <row r="702" spans="1:17" ht="12.75">
      <c r="A702" s="122"/>
      <c r="B702" s="171"/>
      <c r="C702" s="172"/>
      <c r="D702" s="202"/>
      <c r="E702" s="6"/>
      <c r="F702" s="6"/>
      <c r="G702" s="6"/>
      <c r="H702" s="6"/>
      <c r="I702" s="6"/>
      <c r="J702" s="6"/>
      <c r="K702" s="6"/>
      <c r="L702" s="6"/>
      <c r="M702" s="6"/>
      <c r="N702" s="6"/>
      <c r="O702" s="6"/>
      <c r="P702" s="6"/>
      <c r="Q702" s="6"/>
    </row>
    <row r="703" spans="1:17" ht="12.75">
      <c r="A703" s="122"/>
      <c r="B703" s="171"/>
      <c r="C703" s="172"/>
      <c r="D703" s="202"/>
      <c r="E703" s="6"/>
      <c r="F703" s="6"/>
      <c r="G703" s="6"/>
      <c r="H703" s="6"/>
      <c r="I703" s="6"/>
      <c r="J703" s="6"/>
      <c r="K703" s="6"/>
      <c r="L703" s="6"/>
      <c r="M703" s="6"/>
      <c r="N703" s="6"/>
      <c r="O703" s="6"/>
      <c r="P703" s="6"/>
      <c r="Q703" s="6"/>
    </row>
    <row r="704" spans="1:17" ht="12.75">
      <c r="A704" s="122"/>
      <c r="B704" s="171"/>
      <c r="C704" s="172"/>
      <c r="D704" s="202"/>
      <c r="E704" s="6"/>
      <c r="F704" s="6"/>
      <c r="G704" s="6"/>
      <c r="H704" s="6"/>
      <c r="I704" s="6"/>
      <c r="J704" s="6"/>
      <c r="K704" s="6"/>
      <c r="L704" s="6"/>
      <c r="M704" s="6"/>
      <c r="N704" s="6"/>
      <c r="O704" s="6"/>
      <c r="P704" s="6"/>
      <c r="Q704" s="6"/>
    </row>
    <row r="705" spans="1:17" ht="12.75">
      <c r="A705" s="122"/>
      <c r="B705" s="171"/>
      <c r="C705" s="172"/>
      <c r="D705" s="202"/>
      <c r="E705" s="6"/>
      <c r="F705" s="6"/>
      <c r="G705" s="6"/>
      <c r="H705" s="6"/>
      <c r="I705" s="6"/>
      <c r="J705" s="6"/>
      <c r="K705" s="6"/>
      <c r="L705" s="6"/>
      <c r="M705" s="6"/>
      <c r="N705" s="6"/>
      <c r="O705" s="6"/>
      <c r="P705" s="6"/>
      <c r="Q705" s="6"/>
    </row>
    <row r="706" spans="1:17" ht="12.75">
      <c r="A706" s="122"/>
      <c r="B706" s="171"/>
      <c r="C706" s="172"/>
      <c r="D706" s="202"/>
      <c r="E706" s="6"/>
      <c r="F706" s="6"/>
      <c r="G706" s="6"/>
      <c r="H706" s="6"/>
      <c r="I706" s="6"/>
      <c r="J706" s="6"/>
      <c r="K706" s="6"/>
      <c r="L706" s="6"/>
      <c r="M706" s="6"/>
      <c r="N706" s="6"/>
      <c r="O706" s="6"/>
      <c r="P706" s="6"/>
      <c r="Q706" s="6"/>
    </row>
    <row r="707" spans="1:17" ht="12.75">
      <c r="A707" s="122"/>
      <c r="B707" s="171"/>
      <c r="C707" s="172"/>
      <c r="D707" s="202"/>
      <c r="E707" s="6"/>
      <c r="F707" s="6"/>
      <c r="G707" s="6"/>
      <c r="H707" s="6"/>
      <c r="I707" s="6"/>
      <c r="J707" s="6"/>
      <c r="K707" s="6"/>
      <c r="L707" s="6"/>
      <c r="M707" s="6"/>
      <c r="N707" s="6"/>
      <c r="O707" s="6"/>
      <c r="P707" s="6"/>
      <c r="Q707" s="6"/>
    </row>
    <row r="708" spans="1:17" ht="12.75">
      <c r="A708" s="122"/>
      <c r="B708" s="171"/>
      <c r="C708" s="172"/>
      <c r="D708" s="202"/>
      <c r="E708" s="6"/>
      <c r="F708" s="6"/>
      <c r="G708" s="6"/>
      <c r="H708" s="6"/>
      <c r="I708" s="6"/>
      <c r="J708" s="6"/>
      <c r="K708" s="6"/>
      <c r="L708" s="6"/>
      <c r="M708" s="6"/>
      <c r="N708" s="6"/>
      <c r="O708" s="6"/>
      <c r="P708" s="6"/>
      <c r="Q708" s="6"/>
    </row>
    <row r="709" spans="1:17" ht="12.75">
      <c r="A709" s="122"/>
      <c r="B709" s="171"/>
      <c r="C709" s="172"/>
      <c r="D709" s="202"/>
      <c r="E709" s="6"/>
      <c r="F709" s="6"/>
      <c r="G709" s="6"/>
      <c r="H709" s="6"/>
      <c r="I709" s="6"/>
      <c r="J709" s="6"/>
      <c r="K709" s="6"/>
      <c r="L709" s="6"/>
      <c r="M709" s="6"/>
      <c r="N709" s="6"/>
      <c r="O709" s="6"/>
      <c r="P709" s="6"/>
      <c r="Q709" s="6"/>
    </row>
    <row r="710" spans="1:17" ht="12.75">
      <c r="A710" s="122"/>
      <c r="B710" s="171"/>
      <c r="C710" s="172"/>
      <c r="D710" s="202"/>
      <c r="E710" s="6"/>
      <c r="F710" s="6"/>
      <c r="G710" s="6"/>
      <c r="H710" s="6"/>
      <c r="I710" s="6"/>
      <c r="J710" s="6"/>
      <c r="K710" s="6"/>
      <c r="L710" s="6"/>
      <c r="M710" s="6"/>
      <c r="N710" s="6"/>
      <c r="O710" s="6"/>
      <c r="P710" s="6"/>
      <c r="Q710" s="6"/>
    </row>
    <row r="711" spans="1:17" ht="12.75">
      <c r="A711" s="122"/>
      <c r="B711" s="171"/>
      <c r="C711" s="172"/>
      <c r="D711" s="202"/>
      <c r="E711" s="6"/>
      <c r="F711" s="6"/>
      <c r="G711" s="6"/>
      <c r="H711" s="6"/>
      <c r="I711" s="6"/>
      <c r="J711" s="6"/>
      <c r="K711" s="6"/>
      <c r="L711" s="6"/>
      <c r="M711" s="6"/>
      <c r="N711" s="6"/>
      <c r="O711" s="6"/>
      <c r="P711" s="6"/>
      <c r="Q711" s="6"/>
    </row>
    <row r="712" spans="1:17" ht="12.75">
      <c r="A712" s="122"/>
      <c r="B712" s="171"/>
      <c r="C712" s="172"/>
      <c r="D712" s="202"/>
      <c r="E712" s="6"/>
      <c r="F712" s="6"/>
      <c r="G712" s="6"/>
      <c r="H712" s="6"/>
      <c r="I712" s="6"/>
      <c r="J712" s="6"/>
      <c r="K712" s="6"/>
      <c r="L712" s="6"/>
      <c r="M712" s="6"/>
      <c r="N712" s="6"/>
      <c r="O712" s="6"/>
      <c r="P712" s="6"/>
      <c r="Q712" s="6"/>
    </row>
    <row r="713" spans="1:17" ht="12.75">
      <c r="A713" s="122"/>
      <c r="B713" s="171"/>
      <c r="C713" s="172"/>
      <c r="D713" s="202"/>
      <c r="E713" s="6"/>
      <c r="F713" s="6"/>
      <c r="G713" s="6"/>
      <c r="H713" s="6"/>
      <c r="I713" s="6"/>
      <c r="J713" s="6"/>
      <c r="K713" s="6"/>
      <c r="L713" s="6"/>
      <c r="M713" s="6"/>
      <c r="N713" s="6"/>
      <c r="O713" s="6"/>
      <c r="P713" s="6"/>
      <c r="Q713" s="6"/>
    </row>
    <row r="714" spans="1:17" ht="12.75">
      <c r="A714" s="122"/>
      <c r="B714" s="171"/>
      <c r="C714" s="172"/>
      <c r="D714" s="202"/>
      <c r="E714" s="6"/>
      <c r="F714" s="6"/>
      <c r="G714" s="6"/>
      <c r="H714" s="6"/>
      <c r="I714" s="6"/>
      <c r="J714" s="6"/>
      <c r="K714" s="6"/>
      <c r="L714" s="6"/>
      <c r="M714" s="6"/>
      <c r="N714" s="6"/>
      <c r="O714" s="6"/>
      <c r="P714" s="6"/>
      <c r="Q714" s="6"/>
    </row>
    <row r="715" spans="1:17" ht="12.75">
      <c r="A715" s="122"/>
      <c r="B715" s="171"/>
      <c r="C715" s="172"/>
      <c r="D715" s="202"/>
      <c r="E715" s="6"/>
      <c r="F715" s="6"/>
      <c r="G715" s="6"/>
      <c r="H715" s="6"/>
      <c r="I715" s="6"/>
      <c r="J715" s="6"/>
      <c r="K715" s="6"/>
      <c r="L715" s="6"/>
      <c r="M715" s="6"/>
      <c r="N715" s="6"/>
      <c r="O715" s="6"/>
      <c r="P715" s="6"/>
      <c r="Q715" s="6"/>
    </row>
    <row r="716" spans="1:17" ht="12.75">
      <c r="A716" s="122"/>
      <c r="B716" s="171"/>
      <c r="C716" s="172"/>
      <c r="D716" s="202"/>
      <c r="E716" s="6"/>
      <c r="F716" s="6"/>
      <c r="G716" s="6"/>
      <c r="H716" s="6"/>
      <c r="I716" s="6"/>
      <c r="J716" s="6"/>
      <c r="K716" s="6"/>
      <c r="L716" s="6"/>
      <c r="M716" s="6"/>
      <c r="N716" s="6"/>
      <c r="O716" s="6"/>
      <c r="P716" s="6"/>
      <c r="Q716" s="6"/>
    </row>
    <row r="717" spans="1:17" ht="12.75">
      <c r="A717" s="122"/>
      <c r="B717" s="171"/>
      <c r="C717" s="172"/>
      <c r="D717" s="202"/>
      <c r="E717" s="6"/>
      <c r="F717" s="6"/>
      <c r="G717" s="6"/>
      <c r="H717" s="6"/>
      <c r="I717" s="6"/>
      <c r="J717" s="6"/>
      <c r="K717" s="6"/>
      <c r="L717" s="6"/>
      <c r="M717" s="6"/>
      <c r="N717" s="6"/>
      <c r="O717" s="6"/>
      <c r="P717" s="6"/>
      <c r="Q717" s="6"/>
    </row>
    <row r="718" spans="1:17" ht="12.75">
      <c r="A718" s="122"/>
      <c r="B718" s="171"/>
      <c r="C718" s="172"/>
      <c r="D718" s="202"/>
      <c r="E718" s="6"/>
      <c r="F718" s="6"/>
      <c r="G718" s="6"/>
      <c r="H718" s="6"/>
      <c r="I718" s="6"/>
      <c r="J718" s="6"/>
      <c r="K718" s="6"/>
      <c r="L718" s="6"/>
      <c r="M718" s="6"/>
      <c r="N718" s="6"/>
      <c r="O718" s="6"/>
      <c r="P718" s="6"/>
      <c r="Q718" s="6"/>
    </row>
    <row r="719" spans="1:17" ht="12.75">
      <c r="A719" s="122"/>
      <c r="B719" s="171"/>
      <c r="C719" s="172"/>
      <c r="D719" s="202"/>
      <c r="E719" s="6"/>
      <c r="F719" s="6"/>
      <c r="G719" s="6"/>
      <c r="H719" s="6"/>
      <c r="I719" s="6"/>
      <c r="J719" s="6"/>
      <c r="K719" s="6"/>
      <c r="L719" s="6"/>
      <c r="M719" s="6"/>
      <c r="N719" s="6"/>
      <c r="O719" s="6"/>
      <c r="P719" s="6"/>
      <c r="Q719" s="6"/>
    </row>
    <row r="720" spans="1:17" ht="12.75">
      <c r="A720" s="122"/>
      <c r="B720" s="171"/>
      <c r="C720" s="172"/>
      <c r="D720" s="202"/>
      <c r="E720" s="6"/>
      <c r="F720" s="6"/>
      <c r="G720" s="6"/>
      <c r="H720" s="6"/>
      <c r="I720" s="6"/>
      <c r="J720" s="6"/>
      <c r="K720" s="6"/>
      <c r="L720" s="6"/>
      <c r="M720" s="6"/>
      <c r="N720" s="6"/>
      <c r="O720" s="6"/>
      <c r="P720" s="6"/>
      <c r="Q720" s="6"/>
    </row>
    <row r="721" spans="1:17" ht="12.75">
      <c r="A721" s="122"/>
      <c r="B721" s="171"/>
      <c r="C721" s="172"/>
      <c r="D721" s="202"/>
      <c r="E721" s="6"/>
      <c r="F721" s="6"/>
      <c r="G721" s="6"/>
      <c r="H721" s="6"/>
      <c r="I721" s="6"/>
      <c r="J721" s="6"/>
      <c r="K721" s="6"/>
      <c r="L721" s="6"/>
      <c r="M721" s="6"/>
      <c r="N721" s="6"/>
      <c r="O721" s="6"/>
      <c r="P721" s="6"/>
      <c r="Q721" s="6"/>
    </row>
    <row r="722" spans="1:17" ht="12.75">
      <c r="A722" s="122"/>
      <c r="B722" s="171"/>
      <c r="C722" s="172"/>
      <c r="D722" s="202"/>
      <c r="E722" s="6"/>
      <c r="F722" s="6"/>
      <c r="G722" s="6"/>
      <c r="H722" s="6"/>
      <c r="I722" s="6"/>
      <c r="J722" s="6"/>
      <c r="K722" s="6"/>
      <c r="L722" s="6"/>
      <c r="M722" s="6"/>
      <c r="N722" s="6"/>
      <c r="O722" s="6"/>
      <c r="P722" s="6"/>
      <c r="Q722" s="6"/>
    </row>
    <row r="723" spans="1:17" ht="12.75">
      <c r="A723" s="122"/>
      <c r="B723" s="171"/>
      <c r="C723" s="172"/>
      <c r="D723" s="202"/>
      <c r="E723" s="6"/>
      <c r="F723" s="6"/>
      <c r="G723" s="6"/>
      <c r="H723" s="6"/>
      <c r="I723" s="6"/>
      <c r="J723" s="6"/>
      <c r="K723" s="6"/>
      <c r="L723" s="6"/>
      <c r="M723" s="6"/>
      <c r="N723" s="6"/>
      <c r="O723" s="6"/>
      <c r="P723" s="6"/>
      <c r="Q723" s="6"/>
    </row>
    <row r="724" spans="1:17" ht="12.75">
      <c r="A724" s="122"/>
      <c r="B724" s="171"/>
      <c r="C724" s="172"/>
      <c r="D724" s="202"/>
      <c r="E724" s="6"/>
      <c r="F724" s="6"/>
      <c r="G724" s="6"/>
      <c r="H724" s="6"/>
      <c r="I724" s="6"/>
      <c r="J724" s="6"/>
      <c r="K724" s="6"/>
      <c r="L724" s="6"/>
      <c r="M724" s="6"/>
      <c r="N724" s="6"/>
      <c r="O724" s="6"/>
      <c r="P724" s="6"/>
      <c r="Q724" s="6"/>
    </row>
    <row r="725" spans="1:17" ht="12.75">
      <c r="A725" s="122"/>
      <c r="B725" s="171"/>
      <c r="C725" s="172"/>
      <c r="D725" s="202"/>
      <c r="E725" s="6"/>
      <c r="F725" s="6"/>
      <c r="G725" s="6"/>
      <c r="H725" s="6"/>
      <c r="I725" s="6"/>
      <c r="J725" s="6"/>
      <c r="K725" s="6"/>
      <c r="L725" s="6"/>
      <c r="M725" s="6"/>
      <c r="N725" s="6"/>
      <c r="O725" s="6"/>
      <c r="P725" s="6"/>
      <c r="Q725" s="6"/>
    </row>
    <row r="726" spans="1:17" ht="12.75">
      <c r="A726" s="122"/>
      <c r="B726" s="171"/>
      <c r="C726" s="172"/>
      <c r="D726" s="202"/>
      <c r="E726" s="6"/>
      <c r="F726" s="6"/>
      <c r="G726" s="6"/>
      <c r="H726" s="6"/>
      <c r="I726" s="6"/>
      <c r="J726" s="6"/>
      <c r="K726" s="6"/>
      <c r="L726" s="6"/>
      <c r="M726" s="6"/>
      <c r="N726" s="6"/>
      <c r="O726" s="6"/>
      <c r="P726" s="6"/>
      <c r="Q726" s="6"/>
    </row>
    <row r="727" spans="1:17" ht="12.75">
      <c r="A727" s="122"/>
      <c r="B727" s="171"/>
      <c r="C727" s="172"/>
      <c r="D727" s="202"/>
      <c r="E727" s="6"/>
      <c r="F727" s="6"/>
      <c r="G727" s="6"/>
      <c r="H727" s="6"/>
      <c r="I727" s="6"/>
      <c r="J727" s="6"/>
      <c r="K727" s="6"/>
      <c r="L727" s="6"/>
      <c r="M727" s="6"/>
      <c r="N727" s="6"/>
      <c r="O727" s="6"/>
      <c r="P727" s="6"/>
      <c r="Q727" s="6"/>
    </row>
    <row r="728" spans="1:17" ht="12.75">
      <c r="A728" s="122"/>
      <c r="B728" s="171"/>
      <c r="C728" s="172"/>
      <c r="D728" s="202"/>
      <c r="E728" s="6"/>
      <c r="F728" s="6"/>
      <c r="G728" s="6"/>
      <c r="H728" s="6"/>
      <c r="I728" s="6"/>
      <c r="J728" s="6"/>
      <c r="K728" s="6"/>
      <c r="L728" s="6"/>
      <c r="M728" s="6"/>
      <c r="N728" s="6"/>
      <c r="O728" s="6"/>
      <c r="P728" s="6"/>
      <c r="Q728" s="6"/>
    </row>
    <row r="729" spans="1:17" ht="12.75">
      <c r="A729" s="122"/>
      <c r="B729" s="171"/>
      <c r="C729" s="172"/>
      <c r="D729" s="202"/>
      <c r="E729" s="6"/>
      <c r="F729" s="6"/>
      <c r="G729" s="6"/>
      <c r="H729" s="6"/>
      <c r="I729" s="6"/>
      <c r="J729" s="6"/>
      <c r="K729" s="6"/>
      <c r="L729" s="6"/>
      <c r="M729" s="6"/>
      <c r="N729" s="6"/>
      <c r="O729" s="6"/>
      <c r="P729" s="6"/>
      <c r="Q729" s="6"/>
    </row>
    <row r="730" spans="1:17" ht="12.75">
      <c r="A730" s="122"/>
      <c r="B730" s="171"/>
      <c r="C730" s="172"/>
      <c r="D730" s="202"/>
      <c r="E730" s="6"/>
      <c r="F730" s="6"/>
      <c r="G730" s="6"/>
      <c r="H730" s="6"/>
      <c r="I730" s="6"/>
      <c r="J730" s="6"/>
      <c r="K730" s="6"/>
      <c r="L730" s="6"/>
      <c r="M730" s="6"/>
      <c r="N730" s="6"/>
      <c r="O730" s="6"/>
      <c r="P730" s="6"/>
      <c r="Q730" s="6"/>
    </row>
    <row r="731" spans="1:17" ht="12.75">
      <c r="A731" s="122"/>
      <c r="B731" s="171"/>
      <c r="C731" s="172"/>
      <c r="D731" s="202"/>
      <c r="E731" s="6"/>
      <c r="F731" s="6"/>
      <c r="G731" s="6"/>
      <c r="H731" s="6"/>
      <c r="I731" s="6"/>
      <c r="J731" s="6"/>
      <c r="K731" s="6"/>
      <c r="L731" s="6"/>
      <c r="M731" s="6"/>
      <c r="N731" s="6"/>
      <c r="O731" s="6"/>
      <c r="P731" s="6"/>
      <c r="Q731" s="6"/>
    </row>
    <row r="732" spans="1:17" ht="12.75">
      <c r="A732" s="122"/>
      <c r="B732" s="171"/>
      <c r="C732" s="172"/>
      <c r="D732" s="202"/>
      <c r="E732" s="6"/>
      <c r="F732" s="6"/>
      <c r="G732" s="6"/>
      <c r="H732" s="6"/>
      <c r="I732" s="6"/>
      <c r="J732" s="6"/>
      <c r="K732" s="6"/>
      <c r="L732" s="6"/>
      <c r="M732" s="6"/>
      <c r="N732" s="6"/>
      <c r="O732" s="6"/>
      <c r="P732" s="6"/>
      <c r="Q732" s="6"/>
    </row>
    <row r="733" spans="1:17" ht="12.75">
      <c r="A733" s="122"/>
      <c r="B733" s="171"/>
      <c r="C733" s="172"/>
      <c r="D733" s="202"/>
      <c r="E733" s="6"/>
      <c r="F733" s="6"/>
      <c r="G733" s="6"/>
      <c r="H733" s="6"/>
      <c r="I733" s="6"/>
      <c r="J733" s="6"/>
      <c r="K733" s="6"/>
      <c r="L733" s="6"/>
      <c r="M733" s="6"/>
      <c r="N733" s="6"/>
      <c r="O733" s="6"/>
      <c r="P733" s="6"/>
      <c r="Q733" s="6"/>
    </row>
    <row r="734" spans="1:17" ht="12.75">
      <c r="A734" s="122"/>
      <c r="B734" s="171"/>
      <c r="C734" s="172"/>
      <c r="D734" s="202"/>
      <c r="E734" s="6"/>
      <c r="F734" s="6"/>
      <c r="G734" s="6"/>
      <c r="H734" s="6"/>
      <c r="I734" s="6"/>
      <c r="J734" s="6"/>
      <c r="K734" s="6"/>
      <c r="L734" s="6"/>
      <c r="M734" s="6"/>
      <c r="N734" s="6"/>
      <c r="O734" s="6"/>
      <c r="P734" s="6"/>
      <c r="Q734" s="6"/>
    </row>
    <row r="735" spans="1:17" ht="12.75">
      <c r="A735" s="122"/>
      <c r="B735" s="171"/>
      <c r="C735" s="172"/>
      <c r="D735" s="202"/>
      <c r="E735" s="6"/>
      <c r="F735" s="6"/>
      <c r="G735" s="6"/>
      <c r="H735" s="6"/>
      <c r="I735" s="6"/>
      <c r="J735" s="6"/>
      <c r="K735" s="6"/>
      <c r="L735" s="6"/>
      <c r="M735" s="6"/>
      <c r="N735" s="6"/>
      <c r="O735" s="6"/>
      <c r="P735" s="6"/>
      <c r="Q735" s="6"/>
    </row>
    <row r="736" spans="1:17" ht="12.75">
      <c r="A736" s="122"/>
      <c r="B736" s="171"/>
      <c r="C736" s="172"/>
      <c r="D736" s="202"/>
      <c r="E736" s="6"/>
      <c r="F736" s="6"/>
      <c r="G736" s="6"/>
      <c r="H736" s="6"/>
      <c r="I736" s="6"/>
      <c r="J736" s="6"/>
      <c r="K736" s="6"/>
      <c r="L736" s="6"/>
      <c r="M736" s="6"/>
      <c r="N736" s="6"/>
      <c r="O736" s="6"/>
      <c r="P736" s="6"/>
      <c r="Q736" s="6"/>
    </row>
    <row r="737" spans="1:17" ht="12.75">
      <c r="A737" s="122"/>
      <c r="B737" s="171"/>
      <c r="C737" s="172"/>
      <c r="D737" s="202"/>
      <c r="E737" s="6"/>
      <c r="F737" s="6"/>
      <c r="G737" s="6"/>
      <c r="H737" s="6"/>
      <c r="I737" s="6"/>
      <c r="J737" s="6"/>
      <c r="K737" s="6"/>
      <c r="L737" s="6"/>
      <c r="M737" s="6"/>
      <c r="N737" s="6"/>
      <c r="O737" s="6"/>
      <c r="P737" s="6"/>
      <c r="Q737" s="6"/>
    </row>
    <row r="738" spans="1:17" ht="12.75">
      <c r="A738" s="122"/>
      <c r="B738" s="171"/>
      <c r="C738" s="172"/>
      <c r="D738" s="202"/>
      <c r="E738" s="6"/>
      <c r="F738" s="6"/>
      <c r="G738" s="6"/>
      <c r="H738" s="6"/>
      <c r="I738" s="6"/>
      <c r="J738" s="6"/>
      <c r="K738" s="6"/>
      <c r="L738" s="6"/>
      <c r="M738" s="6"/>
      <c r="N738" s="6"/>
      <c r="O738" s="6"/>
      <c r="P738" s="6"/>
      <c r="Q738" s="6"/>
    </row>
    <row r="739" spans="1:17" ht="12.75">
      <c r="A739" s="122"/>
      <c r="B739" s="171"/>
      <c r="C739" s="172"/>
      <c r="D739" s="202"/>
      <c r="E739" s="6"/>
      <c r="F739" s="6"/>
      <c r="G739" s="6"/>
      <c r="H739" s="6"/>
      <c r="I739" s="6"/>
      <c r="J739" s="6"/>
      <c r="K739" s="6"/>
      <c r="L739" s="6"/>
      <c r="M739" s="6"/>
      <c r="N739" s="6"/>
      <c r="O739" s="6"/>
      <c r="P739" s="6"/>
      <c r="Q739" s="6"/>
    </row>
    <row r="740" spans="1:17" ht="12.75">
      <c r="A740" s="122"/>
      <c r="B740" s="171"/>
      <c r="C740" s="172"/>
      <c r="D740" s="202"/>
      <c r="E740" s="6"/>
      <c r="F740" s="6"/>
      <c r="G740" s="6"/>
      <c r="H740" s="6"/>
      <c r="I740" s="6"/>
      <c r="J740" s="6"/>
      <c r="K740" s="6"/>
      <c r="L740" s="6"/>
      <c r="M740" s="6"/>
      <c r="N740" s="6"/>
      <c r="O740" s="6"/>
      <c r="P740" s="6"/>
      <c r="Q740" s="6"/>
    </row>
    <row r="741" spans="1:17" ht="12.75">
      <c r="A741" s="122"/>
      <c r="B741" s="171"/>
      <c r="C741" s="172"/>
      <c r="D741" s="202"/>
      <c r="E741" s="6"/>
      <c r="F741" s="6"/>
      <c r="G741" s="6"/>
      <c r="H741" s="6"/>
      <c r="I741" s="6"/>
      <c r="J741" s="6"/>
      <c r="K741" s="6"/>
      <c r="L741" s="6"/>
      <c r="M741" s="6"/>
      <c r="N741" s="6"/>
      <c r="O741" s="6"/>
      <c r="P741" s="6"/>
      <c r="Q741" s="6"/>
    </row>
    <row r="742" spans="1:17" ht="12.75">
      <c r="A742" s="122"/>
      <c r="B742" s="171"/>
      <c r="C742" s="172"/>
      <c r="D742" s="202"/>
      <c r="E742" s="6"/>
      <c r="F742" s="6"/>
      <c r="G742" s="6"/>
      <c r="H742" s="6"/>
      <c r="I742" s="6"/>
      <c r="J742" s="6"/>
      <c r="K742" s="6"/>
      <c r="L742" s="6"/>
      <c r="M742" s="6"/>
      <c r="N742" s="6"/>
      <c r="O742" s="6"/>
      <c r="P742" s="6"/>
      <c r="Q742" s="6"/>
    </row>
    <row r="743" spans="1:17" ht="12.75">
      <c r="A743" s="122"/>
      <c r="B743" s="171"/>
      <c r="C743" s="172"/>
      <c r="D743" s="202"/>
      <c r="E743" s="6"/>
      <c r="F743" s="6"/>
      <c r="G743" s="6"/>
      <c r="H743" s="6"/>
      <c r="I743" s="6"/>
      <c r="J743" s="6"/>
      <c r="K743" s="6"/>
      <c r="L743" s="6"/>
      <c r="M743" s="6"/>
      <c r="N743" s="6"/>
      <c r="O743" s="6"/>
      <c r="P743" s="6"/>
      <c r="Q743" s="6"/>
    </row>
    <row r="744" spans="1:17" ht="12.75">
      <c r="A744" s="122"/>
      <c r="B744" s="171"/>
      <c r="C744" s="172"/>
      <c r="D744" s="202"/>
      <c r="E744" s="6"/>
      <c r="F744" s="6"/>
      <c r="G744" s="6"/>
      <c r="H744" s="6"/>
      <c r="I744" s="6"/>
      <c r="J744" s="6"/>
      <c r="K744" s="6"/>
      <c r="L744" s="6"/>
      <c r="M744" s="6"/>
      <c r="N744" s="6"/>
      <c r="O744" s="6"/>
      <c r="P744" s="6"/>
      <c r="Q744" s="6"/>
    </row>
    <row r="745" spans="1:17" ht="12.75">
      <c r="A745" s="122"/>
      <c r="B745" s="171"/>
      <c r="C745" s="172"/>
      <c r="D745" s="202"/>
      <c r="E745" s="6"/>
      <c r="F745" s="6"/>
      <c r="G745" s="6"/>
      <c r="H745" s="6"/>
      <c r="I745" s="6"/>
      <c r="J745" s="6"/>
      <c r="K745" s="6"/>
      <c r="L745" s="6"/>
      <c r="M745" s="6"/>
      <c r="N745" s="6"/>
      <c r="O745" s="6"/>
      <c r="P745" s="6"/>
      <c r="Q745" s="6"/>
    </row>
    <row r="746" spans="1:17" ht="12.75">
      <c r="A746" s="122"/>
      <c r="B746" s="171"/>
      <c r="C746" s="172"/>
      <c r="D746" s="202"/>
      <c r="E746" s="6"/>
      <c r="F746" s="6"/>
      <c r="G746" s="6"/>
      <c r="H746" s="6"/>
      <c r="I746" s="6"/>
      <c r="J746" s="6"/>
      <c r="K746" s="6"/>
      <c r="L746" s="6"/>
      <c r="M746" s="6"/>
      <c r="N746" s="6"/>
      <c r="O746" s="6"/>
      <c r="P746" s="6"/>
      <c r="Q746" s="6"/>
    </row>
    <row r="747" spans="1:17" ht="12.75">
      <c r="A747" s="122"/>
      <c r="B747" s="171"/>
      <c r="C747" s="172"/>
      <c r="D747" s="202"/>
      <c r="E747" s="6"/>
      <c r="F747" s="6"/>
      <c r="G747" s="6"/>
      <c r="H747" s="6"/>
      <c r="I747" s="6"/>
      <c r="J747" s="6"/>
      <c r="K747" s="6"/>
      <c r="L747" s="6"/>
      <c r="M747" s="6"/>
      <c r="N747" s="6"/>
      <c r="O747" s="6"/>
      <c r="P747" s="6"/>
      <c r="Q747" s="6"/>
    </row>
    <row r="748" spans="1:17" ht="12.75">
      <c r="A748" s="122"/>
      <c r="B748" s="171"/>
      <c r="C748" s="172"/>
      <c r="D748" s="202"/>
      <c r="E748" s="6"/>
      <c r="F748" s="6"/>
      <c r="G748" s="6"/>
      <c r="H748" s="6"/>
      <c r="I748" s="6"/>
      <c r="J748" s="6"/>
      <c r="K748" s="6"/>
      <c r="L748" s="6"/>
      <c r="M748" s="6"/>
      <c r="N748" s="6"/>
      <c r="O748" s="6"/>
      <c r="P748" s="6"/>
      <c r="Q748" s="6"/>
    </row>
    <row r="749" spans="1:17" ht="12.75">
      <c r="A749" s="122"/>
      <c r="B749" s="171"/>
      <c r="C749" s="172"/>
      <c r="D749" s="202"/>
      <c r="E749" s="6"/>
      <c r="F749" s="6"/>
      <c r="G749" s="6"/>
      <c r="H749" s="6"/>
      <c r="I749" s="6"/>
      <c r="J749" s="6"/>
      <c r="K749" s="6"/>
      <c r="L749" s="6"/>
      <c r="M749" s="6"/>
      <c r="N749" s="6"/>
      <c r="O749" s="6"/>
      <c r="P749" s="6"/>
      <c r="Q749" s="6"/>
    </row>
    <row r="750" spans="1:17" ht="12.75">
      <c r="A750" s="122"/>
      <c r="B750" s="171"/>
      <c r="C750" s="172"/>
      <c r="D750" s="202"/>
      <c r="E750" s="6"/>
      <c r="F750" s="6"/>
      <c r="G750" s="6"/>
      <c r="H750" s="6"/>
      <c r="I750" s="6"/>
      <c r="J750" s="6"/>
      <c r="K750" s="6"/>
      <c r="L750" s="6"/>
      <c r="M750" s="6"/>
      <c r="N750" s="6"/>
      <c r="O750" s="6"/>
      <c r="P750" s="6"/>
      <c r="Q750" s="6"/>
    </row>
    <row r="751" spans="1:17" ht="12.75">
      <c r="A751" s="122"/>
      <c r="B751" s="171"/>
      <c r="C751" s="172"/>
      <c r="D751" s="202"/>
      <c r="E751" s="6"/>
      <c r="F751" s="6"/>
      <c r="G751" s="6"/>
      <c r="H751" s="6"/>
      <c r="I751" s="6"/>
      <c r="J751" s="6"/>
      <c r="K751" s="6"/>
      <c r="L751" s="6"/>
      <c r="M751" s="6"/>
      <c r="N751" s="6"/>
      <c r="O751" s="6"/>
      <c r="P751" s="6"/>
      <c r="Q751" s="6"/>
    </row>
    <row r="752" spans="1:17" ht="12.75">
      <c r="A752" s="122"/>
      <c r="B752" s="171"/>
      <c r="C752" s="172"/>
      <c r="D752" s="202"/>
      <c r="E752" s="6"/>
      <c r="F752" s="6"/>
      <c r="G752" s="6"/>
      <c r="H752" s="6"/>
      <c r="I752" s="6"/>
      <c r="J752" s="6"/>
      <c r="K752" s="6"/>
      <c r="L752" s="6"/>
      <c r="M752" s="6"/>
      <c r="N752" s="6"/>
      <c r="O752" s="6"/>
      <c r="P752" s="6"/>
      <c r="Q752" s="6"/>
    </row>
    <row r="753" spans="1:17" ht="12.75">
      <c r="A753" s="122"/>
      <c r="B753" s="171"/>
      <c r="C753" s="172"/>
      <c r="D753" s="202"/>
      <c r="E753" s="6"/>
      <c r="F753" s="6"/>
      <c r="G753" s="6"/>
      <c r="H753" s="6"/>
      <c r="I753" s="6"/>
      <c r="J753" s="6"/>
      <c r="K753" s="6"/>
      <c r="L753" s="6"/>
      <c r="M753" s="6"/>
      <c r="N753" s="6"/>
      <c r="O753" s="6"/>
      <c r="P753" s="6"/>
      <c r="Q753" s="6"/>
    </row>
    <row r="754" spans="1:17" ht="12.75">
      <c r="A754" s="122"/>
      <c r="B754" s="171"/>
      <c r="C754" s="172"/>
      <c r="D754" s="202"/>
      <c r="E754" s="6"/>
      <c r="F754" s="6"/>
      <c r="G754" s="6"/>
      <c r="H754" s="6"/>
      <c r="I754" s="6"/>
      <c r="J754" s="6"/>
      <c r="K754" s="6"/>
      <c r="L754" s="6"/>
      <c r="M754" s="6"/>
      <c r="N754" s="6"/>
      <c r="O754" s="6"/>
      <c r="P754" s="6"/>
      <c r="Q754" s="6"/>
    </row>
    <row r="755" spans="1:17" ht="12.75">
      <c r="A755" s="122"/>
      <c r="B755" s="171"/>
      <c r="C755" s="172"/>
      <c r="D755" s="202"/>
      <c r="E755" s="6"/>
      <c r="F755" s="6"/>
      <c r="G755" s="6"/>
      <c r="H755" s="6"/>
      <c r="I755" s="6"/>
      <c r="J755" s="6"/>
      <c r="K755" s="6"/>
      <c r="L755" s="6"/>
      <c r="M755" s="6"/>
      <c r="N755" s="6"/>
      <c r="O755" s="6"/>
      <c r="P755" s="6"/>
      <c r="Q755" s="6"/>
    </row>
    <row r="756" spans="1:17" ht="12.75">
      <c r="A756" s="122"/>
      <c r="B756" s="171"/>
      <c r="C756" s="172"/>
      <c r="D756" s="202"/>
      <c r="E756" s="6"/>
      <c r="F756" s="6"/>
      <c r="G756" s="6"/>
      <c r="H756" s="6"/>
      <c r="I756" s="6"/>
      <c r="J756" s="6"/>
      <c r="K756" s="6"/>
      <c r="L756" s="6"/>
      <c r="M756" s="6"/>
      <c r="N756" s="6"/>
      <c r="O756" s="6"/>
      <c r="P756" s="6"/>
      <c r="Q756" s="6"/>
    </row>
    <row r="757" spans="1:17" ht="12.75">
      <c r="A757" s="122"/>
      <c r="B757" s="171"/>
      <c r="C757" s="172"/>
      <c r="D757" s="202"/>
      <c r="E757" s="6"/>
      <c r="F757" s="6"/>
      <c r="G757" s="6"/>
      <c r="H757" s="6"/>
      <c r="I757" s="6"/>
      <c r="J757" s="6"/>
      <c r="K757" s="6"/>
      <c r="L757" s="6"/>
      <c r="M757" s="6"/>
      <c r="N757" s="6"/>
      <c r="O757" s="6"/>
      <c r="P757" s="6"/>
      <c r="Q757" s="6"/>
    </row>
    <row r="758" spans="1:17" ht="12.75">
      <c r="A758" s="122"/>
      <c r="B758" s="171"/>
      <c r="C758" s="172"/>
      <c r="D758" s="202"/>
      <c r="E758" s="6"/>
      <c r="F758" s="6"/>
      <c r="G758" s="6"/>
      <c r="H758" s="6"/>
      <c r="I758" s="6"/>
      <c r="J758" s="6"/>
      <c r="K758" s="6"/>
      <c r="L758" s="6"/>
      <c r="M758" s="6"/>
      <c r="N758" s="6"/>
      <c r="O758" s="6"/>
      <c r="P758" s="6"/>
      <c r="Q758" s="6"/>
    </row>
    <row r="759" spans="1:17" ht="12.75">
      <c r="A759" s="122"/>
      <c r="B759" s="171"/>
      <c r="C759" s="172"/>
      <c r="D759" s="202"/>
      <c r="E759" s="6"/>
      <c r="F759" s="6"/>
      <c r="G759" s="6"/>
      <c r="H759" s="6"/>
      <c r="I759" s="6"/>
      <c r="J759" s="6"/>
      <c r="K759" s="6"/>
      <c r="L759" s="6"/>
      <c r="M759" s="6"/>
      <c r="N759" s="6"/>
      <c r="O759" s="6"/>
      <c r="P759" s="6"/>
      <c r="Q759" s="6"/>
    </row>
    <row r="760" spans="1:17" ht="12.75">
      <c r="A760" s="122"/>
      <c r="B760" s="171"/>
      <c r="C760" s="172"/>
      <c r="D760" s="202"/>
      <c r="E760" s="6"/>
      <c r="F760" s="6"/>
      <c r="G760" s="6"/>
      <c r="H760" s="6"/>
      <c r="I760" s="6"/>
      <c r="J760" s="6"/>
      <c r="K760" s="6"/>
      <c r="L760" s="6"/>
      <c r="M760" s="6"/>
      <c r="N760" s="6"/>
      <c r="O760" s="6"/>
      <c r="P760" s="6"/>
      <c r="Q760" s="6"/>
    </row>
    <row r="761" spans="1:17" ht="12.75">
      <c r="A761" s="122"/>
      <c r="B761" s="171"/>
      <c r="C761" s="172"/>
      <c r="D761" s="202"/>
      <c r="E761" s="6"/>
      <c r="F761" s="6"/>
      <c r="G761" s="6"/>
      <c r="H761" s="6"/>
      <c r="I761" s="6"/>
      <c r="J761" s="6"/>
      <c r="K761" s="6"/>
      <c r="L761" s="6"/>
      <c r="M761" s="6"/>
      <c r="N761" s="6"/>
      <c r="O761" s="6"/>
      <c r="P761" s="6"/>
      <c r="Q761" s="6"/>
    </row>
    <row r="762" spans="1:17" ht="12.75">
      <c r="A762" s="122"/>
      <c r="B762" s="171"/>
      <c r="C762" s="172"/>
      <c r="D762" s="202"/>
      <c r="E762" s="6"/>
      <c r="F762" s="6"/>
      <c r="G762" s="6"/>
      <c r="H762" s="6"/>
      <c r="I762" s="6"/>
      <c r="J762" s="6"/>
      <c r="K762" s="6"/>
      <c r="L762" s="6"/>
      <c r="M762" s="6"/>
      <c r="N762" s="6"/>
      <c r="O762" s="6"/>
      <c r="P762" s="6"/>
      <c r="Q762" s="6"/>
    </row>
    <row r="763" spans="1:17" ht="12.75">
      <c r="A763" s="122"/>
      <c r="B763" s="171"/>
      <c r="C763" s="172"/>
      <c r="D763" s="202"/>
      <c r="E763" s="6"/>
      <c r="F763" s="6"/>
      <c r="G763" s="6"/>
      <c r="H763" s="6"/>
      <c r="I763" s="6"/>
      <c r="J763" s="6"/>
      <c r="K763" s="6"/>
      <c r="L763" s="6"/>
      <c r="M763" s="6"/>
      <c r="N763" s="6"/>
      <c r="O763" s="6"/>
      <c r="P763" s="6"/>
      <c r="Q763" s="6"/>
    </row>
    <row r="764" spans="1:17" ht="12.75">
      <c r="A764" s="122"/>
      <c r="B764" s="171"/>
      <c r="C764" s="172"/>
      <c r="D764" s="202"/>
      <c r="E764" s="6"/>
      <c r="F764" s="6"/>
      <c r="G764" s="6"/>
      <c r="H764" s="6"/>
      <c r="I764" s="6"/>
      <c r="J764" s="6"/>
      <c r="K764" s="6"/>
      <c r="L764" s="6"/>
      <c r="M764" s="6"/>
      <c r="N764" s="6"/>
      <c r="O764" s="6"/>
      <c r="P764" s="6"/>
      <c r="Q764" s="6"/>
    </row>
    <row r="765" spans="1:17" ht="12.75">
      <c r="A765" s="122"/>
      <c r="B765" s="171"/>
      <c r="C765" s="172"/>
      <c r="D765" s="202"/>
      <c r="E765" s="6"/>
      <c r="F765" s="6"/>
      <c r="G765" s="6"/>
      <c r="H765" s="6"/>
      <c r="I765" s="6"/>
      <c r="J765" s="6"/>
      <c r="K765" s="6"/>
      <c r="L765" s="6"/>
      <c r="M765" s="6"/>
      <c r="N765" s="6"/>
      <c r="O765" s="6"/>
      <c r="P765" s="6"/>
      <c r="Q765" s="6"/>
    </row>
    <row r="766" spans="1:17" ht="12.75">
      <c r="A766" s="122"/>
      <c r="B766" s="171"/>
      <c r="C766" s="172"/>
      <c r="D766" s="202"/>
      <c r="E766" s="6"/>
      <c r="F766" s="6"/>
      <c r="G766" s="6"/>
      <c r="H766" s="6"/>
      <c r="I766" s="6"/>
      <c r="J766" s="6"/>
      <c r="K766" s="6"/>
      <c r="L766" s="6"/>
      <c r="M766" s="6"/>
      <c r="N766" s="6"/>
      <c r="O766" s="6"/>
      <c r="P766" s="6"/>
      <c r="Q766" s="6"/>
    </row>
    <row r="767" spans="1:17" ht="12.75">
      <c r="A767" s="122"/>
      <c r="B767" s="171"/>
      <c r="C767" s="172"/>
      <c r="D767" s="202"/>
      <c r="E767" s="6"/>
      <c r="F767" s="6"/>
      <c r="G767" s="6"/>
      <c r="H767" s="6"/>
      <c r="I767" s="6"/>
      <c r="J767" s="6"/>
      <c r="K767" s="6"/>
      <c r="L767" s="6"/>
      <c r="M767" s="6"/>
      <c r="N767" s="6"/>
      <c r="O767" s="6"/>
      <c r="P767" s="6"/>
      <c r="Q767" s="6"/>
    </row>
    <row r="768" spans="1:17" ht="12.75">
      <c r="A768" s="122"/>
      <c r="B768" s="171"/>
      <c r="C768" s="172"/>
      <c r="D768" s="202"/>
      <c r="E768" s="6"/>
      <c r="F768" s="6"/>
      <c r="G768" s="6"/>
      <c r="H768" s="6"/>
      <c r="I768" s="6"/>
      <c r="J768" s="6"/>
      <c r="K768" s="6"/>
      <c r="L768" s="6"/>
      <c r="M768" s="6"/>
      <c r="N768" s="6"/>
      <c r="O768" s="6"/>
      <c r="P768" s="6"/>
      <c r="Q768" s="6"/>
    </row>
    <row r="769" spans="1:17" ht="12.75">
      <c r="A769" s="122"/>
      <c r="B769" s="171"/>
      <c r="C769" s="172"/>
      <c r="D769" s="202"/>
      <c r="E769" s="6"/>
      <c r="F769" s="6"/>
      <c r="G769" s="6"/>
      <c r="H769" s="6"/>
      <c r="I769" s="6"/>
      <c r="J769" s="6"/>
      <c r="K769" s="6"/>
      <c r="L769" s="6"/>
      <c r="M769" s="6"/>
      <c r="N769" s="6"/>
      <c r="O769" s="6"/>
      <c r="P769" s="6"/>
      <c r="Q769" s="6"/>
    </row>
    <row r="770" spans="1:17" ht="12.75">
      <c r="A770" s="122"/>
      <c r="B770" s="171"/>
      <c r="C770" s="172"/>
      <c r="D770" s="202"/>
      <c r="E770" s="6"/>
      <c r="F770" s="6"/>
      <c r="G770" s="6"/>
      <c r="H770" s="6"/>
      <c r="I770" s="6"/>
      <c r="J770" s="6"/>
      <c r="K770" s="6"/>
      <c r="L770" s="6"/>
      <c r="M770" s="6"/>
      <c r="N770" s="6"/>
      <c r="O770" s="6"/>
      <c r="P770" s="6"/>
      <c r="Q770" s="6"/>
    </row>
    <row r="771" spans="1:17" ht="12.75">
      <c r="A771" s="122"/>
      <c r="B771" s="171"/>
      <c r="C771" s="172"/>
      <c r="D771" s="202"/>
      <c r="E771" s="6"/>
      <c r="F771" s="6"/>
      <c r="G771" s="6"/>
      <c r="H771" s="6"/>
      <c r="I771" s="6"/>
      <c r="J771" s="6"/>
      <c r="K771" s="6"/>
      <c r="L771" s="6"/>
      <c r="M771" s="6"/>
      <c r="N771" s="6"/>
      <c r="O771" s="6"/>
      <c r="P771" s="6"/>
      <c r="Q771" s="6"/>
    </row>
    <row r="772" spans="1:17" ht="12.75">
      <c r="A772" s="122"/>
      <c r="B772" s="171"/>
      <c r="C772" s="172"/>
      <c r="D772" s="202"/>
      <c r="E772" s="6"/>
      <c r="F772" s="6"/>
      <c r="G772" s="6"/>
      <c r="H772" s="6"/>
      <c r="I772" s="6"/>
      <c r="J772" s="6"/>
      <c r="K772" s="6"/>
      <c r="L772" s="6"/>
      <c r="M772" s="6"/>
      <c r="N772" s="6"/>
      <c r="O772" s="6"/>
      <c r="P772" s="6"/>
      <c r="Q772" s="6"/>
    </row>
    <row r="773" spans="1:17" ht="12.75">
      <c r="A773" s="122"/>
      <c r="B773" s="171"/>
      <c r="C773" s="172"/>
      <c r="D773" s="202"/>
      <c r="E773" s="6"/>
      <c r="F773" s="6"/>
      <c r="G773" s="6"/>
      <c r="H773" s="6"/>
      <c r="I773" s="6"/>
      <c r="J773" s="6"/>
      <c r="K773" s="6"/>
      <c r="L773" s="6"/>
      <c r="M773" s="6"/>
      <c r="N773" s="6"/>
      <c r="O773" s="6"/>
      <c r="P773" s="6"/>
      <c r="Q773" s="6"/>
    </row>
    <row r="774" spans="1:17" ht="12.75">
      <c r="A774" s="122"/>
      <c r="B774" s="171"/>
      <c r="C774" s="172"/>
      <c r="D774" s="202"/>
      <c r="E774" s="6"/>
      <c r="F774" s="6"/>
      <c r="G774" s="6"/>
      <c r="H774" s="6"/>
      <c r="I774" s="6"/>
      <c r="J774" s="6"/>
      <c r="K774" s="6"/>
      <c r="L774" s="6"/>
      <c r="M774" s="6"/>
      <c r="N774" s="6"/>
      <c r="O774" s="6"/>
      <c r="P774" s="6"/>
      <c r="Q774" s="6"/>
    </row>
    <row r="775" spans="1:17" ht="12.75">
      <c r="A775" s="122"/>
      <c r="B775" s="171"/>
      <c r="C775" s="172"/>
      <c r="D775" s="202"/>
      <c r="E775" s="6"/>
      <c r="F775" s="6"/>
      <c r="G775" s="6"/>
      <c r="H775" s="6"/>
      <c r="I775" s="6"/>
      <c r="J775" s="6"/>
      <c r="K775" s="6"/>
      <c r="L775" s="6"/>
      <c r="M775" s="6"/>
      <c r="N775" s="6"/>
      <c r="O775" s="6"/>
      <c r="P775" s="6"/>
      <c r="Q775" s="6"/>
    </row>
    <row r="776" spans="1:17" ht="12.75">
      <c r="A776" s="122"/>
      <c r="B776" s="171"/>
      <c r="C776" s="172"/>
      <c r="D776" s="202"/>
      <c r="E776" s="6"/>
      <c r="F776" s="6"/>
      <c r="G776" s="6"/>
      <c r="H776" s="6"/>
      <c r="I776" s="6"/>
      <c r="J776" s="6"/>
      <c r="K776" s="6"/>
      <c r="L776" s="6"/>
      <c r="M776" s="6"/>
      <c r="N776" s="6"/>
      <c r="O776" s="6"/>
      <c r="P776" s="6"/>
      <c r="Q776" s="6"/>
    </row>
    <row r="777" spans="1:17" ht="12.75">
      <c r="A777" s="122"/>
      <c r="B777" s="171"/>
      <c r="C777" s="172"/>
      <c r="D777" s="202"/>
      <c r="E777" s="6"/>
      <c r="F777" s="6"/>
      <c r="G777" s="6"/>
      <c r="H777" s="6"/>
      <c r="I777" s="6"/>
      <c r="J777" s="6"/>
      <c r="K777" s="6"/>
      <c r="L777" s="6"/>
      <c r="M777" s="6"/>
      <c r="N777" s="6"/>
      <c r="O777" s="6"/>
      <c r="P777" s="6"/>
      <c r="Q777" s="6"/>
    </row>
    <row r="778" spans="1:17" ht="12.75">
      <c r="A778" s="122"/>
      <c r="B778" s="171"/>
      <c r="C778" s="172"/>
      <c r="D778" s="202"/>
      <c r="E778" s="6"/>
      <c r="F778" s="6"/>
      <c r="G778" s="6"/>
      <c r="H778" s="6"/>
      <c r="I778" s="6"/>
      <c r="J778" s="6"/>
      <c r="K778" s="6"/>
      <c r="L778" s="6"/>
      <c r="M778" s="6"/>
      <c r="N778" s="6"/>
      <c r="O778" s="6"/>
      <c r="P778" s="6"/>
      <c r="Q778" s="6"/>
    </row>
    <row r="779" spans="1:17" ht="12.75">
      <c r="A779" s="122"/>
      <c r="B779" s="171"/>
      <c r="C779" s="172"/>
      <c r="D779" s="202"/>
      <c r="E779" s="6"/>
      <c r="F779" s="6"/>
      <c r="G779" s="6"/>
      <c r="H779" s="6"/>
      <c r="I779" s="6"/>
      <c r="J779" s="6"/>
      <c r="K779" s="6"/>
      <c r="L779" s="6"/>
      <c r="M779" s="6"/>
      <c r="N779" s="6"/>
      <c r="O779" s="6"/>
      <c r="P779" s="6"/>
      <c r="Q779" s="6"/>
    </row>
    <row r="780" spans="1:17" ht="12.75">
      <c r="A780" s="122"/>
      <c r="B780" s="171"/>
      <c r="C780" s="172"/>
      <c r="D780" s="202"/>
      <c r="E780" s="6"/>
      <c r="F780" s="6"/>
      <c r="G780" s="6"/>
      <c r="H780" s="6"/>
      <c r="I780" s="6"/>
      <c r="J780" s="6"/>
      <c r="K780" s="6"/>
      <c r="L780" s="6"/>
      <c r="M780" s="6"/>
      <c r="N780" s="6"/>
      <c r="O780" s="6"/>
      <c r="P780" s="6"/>
      <c r="Q780" s="6"/>
    </row>
    <row r="781" spans="1:17" ht="12.75">
      <c r="A781" s="122"/>
      <c r="B781" s="171"/>
      <c r="C781" s="172"/>
      <c r="D781" s="202"/>
      <c r="E781" s="6"/>
      <c r="F781" s="6"/>
      <c r="G781" s="6"/>
      <c r="H781" s="6"/>
      <c r="I781" s="6"/>
      <c r="J781" s="6"/>
      <c r="K781" s="6"/>
      <c r="L781" s="6"/>
      <c r="M781" s="6"/>
      <c r="N781" s="6"/>
      <c r="O781" s="6"/>
      <c r="P781" s="6"/>
      <c r="Q781" s="6"/>
    </row>
    <row r="782" spans="1:17" ht="12.75">
      <c r="A782" s="122"/>
      <c r="B782" s="171"/>
      <c r="C782" s="172"/>
      <c r="D782" s="202"/>
      <c r="E782" s="6"/>
      <c r="F782" s="6"/>
      <c r="G782" s="6"/>
      <c r="H782" s="6"/>
      <c r="I782" s="6"/>
      <c r="J782" s="6"/>
      <c r="K782" s="6"/>
      <c r="L782" s="6"/>
      <c r="M782" s="6"/>
      <c r="N782" s="6"/>
      <c r="O782" s="6"/>
      <c r="P782" s="6"/>
      <c r="Q782" s="6"/>
    </row>
    <row r="783" spans="1:17" ht="12.75">
      <c r="A783" s="122"/>
      <c r="B783" s="171"/>
      <c r="C783" s="172"/>
      <c r="D783" s="202"/>
      <c r="E783" s="6"/>
      <c r="F783" s="6"/>
      <c r="G783" s="6"/>
      <c r="H783" s="6"/>
      <c r="I783" s="6"/>
      <c r="J783" s="6"/>
      <c r="K783" s="6"/>
      <c r="L783" s="6"/>
      <c r="M783" s="6"/>
      <c r="N783" s="6"/>
      <c r="O783" s="6"/>
      <c r="P783" s="6"/>
      <c r="Q783" s="6"/>
    </row>
    <row r="784" spans="1:17" ht="12.75">
      <c r="A784" s="122"/>
      <c r="B784" s="171"/>
      <c r="C784" s="172"/>
      <c r="D784" s="202"/>
      <c r="E784" s="6"/>
      <c r="F784" s="6"/>
      <c r="G784" s="6"/>
      <c r="H784" s="6"/>
      <c r="I784" s="6"/>
      <c r="J784" s="6"/>
      <c r="K784" s="6"/>
      <c r="L784" s="6"/>
      <c r="M784" s="6"/>
      <c r="N784" s="6"/>
      <c r="O784" s="6"/>
      <c r="P784" s="6"/>
      <c r="Q784" s="6"/>
    </row>
    <row r="785" spans="1:17" ht="12.75">
      <c r="A785" s="122"/>
      <c r="B785" s="171"/>
      <c r="C785" s="172"/>
      <c r="D785" s="202"/>
      <c r="E785" s="6"/>
      <c r="F785" s="6"/>
      <c r="G785" s="6"/>
      <c r="H785" s="6"/>
      <c r="I785" s="6"/>
      <c r="J785" s="6"/>
      <c r="K785" s="6"/>
      <c r="L785" s="6"/>
      <c r="M785" s="6"/>
      <c r="N785" s="6"/>
      <c r="O785" s="6"/>
      <c r="P785" s="6"/>
      <c r="Q785" s="6"/>
    </row>
    <row r="786" spans="1:17" ht="12.75">
      <c r="A786" s="122"/>
      <c r="B786" s="171"/>
      <c r="C786" s="172"/>
      <c r="D786" s="202"/>
      <c r="E786" s="6"/>
      <c r="F786" s="6"/>
      <c r="G786" s="6"/>
      <c r="H786" s="6"/>
      <c r="I786" s="6"/>
      <c r="J786" s="6"/>
      <c r="K786" s="6"/>
      <c r="L786" s="6"/>
      <c r="M786" s="6"/>
      <c r="N786" s="6"/>
      <c r="O786" s="6"/>
      <c r="P786" s="6"/>
      <c r="Q786" s="6"/>
    </row>
    <row r="787" spans="1:17" ht="12.75">
      <c r="A787" s="122"/>
      <c r="B787" s="171"/>
      <c r="C787" s="172"/>
      <c r="D787" s="202"/>
      <c r="E787" s="6"/>
      <c r="F787" s="6"/>
      <c r="G787" s="6"/>
      <c r="H787" s="6"/>
      <c r="I787" s="6"/>
      <c r="J787" s="6"/>
      <c r="K787" s="6"/>
      <c r="L787" s="6"/>
      <c r="M787" s="6"/>
      <c r="N787" s="6"/>
      <c r="O787" s="6"/>
      <c r="P787" s="6"/>
      <c r="Q787" s="6"/>
    </row>
    <row r="788" spans="1:17" ht="12.75">
      <c r="A788" s="122"/>
      <c r="B788" s="171"/>
      <c r="C788" s="172"/>
      <c r="D788" s="202"/>
      <c r="E788" s="6"/>
      <c r="F788" s="6"/>
      <c r="G788" s="6"/>
      <c r="H788" s="6"/>
      <c r="I788" s="6"/>
      <c r="J788" s="6"/>
      <c r="K788" s="6"/>
      <c r="L788" s="6"/>
      <c r="M788" s="6"/>
      <c r="N788" s="6"/>
      <c r="O788" s="6"/>
      <c r="P788" s="6"/>
      <c r="Q788" s="6"/>
    </row>
    <row r="789" spans="1:17" ht="12.75">
      <c r="A789" s="122"/>
      <c r="B789" s="171"/>
      <c r="C789" s="172"/>
      <c r="D789" s="202"/>
      <c r="E789" s="6"/>
      <c r="F789" s="6"/>
      <c r="G789" s="6"/>
      <c r="H789" s="6"/>
      <c r="I789" s="6"/>
      <c r="J789" s="6"/>
      <c r="K789" s="6"/>
      <c r="L789" s="6"/>
      <c r="M789" s="6"/>
      <c r="N789" s="6"/>
      <c r="O789" s="6"/>
      <c r="P789" s="6"/>
      <c r="Q789" s="6"/>
    </row>
    <row r="790" spans="1:17" ht="12.75">
      <c r="A790" s="122"/>
      <c r="B790" s="171"/>
      <c r="C790" s="172"/>
      <c r="D790" s="202"/>
      <c r="E790" s="6"/>
      <c r="F790" s="6"/>
      <c r="G790" s="6"/>
      <c r="H790" s="6"/>
      <c r="I790" s="6"/>
      <c r="J790" s="6"/>
      <c r="K790" s="6"/>
      <c r="L790" s="6"/>
      <c r="M790" s="6"/>
      <c r="N790" s="6"/>
      <c r="O790" s="6"/>
      <c r="P790" s="6"/>
      <c r="Q790" s="6"/>
    </row>
    <row r="791" spans="1:17" ht="12.75">
      <c r="A791" s="122"/>
      <c r="B791" s="171"/>
      <c r="C791" s="172"/>
      <c r="D791" s="202"/>
      <c r="E791" s="6"/>
      <c r="F791" s="6"/>
      <c r="G791" s="6"/>
      <c r="H791" s="6"/>
      <c r="I791" s="6"/>
      <c r="J791" s="6"/>
      <c r="K791" s="6"/>
      <c r="L791" s="6"/>
      <c r="M791" s="6"/>
      <c r="N791" s="6"/>
      <c r="O791" s="6"/>
      <c r="P791" s="6"/>
      <c r="Q791" s="6"/>
    </row>
    <row r="792" spans="1:17" ht="12.75">
      <c r="A792" s="122"/>
      <c r="B792" s="171"/>
      <c r="C792" s="172"/>
      <c r="D792" s="202"/>
      <c r="E792" s="6"/>
      <c r="F792" s="6"/>
      <c r="G792" s="6"/>
      <c r="H792" s="6"/>
      <c r="I792" s="6"/>
      <c r="J792" s="6"/>
      <c r="K792" s="6"/>
      <c r="L792" s="6"/>
      <c r="M792" s="6"/>
      <c r="N792" s="6"/>
      <c r="O792" s="6"/>
      <c r="P792" s="6"/>
      <c r="Q792" s="6"/>
    </row>
    <row r="793" spans="1:17" ht="12.75">
      <c r="A793" s="122"/>
      <c r="B793" s="171"/>
      <c r="C793" s="172"/>
      <c r="D793" s="202"/>
      <c r="E793" s="6"/>
      <c r="F793" s="6"/>
      <c r="G793" s="6"/>
      <c r="H793" s="6"/>
      <c r="I793" s="6"/>
      <c r="J793" s="6"/>
      <c r="K793" s="6"/>
      <c r="L793" s="6"/>
      <c r="M793" s="6"/>
      <c r="N793" s="6"/>
      <c r="O793" s="6"/>
      <c r="P793" s="6"/>
      <c r="Q793" s="6"/>
    </row>
    <row r="794" spans="1:17" ht="12.75">
      <c r="A794" s="122"/>
      <c r="B794" s="171"/>
      <c r="C794" s="172"/>
      <c r="D794" s="202"/>
      <c r="E794" s="6"/>
      <c r="F794" s="6"/>
      <c r="G794" s="6"/>
      <c r="H794" s="6"/>
      <c r="I794" s="6"/>
      <c r="J794" s="6"/>
      <c r="K794" s="6"/>
      <c r="L794" s="6"/>
      <c r="M794" s="6"/>
      <c r="N794" s="6"/>
      <c r="O794" s="6"/>
      <c r="P794" s="6"/>
      <c r="Q794" s="6"/>
    </row>
    <row r="795" spans="1:17" ht="12.75">
      <c r="A795" s="122"/>
      <c r="B795" s="171"/>
      <c r="C795" s="172"/>
      <c r="D795" s="202"/>
      <c r="E795" s="6"/>
      <c r="F795" s="6"/>
      <c r="G795" s="6"/>
      <c r="H795" s="6"/>
      <c r="I795" s="6"/>
      <c r="J795" s="6"/>
      <c r="K795" s="6"/>
      <c r="L795" s="6"/>
      <c r="M795" s="6"/>
      <c r="N795" s="6"/>
      <c r="O795" s="6"/>
      <c r="P795" s="6"/>
      <c r="Q795" s="6"/>
    </row>
    <row r="796" spans="1:17" ht="12.75">
      <c r="A796" s="122"/>
      <c r="B796" s="171"/>
      <c r="C796" s="172"/>
      <c r="D796" s="202"/>
      <c r="E796" s="6"/>
      <c r="F796" s="6"/>
      <c r="G796" s="6"/>
      <c r="H796" s="6"/>
      <c r="I796" s="6"/>
      <c r="J796" s="6"/>
      <c r="K796" s="6"/>
      <c r="L796" s="6"/>
      <c r="M796" s="6"/>
      <c r="N796" s="6"/>
      <c r="O796" s="6"/>
      <c r="P796" s="6"/>
      <c r="Q796" s="6"/>
    </row>
    <row r="797" spans="1:17" ht="12.75">
      <c r="A797" s="122"/>
      <c r="B797" s="171"/>
      <c r="C797" s="172"/>
      <c r="D797" s="202"/>
      <c r="E797" s="6"/>
      <c r="F797" s="6"/>
      <c r="G797" s="6"/>
      <c r="H797" s="6"/>
      <c r="I797" s="6"/>
      <c r="J797" s="6"/>
      <c r="K797" s="6"/>
      <c r="L797" s="6"/>
      <c r="M797" s="6"/>
      <c r="N797" s="6"/>
      <c r="O797" s="6"/>
      <c r="P797" s="6"/>
      <c r="Q797" s="6"/>
    </row>
    <row r="798" spans="1:17" ht="12.75">
      <c r="A798" s="122"/>
      <c r="B798" s="171"/>
      <c r="C798" s="172"/>
      <c r="D798" s="202"/>
      <c r="E798" s="6"/>
      <c r="F798" s="6"/>
      <c r="G798" s="6"/>
      <c r="H798" s="6"/>
      <c r="I798" s="6"/>
      <c r="J798" s="6"/>
      <c r="K798" s="6"/>
      <c r="L798" s="6"/>
      <c r="M798" s="6"/>
      <c r="N798" s="6"/>
      <c r="O798" s="6"/>
      <c r="P798" s="6"/>
      <c r="Q798" s="6"/>
    </row>
    <row r="799" spans="1:17" ht="12.75">
      <c r="A799" s="122"/>
      <c r="B799" s="171"/>
      <c r="C799" s="172"/>
      <c r="D799" s="202"/>
      <c r="E799" s="6"/>
      <c r="F799" s="6"/>
      <c r="G799" s="6"/>
      <c r="H799" s="6"/>
      <c r="I799" s="6"/>
      <c r="J799" s="6"/>
      <c r="K799" s="6"/>
      <c r="L799" s="6"/>
      <c r="M799" s="6"/>
      <c r="N799" s="6"/>
      <c r="O799" s="6"/>
      <c r="P799" s="6"/>
      <c r="Q799" s="6"/>
    </row>
    <row r="800" spans="1:17" ht="12.75">
      <c r="A800" s="122"/>
      <c r="B800" s="171"/>
      <c r="C800" s="172"/>
      <c r="D800" s="202"/>
      <c r="E800" s="6"/>
      <c r="F800" s="6"/>
      <c r="G800" s="6"/>
      <c r="H800" s="6"/>
      <c r="I800" s="6"/>
      <c r="J800" s="6"/>
      <c r="K800" s="6"/>
      <c r="L800" s="6"/>
      <c r="M800" s="6"/>
      <c r="N800" s="6"/>
      <c r="O800" s="6"/>
      <c r="P800" s="6"/>
      <c r="Q800" s="6"/>
    </row>
    <row r="801" spans="1:17" ht="12.75">
      <c r="A801" s="122"/>
      <c r="B801" s="171"/>
      <c r="C801" s="172"/>
      <c r="D801" s="202"/>
      <c r="E801" s="6"/>
      <c r="F801" s="6"/>
      <c r="G801" s="6"/>
      <c r="H801" s="6"/>
      <c r="I801" s="6"/>
      <c r="J801" s="6"/>
      <c r="K801" s="6"/>
      <c r="L801" s="6"/>
      <c r="M801" s="6"/>
      <c r="N801" s="6"/>
      <c r="O801" s="6"/>
      <c r="P801" s="6"/>
      <c r="Q801" s="6"/>
    </row>
    <row r="802" spans="1:17" ht="12.75">
      <c r="A802" s="122"/>
      <c r="B802" s="171"/>
      <c r="C802" s="172"/>
      <c r="D802" s="202"/>
      <c r="E802" s="6"/>
      <c r="F802" s="6"/>
      <c r="G802" s="6"/>
      <c r="H802" s="6"/>
      <c r="I802" s="6"/>
      <c r="J802" s="6"/>
      <c r="K802" s="6"/>
      <c r="L802" s="6"/>
      <c r="M802" s="6"/>
      <c r="N802" s="6"/>
      <c r="O802" s="6"/>
      <c r="P802" s="6"/>
      <c r="Q802" s="6"/>
    </row>
    <row r="803" spans="1:17" ht="12.75">
      <c r="A803" s="122"/>
      <c r="B803" s="171"/>
      <c r="C803" s="172"/>
      <c r="D803" s="202"/>
      <c r="E803" s="6"/>
      <c r="F803" s="6"/>
      <c r="G803" s="6"/>
      <c r="H803" s="6"/>
      <c r="I803" s="6"/>
      <c r="J803" s="6"/>
      <c r="K803" s="6"/>
      <c r="L803" s="6"/>
      <c r="M803" s="6"/>
      <c r="N803" s="6"/>
      <c r="O803" s="6"/>
      <c r="P803" s="6"/>
      <c r="Q803" s="6"/>
    </row>
    <row r="804" spans="1:17" ht="12.75">
      <c r="A804" s="122"/>
      <c r="B804" s="171"/>
      <c r="C804" s="172"/>
      <c r="D804" s="202"/>
      <c r="E804" s="6"/>
      <c r="F804" s="6"/>
      <c r="G804" s="6"/>
      <c r="H804" s="6"/>
      <c r="I804" s="6"/>
      <c r="J804" s="6"/>
      <c r="K804" s="6"/>
      <c r="L804" s="6"/>
      <c r="M804" s="6"/>
      <c r="N804" s="6"/>
      <c r="O804" s="6"/>
      <c r="P804" s="6"/>
      <c r="Q804" s="6"/>
    </row>
    <row r="805" spans="1:17" ht="12.75">
      <c r="A805" s="122"/>
      <c r="B805" s="171"/>
      <c r="C805" s="172"/>
      <c r="D805" s="202"/>
      <c r="E805" s="6"/>
      <c r="F805" s="6"/>
      <c r="G805" s="6"/>
      <c r="H805" s="6"/>
      <c r="I805" s="6"/>
      <c r="J805" s="6"/>
      <c r="K805" s="6"/>
      <c r="L805" s="6"/>
      <c r="M805" s="6"/>
      <c r="N805" s="6"/>
      <c r="O805" s="6"/>
      <c r="P805" s="6"/>
      <c r="Q805" s="6"/>
    </row>
    <row r="806" spans="1:17" ht="12.75">
      <c r="A806" s="122"/>
      <c r="B806" s="171"/>
      <c r="C806" s="172"/>
      <c r="D806" s="202"/>
      <c r="E806" s="6"/>
      <c r="F806" s="6"/>
      <c r="G806" s="6"/>
      <c r="H806" s="6"/>
      <c r="I806" s="6"/>
      <c r="J806" s="6"/>
      <c r="K806" s="6"/>
      <c r="L806" s="6"/>
      <c r="M806" s="6"/>
      <c r="N806" s="6"/>
      <c r="O806" s="6"/>
      <c r="P806" s="6"/>
      <c r="Q806" s="6"/>
    </row>
    <row r="807" spans="1:17" ht="12.75">
      <c r="A807" s="122"/>
      <c r="B807" s="171"/>
      <c r="C807" s="172"/>
      <c r="D807" s="202"/>
      <c r="E807" s="6"/>
      <c r="F807" s="6"/>
      <c r="G807" s="6"/>
      <c r="H807" s="6"/>
      <c r="I807" s="6"/>
      <c r="J807" s="6"/>
      <c r="K807" s="6"/>
      <c r="L807" s="6"/>
      <c r="M807" s="6"/>
      <c r="N807" s="6"/>
      <c r="O807" s="6"/>
      <c r="P807" s="6"/>
      <c r="Q807" s="6"/>
    </row>
    <row r="808" spans="1:17" ht="12.75">
      <c r="A808" s="122"/>
      <c r="B808" s="171"/>
      <c r="C808" s="172"/>
      <c r="D808" s="202"/>
      <c r="E808" s="6"/>
      <c r="F808" s="6"/>
      <c r="G808" s="6"/>
      <c r="H808" s="6"/>
      <c r="I808" s="6"/>
      <c r="J808" s="6"/>
      <c r="K808" s="6"/>
      <c r="L808" s="6"/>
      <c r="M808" s="6"/>
      <c r="N808" s="6"/>
      <c r="O808" s="6"/>
      <c r="P808" s="6"/>
      <c r="Q808" s="6"/>
    </row>
    <row r="809" spans="1:17" ht="12.75">
      <c r="A809" s="122"/>
      <c r="B809" s="171"/>
      <c r="C809" s="172"/>
      <c r="D809" s="202"/>
      <c r="E809" s="6"/>
      <c r="F809" s="6"/>
      <c r="G809" s="6"/>
      <c r="H809" s="6"/>
      <c r="I809" s="6"/>
      <c r="J809" s="6"/>
      <c r="K809" s="6"/>
      <c r="L809" s="6"/>
      <c r="M809" s="6"/>
      <c r="N809" s="6"/>
      <c r="O809" s="6"/>
      <c r="P809" s="6"/>
      <c r="Q809" s="6"/>
    </row>
    <row r="810" spans="1:17" ht="12.75">
      <c r="A810" s="122"/>
      <c r="B810" s="171"/>
      <c r="C810" s="172"/>
      <c r="D810" s="202"/>
      <c r="E810" s="6"/>
      <c r="F810" s="6"/>
      <c r="G810" s="6"/>
      <c r="H810" s="6"/>
      <c r="I810" s="6"/>
      <c r="J810" s="6"/>
      <c r="K810" s="6"/>
      <c r="L810" s="6"/>
      <c r="M810" s="6"/>
      <c r="N810" s="6"/>
      <c r="O810" s="6"/>
      <c r="P810" s="6"/>
      <c r="Q810" s="6"/>
    </row>
    <row r="811" spans="1:17" ht="12.75">
      <c r="A811" s="122"/>
      <c r="B811" s="171"/>
      <c r="C811" s="172"/>
      <c r="D811" s="202"/>
      <c r="E811" s="6"/>
      <c r="F811" s="6"/>
      <c r="G811" s="6"/>
      <c r="H811" s="6"/>
      <c r="I811" s="6"/>
      <c r="J811" s="6"/>
      <c r="K811" s="6"/>
      <c r="L811" s="6"/>
      <c r="M811" s="6"/>
      <c r="N811" s="6"/>
      <c r="O811" s="6"/>
      <c r="P811" s="6"/>
      <c r="Q811" s="6"/>
    </row>
    <row r="812" spans="1:17" ht="12.75">
      <c r="A812" s="122"/>
      <c r="B812" s="171"/>
      <c r="C812" s="172"/>
      <c r="D812" s="202"/>
      <c r="E812" s="6"/>
      <c r="F812" s="6"/>
      <c r="G812" s="6"/>
      <c r="H812" s="6"/>
      <c r="I812" s="6"/>
      <c r="J812" s="6"/>
      <c r="K812" s="6"/>
      <c r="L812" s="6"/>
      <c r="M812" s="6"/>
      <c r="N812" s="6"/>
      <c r="O812" s="6"/>
      <c r="P812" s="6"/>
      <c r="Q812" s="6"/>
    </row>
    <row r="813" spans="1:17" ht="12.75">
      <c r="A813" s="122"/>
      <c r="B813" s="171"/>
      <c r="C813" s="172"/>
      <c r="D813" s="202"/>
      <c r="E813" s="6"/>
      <c r="F813" s="6"/>
      <c r="G813" s="6"/>
      <c r="H813" s="6"/>
      <c r="I813" s="6"/>
      <c r="J813" s="6"/>
      <c r="K813" s="6"/>
      <c r="L813" s="6"/>
      <c r="M813" s="6"/>
      <c r="N813" s="6"/>
      <c r="O813" s="6"/>
      <c r="P813" s="6"/>
      <c r="Q813" s="6"/>
    </row>
    <row r="814" spans="1:17" ht="12.75">
      <c r="A814" s="122"/>
      <c r="B814" s="171"/>
      <c r="C814" s="172"/>
      <c r="D814" s="202"/>
      <c r="E814" s="6"/>
      <c r="F814" s="6"/>
      <c r="G814" s="6"/>
      <c r="H814" s="6"/>
      <c r="I814" s="6"/>
      <c r="J814" s="6"/>
      <c r="K814" s="6"/>
      <c r="L814" s="6"/>
      <c r="M814" s="6"/>
      <c r="N814" s="6"/>
      <c r="O814" s="6"/>
      <c r="P814" s="6"/>
      <c r="Q814" s="6"/>
    </row>
    <row r="815" spans="1:17" ht="12.75">
      <c r="A815" s="122"/>
      <c r="B815" s="171"/>
      <c r="C815" s="172"/>
      <c r="D815" s="202"/>
      <c r="E815" s="6"/>
      <c r="F815" s="6"/>
      <c r="G815" s="6"/>
      <c r="H815" s="6"/>
      <c r="I815" s="6"/>
      <c r="J815" s="6"/>
      <c r="K815" s="6"/>
      <c r="L815" s="6"/>
      <c r="M815" s="6"/>
      <c r="N815" s="6"/>
      <c r="O815" s="6"/>
      <c r="P815" s="6"/>
      <c r="Q815" s="6"/>
    </row>
    <row r="816" spans="1:17" ht="12.75">
      <c r="A816" s="122"/>
      <c r="B816" s="171"/>
      <c r="C816" s="172"/>
      <c r="D816" s="202"/>
      <c r="E816" s="6"/>
      <c r="F816" s="6"/>
      <c r="G816" s="6"/>
      <c r="H816" s="6"/>
      <c r="I816" s="6"/>
      <c r="J816" s="6"/>
      <c r="K816" s="6"/>
      <c r="L816" s="6"/>
      <c r="M816" s="6"/>
      <c r="N816" s="6"/>
      <c r="O816" s="6"/>
      <c r="P816" s="6"/>
      <c r="Q816" s="6"/>
    </row>
    <row r="817" spans="1:17" ht="12.75">
      <c r="A817" s="122"/>
      <c r="B817" s="171"/>
      <c r="C817" s="172"/>
      <c r="D817" s="202"/>
      <c r="E817" s="6"/>
      <c r="F817" s="6"/>
      <c r="G817" s="6"/>
      <c r="H817" s="6"/>
      <c r="I817" s="6"/>
      <c r="J817" s="6"/>
      <c r="K817" s="6"/>
      <c r="L817" s="6"/>
      <c r="M817" s="6"/>
      <c r="N817" s="6"/>
      <c r="O817" s="6"/>
      <c r="P817" s="6"/>
      <c r="Q817" s="6"/>
    </row>
    <row r="818" spans="1:17" ht="12.75">
      <c r="A818" s="122"/>
      <c r="B818" s="171"/>
      <c r="C818" s="172"/>
      <c r="D818" s="202"/>
      <c r="E818" s="6"/>
      <c r="F818" s="6"/>
      <c r="G818" s="6"/>
      <c r="H818" s="6"/>
      <c r="I818" s="6"/>
      <c r="J818" s="6"/>
      <c r="K818" s="6"/>
      <c r="L818" s="6"/>
      <c r="M818" s="6"/>
      <c r="N818" s="6"/>
      <c r="O818" s="6"/>
      <c r="P818" s="6"/>
      <c r="Q818" s="6"/>
    </row>
    <row r="819" spans="1:17" ht="12.75">
      <c r="A819" s="122"/>
      <c r="B819" s="171"/>
      <c r="C819" s="172"/>
      <c r="D819" s="202"/>
      <c r="E819" s="6"/>
      <c r="F819" s="6"/>
      <c r="G819" s="6"/>
      <c r="H819" s="6"/>
      <c r="I819" s="6"/>
      <c r="J819" s="6"/>
      <c r="K819" s="6"/>
      <c r="L819" s="6"/>
      <c r="M819" s="6"/>
      <c r="N819" s="6"/>
      <c r="O819" s="6"/>
      <c r="P819" s="6"/>
      <c r="Q819" s="6"/>
    </row>
    <row r="820" spans="1:17" ht="12.75">
      <c r="A820" s="122"/>
      <c r="B820" s="171"/>
      <c r="C820" s="172"/>
      <c r="D820" s="202"/>
      <c r="E820" s="6"/>
      <c r="F820" s="6"/>
      <c r="G820" s="6"/>
      <c r="H820" s="6"/>
      <c r="I820" s="6"/>
      <c r="J820" s="6"/>
      <c r="K820" s="6"/>
      <c r="L820" s="6"/>
      <c r="M820" s="6"/>
      <c r="N820" s="6"/>
      <c r="O820" s="6"/>
      <c r="P820" s="6"/>
      <c r="Q820" s="6"/>
    </row>
    <row r="821" spans="1:17" ht="12.75">
      <c r="A821" s="122"/>
      <c r="B821" s="171"/>
      <c r="C821" s="172"/>
      <c r="D821" s="202"/>
      <c r="E821" s="6"/>
      <c r="F821" s="6"/>
      <c r="G821" s="6"/>
      <c r="H821" s="6"/>
      <c r="I821" s="6"/>
      <c r="J821" s="6"/>
      <c r="K821" s="6"/>
      <c r="L821" s="6"/>
      <c r="M821" s="6"/>
      <c r="N821" s="6"/>
      <c r="O821" s="6"/>
      <c r="P821" s="6"/>
      <c r="Q821" s="6"/>
    </row>
    <row r="822" spans="1:17" ht="12.75">
      <c r="A822" s="122"/>
      <c r="B822" s="171"/>
      <c r="C822" s="172"/>
      <c r="D822" s="202"/>
      <c r="E822" s="6"/>
      <c r="F822" s="6"/>
      <c r="G822" s="6"/>
      <c r="H822" s="6"/>
      <c r="I822" s="6"/>
      <c r="J822" s="6"/>
      <c r="K822" s="6"/>
      <c r="L822" s="6"/>
      <c r="M822" s="6"/>
      <c r="N822" s="6"/>
      <c r="O822" s="6"/>
      <c r="P822" s="6"/>
      <c r="Q822" s="6"/>
    </row>
    <row r="823" spans="1:17" ht="12.75">
      <c r="A823" s="122"/>
      <c r="B823" s="171"/>
      <c r="C823" s="172"/>
      <c r="D823" s="202"/>
      <c r="E823" s="6"/>
      <c r="F823" s="6"/>
      <c r="G823" s="6"/>
      <c r="H823" s="6"/>
      <c r="I823" s="6"/>
      <c r="J823" s="6"/>
      <c r="K823" s="6"/>
      <c r="L823" s="6"/>
      <c r="M823" s="6"/>
      <c r="N823" s="6"/>
      <c r="O823" s="6"/>
      <c r="P823" s="6"/>
      <c r="Q823" s="6"/>
    </row>
    <row r="824" spans="1:17" ht="12.75">
      <c r="A824" s="122"/>
      <c r="B824" s="171"/>
      <c r="C824" s="172"/>
      <c r="D824" s="202"/>
      <c r="E824" s="6"/>
      <c r="F824" s="6"/>
      <c r="G824" s="6"/>
      <c r="H824" s="6"/>
      <c r="I824" s="6"/>
      <c r="J824" s="6"/>
      <c r="K824" s="6"/>
      <c r="L824" s="6"/>
      <c r="M824" s="6"/>
      <c r="N824" s="6"/>
      <c r="O824" s="6"/>
      <c r="P824" s="6"/>
      <c r="Q824" s="6"/>
    </row>
    <row r="825" spans="1:17" ht="12.75">
      <c r="A825" s="122"/>
      <c r="B825" s="171"/>
      <c r="C825" s="172"/>
      <c r="D825" s="202"/>
      <c r="E825" s="6"/>
      <c r="F825" s="6"/>
      <c r="G825" s="6"/>
      <c r="H825" s="6"/>
      <c r="I825" s="6"/>
      <c r="J825" s="6"/>
      <c r="K825" s="6"/>
      <c r="L825" s="6"/>
      <c r="M825" s="6"/>
      <c r="N825" s="6"/>
      <c r="O825" s="6"/>
      <c r="P825" s="6"/>
      <c r="Q825" s="6"/>
    </row>
    <row r="826" spans="1:17" ht="12.75">
      <c r="A826" s="122"/>
      <c r="B826" s="171"/>
      <c r="C826" s="172"/>
      <c r="D826" s="202"/>
      <c r="E826" s="6"/>
      <c r="F826" s="6"/>
      <c r="G826" s="6"/>
      <c r="H826" s="6"/>
      <c r="I826" s="6"/>
      <c r="J826" s="6"/>
      <c r="K826" s="6"/>
      <c r="L826" s="6"/>
      <c r="M826" s="6"/>
      <c r="N826" s="6"/>
      <c r="O826" s="6"/>
      <c r="P826" s="6"/>
      <c r="Q826" s="6"/>
    </row>
    <row r="827" spans="1:17" ht="12.75">
      <c r="A827" s="122"/>
      <c r="B827" s="171"/>
      <c r="C827" s="172"/>
      <c r="D827" s="202"/>
      <c r="E827" s="6"/>
      <c r="F827" s="6"/>
      <c r="G827" s="6"/>
      <c r="H827" s="6"/>
      <c r="I827" s="6"/>
      <c r="J827" s="6"/>
      <c r="K827" s="6"/>
      <c r="L827" s="6"/>
      <c r="M827" s="6"/>
      <c r="N827" s="6"/>
      <c r="O827" s="6"/>
      <c r="P827" s="6"/>
      <c r="Q827" s="6"/>
    </row>
    <row r="828" spans="1:17" ht="12.75">
      <c r="A828" s="122"/>
      <c r="B828" s="171"/>
      <c r="C828" s="172"/>
      <c r="D828" s="202"/>
      <c r="E828" s="6"/>
      <c r="F828" s="6"/>
      <c r="G828" s="6"/>
      <c r="H828" s="6"/>
      <c r="I828" s="6"/>
      <c r="J828" s="6"/>
      <c r="K828" s="6"/>
      <c r="L828" s="6"/>
      <c r="M828" s="6"/>
      <c r="N828" s="6"/>
      <c r="O828" s="6"/>
      <c r="P828" s="6"/>
      <c r="Q828" s="6"/>
    </row>
    <row r="829" spans="1:17" ht="12.75">
      <c r="A829" s="122"/>
      <c r="B829" s="171"/>
      <c r="C829" s="172"/>
      <c r="D829" s="202"/>
      <c r="E829" s="6"/>
      <c r="F829" s="6"/>
      <c r="G829" s="6"/>
      <c r="H829" s="6"/>
      <c r="I829" s="6"/>
      <c r="J829" s="6"/>
      <c r="K829" s="6"/>
      <c r="L829" s="6"/>
      <c r="M829" s="6"/>
      <c r="N829" s="6"/>
      <c r="O829" s="6"/>
      <c r="P829" s="6"/>
      <c r="Q829" s="6"/>
    </row>
    <row r="830" spans="1:17" ht="12.75">
      <c r="A830" s="122"/>
      <c r="B830" s="171"/>
      <c r="C830" s="172"/>
      <c r="D830" s="202"/>
      <c r="E830" s="6"/>
      <c r="F830" s="6"/>
      <c r="G830" s="6"/>
      <c r="H830" s="6"/>
      <c r="I830" s="6"/>
      <c r="J830" s="6"/>
      <c r="K830" s="6"/>
      <c r="L830" s="6"/>
      <c r="M830" s="6"/>
      <c r="N830" s="6"/>
      <c r="O830" s="6"/>
      <c r="P830" s="6"/>
      <c r="Q830" s="6"/>
    </row>
    <row r="831" spans="1:17" ht="12.75">
      <c r="A831" s="122"/>
      <c r="B831" s="171"/>
      <c r="C831" s="172"/>
      <c r="D831" s="202"/>
      <c r="E831" s="6"/>
      <c r="F831" s="6"/>
      <c r="G831" s="6"/>
      <c r="H831" s="6"/>
      <c r="I831" s="6"/>
      <c r="J831" s="6"/>
      <c r="K831" s="6"/>
      <c r="L831" s="6"/>
      <c r="M831" s="6"/>
      <c r="N831" s="6"/>
      <c r="O831" s="6"/>
      <c r="P831" s="6"/>
      <c r="Q831" s="6"/>
    </row>
    <row r="832" spans="1:17" ht="12.75">
      <c r="A832" s="122"/>
      <c r="B832" s="171"/>
      <c r="C832" s="172"/>
      <c r="D832" s="202"/>
      <c r="E832" s="6"/>
      <c r="F832" s="6"/>
      <c r="G832" s="6"/>
      <c r="H832" s="6"/>
      <c r="I832" s="6"/>
      <c r="J832" s="6"/>
      <c r="K832" s="6"/>
      <c r="L832" s="6"/>
      <c r="M832" s="6"/>
      <c r="N832" s="6"/>
      <c r="O832" s="6"/>
      <c r="P832" s="6"/>
      <c r="Q832" s="6"/>
    </row>
    <row r="833" spans="1:17" ht="12.75">
      <c r="A833" s="122"/>
      <c r="B833" s="171"/>
      <c r="C833" s="172"/>
      <c r="D833" s="202"/>
      <c r="E833" s="6"/>
      <c r="F833" s="6"/>
      <c r="G833" s="6"/>
      <c r="H833" s="6"/>
      <c r="I833" s="6"/>
      <c r="J833" s="6"/>
      <c r="K833" s="6"/>
      <c r="L833" s="6"/>
      <c r="M833" s="6"/>
      <c r="N833" s="6"/>
      <c r="O833" s="6"/>
      <c r="P833" s="6"/>
      <c r="Q833" s="6"/>
    </row>
    <row r="834" spans="1:17" ht="12.75">
      <c r="A834" s="122"/>
      <c r="B834" s="171"/>
      <c r="C834" s="172"/>
      <c r="D834" s="202"/>
      <c r="E834" s="6"/>
      <c r="F834" s="6"/>
      <c r="G834" s="6"/>
      <c r="H834" s="6"/>
      <c r="I834" s="6"/>
      <c r="J834" s="6"/>
      <c r="K834" s="6"/>
      <c r="L834" s="6"/>
      <c r="M834" s="6"/>
      <c r="N834" s="6"/>
      <c r="O834" s="6"/>
      <c r="P834" s="6"/>
      <c r="Q834" s="6"/>
    </row>
    <row r="835" spans="1:17" ht="12.75">
      <c r="A835" s="122"/>
      <c r="B835" s="171"/>
      <c r="C835" s="172"/>
      <c r="D835" s="202"/>
      <c r="E835" s="6"/>
      <c r="F835" s="6"/>
      <c r="G835" s="6"/>
      <c r="H835" s="6"/>
      <c r="I835" s="6"/>
      <c r="J835" s="6"/>
      <c r="K835" s="6"/>
      <c r="L835" s="6"/>
      <c r="M835" s="6"/>
      <c r="N835" s="6"/>
      <c r="O835" s="6"/>
      <c r="P835" s="6"/>
      <c r="Q835" s="6"/>
    </row>
    <row r="836" spans="1:17" ht="12.75">
      <c r="A836" s="122"/>
      <c r="B836" s="171"/>
      <c r="C836" s="172"/>
      <c r="D836" s="202"/>
      <c r="E836" s="6"/>
      <c r="F836" s="6"/>
      <c r="G836" s="6"/>
      <c r="H836" s="6"/>
      <c r="I836" s="6"/>
      <c r="J836" s="6"/>
      <c r="K836" s="6"/>
      <c r="L836" s="6"/>
      <c r="M836" s="6"/>
      <c r="N836" s="6"/>
      <c r="O836" s="6"/>
      <c r="P836" s="6"/>
      <c r="Q836" s="6"/>
    </row>
    <row r="837" spans="1:17" ht="12.75">
      <c r="A837" s="122"/>
      <c r="B837" s="171"/>
      <c r="C837" s="172"/>
      <c r="D837" s="202"/>
      <c r="E837" s="6"/>
      <c r="F837" s="6"/>
      <c r="G837" s="6"/>
      <c r="H837" s="6"/>
      <c r="I837" s="6"/>
      <c r="J837" s="6"/>
      <c r="K837" s="6"/>
      <c r="L837" s="6"/>
      <c r="M837" s="6"/>
      <c r="N837" s="6"/>
      <c r="O837" s="6"/>
      <c r="P837" s="6"/>
      <c r="Q837" s="6"/>
    </row>
    <row r="838" spans="1:17" ht="12.75">
      <c r="A838" s="122"/>
      <c r="B838" s="171"/>
      <c r="C838" s="172"/>
      <c r="D838" s="202"/>
      <c r="E838" s="6"/>
      <c r="F838" s="6"/>
      <c r="G838" s="6"/>
      <c r="H838" s="6"/>
      <c r="I838" s="6"/>
      <c r="J838" s="6"/>
      <c r="K838" s="6"/>
      <c r="L838" s="6"/>
      <c r="M838" s="6"/>
      <c r="N838" s="6"/>
      <c r="O838" s="6"/>
      <c r="P838" s="6"/>
      <c r="Q838" s="6"/>
    </row>
    <row r="839" spans="1:17" ht="12.75">
      <c r="A839" s="122"/>
      <c r="B839" s="171"/>
      <c r="C839" s="172"/>
      <c r="D839" s="202"/>
      <c r="E839" s="6"/>
      <c r="F839" s="6"/>
      <c r="G839" s="6"/>
      <c r="H839" s="6"/>
      <c r="I839" s="6"/>
      <c r="J839" s="6"/>
      <c r="K839" s="6"/>
      <c r="L839" s="6"/>
      <c r="M839" s="6"/>
      <c r="N839" s="6"/>
      <c r="O839" s="6"/>
      <c r="P839" s="6"/>
      <c r="Q839" s="6"/>
    </row>
    <row r="840" spans="1:17" ht="12.75">
      <c r="A840" s="122"/>
      <c r="B840" s="171"/>
      <c r="C840" s="172"/>
      <c r="D840" s="202"/>
      <c r="E840" s="6"/>
      <c r="F840" s="6"/>
      <c r="G840" s="6"/>
      <c r="H840" s="6"/>
      <c r="I840" s="6"/>
      <c r="J840" s="6"/>
      <c r="K840" s="6"/>
      <c r="L840" s="6"/>
      <c r="M840" s="6"/>
      <c r="N840" s="6"/>
      <c r="O840" s="6"/>
      <c r="P840" s="6"/>
      <c r="Q840" s="6"/>
    </row>
    <row r="841" spans="1:17" ht="12.75">
      <c r="A841" s="122"/>
      <c r="B841" s="171"/>
      <c r="C841" s="172"/>
      <c r="D841" s="202"/>
      <c r="E841" s="6"/>
      <c r="F841" s="6"/>
      <c r="G841" s="6"/>
      <c r="H841" s="6"/>
      <c r="I841" s="6"/>
      <c r="J841" s="6"/>
      <c r="K841" s="6"/>
      <c r="L841" s="6"/>
      <c r="M841" s="6"/>
      <c r="N841" s="6"/>
      <c r="O841" s="6"/>
      <c r="P841" s="6"/>
      <c r="Q841" s="6"/>
    </row>
    <row r="842" spans="1:17" ht="12.75">
      <c r="A842" s="122"/>
      <c r="B842" s="171"/>
      <c r="C842" s="172"/>
      <c r="D842" s="202"/>
      <c r="E842" s="6"/>
      <c r="F842" s="6"/>
      <c r="G842" s="6"/>
      <c r="H842" s="6"/>
      <c r="I842" s="6"/>
      <c r="J842" s="6"/>
      <c r="K842" s="6"/>
      <c r="L842" s="6"/>
      <c r="M842" s="6"/>
      <c r="N842" s="6"/>
      <c r="O842" s="6"/>
      <c r="P842" s="6"/>
      <c r="Q842" s="6"/>
    </row>
    <row r="843" spans="1:17" ht="12.75">
      <c r="A843" s="122"/>
      <c r="B843" s="171"/>
      <c r="C843" s="172"/>
      <c r="D843" s="202"/>
      <c r="E843" s="6"/>
      <c r="F843" s="6"/>
      <c r="G843" s="6"/>
      <c r="H843" s="6"/>
      <c r="I843" s="6"/>
      <c r="J843" s="6"/>
      <c r="K843" s="6"/>
      <c r="L843" s="6"/>
      <c r="M843" s="6"/>
      <c r="N843" s="6"/>
      <c r="O843" s="6"/>
      <c r="P843" s="6"/>
      <c r="Q843" s="6"/>
    </row>
    <row r="844" spans="1:17" ht="12.75">
      <c r="A844" s="122"/>
      <c r="B844" s="171"/>
      <c r="C844" s="172"/>
      <c r="D844" s="202"/>
      <c r="E844" s="6"/>
      <c r="F844" s="6"/>
      <c r="G844" s="6"/>
      <c r="H844" s="6"/>
      <c r="I844" s="6"/>
      <c r="J844" s="6"/>
      <c r="K844" s="6"/>
      <c r="L844" s="6"/>
      <c r="M844" s="6"/>
      <c r="N844" s="6"/>
      <c r="O844" s="6"/>
      <c r="P844" s="6"/>
      <c r="Q844" s="6"/>
    </row>
    <row r="845" spans="1:17" ht="12.75">
      <c r="A845" s="122"/>
      <c r="B845" s="171"/>
      <c r="C845" s="172"/>
      <c r="D845" s="202"/>
      <c r="E845" s="6"/>
      <c r="F845" s="6"/>
      <c r="G845" s="6"/>
      <c r="H845" s="6"/>
      <c r="I845" s="6"/>
      <c r="J845" s="6"/>
      <c r="K845" s="6"/>
      <c r="L845" s="6"/>
      <c r="M845" s="6"/>
      <c r="N845" s="6"/>
      <c r="O845" s="6"/>
      <c r="P845" s="6"/>
      <c r="Q845" s="6"/>
    </row>
    <row r="846" spans="1:17" ht="12.75">
      <c r="A846" s="122"/>
      <c r="B846" s="171"/>
      <c r="C846" s="172"/>
      <c r="D846" s="202"/>
      <c r="E846" s="6"/>
      <c r="F846" s="6"/>
      <c r="G846" s="6"/>
      <c r="H846" s="6"/>
      <c r="I846" s="6"/>
      <c r="J846" s="6"/>
      <c r="K846" s="6"/>
      <c r="L846" s="6"/>
      <c r="M846" s="6"/>
      <c r="N846" s="6"/>
      <c r="O846" s="6"/>
      <c r="P846" s="6"/>
      <c r="Q846" s="6"/>
    </row>
    <row r="847" spans="1:17" ht="12.75">
      <c r="A847" s="122"/>
      <c r="B847" s="171"/>
      <c r="C847" s="172"/>
      <c r="D847" s="202"/>
      <c r="E847" s="6"/>
      <c r="F847" s="6"/>
      <c r="G847" s="6"/>
      <c r="H847" s="6"/>
      <c r="I847" s="6"/>
      <c r="J847" s="6"/>
      <c r="K847" s="6"/>
      <c r="L847" s="6"/>
      <c r="M847" s="6"/>
      <c r="N847" s="6"/>
      <c r="O847" s="6"/>
      <c r="P847" s="6"/>
      <c r="Q847" s="6"/>
    </row>
    <row r="848" spans="1:17" ht="12.75">
      <c r="A848" s="122"/>
      <c r="B848" s="171"/>
      <c r="C848" s="172"/>
      <c r="D848" s="202"/>
      <c r="E848" s="6"/>
      <c r="F848" s="6"/>
      <c r="G848" s="6"/>
      <c r="H848" s="6"/>
      <c r="I848" s="6"/>
      <c r="J848" s="6"/>
      <c r="K848" s="6"/>
      <c r="L848" s="6"/>
      <c r="M848" s="6"/>
      <c r="N848" s="6"/>
      <c r="O848" s="6"/>
      <c r="P848" s="6"/>
      <c r="Q848" s="6"/>
    </row>
    <row r="849" spans="1:17" ht="12.75">
      <c r="A849" s="122"/>
      <c r="B849" s="171"/>
      <c r="C849" s="172"/>
      <c r="D849" s="202"/>
      <c r="E849" s="6"/>
      <c r="F849" s="6"/>
      <c r="G849" s="6"/>
      <c r="H849" s="6"/>
      <c r="I849" s="6"/>
      <c r="J849" s="6"/>
      <c r="K849" s="6"/>
      <c r="L849" s="6"/>
      <c r="M849" s="6"/>
      <c r="N849" s="6"/>
      <c r="O849" s="6"/>
      <c r="P849" s="6"/>
      <c r="Q849" s="6"/>
    </row>
    <row r="850" spans="1:17" ht="12.75">
      <c r="A850" s="122"/>
      <c r="B850" s="171"/>
      <c r="C850" s="172"/>
      <c r="D850" s="202"/>
      <c r="E850" s="6"/>
      <c r="F850" s="6"/>
      <c r="G850" s="6"/>
      <c r="H850" s="6"/>
      <c r="I850" s="6"/>
      <c r="J850" s="6"/>
      <c r="K850" s="6"/>
      <c r="L850" s="6"/>
      <c r="M850" s="6"/>
      <c r="N850" s="6"/>
      <c r="O850" s="6"/>
      <c r="P850" s="6"/>
      <c r="Q850" s="6"/>
    </row>
    <row r="851" spans="1:17" ht="12.75">
      <c r="A851" s="122"/>
      <c r="B851" s="171"/>
      <c r="C851" s="172"/>
      <c r="D851" s="202"/>
      <c r="E851" s="6"/>
      <c r="F851" s="6"/>
      <c r="G851" s="6"/>
      <c r="H851" s="6"/>
      <c r="I851" s="6"/>
      <c r="J851" s="6"/>
      <c r="K851" s="6"/>
      <c r="L851" s="6"/>
      <c r="M851" s="6"/>
      <c r="N851" s="6"/>
      <c r="O851" s="6"/>
      <c r="P851" s="6"/>
      <c r="Q851" s="6"/>
    </row>
    <row r="852" spans="1:17" ht="12.75">
      <c r="A852" s="122"/>
      <c r="B852" s="171"/>
      <c r="C852" s="172"/>
      <c r="D852" s="202"/>
      <c r="E852" s="6"/>
      <c r="F852" s="6"/>
      <c r="G852" s="6"/>
      <c r="H852" s="6"/>
      <c r="I852" s="6"/>
      <c r="J852" s="6"/>
      <c r="K852" s="6"/>
      <c r="L852" s="6"/>
      <c r="M852" s="6"/>
      <c r="N852" s="6"/>
      <c r="O852" s="6"/>
      <c r="P852" s="6"/>
      <c r="Q852" s="6"/>
    </row>
    <row r="853" spans="1:17" ht="12.75">
      <c r="A853" s="122"/>
      <c r="B853" s="171"/>
      <c r="C853" s="172"/>
      <c r="D853" s="202"/>
      <c r="E853" s="6"/>
      <c r="F853" s="6"/>
      <c r="G853" s="6"/>
      <c r="H853" s="6"/>
      <c r="I853" s="6"/>
      <c r="J853" s="6"/>
      <c r="K853" s="6"/>
      <c r="L853" s="6"/>
      <c r="M853" s="6"/>
      <c r="N853" s="6"/>
      <c r="O853" s="6"/>
      <c r="P853" s="6"/>
      <c r="Q853" s="6"/>
    </row>
    <row r="854" spans="1:17" ht="12.75">
      <c r="A854" s="122"/>
      <c r="B854" s="171"/>
      <c r="C854" s="172"/>
      <c r="D854" s="202"/>
      <c r="E854" s="6"/>
      <c r="F854" s="6"/>
      <c r="G854" s="6"/>
      <c r="H854" s="6"/>
      <c r="I854" s="6"/>
      <c r="J854" s="6"/>
      <c r="K854" s="6"/>
      <c r="L854" s="6"/>
      <c r="M854" s="6"/>
      <c r="N854" s="6"/>
      <c r="O854" s="6"/>
      <c r="P854" s="6"/>
      <c r="Q854" s="6"/>
    </row>
    <row r="855" spans="1:17" ht="12.75">
      <c r="A855" s="122"/>
      <c r="B855" s="171"/>
      <c r="C855" s="172"/>
      <c r="D855" s="202"/>
      <c r="E855" s="6"/>
      <c r="F855" s="6"/>
      <c r="G855" s="6"/>
      <c r="H855" s="6"/>
      <c r="I855" s="6"/>
      <c r="J855" s="6"/>
      <c r="K855" s="6"/>
      <c r="L855" s="6"/>
      <c r="M855" s="6"/>
      <c r="N855" s="6"/>
      <c r="O855" s="6"/>
      <c r="P855" s="6"/>
      <c r="Q855" s="6"/>
    </row>
    <row r="856" spans="1:17" ht="12.75">
      <c r="A856" s="122"/>
      <c r="B856" s="171"/>
      <c r="C856" s="172"/>
      <c r="D856" s="202"/>
      <c r="E856" s="6"/>
      <c r="F856" s="6"/>
      <c r="G856" s="6"/>
      <c r="H856" s="6"/>
      <c r="I856" s="6"/>
      <c r="J856" s="6"/>
      <c r="K856" s="6"/>
      <c r="L856" s="6"/>
      <c r="M856" s="6"/>
      <c r="N856" s="6"/>
      <c r="O856" s="6"/>
      <c r="P856" s="6"/>
      <c r="Q856" s="6"/>
    </row>
    <row r="857" spans="1:17" ht="12.75">
      <c r="A857" s="122"/>
      <c r="B857" s="171"/>
      <c r="C857" s="172"/>
      <c r="D857" s="202"/>
      <c r="E857" s="6"/>
      <c r="F857" s="6"/>
      <c r="G857" s="6"/>
      <c r="H857" s="6"/>
      <c r="I857" s="6"/>
      <c r="J857" s="6"/>
      <c r="K857" s="6"/>
      <c r="L857" s="6"/>
      <c r="M857" s="6"/>
      <c r="N857" s="6"/>
      <c r="O857" s="6"/>
      <c r="P857" s="6"/>
      <c r="Q857" s="6"/>
    </row>
    <row r="858" spans="1:17" ht="12.75">
      <c r="A858" s="122"/>
      <c r="B858" s="171"/>
      <c r="C858" s="172"/>
      <c r="D858" s="202"/>
      <c r="E858" s="6"/>
      <c r="F858" s="6"/>
      <c r="G858" s="6"/>
      <c r="H858" s="6"/>
      <c r="I858" s="6"/>
      <c r="J858" s="6"/>
      <c r="K858" s="6"/>
      <c r="L858" s="6"/>
      <c r="M858" s="6"/>
      <c r="N858" s="6"/>
      <c r="O858" s="6"/>
      <c r="P858" s="6"/>
      <c r="Q858" s="6"/>
    </row>
    <row r="859" spans="1:17" ht="12.75">
      <c r="A859" s="122"/>
      <c r="B859" s="171"/>
      <c r="C859" s="172"/>
      <c r="D859" s="202"/>
      <c r="E859" s="6"/>
      <c r="F859" s="6"/>
      <c r="G859" s="6"/>
      <c r="H859" s="6"/>
      <c r="I859" s="6"/>
      <c r="J859" s="6"/>
      <c r="K859" s="6"/>
      <c r="L859" s="6"/>
      <c r="M859" s="6"/>
      <c r="N859" s="6"/>
      <c r="O859" s="6"/>
      <c r="P859" s="6"/>
      <c r="Q859" s="6"/>
    </row>
    <row r="860" spans="1:17" ht="12.75">
      <c r="A860" s="122"/>
      <c r="B860" s="171"/>
      <c r="C860" s="172"/>
      <c r="D860" s="202"/>
      <c r="E860" s="6"/>
      <c r="F860" s="6"/>
      <c r="G860" s="6"/>
      <c r="H860" s="6"/>
      <c r="I860" s="6"/>
      <c r="J860" s="6"/>
      <c r="K860" s="6"/>
      <c r="L860" s="6"/>
      <c r="M860" s="6"/>
      <c r="N860" s="6"/>
      <c r="O860" s="6"/>
      <c r="P860" s="6"/>
      <c r="Q860" s="6"/>
    </row>
    <row r="861" spans="1:17" ht="12.75">
      <c r="A861" s="122"/>
      <c r="B861" s="171"/>
      <c r="C861" s="172"/>
      <c r="D861" s="202"/>
      <c r="E861" s="6"/>
      <c r="F861" s="6"/>
      <c r="G861" s="6"/>
      <c r="H861" s="6"/>
      <c r="I861" s="6"/>
      <c r="J861" s="6"/>
      <c r="K861" s="6"/>
      <c r="L861" s="6"/>
      <c r="M861" s="6"/>
      <c r="N861" s="6"/>
      <c r="O861" s="6"/>
      <c r="P861" s="6"/>
      <c r="Q861" s="6"/>
    </row>
    <row r="862" spans="1:17" ht="12.75">
      <c r="A862" s="122"/>
      <c r="B862" s="171"/>
      <c r="C862" s="172"/>
      <c r="D862" s="202"/>
      <c r="E862" s="6"/>
      <c r="F862" s="6"/>
      <c r="G862" s="6"/>
      <c r="H862" s="6"/>
      <c r="I862" s="6"/>
      <c r="J862" s="6"/>
      <c r="K862" s="6"/>
      <c r="L862" s="6"/>
      <c r="M862" s="6"/>
      <c r="N862" s="6"/>
      <c r="O862" s="6"/>
      <c r="P862" s="6"/>
      <c r="Q862" s="6"/>
    </row>
    <row r="863" spans="1:17" ht="12.75">
      <c r="A863" s="122"/>
      <c r="B863" s="171"/>
      <c r="C863" s="172"/>
      <c r="D863" s="202"/>
      <c r="E863" s="6"/>
      <c r="F863" s="6"/>
      <c r="G863" s="6"/>
      <c r="H863" s="6"/>
      <c r="I863" s="6"/>
      <c r="J863" s="6"/>
      <c r="K863" s="6"/>
      <c r="L863" s="6"/>
      <c r="M863" s="6"/>
      <c r="N863" s="6"/>
      <c r="O863" s="6"/>
      <c r="P863" s="6"/>
      <c r="Q863" s="6"/>
    </row>
    <row r="864" spans="1:17" ht="12.75">
      <c r="A864" s="122"/>
      <c r="B864" s="171"/>
      <c r="C864" s="172"/>
      <c r="D864" s="202"/>
      <c r="E864" s="6"/>
      <c r="F864" s="6"/>
      <c r="G864" s="6"/>
      <c r="H864" s="6"/>
      <c r="I864" s="6"/>
      <c r="J864" s="6"/>
      <c r="K864" s="6"/>
      <c r="L864" s="6"/>
      <c r="M864" s="6"/>
      <c r="N864" s="6"/>
      <c r="O864" s="6"/>
      <c r="P864" s="6"/>
      <c r="Q864" s="6"/>
    </row>
    <row r="865" spans="1:17" ht="12.75">
      <c r="A865" s="122"/>
      <c r="B865" s="171"/>
      <c r="C865" s="172"/>
      <c r="D865" s="202"/>
      <c r="E865" s="6"/>
      <c r="F865" s="6"/>
      <c r="G865" s="6"/>
      <c r="H865" s="6"/>
      <c r="I865" s="6"/>
      <c r="J865" s="6"/>
      <c r="K865" s="6"/>
      <c r="L865" s="6"/>
      <c r="M865" s="6"/>
      <c r="N865" s="6"/>
      <c r="O865" s="6"/>
      <c r="P865" s="6"/>
      <c r="Q865" s="6"/>
    </row>
    <row r="866" spans="1:17" ht="12.75">
      <c r="A866" s="122"/>
      <c r="B866" s="171"/>
      <c r="C866" s="172"/>
      <c r="D866" s="202"/>
      <c r="E866" s="6"/>
      <c r="F866" s="6"/>
      <c r="G866" s="6"/>
      <c r="H866" s="6"/>
      <c r="I866" s="6"/>
      <c r="J866" s="6"/>
      <c r="K866" s="6"/>
      <c r="L866" s="6"/>
      <c r="M866" s="6"/>
      <c r="N866" s="6"/>
      <c r="O866" s="6"/>
      <c r="P866" s="6"/>
      <c r="Q866" s="6"/>
    </row>
    <row r="867" spans="1:17" ht="12.75">
      <c r="A867" s="122"/>
      <c r="B867" s="171"/>
      <c r="C867" s="172"/>
      <c r="D867" s="202"/>
      <c r="E867" s="6"/>
      <c r="F867" s="6"/>
      <c r="G867" s="6"/>
      <c r="H867" s="6"/>
      <c r="I867" s="6"/>
      <c r="J867" s="6"/>
      <c r="K867" s="6"/>
      <c r="L867" s="6"/>
      <c r="M867" s="6"/>
      <c r="N867" s="6"/>
      <c r="O867" s="6"/>
      <c r="P867" s="6"/>
      <c r="Q867" s="6"/>
    </row>
    <row r="868" spans="1:17" ht="12.75">
      <c r="A868" s="122"/>
      <c r="B868" s="171"/>
      <c r="C868" s="172"/>
      <c r="D868" s="202"/>
      <c r="E868" s="6"/>
      <c r="F868" s="6"/>
      <c r="G868" s="6"/>
      <c r="H868" s="6"/>
      <c r="I868" s="6"/>
      <c r="J868" s="6"/>
      <c r="K868" s="6"/>
      <c r="L868" s="6"/>
      <c r="M868" s="6"/>
      <c r="N868" s="6"/>
      <c r="O868" s="6"/>
      <c r="P868" s="6"/>
      <c r="Q868" s="6"/>
    </row>
    <row r="869" spans="1:17" ht="12.75">
      <c r="A869" s="122"/>
      <c r="B869" s="171"/>
      <c r="C869" s="172"/>
      <c r="D869" s="202"/>
      <c r="E869" s="6"/>
      <c r="F869" s="6"/>
      <c r="G869" s="6"/>
      <c r="H869" s="6"/>
      <c r="I869" s="6"/>
      <c r="J869" s="6"/>
      <c r="K869" s="6"/>
      <c r="L869" s="6"/>
      <c r="M869" s="6"/>
      <c r="N869" s="6"/>
      <c r="O869" s="6"/>
      <c r="P869" s="6"/>
      <c r="Q869" s="6"/>
    </row>
    <row r="870" spans="1:17" ht="12.75">
      <c r="A870" s="122"/>
      <c r="B870" s="171"/>
      <c r="C870" s="172"/>
      <c r="D870" s="202"/>
      <c r="E870" s="6"/>
      <c r="F870" s="6"/>
      <c r="G870" s="6"/>
      <c r="H870" s="6"/>
      <c r="I870" s="6"/>
      <c r="J870" s="6"/>
      <c r="K870" s="6"/>
      <c r="L870" s="6"/>
      <c r="M870" s="6"/>
      <c r="N870" s="6"/>
      <c r="O870" s="6"/>
      <c r="P870" s="6"/>
      <c r="Q870" s="6"/>
    </row>
    <row r="871" spans="1:17" ht="12.75">
      <c r="A871" s="122"/>
      <c r="B871" s="171"/>
      <c r="C871" s="172"/>
      <c r="D871" s="202"/>
      <c r="E871" s="6"/>
      <c r="F871" s="6"/>
      <c r="G871" s="6"/>
      <c r="H871" s="6"/>
      <c r="I871" s="6"/>
      <c r="J871" s="6"/>
      <c r="K871" s="6"/>
      <c r="L871" s="6"/>
      <c r="M871" s="6"/>
      <c r="N871" s="6"/>
      <c r="O871" s="6"/>
      <c r="P871" s="6"/>
      <c r="Q871" s="6"/>
    </row>
    <row r="872" spans="1:17" ht="12.75">
      <c r="A872" s="122"/>
      <c r="B872" s="171"/>
      <c r="C872" s="172"/>
      <c r="D872" s="202"/>
      <c r="E872" s="6"/>
      <c r="F872" s="6"/>
      <c r="G872" s="6"/>
      <c r="H872" s="6"/>
      <c r="I872" s="6"/>
      <c r="J872" s="6"/>
      <c r="K872" s="6"/>
      <c r="L872" s="6"/>
      <c r="M872" s="6"/>
      <c r="N872" s="6"/>
      <c r="O872" s="6"/>
      <c r="P872" s="6"/>
      <c r="Q872" s="6"/>
    </row>
    <row r="873" spans="1:17" ht="12.75">
      <c r="A873" s="122"/>
      <c r="B873" s="171"/>
      <c r="C873" s="172"/>
      <c r="D873" s="202"/>
      <c r="E873" s="6"/>
      <c r="F873" s="6"/>
      <c r="G873" s="6"/>
      <c r="H873" s="6"/>
      <c r="I873" s="6"/>
      <c r="J873" s="6"/>
      <c r="K873" s="6"/>
      <c r="L873" s="6"/>
      <c r="M873" s="6"/>
      <c r="N873" s="6"/>
      <c r="O873" s="6"/>
      <c r="P873" s="6"/>
      <c r="Q873" s="6"/>
    </row>
    <row r="874" spans="1:17" ht="12.75">
      <c r="A874" s="122"/>
      <c r="B874" s="171"/>
      <c r="C874" s="172"/>
      <c r="D874" s="202"/>
      <c r="E874" s="6"/>
      <c r="F874" s="6"/>
      <c r="G874" s="6"/>
      <c r="H874" s="6"/>
      <c r="I874" s="6"/>
      <c r="J874" s="6"/>
      <c r="K874" s="6"/>
      <c r="L874" s="6"/>
      <c r="M874" s="6"/>
      <c r="N874" s="6"/>
      <c r="O874" s="6"/>
      <c r="P874" s="6"/>
      <c r="Q874" s="6"/>
    </row>
    <row r="875" spans="1:17" ht="12.75">
      <c r="A875" s="122"/>
      <c r="B875" s="171"/>
      <c r="C875" s="172"/>
      <c r="D875" s="202"/>
      <c r="E875" s="6"/>
      <c r="F875" s="6"/>
      <c r="G875" s="6"/>
      <c r="H875" s="6"/>
      <c r="I875" s="6"/>
      <c r="J875" s="6"/>
      <c r="K875" s="6"/>
      <c r="L875" s="6"/>
      <c r="M875" s="6"/>
      <c r="N875" s="6"/>
      <c r="O875" s="6"/>
      <c r="P875" s="6"/>
      <c r="Q875" s="6"/>
    </row>
    <row r="876" spans="1:17" ht="12.75">
      <c r="A876" s="122"/>
      <c r="B876" s="171"/>
      <c r="C876" s="172"/>
      <c r="D876" s="202"/>
      <c r="E876" s="6"/>
      <c r="F876" s="6"/>
      <c r="G876" s="6"/>
      <c r="H876" s="6"/>
      <c r="I876" s="6"/>
      <c r="J876" s="6"/>
      <c r="K876" s="6"/>
      <c r="L876" s="6"/>
      <c r="M876" s="6"/>
      <c r="N876" s="6"/>
      <c r="O876" s="6"/>
      <c r="P876" s="6"/>
      <c r="Q876" s="6"/>
    </row>
    <row r="877" spans="1:17" ht="12.75">
      <c r="A877" s="122"/>
      <c r="B877" s="171"/>
      <c r="C877" s="172"/>
      <c r="D877" s="202"/>
      <c r="E877" s="6"/>
      <c r="F877" s="6"/>
      <c r="G877" s="6"/>
      <c r="H877" s="6"/>
      <c r="I877" s="6"/>
      <c r="J877" s="6"/>
      <c r="K877" s="6"/>
      <c r="L877" s="6"/>
      <c r="M877" s="6"/>
      <c r="N877" s="6"/>
      <c r="O877" s="6"/>
      <c r="P877" s="6"/>
      <c r="Q877" s="6"/>
    </row>
    <row r="878" spans="1:17" ht="12.75">
      <c r="A878" s="122"/>
      <c r="B878" s="171"/>
      <c r="C878" s="172"/>
      <c r="D878" s="202"/>
      <c r="E878" s="6"/>
      <c r="F878" s="6"/>
      <c r="G878" s="6"/>
      <c r="H878" s="6"/>
      <c r="I878" s="6"/>
      <c r="J878" s="6"/>
      <c r="K878" s="6"/>
      <c r="L878" s="6"/>
      <c r="M878" s="6"/>
      <c r="N878" s="6"/>
      <c r="O878" s="6"/>
      <c r="P878" s="6"/>
      <c r="Q878" s="6"/>
    </row>
    <row r="879" spans="1:17" ht="12.75">
      <c r="A879" s="122"/>
      <c r="B879" s="171"/>
      <c r="C879" s="172"/>
      <c r="D879" s="202"/>
      <c r="E879" s="6"/>
      <c r="F879" s="6"/>
      <c r="G879" s="6"/>
      <c r="H879" s="6"/>
      <c r="I879" s="6"/>
      <c r="J879" s="6"/>
      <c r="K879" s="6"/>
      <c r="L879" s="6"/>
      <c r="M879" s="6"/>
      <c r="N879" s="6"/>
      <c r="O879" s="6"/>
      <c r="P879" s="6"/>
      <c r="Q879" s="6"/>
    </row>
    <row r="880" spans="1:17" ht="12.75">
      <c r="A880" s="122"/>
      <c r="B880" s="171"/>
      <c r="C880" s="172"/>
      <c r="D880" s="202"/>
      <c r="E880" s="6"/>
      <c r="F880" s="6"/>
      <c r="G880" s="6"/>
      <c r="H880" s="6"/>
      <c r="I880" s="6"/>
      <c r="J880" s="6"/>
      <c r="K880" s="6"/>
      <c r="L880" s="6"/>
      <c r="M880" s="6"/>
      <c r="N880" s="6"/>
      <c r="O880" s="6"/>
      <c r="P880" s="6"/>
      <c r="Q880" s="6"/>
    </row>
    <row r="881" spans="1:17" ht="12.75">
      <c r="A881" s="122"/>
      <c r="B881" s="171"/>
      <c r="C881" s="172"/>
      <c r="D881" s="202"/>
      <c r="E881" s="6"/>
      <c r="F881" s="6"/>
      <c r="G881" s="6"/>
      <c r="H881" s="6"/>
      <c r="I881" s="6"/>
      <c r="J881" s="6"/>
      <c r="K881" s="6"/>
      <c r="L881" s="6"/>
      <c r="M881" s="6"/>
      <c r="N881" s="6"/>
      <c r="O881" s="6"/>
      <c r="P881" s="6"/>
      <c r="Q881" s="6"/>
    </row>
    <row r="882" spans="1:17" ht="12.75">
      <c r="A882" s="122"/>
      <c r="B882" s="171"/>
      <c r="C882" s="172"/>
      <c r="D882" s="202"/>
      <c r="E882" s="6"/>
      <c r="F882" s="6"/>
      <c r="G882" s="6"/>
      <c r="H882" s="6"/>
      <c r="I882" s="6"/>
      <c r="J882" s="6"/>
      <c r="K882" s="6"/>
      <c r="L882" s="6"/>
      <c r="M882" s="6"/>
      <c r="N882" s="6"/>
      <c r="O882" s="6"/>
      <c r="P882" s="6"/>
      <c r="Q882" s="6"/>
    </row>
    <row r="883" spans="1:17" ht="12.75">
      <c r="A883" s="122"/>
      <c r="B883" s="171"/>
      <c r="C883" s="172"/>
      <c r="D883" s="202"/>
      <c r="E883" s="6"/>
      <c r="F883" s="6"/>
      <c r="G883" s="6"/>
      <c r="H883" s="6"/>
      <c r="I883" s="6"/>
      <c r="J883" s="6"/>
      <c r="K883" s="6"/>
      <c r="L883" s="6"/>
      <c r="M883" s="6"/>
      <c r="N883" s="6"/>
      <c r="O883" s="6"/>
      <c r="P883" s="6"/>
      <c r="Q883" s="6"/>
    </row>
    <row r="884" spans="1:17" ht="12.75">
      <c r="A884" s="122"/>
      <c r="B884" s="171"/>
      <c r="C884" s="172"/>
      <c r="D884" s="202"/>
      <c r="E884" s="6"/>
      <c r="F884" s="6"/>
      <c r="G884" s="6"/>
      <c r="H884" s="6"/>
      <c r="I884" s="6"/>
      <c r="J884" s="6"/>
      <c r="K884" s="6"/>
      <c r="L884" s="6"/>
      <c r="M884" s="6"/>
      <c r="N884" s="6"/>
      <c r="O884" s="6"/>
      <c r="P884" s="6"/>
      <c r="Q884" s="6"/>
    </row>
    <row r="885" spans="1:17" ht="12.75">
      <c r="A885" s="122"/>
      <c r="B885" s="171"/>
      <c r="C885" s="172"/>
      <c r="D885" s="202"/>
      <c r="E885" s="6"/>
      <c r="F885" s="6"/>
      <c r="G885" s="6"/>
      <c r="H885" s="6"/>
      <c r="I885" s="6"/>
      <c r="J885" s="6"/>
      <c r="K885" s="6"/>
      <c r="L885" s="6"/>
      <c r="M885" s="6"/>
      <c r="N885" s="6"/>
      <c r="O885" s="6"/>
      <c r="P885" s="6"/>
      <c r="Q885" s="6"/>
    </row>
    <row r="886" spans="1:17" ht="12.75">
      <c r="A886" s="122"/>
      <c r="B886" s="171"/>
      <c r="C886" s="172"/>
      <c r="D886" s="202"/>
      <c r="E886" s="6"/>
      <c r="F886" s="6"/>
      <c r="G886" s="6"/>
      <c r="H886" s="6"/>
      <c r="I886" s="6"/>
      <c r="J886" s="6"/>
      <c r="K886" s="6"/>
      <c r="L886" s="6"/>
      <c r="M886" s="6"/>
      <c r="N886" s="6"/>
      <c r="O886" s="6"/>
      <c r="P886" s="6"/>
      <c r="Q886" s="6"/>
    </row>
    <row r="887" spans="1:17" ht="12.75">
      <c r="A887" s="122"/>
      <c r="B887" s="171"/>
      <c r="C887" s="172"/>
      <c r="D887" s="202"/>
      <c r="E887" s="6"/>
      <c r="F887" s="6"/>
      <c r="G887" s="6"/>
      <c r="H887" s="6"/>
      <c r="I887" s="6"/>
      <c r="J887" s="6"/>
      <c r="K887" s="6"/>
      <c r="L887" s="6"/>
      <c r="M887" s="6"/>
      <c r="N887" s="6"/>
      <c r="O887" s="6"/>
      <c r="P887" s="6"/>
      <c r="Q887" s="6"/>
    </row>
    <row r="888" spans="1:17" ht="12.75">
      <c r="A888" s="122"/>
      <c r="B888" s="171"/>
      <c r="C888" s="172"/>
      <c r="D888" s="202"/>
      <c r="E888" s="6"/>
      <c r="F888" s="6"/>
      <c r="G888" s="6"/>
      <c r="H888" s="6"/>
      <c r="I888" s="6"/>
      <c r="J888" s="6"/>
      <c r="K888" s="6"/>
      <c r="L888" s="6"/>
      <c r="M888" s="6"/>
      <c r="N888" s="6"/>
      <c r="O888" s="6"/>
      <c r="P888" s="6"/>
      <c r="Q888" s="6"/>
    </row>
    <row r="889" spans="1:17" ht="12.75">
      <c r="A889" s="122"/>
      <c r="B889" s="171"/>
      <c r="C889" s="172"/>
      <c r="D889" s="202"/>
      <c r="E889" s="6"/>
      <c r="F889" s="6"/>
      <c r="G889" s="6"/>
      <c r="H889" s="6"/>
      <c r="I889" s="6"/>
      <c r="J889" s="6"/>
      <c r="K889" s="6"/>
      <c r="L889" s="6"/>
      <c r="M889" s="6"/>
      <c r="N889" s="6"/>
      <c r="O889" s="6"/>
      <c r="P889" s="6"/>
      <c r="Q889" s="6"/>
    </row>
    <row r="890" spans="1:17" ht="12.75">
      <c r="A890" s="122"/>
      <c r="B890" s="171"/>
      <c r="C890" s="172"/>
      <c r="D890" s="202"/>
      <c r="E890" s="6"/>
      <c r="F890" s="6"/>
      <c r="G890" s="6"/>
      <c r="H890" s="6"/>
      <c r="I890" s="6"/>
      <c r="J890" s="6"/>
      <c r="K890" s="6"/>
      <c r="L890" s="6"/>
      <c r="M890" s="6"/>
      <c r="N890" s="6"/>
      <c r="O890" s="6"/>
      <c r="P890" s="6"/>
      <c r="Q890" s="6"/>
    </row>
    <row r="891" spans="1:17" ht="12.75">
      <c r="A891" s="122"/>
      <c r="B891" s="171"/>
      <c r="C891" s="172"/>
      <c r="D891" s="202"/>
      <c r="E891" s="6"/>
      <c r="F891" s="6"/>
      <c r="G891" s="6"/>
      <c r="H891" s="6"/>
      <c r="I891" s="6"/>
      <c r="J891" s="6"/>
      <c r="K891" s="6"/>
      <c r="L891" s="6"/>
      <c r="M891" s="6"/>
      <c r="N891" s="6"/>
      <c r="O891" s="6"/>
      <c r="P891" s="6"/>
      <c r="Q891" s="6"/>
    </row>
    <row r="892" spans="1:17" ht="12.75">
      <c r="A892" s="122"/>
      <c r="B892" s="171"/>
      <c r="C892" s="172"/>
      <c r="D892" s="202"/>
      <c r="E892" s="6"/>
      <c r="F892" s="6"/>
      <c r="G892" s="6"/>
      <c r="H892" s="6"/>
      <c r="I892" s="6"/>
      <c r="J892" s="6"/>
      <c r="K892" s="6"/>
      <c r="L892" s="6"/>
      <c r="M892" s="6"/>
      <c r="N892" s="6"/>
      <c r="O892" s="6"/>
      <c r="P892" s="6"/>
      <c r="Q892" s="6"/>
    </row>
    <row r="893" spans="1:17" ht="12.75">
      <c r="A893" s="122"/>
      <c r="B893" s="171"/>
      <c r="C893" s="172"/>
      <c r="D893" s="202"/>
      <c r="E893" s="6"/>
      <c r="F893" s="6"/>
      <c r="G893" s="6"/>
      <c r="H893" s="6"/>
      <c r="I893" s="6"/>
      <c r="J893" s="6"/>
      <c r="K893" s="6"/>
      <c r="L893" s="6"/>
      <c r="M893" s="6"/>
      <c r="N893" s="6"/>
      <c r="O893" s="6"/>
      <c r="P893" s="6"/>
      <c r="Q893" s="6"/>
    </row>
    <row r="894" spans="1:17" ht="12.75">
      <c r="A894" s="122"/>
      <c r="B894" s="171"/>
      <c r="C894" s="172"/>
      <c r="D894" s="202"/>
      <c r="E894" s="6"/>
      <c r="F894" s="6"/>
      <c r="G894" s="6"/>
      <c r="H894" s="6"/>
      <c r="I894" s="6"/>
      <c r="J894" s="6"/>
      <c r="K894" s="6"/>
      <c r="L894" s="6"/>
      <c r="M894" s="6"/>
      <c r="N894" s="6"/>
      <c r="O894" s="6"/>
      <c r="P894" s="6"/>
      <c r="Q894" s="6"/>
    </row>
    <row r="895" spans="1:17" ht="12.75">
      <c r="A895" s="122"/>
      <c r="B895" s="171"/>
      <c r="C895" s="172"/>
      <c r="D895" s="202"/>
      <c r="E895" s="6"/>
      <c r="F895" s="6"/>
      <c r="G895" s="6"/>
      <c r="H895" s="6"/>
      <c r="I895" s="6"/>
      <c r="J895" s="6"/>
      <c r="K895" s="6"/>
      <c r="L895" s="6"/>
      <c r="M895" s="6"/>
      <c r="N895" s="6"/>
      <c r="O895" s="6"/>
      <c r="P895" s="6"/>
      <c r="Q895" s="6"/>
    </row>
    <row r="896" spans="1:17" ht="12.75">
      <c r="A896" s="122"/>
      <c r="B896" s="171"/>
      <c r="C896" s="172"/>
      <c r="D896" s="202"/>
      <c r="E896" s="6"/>
      <c r="F896" s="6"/>
      <c r="G896" s="6"/>
      <c r="H896" s="6"/>
      <c r="I896" s="6"/>
      <c r="J896" s="6"/>
      <c r="K896" s="6"/>
      <c r="L896" s="6"/>
      <c r="M896" s="6"/>
      <c r="N896" s="6"/>
      <c r="O896" s="6"/>
      <c r="P896" s="6"/>
      <c r="Q896" s="6"/>
    </row>
    <row r="897" spans="1:17" ht="12.75">
      <c r="A897" s="122"/>
      <c r="B897" s="171"/>
      <c r="C897" s="172"/>
      <c r="D897" s="202"/>
      <c r="E897" s="6"/>
      <c r="F897" s="6"/>
      <c r="G897" s="6"/>
      <c r="H897" s="6"/>
      <c r="I897" s="6"/>
      <c r="J897" s="6"/>
      <c r="K897" s="6"/>
      <c r="L897" s="6"/>
      <c r="M897" s="6"/>
      <c r="N897" s="6"/>
      <c r="O897" s="6"/>
      <c r="P897" s="6"/>
      <c r="Q897" s="6"/>
    </row>
    <row r="898" spans="1:17" ht="12.75">
      <c r="A898" s="122"/>
      <c r="B898" s="171"/>
      <c r="C898" s="172"/>
      <c r="D898" s="202"/>
      <c r="E898" s="6"/>
      <c r="F898" s="6"/>
      <c r="G898" s="6"/>
      <c r="H898" s="6"/>
      <c r="I898" s="6"/>
      <c r="J898" s="6"/>
      <c r="K898" s="6"/>
      <c r="L898" s="6"/>
      <c r="M898" s="6"/>
      <c r="N898" s="6"/>
      <c r="O898" s="6"/>
      <c r="P898" s="6"/>
      <c r="Q898" s="6"/>
    </row>
    <row r="899" spans="1:17" ht="12.75">
      <c r="A899" s="122"/>
      <c r="B899" s="171"/>
      <c r="C899" s="172"/>
      <c r="D899" s="202"/>
      <c r="E899" s="6"/>
      <c r="F899" s="6"/>
      <c r="G899" s="6"/>
      <c r="H899" s="6"/>
      <c r="I899" s="6"/>
      <c r="J899" s="6"/>
      <c r="K899" s="6"/>
      <c r="L899" s="6"/>
      <c r="M899" s="6"/>
      <c r="N899" s="6"/>
      <c r="O899" s="6"/>
      <c r="P899" s="6"/>
      <c r="Q899" s="6"/>
    </row>
    <row r="900" spans="1:17" ht="12.75">
      <c r="A900" s="122"/>
      <c r="B900" s="171"/>
      <c r="C900" s="172"/>
      <c r="D900" s="202"/>
      <c r="E900" s="6"/>
      <c r="F900" s="6"/>
      <c r="G900" s="6"/>
      <c r="H900" s="6"/>
      <c r="I900" s="6"/>
      <c r="J900" s="6"/>
      <c r="K900" s="6"/>
      <c r="L900" s="6"/>
      <c r="M900" s="6"/>
      <c r="N900" s="6"/>
      <c r="O900" s="6"/>
      <c r="P900" s="6"/>
      <c r="Q900" s="6"/>
    </row>
    <row r="901" spans="1:17" ht="12.75">
      <c r="A901" s="122"/>
      <c r="B901" s="171"/>
      <c r="C901" s="172"/>
      <c r="D901" s="202"/>
      <c r="E901" s="6"/>
      <c r="F901" s="6"/>
      <c r="G901" s="6"/>
      <c r="H901" s="6"/>
      <c r="I901" s="6"/>
      <c r="J901" s="6"/>
      <c r="K901" s="6"/>
      <c r="L901" s="6"/>
      <c r="M901" s="6"/>
      <c r="N901" s="6"/>
      <c r="O901" s="6"/>
      <c r="P901" s="6"/>
      <c r="Q901" s="6"/>
    </row>
    <row r="902" spans="1:17" ht="12.75">
      <c r="A902" s="122"/>
      <c r="B902" s="171"/>
      <c r="C902" s="172"/>
      <c r="D902" s="202"/>
      <c r="E902" s="6"/>
      <c r="F902" s="6"/>
      <c r="G902" s="6"/>
      <c r="H902" s="6"/>
      <c r="I902" s="6"/>
      <c r="J902" s="6"/>
      <c r="K902" s="6"/>
      <c r="L902" s="6"/>
      <c r="M902" s="6"/>
      <c r="N902" s="6"/>
      <c r="O902" s="6"/>
      <c r="P902" s="6"/>
      <c r="Q902" s="6"/>
    </row>
    <row r="903" spans="1:17" ht="12.75">
      <c r="A903" s="122"/>
      <c r="B903" s="171"/>
      <c r="C903" s="172"/>
      <c r="D903" s="202"/>
      <c r="E903" s="6"/>
      <c r="F903" s="6"/>
      <c r="G903" s="6"/>
      <c r="H903" s="6"/>
      <c r="I903" s="6"/>
      <c r="J903" s="6"/>
      <c r="K903" s="6"/>
      <c r="L903" s="6"/>
      <c r="M903" s="6"/>
      <c r="N903" s="6"/>
      <c r="O903" s="6"/>
      <c r="P903" s="6"/>
      <c r="Q903" s="6"/>
    </row>
    <row r="904" spans="1:17" ht="12.75">
      <c r="A904" s="122"/>
      <c r="B904" s="171"/>
      <c r="C904" s="172"/>
      <c r="D904" s="202"/>
      <c r="E904" s="6"/>
      <c r="F904" s="6"/>
      <c r="G904" s="6"/>
      <c r="H904" s="6"/>
      <c r="I904" s="6"/>
      <c r="J904" s="6"/>
      <c r="K904" s="6"/>
      <c r="L904" s="6"/>
      <c r="M904" s="6"/>
      <c r="N904" s="6"/>
      <c r="O904" s="6"/>
      <c r="P904" s="6"/>
      <c r="Q904" s="6"/>
    </row>
    <row r="905" spans="1:17" ht="12.75">
      <c r="A905" s="122"/>
      <c r="B905" s="171"/>
      <c r="C905" s="172"/>
      <c r="D905" s="202"/>
      <c r="E905" s="6"/>
      <c r="F905" s="6"/>
      <c r="G905" s="6"/>
      <c r="H905" s="6"/>
      <c r="I905" s="6"/>
      <c r="J905" s="6"/>
      <c r="K905" s="6"/>
      <c r="L905" s="6"/>
      <c r="M905" s="6"/>
      <c r="N905" s="6"/>
      <c r="O905" s="6"/>
      <c r="P905" s="6"/>
      <c r="Q905" s="6"/>
    </row>
    <row r="906" spans="1:17" ht="12.75">
      <c r="A906" s="122"/>
      <c r="B906" s="171"/>
      <c r="C906" s="172"/>
      <c r="D906" s="202"/>
      <c r="E906" s="6"/>
      <c r="F906" s="6"/>
      <c r="G906" s="6"/>
      <c r="H906" s="6"/>
      <c r="I906" s="6"/>
      <c r="J906" s="6"/>
      <c r="K906" s="6"/>
      <c r="L906" s="6"/>
      <c r="M906" s="6"/>
      <c r="N906" s="6"/>
      <c r="O906" s="6"/>
      <c r="P906" s="6"/>
      <c r="Q906" s="6"/>
    </row>
    <row r="907" spans="1:17" ht="12.75">
      <c r="A907" s="122"/>
      <c r="B907" s="171"/>
      <c r="C907" s="172"/>
      <c r="D907" s="202"/>
      <c r="E907" s="6"/>
      <c r="F907" s="6"/>
      <c r="G907" s="6"/>
      <c r="H907" s="6"/>
      <c r="I907" s="6"/>
      <c r="J907" s="6"/>
      <c r="K907" s="6"/>
      <c r="L907" s="6"/>
      <c r="M907" s="6"/>
      <c r="N907" s="6"/>
      <c r="O907" s="6"/>
      <c r="P907" s="6"/>
      <c r="Q907" s="6"/>
    </row>
    <row r="908" spans="1:17" ht="12.75">
      <c r="A908" s="122"/>
      <c r="B908" s="171"/>
      <c r="C908" s="172"/>
      <c r="D908" s="202"/>
      <c r="E908" s="6"/>
      <c r="F908" s="6"/>
      <c r="G908" s="6"/>
      <c r="H908" s="6"/>
      <c r="I908" s="6"/>
      <c r="J908" s="6"/>
      <c r="K908" s="6"/>
      <c r="L908" s="6"/>
      <c r="M908" s="6"/>
      <c r="N908" s="6"/>
      <c r="O908" s="6"/>
      <c r="P908" s="6"/>
      <c r="Q908" s="6"/>
    </row>
    <row r="909" spans="1:17" ht="12.75">
      <c r="A909" s="122"/>
      <c r="B909" s="171"/>
      <c r="C909" s="172"/>
      <c r="D909" s="202"/>
      <c r="E909" s="6"/>
      <c r="F909" s="6"/>
      <c r="G909" s="6"/>
      <c r="H909" s="6"/>
      <c r="I909" s="6"/>
      <c r="J909" s="6"/>
      <c r="K909" s="6"/>
      <c r="L909" s="6"/>
      <c r="M909" s="6"/>
      <c r="N909" s="6"/>
      <c r="O909" s="6"/>
      <c r="P909" s="6"/>
      <c r="Q909" s="6"/>
    </row>
    <row r="910" spans="1:17" ht="12.75">
      <c r="A910" s="122"/>
      <c r="B910" s="171"/>
      <c r="C910" s="172"/>
      <c r="D910" s="202"/>
      <c r="E910" s="6"/>
      <c r="F910" s="6"/>
      <c r="G910" s="6"/>
      <c r="H910" s="6"/>
      <c r="I910" s="6"/>
      <c r="J910" s="6"/>
      <c r="K910" s="6"/>
      <c r="L910" s="6"/>
      <c r="M910" s="6"/>
      <c r="N910" s="6"/>
      <c r="O910" s="6"/>
      <c r="P910" s="6"/>
      <c r="Q910" s="6"/>
    </row>
    <row r="911" spans="1:17" ht="12.75">
      <c r="A911" s="122"/>
      <c r="B911" s="171"/>
      <c r="C911" s="172"/>
      <c r="D911" s="202"/>
      <c r="E911" s="6"/>
      <c r="F911" s="6"/>
      <c r="G911" s="6"/>
      <c r="H911" s="6"/>
      <c r="I911" s="6"/>
      <c r="J911" s="6"/>
      <c r="K911" s="6"/>
      <c r="L911" s="6"/>
      <c r="M911" s="6"/>
      <c r="N911" s="6"/>
      <c r="O911" s="6"/>
      <c r="P911" s="6"/>
      <c r="Q911" s="6"/>
    </row>
    <row r="912" spans="1:17" ht="12.75">
      <c r="A912" s="122"/>
      <c r="B912" s="171"/>
      <c r="C912" s="172"/>
      <c r="D912" s="202"/>
      <c r="E912" s="6"/>
      <c r="F912" s="6"/>
      <c r="G912" s="6"/>
      <c r="H912" s="6"/>
      <c r="I912" s="6"/>
      <c r="J912" s="6"/>
      <c r="K912" s="6"/>
      <c r="L912" s="6"/>
      <c r="M912" s="6"/>
      <c r="N912" s="6"/>
      <c r="O912" s="6"/>
      <c r="P912" s="6"/>
      <c r="Q912" s="6"/>
    </row>
    <row r="913" spans="1:17" ht="12.75">
      <c r="A913" s="122"/>
      <c r="B913" s="171"/>
      <c r="C913" s="172"/>
      <c r="D913" s="202"/>
      <c r="E913" s="6"/>
      <c r="F913" s="6"/>
      <c r="G913" s="6"/>
      <c r="H913" s="6"/>
      <c r="I913" s="6"/>
      <c r="J913" s="6"/>
      <c r="K913" s="6"/>
      <c r="L913" s="6"/>
      <c r="M913" s="6"/>
      <c r="N913" s="6"/>
      <c r="O913" s="6"/>
      <c r="P913" s="6"/>
      <c r="Q913" s="6"/>
    </row>
    <row r="914" spans="1:17" ht="12.75">
      <c r="A914" s="122"/>
      <c r="B914" s="171"/>
      <c r="C914" s="172"/>
      <c r="D914" s="202"/>
      <c r="E914" s="6"/>
      <c r="F914" s="6"/>
      <c r="G914" s="6"/>
      <c r="H914" s="6"/>
      <c r="I914" s="6"/>
      <c r="J914" s="6"/>
      <c r="K914" s="6"/>
      <c r="L914" s="6"/>
      <c r="M914" s="6"/>
      <c r="N914" s="6"/>
      <c r="O914" s="6"/>
      <c r="P914" s="6"/>
      <c r="Q914" s="6"/>
    </row>
    <row r="915" spans="1:17" ht="12.75">
      <c r="A915" s="122"/>
      <c r="B915" s="171"/>
      <c r="C915" s="172"/>
      <c r="D915" s="202"/>
      <c r="E915" s="6"/>
      <c r="F915" s="6"/>
      <c r="G915" s="6"/>
      <c r="H915" s="6"/>
      <c r="I915" s="6"/>
      <c r="J915" s="6"/>
      <c r="K915" s="6"/>
      <c r="L915" s="6"/>
      <c r="M915" s="6"/>
      <c r="N915" s="6"/>
      <c r="O915" s="6"/>
      <c r="P915" s="6"/>
      <c r="Q915" s="6"/>
    </row>
    <row r="916" spans="1:17" ht="12.75">
      <c r="A916" s="122"/>
      <c r="B916" s="171"/>
      <c r="C916" s="172"/>
      <c r="D916" s="202"/>
      <c r="E916" s="6"/>
      <c r="F916" s="6"/>
      <c r="G916" s="6"/>
      <c r="H916" s="6"/>
      <c r="I916" s="6"/>
      <c r="J916" s="6"/>
      <c r="K916" s="6"/>
      <c r="L916" s="6"/>
      <c r="M916" s="6"/>
      <c r="N916" s="6"/>
      <c r="O916" s="6"/>
      <c r="P916" s="6"/>
      <c r="Q916" s="6"/>
    </row>
    <row r="917" spans="1:17" ht="12.75">
      <c r="A917" s="122"/>
      <c r="B917" s="171"/>
      <c r="C917" s="172"/>
      <c r="D917" s="202"/>
      <c r="E917" s="6"/>
      <c r="F917" s="6"/>
      <c r="G917" s="6"/>
      <c r="H917" s="6"/>
      <c r="I917" s="6"/>
      <c r="J917" s="6"/>
      <c r="K917" s="6"/>
      <c r="L917" s="6"/>
      <c r="M917" s="6"/>
      <c r="N917" s="6"/>
      <c r="O917" s="6"/>
      <c r="P917" s="6"/>
      <c r="Q917" s="6"/>
    </row>
    <row r="918" spans="1:17" ht="12.75">
      <c r="A918" s="122"/>
      <c r="B918" s="171"/>
      <c r="C918" s="172"/>
      <c r="D918" s="202"/>
      <c r="E918" s="6"/>
      <c r="F918" s="6"/>
      <c r="G918" s="6"/>
      <c r="H918" s="6"/>
      <c r="I918" s="6"/>
      <c r="J918" s="6"/>
      <c r="K918" s="6"/>
      <c r="L918" s="6"/>
      <c r="M918" s="6"/>
      <c r="N918" s="6"/>
      <c r="O918" s="6"/>
      <c r="P918" s="6"/>
      <c r="Q918" s="6"/>
    </row>
    <row r="919" spans="1:17" ht="12.75">
      <c r="A919" s="122"/>
      <c r="B919" s="171"/>
      <c r="C919" s="172"/>
      <c r="D919" s="202"/>
      <c r="E919" s="6"/>
      <c r="F919" s="6"/>
      <c r="G919" s="6"/>
      <c r="H919" s="6"/>
      <c r="I919" s="6"/>
      <c r="J919" s="6"/>
      <c r="K919" s="6"/>
      <c r="L919" s="6"/>
      <c r="M919" s="6"/>
      <c r="N919" s="6"/>
      <c r="O919" s="6"/>
      <c r="P919" s="6"/>
      <c r="Q919" s="6"/>
    </row>
    <row r="920" spans="1:17" ht="12.75">
      <c r="A920" s="122"/>
      <c r="B920" s="171"/>
      <c r="C920" s="172"/>
      <c r="D920" s="202"/>
      <c r="E920" s="6"/>
      <c r="F920" s="6"/>
      <c r="G920" s="6"/>
      <c r="H920" s="6"/>
      <c r="I920" s="6"/>
      <c r="J920" s="6"/>
      <c r="K920" s="6"/>
      <c r="L920" s="6"/>
      <c r="M920" s="6"/>
      <c r="N920" s="6"/>
      <c r="O920" s="6"/>
      <c r="P920" s="6"/>
      <c r="Q920" s="6"/>
    </row>
    <row r="921" spans="1:17" ht="12.75">
      <c r="A921" s="122"/>
      <c r="B921" s="171"/>
      <c r="C921" s="172"/>
      <c r="D921" s="202"/>
      <c r="E921" s="6"/>
      <c r="F921" s="6"/>
      <c r="G921" s="6"/>
      <c r="H921" s="6"/>
      <c r="I921" s="6"/>
      <c r="J921" s="6"/>
      <c r="K921" s="6"/>
      <c r="L921" s="6"/>
      <c r="M921" s="6"/>
      <c r="N921" s="6"/>
      <c r="O921" s="6"/>
      <c r="P921" s="6"/>
      <c r="Q921" s="6"/>
    </row>
    <row r="922" spans="1:17" ht="12.75">
      <c r="A922" s="122"/>
      <c r="B922" s="171"/>
      <c r="C922" s="172"/>
      <c r="D922" s="202"/>
      <c r="E922" s="6"/>
      <c r="F922" s="6"/>
      <c r="G922" s="6"/>
      <c r="H922" s="6"/>
      <c r="I922" s="6"/>
      <c r="J922" s="6"/>
      <c r="K922" s="6"/>
      <c r="L922" s="6"/>
      <c r="M922" s="6"/>
      <c r="N922" s="6"/>
      <c r="O922" s="6"/>
      <c r="P922" s="6"/>
      <c r="Q922" s="6"/>
    </row>
    <row r="923" spans="1:17" ht="12.75">
      <c r="A923" s="122"/>
      <c r="B923" s="171"/>
      <c r="C923" s="172"/>
      <c r="D923" s="202"/>
      <c r="E923" s="6"/>
      <c r="F923" s="6"/>
      <c r="G923" s="6"/>
      <c r="H923" s="6"/>
      <c r="I923" s="6"/>
      <c r="J923" s="6"/>
      <c r="K923" s="6"/>
      <c r="L923" s="6"/>
      <c r="M923" s="6"/>
      <c r="N923" s="6"/>
      <c r="O923" s="6"/>
      <c r="P923" s="6"/>
      <c r="Q923" s="6"/>
    </row>
    <row r="924" spans="1:17" ht="12.75">
      <c r="A924" s="122"/>
      <c r="B924" s="171"/>
      <c r="C924" s="172"/>
      <c r="D924" s="202"/>
      <c r="E924" s="6"/>
      <c r="F924" s="6"/>
      <c r="G924" s="6"/>
      <c r="H924" s="6"/>
      <c r="I924" s="6"/>
      <c r="J924" s="6"/>
      <c r="K924" s="6"/>
      <c r="L924" s="6"/>
      <c r="M924" s="6"/>
      <c r="N924" s="6"/>
      <c r="O924" s="6"/>
      <c r="P924" s="6"/>
      <c r="Q924" s="6"/>
    </row>
    <row r="925" spans="1:17" ht="12.75">
      <c r="A925" s="122"/>
      <c r="B925" s="171"/>
      <c r="C925" s="172"/>
      <c r="D925" s="202"/>
      <c r="E925" s="6"/>
      <c r="F925" s="6"/>
      <c r="G925" s="6"/>
      <c r="H925" s="6"/>
      <c r="I925" s="6"/>
      <c r="J925" s="6"/>
      <c r="K925" s="6"/>
      <c r="L925" s="6"/>
      <c r="M925" s="6"/>
      <c r="N925" s="6"/>
      <c r="O925" s="6"/>
      <c r="P925" s="6"/>
      <c r="Q925" s="6"/>
    </row>
    <row r="926" spans="1:17" ht="12.75">
      <c r="A926" s="122"/>
      <c r="B926" s="171"/>
      <c r="C926" s="172"/>
      <c r="D926" s="202"/>
      <c r="E926" s="6"/>
      <c r="F926" s="6"/>
      <c r="G926" s="6"/>
      <c r="H926" s="6"/>
      <c r="I926" s="6"/>
      <c r="J926" s="6"/>
      <c r="K926" s="6"/>
      <c r="L926" s="6"/>
      <c r="M926" s="6"/>
      <c r="N926" s="6"/>
      <c r="O926" s="6"/>
      <c r="P926" s="6"/>
      <c r="Q926" s="6"/>
    </row>
    <row r="927" spans="1:17" ht="12.75">
      <c r="A927" s="122"/>
      <c r="B927" s="171"/>
      <c r="C927" s="172"/>
      <c r="D927" s="202"/>
      <c r="E927" s="6"/>
      <c r="F927" s="6"/>
      <c r="G927" s="6"/>
      <c r="H927" s="6"/>
      <c r="I927" s="6"/>
      <c r="J927" s="6"/>
      <c r="K927" s="6"/>
      <c r="L927" s="6"/>
      <c r="M927" s="6"/>
      <c r="N927" s="6"/>
      <c r="O927" s="6"/>
      <c r="P927" s="6"/>
      <c r="Q927" s="6"/>
    </row>
    <row r="928" spans="1:17" ht="12.75">
      <c r="A928" s="122"/>
      <c r="B928" s="171"/>
      <c r="C928" s="172"/>
      <c r="D928" s="202"/>
      <c r="E928" s="6"/>
      <c r="F928" s="6"/>
      <c r="G928" s="6"/>
      <c r="H928" s="6"/>
      <c r="I928" s="6"/>
      <c r="J928" s="6"/>
      <c r="K928" s="6"/>
      <c r="L928" s="6"/>
      <c r="M928" s="6"/>
      <c r="N928" s="6"/>
      <c r="O928" s="6"/>
      <c r="P928" s="6"/>
      <c r="Q928" s="6"/>
    </row>
    <row r="929" spans="1:17" ht="12.75">
      <c r="A929" s="122"/>
      <c r="B929" s="171"/>
      <c r="C929" s="172"/>
      <c r="D929" s="202"/>
      <c r="E929" s="6"/>
      <c r="F929" s="6"/>
      <c r="G929" s="6"/>
      <c r="H929" s="6"/>
      <c r="I929" s="6"/>
      <c r="J929" s="6"/>
      <c r="K929" s="6"/>
      <c r="L929" s="6"/>
      <c r="M929" s="6"/>
      <c r="N929" s="6"/>
      <c r="O929" s="6"/>
      <c r="P929" s="6"/>
      <c r="Q929" s="6"/>
    </row>
    <row r="930" spans="1:17" ht="12.75">
      <c r="A930" s="122"/>
      <c r="B930" s="171"/>
      <c r="C930" s="172"/>
      <c r="D930" s="202"/>
      <c r="E930" s="6"/>
      <c r="F930" s="6"/>
      <c r="G930" s="6"/>
      <c r="H930" s="6"/>
      <c r="I930" s="6"/>
      <c r="J930" s="6"/>
      <c r="K930" s="6"/>
      <c r="L930" s="6"/>
      <c r="M930" s="6"/>
      <c r="N930" s="6"/>
      <c r="O930" s="6"/>
      <c r="P930" s="6"/>
      <c r="Q930" s="6"/>
    </row>
    <row r="931" spans="1:17" ht="12.75">
      <c r="A931" s="122"/>
      <c r="B931" s="171"/>
      <c r="C931" s="172"/>
      <c r="D931" s="202"/>
      <c r="E931" s="6"/>
      <c r="F931" s="6"/>
      <c r="G931" s="6"/>
      <c r="H931" s="6"/>
      <c r="I931" s="6"/>
      <c r="J931" s="6"/>
      <c r="K931" s="6"/>
      <c r="L931" s="6"/>
      <c r="M931" s="6"/>
      <c r="N931" s="6"/>
      <c r="O931" s="6"/>
      <c r="P931" s="6"/>
      <c r="Q931" s="6"/>
    </row>
    <row r="932" spans="1:17" ht="12.75">
      <c r="A932" s="122"/>
      <c r="B932" s="171"/>
      <c r="C932" s="172"/>
      <c r="D932" s="202"/>
      <c r="E932" s="6"/>
      <c r="F932" s="6"/>
      <c r="G932" s="6"/>
      <c r="H932" s="6"/>
      <c r="I932" s="6"/>
      <c r="J932" s="6"/>
      <c r="K932" s="6"/>
      <c r="L932" s="6"/>
      <c r="M932" s="6"/>
      <c r="N932" s="6"/>
      <c r="O932" s="6"/>
      <c r="P932" s="6"/>
      <c r="Q932" s="6"/>
    </row>
    <row r="933" spans="1:17" ht="12.75">
      <c r="A933" s="122"/>
      <c r="B933" s="171"/>
      <c r="C933" s="172"/>
      <c r="D933" s="202"/>
      <c r="E933" s="6"/>
      <c r="F933" s="6"/>
      <c r="G933" s="6"/>
      <c r="H933" s="6"/>
      <c r="I933" s="6"/>
      <c r="J933" s="6"/>
      <c r="K933" s="6"/>
      <c r="L933" s="6"/>
      <c r="M933" s="6"/>
      <c r="N933" s="6"/>
      <c r="O933" s="6"/>
      <c r="P933" s="6"/>
      <c r="Q933" s="6"/>
    </row>
    <row r="934" spans="1:17" ht="12.75">
      <c r="A934" s="122"/>
      <c r="B934" s="171"/>
      <c r="C934" s="172"/>
      <c r="D934" s="202"/>
      <c r="E934" s="6"/>
      <c r="F934" s="6"/>
      <c r="G934" s="6"/>
      <c r="H934" s="6"/>
      <c r="I934" s="6"/>
      <c r="J934" s="6"/>
      <c r="K934" s="6"/>
      <c r="L934" s="6"/>
      <c r="M934" s="6"/>
      <c r="N934" s="6"/>
      <c r="O934" s="6"/>
      <c r="P934" s="6"/>
      <c r="Q934" s="6"/>
    </row>
    <row r="935" spans="1:17" ht="12.75">
      <c r="A935" s="122"/>
      <c r="B935" s="171"/>
      <c r="C935" s="172"/>
      <c r="D935" s="202"/>
      <c r="E935" s="6"/>
      <c r="F935" s="6"/>
      <c r="G935" s="6"/>
      <c r="H935" s="6"/>
      <c r="I935" s="6"/>
      <c r="J935" s="6"/>
      <c r="K935" s="6"/>
      <c r="L935" s="6"/>
      <c r="M935" s="6"/>
      <c r="N935" s="6"/>
      <c r="O935" s="6"/>
      <c r="P935" s="6"/>
      <c r="Q935" s="6"/>
    </row>
    <row r="936" spans="1:17" ht="12.75">
      <c r="A936" s="122"/>
      <c r="B936" s="171"/>
      <c r="C936" s="172"/>
      <c r="D936" s="202"/>
      <c r="E936" s="6"/>
      <c r="F936" s="6"/>
      <c r="G936" s="6"/>
      <c r="H936" s="6"/>
      <c r="I936" s="6"/>
      <c r="J936" s="6"/>
      <c r="K936" s="6"/>
      <c r="L936" s="6"/>
      <c r="M936" s="6"/>
      <c r="N936" s="6"/>
      <c r="O936" s="6"/>
      <c r="P936" s="6"/>
      <c r="Q936" s="6"/>
    </row>
    <row r="937" spans="1:17" ht="12.75">
      <c r="A937" s="122"/>
      <c r="B937" s="171"/>
      <c r="C937" s="172"/>
      <c r="D937" s="202"/>
      <c r="E937" s="6"/>
      <c r="F937" s="6"/>
      <c r="G937" s="6"/>
      <c r="H937" s="6"/>
      <c r="I937" s="6"/>
      <c r="J937" s="6"/>
      <c r="K937" s="6"/>
      <c r="L937" s="6"/>
      <c r="M937" s="6"/>
      <c r="N937" s="6"/>
      <c r="O937" s="6"/>
      <c r="P937" s="6"/>
      <c r="Q937" s="6"/>
    </row>
    <row r="938" spans="1:17" ht="12.75">
      <c r="A938" s="122"/>
      <c r="B938" s="171"/>
      <c r="C938" s="172"/>
      <c r="D938" s="202"/>
      <c r="E938" s="6"/>
      <c r="F938" s="6"/>
      <c r="G938" s="6"/>
      <c r="H938" s="6"/>
      <c r="I938" s="6"/>
      <c r="J938" s="6"/>
      <c r="K938" s="6"/>
      <c r="L938" s="6"/>
      <c r="M938" s="6"/>
      <c r="N938" s="6"/>
      <c r="O938" s="6"/>
      <c r="P938" s="6"/>
      <c r="Q938" s="6"/>
    </row>
    <row r="939" spans="1:17" ht="12.75">
      <c r="A939" s="122"/>
      <c r="B939" s="171"/>
      <c r="C939" s="172"/>
      <c r="D939" s="202"/>
      <c r="E939" s="6"/>
      <c r="F939" s="6"/>
      <c r="G939" s="6"/>
      <c r="H939" s="6"/>
      <c r="I939" s="6"/>
      <c r="J939" s="6"/>
      <c r="K939" s="6"/>
      <c r="L939" s="6"/>
      <c r="M939" s="6"/>
      <c r="N939" s="6"/>
      <c r="O939" s="6"/>
      <c r="P939" s="6"/>
      <c r="Q939" s="6"/>
    </row>
    <row r="940" spans="1:17" ht="12.75">
      <c r="A940" s="122"/>
      <c r="B940" s="171"/>
      <c r="C940" s="172"/>
      <c r="D940" s="202"/>
      <c r="E940" s="6"/>
      <c r="F940" s="6"/>
      <c r="G940" s="6"/>
      <c r="H940" s="6"/>
      <c r="I940" s="6"/>
      <c r="J940" s="6"/>
      <c r="K940" s="6"/>
      <c r="L940" s="6"/>
      <c r="M940" s="6"/>
      <c r="N940" s="6"/>
      <c r="O940" s="6"/>
      <c r="P940" s="6"/>
      <c r="Q940" s="6"/>
    </row>
    <row r="941" spans="1:17" ht="12.75">
      <c r="A941" s="122"/>
      <c r="B941" s="171"/>
      <c r="C941" s="172"/>
      <c r="D941" s="202"/>
      <c r="E941" s="6"/>
      <c r="F941" s="6"/>
      <c r="G941" s="6"/>
      <c r="H941" s="6"/>
      <c r="I941" s="6"/>
      <c r="J941" s="6"/>
      <c r="K941" s="6"/>
      <c r="L941" s="6"/>
      <c r="M941" s="6"/>
      <c r="N941" s="6"/>
      <c r="O941" s="6"/>
      <c r="P941" s="6"/>
      <c r="Q941" s="6"/>
    </row>
    <row r="942" spans="1:17" ht="12.75">
      <c r="A942" s="122"/>
      <c r="B942" s="171"/>
      <c r="C942" s="172"/>
      <c r="D942" s="202"/>
      <c r="E942" s="6"/>
      <c r="F942" s="6"/>
      <c r="G942" s="6"/>
      <c r="H942" s="6"/>
      <c r="I942" s="6"/>
      <c r="J942" s="6"/>
      <c r="K942" s="6"/>
      <c r="L942" s="6"/>
      <c r="M942" s="6"/>
      <c r="N942" s="6"/>
      <c r="O942" s="6"/>
      <c r="P942" s="6"/>
      <c r="Q942" s="6"/>
    </row>
    <row r="943" spans="1:17" ht="12.75">
      <c r="A943" s="122"/>
      <c r="B943" s="171"/>
      <c r="C943" s="172"/>
      <c r="D943" s="202"/>
      <c r="E943" s="6"/>
      <c r="F943" s="6"/>
      <c r="G943" s="6"/>
      <c r="H943" s="6"/>
      <c r="I943" s="6"/>
      <c r="J943" s="6"/>
      <c r="K943" s="6"/>
      <c r="L943" s="6"/>
      <c r="M943" s="6"/>
      <c r="N943" s="6"/>
      <c r="O943" s="6"/>
      <c r="P943" s="6"/>
      <c r="Q943" s="6"/>
    </row>
    <row r="944" spans="1:17" ht="12.75">
      <c r="A944" s="122"/>
      <c r="B944" s="171"/>
      <c r="C944" s="172"/>
      <c r="D944" s="202"/>
      <c r="E944" s="6"/>
      <c r="F944" s="6"/>
      <c r="G944" s="6"/>
      <c r="H944" s="6"/>
      <c r="I944" s="6"/>
      <c r="J944" s="6"/>
      <c r="K944" s="6"/>
      <c r="L944" s="6"/>
      <c r="M944" s="6"/>
      <c r="N944" s="6"/>
      <c r="O944" s="6"/>
      <c r="P944" s="6"/>
      <c r="Q944" s="6"/>
    </row>
    <row r="945" spans="1:17" ht="12.75">
      <c r="A945" s="122"/>
      <c r="B945" s="171"/>
      <c r="C945" s="172"/>
      <c r="D945" s="202"/>
      <c r="E945" s="6"/>
      <c r="F945" s="6"/>
      <c r="G945" s="6"/>
      <c r="H945" s="6"/>
      <c r="I945" s="6"/>
      <c r="J945" s="6"/>
      <c r="K945" s="6"/>
      <c r="L945" s="6"/>
      <c r="M945" s="6"/>
      <c r="N945" s="6"/>
      <c r="O945" s="6"/>
      <c r="P945" s="6"/>
      <c r="Q945" s="6"/>
    </row>
    <row r="946" spans="1:17" ht="12.75">
      <c r="A946" s="122"/>
      <c r="B946" s="171"/>
      <c r="C946" s="172"/>
      <c r="D946" s="202"/>
      <c r="E946" s="6"/>
      <c r="F946" s="6"/>
      <c r="G946" s="6"/>
      <c r="H946" s="6"/>
      <c r="I946" s="6"/>
      <c r="J946" s="6"/>
      <c r="K946" s="6"/>
      <c r="L946" s="6"/>
      <c r="M946" s="6"/>
      <c r="N946" s="6"/>
      <c r="O946" s="6"/>
      <c r="P946" s="6"/>
      <c r="Q946" s="6"/>
    </row>
    <row r="947" spans="1:17" ht="12.75">
      <c r="A947" s="122"/>
      <c r="B947" s="171"/>
      <c r="C947" s="172"/>
      <c r="D947" s="202"/>
      <c r="E947" s="6"/>
      <c r="F947" s="6"/>
      <c r="G947" s="6"/>
      <c r="H947" s="6"/>
      <c r="I947" s="6"/>
      <c r="J947" s="6"/>
      <c r="K947" s="6"/>
      <c r="L947" s="6"/>
      <c r="M947" s="6"/>
      <c r="N947" s="6"/>
      <c r="O947" s="6"/>
      <c r="P947" s="6"/>
      <c r="Q947" s="6"/>
    </row>
    <row r="948" spans="1:17" ht="12.75">
      <c r="A948" s="122"/>
      <c r="B948" s="171"/>
      <c r="C948" s="172"/>
      <c r="D948" s="202"/>
      <c r="E948" s="6"/>
      <c r="F948" s="6"/>
      <c r="G948" s="6"/>
      <c r="H948" s="6"/>
      <c r="I948" s="6"/>
      <c r="J948" s="6"/>
      <c r="K948" s="6"/>
      <c r="L948" s="6"/>
      <c r="M948" s="6"/>
      <c r="N948" s="6"/>
      <c r="O948" s="6"/>
      <c r="P948" s="6"/>
      <c r="Q948" s="6"/>
    </row>
    <row r="949" spans="1:17" ht="12.75">
      <c r="A949" s="122"/>
      <c r="B949" s="171"/>
      <c r="C949" s="172"/>
      <c r="D949" s="202"/>
      <c r="E949" s="6"/>
      <c r="F949" s="6"/>
      <c r="G949" s="6"/>
      <c r="H949" s="6"/>
      <c r="I949" s="6"/>
      <c r="J949" s="6"/>
      <c r="K949" s="6"/>
      <c r="L949" s="6"/>
      <c r="M949" s="6"/>
      <c r="N949" s="6"/>
      <c r="O949" s="6"/>
      <c r="P949" s="6"/>
      <c r="Q949" s="6"/>
    </row>
    <row r="950" spans="1:17" ht="12.75">
      <c r="A950" s="122"/>
      <c r="B950" s="171"/>
      <c r="C950" s="172"/>
      <c r="D950" s="202"/>
      <c r="E950" s="6"/>
      <c r="F950" s="6"/>
      <c r="G950" s="6"/>
      <c r="H950" s="6"/>
      <c r="I950" s="6"/>
      <c r="J950" s="6"/>
      <c r="K950" s="6"/>
      <c r="L950" s="6"/>
      <c r="M950" s="6"/>
      <c r="N950" s="6"/>
      <c r="O950" s="6"/>
      <c r="P950" s="6"/>
      <c r="Q950" s="6"/>
    </row>
    <row r="951" spans="1:17" ht="12.75">
      <c r="A951" s="122"/>
      <c r="B951" s="171"/>
      <c r="C951" s="172"/>
      <c r="D951" s="202"/>
      <c r="E951" s="6"/>
      <c r="F951" s="6"/>
      <c r="G951" s="6"/>
      <c r="H951" s="6"/>
      <c r="I951" s="6"/>
      <c r="J951" s="6"/>
      <c r="K951" s="6"/>
      <c r="L951" s="6"/>
      <c r="M951" s="6"/>
      <c r="N951" s="6"/>
      <c r="O951" s="6"/>
      <c r="P951" s="6"/>
      <c r="Q951" s="6"/>
    </row>
    <row r="952" spans="1:17" ht="12.75">
      <c r="A952" s="122"/>
      <c r="B952" s="171"/>
      <c r="C952" s="172"/>
      <c r="D952" s="202"/>
      <c r="E952" s="6"/>
      <c r="F952" s="6"/>
      <c r="G952" s="6"/>
      <c r="H952" s="6"/>
      <c r="I952" s="6"/>
      <c r="J952" s="6"/>
      <c r="K952" s="6"/>
      <c r="L952" s="6"/>
      <c r="M952" s="6"/>
      <c r="N952" s="6"/>
      <c r="O952" s="6"/>
      <c r="P952" s="6"/>
      <c r="Q952" s="6"/>
    </row>
    <row r="953" spans="1:17" ht="12.75">
      <c r="A953" s="122"/>
      <c r="B953" s="171"/>
      <c r="C953" s="172"/>
      <c r="D953" s="202"/>
      <c r="E953" s="6"/>
      <c r="F953" s="6"/>
      <c r="G953" s="6"/>
      <c r="H953" s="6"/>
      <c r="I953" s="6"/>
      <c r="J953" s="6"/>
      <c r="K953" s="6"/>
      <c r="L953" s="6"/>
      <c r="M953" s="6"/>
      <c r="N953" s="6"/>
      <c r="O953" s="6"/>
      <c r="P953" s="6"/>
      <c r="Q953" s="6"/>
    </row>
    <row r="954" spans="1:17" ht="12.75">
      <c r="A954" s="122"/>
      <c r="B954" s="171"/>
      <c r="C954" s="172"/>
      <c r="D954" s="202"/>
      <c r="E954" s="6"/>
      <c r="F954" s="6"/>
      <c r="G954" s="6"/>
      <c r="H954" s="6"/>
      <c r="I954" s="6"/>
      <c r="J954" s="6"/>
      <c r="K954" s="6"/>
      <c r="L954" s="6"/>
      <c r="M954" s="6"/>
      <c r="N954" s="6"/>
      <c r="O954" s="6"/>
      <c r="P954" s="6"/>
      <c r="Q954" s="6"/>
    </row>
    <row r="955" spans="1:17" ht="12.75">
      <c r="A955" s="122"/>
      <c r="B955" s="171"/>
      <c r="C955" s="172"/>
      <c r="D955" s="202"/>
      <c r="E955" s="6"/>
      <c r="F955" s="6"/>
      <c r="G955" s="6"/>
      <c r="H955" s="6"/>
      <c r="I955" s="6"/>
      <c r="J955" s="6"/>
      <c r="K955" s="6"/>
      <c r="L955" s="6"/>
      <c r="M955" s="6"/>
      <c r="N955" s="6"/>
      <c r="O955" s="6"/>
      <c r="P955" s="6"/>
      <c r="Q955" s="6"/>
    </row>
    <row r="956" spans="1:17" ht="12.75">
      <c r="A956" s="122"/>
      <c r="B956" s="171"/>
      <c r="C956" s="172"/>
      <c r="D956" s="202"/>
      <c r="E956" s="6"/>
      <c r="F956" s="6"/>
      <c r="G956" s="6"/>
      <c r="H956" s="6"/>
      <c r="I956" s="6"/>
      <c r="J956" s="6"/>
      <c r="K956" s="6"/>
      <c r="L956" s="6"/>
      <c r="M956" s="6"/>
      <c r="N956" s="6"/>
      <c r="O956" s="6"/>
      <c r="P956" s="6"/>
      <c r="Q956" s="6"/>
    </row>
    <row r="957" spans="1:17" ht="12.75">
      <c r="A957" s="122"/>
      <c r="B957" s="171"/>
      <c r="C957" s="172"/>
      <c r="D957" s="202"/>
      <c r="E957" s="6"/>
      <c r="F957" s="6"/>
      <c r="G957" s="6"/>
      <c r="H957" s="6"/>
      <c r="I957" s="6"/>
      <c r="J957" s="6"/>
      <c r="K957" s="6"/>
      <c r="L957" s="6"/>
      <c r="M957" s="6"/>
      <c r="N957" s="6"/>
      <c r="O957" s="6"/>
      <c r="P957" s="6"/>
      <c r="Q957" s="6"/>
    </row>
    <row r="958" spans="1:17" ht="12.75">
      <c r="A958" s="122"/>
      <c r="B958" s="171"/>
      <c r="C958" s="172"/>
      <c r="D958" s="202"/>
      <c r="E958" s="6"/>
      <c r="F958" s="6"/>
      <c r="G958" s="6"/>
      <c r="H958" s="6"/>
      <c r="I958" s="6"/>
      <c r="J958" s="6"/>
      <c r="K958" s="6"/>
      <c r="L958" s="6"/>
      <c r="M958" s="6"/>
      <c r="N958" s="6"/>
      <c r="O958" s="6"/>
      <c r="P958" s="6"/>
      <c r="Q958" s="6"/>
    </row>
    <row r="959" spans="1:17" ht="12.75">
      <c r="A959" s="122"/>
      <c r="B959" s="171"/>
      <c r="C959" s="172"/>
      <c r="D959" s="202"/>
      <c r="E959" s="6"/>
      <c r="F959" s="6"/>
      <c r="G959" s="6"/>
      <c r="H959" s="6"/>
      <c r="I959" s="6"/>
      <c r="J959" s="6"/>
      <c r="K959" s="6"/>
      <c r="L959" s="6"/>
      <c r="M959" s="6"/>
      <c r="N959" s="6"/>
      <c r="O959" s="6"/>
      <c r="P959" s="6"/>
      <c r="Q959" s="6"/>
    </row>
    <row r="960" spans="1:17" ht="12.75">
      <c r="A960" s="122"/>
      <c r="B960" s="171"/>
      <c r="C960" s="172"/>
      <c r="D960" s="202"/>
      <c r="E960" s="6"/>
      <c r="F960" s="6"/>
      <c r="G960" s="6"/>
      <c r="H960" s="6"/>
      <c r="I960" s="6"/>
      <c r="J960" s="6"/>
      <c r="K960" s="6"/>
      <c r="L960" s="6"/>
      <c r="M960" s="6"/>
      <c r="N960" s="6"/>
      <c r="O960" s="6"/>
      <c r="P960" s="6"/>
      <c r="Q960" s="6"/>
    </row>
    <row r="961" spans="1:17" ht="12.75">
      <c r="A961" s="122"/>
      <c r="B961" s="171"/>
      <c r="C961" s="172"/>
      <c r="D961" s="202"/>
      <c r="E961" s="6"/>
      <c r="F961" s="6"/>
      <c r="G961" s="6"/>
      <c r="H961" s="6"/>
      <c r="I961" s="6"/>
      <c r="J961" s="6"/>
      <c r="K961" s="6"/>
      <c r="L961" s="6"/>
      <c r="M961" s="6"/>
      <c r="N961" s="6"/>
      <c r="O961" s="6"/>
      <c r="P961" s="6"/>
      <c r="Q961" s="6"/>
    </row>
    <row r="962" spans="1:17" ht="12.75">
      <c r="A962" s="122"/>
      <c r="B962" s="171"/>
      <c r="C962" s="172"/>
      <c r="D962" s="202"/>
      <c r="E962" s="6"/>
      <c r="F962" s="6"/>
      <c r="G962" s="6"/>
      <c r="H962" s="6"/>
      <c r="I962" s="6"/>
      <c r="J962" s="6"/>
      <c r="K962" s="6"/>
      <c r="L962" s="6"/>
      <c r="M962" s="6"/>
      <c r="N962" s="6"/>
      <c r="O962" s="6"/>
      <c r="P962" s="6"/>
      <c r="Q962" s="6"/>
    </row>
    <row r="963" spans="1:17" ht="12.75">
      <c r="A963" s="122"/>
      <c r="B963" s="171"/>
      <c r="C963" s="172"/>
      <c r="D963" s="202"/>
      <c r="E963" s="6"/>
      <c r="F963" s="6"/>
      <c r="G963" s="6"/>
      <c r="H963" s="6"/>
      <c r="I963" s="6"/>
      <c r="J963" s="6"/>
      <c r="K963" s="6"/>
      <c r="L963" s="6"/>
      <c r="M963" s="6"/>
      <c r="N963" s="6"/>
      <c r="O963" s="6"/>
      <c r="P963" s="6"/>
      <c r="Q963" s="6"/>
    </row>
    <row r="964" spans="1:17" ht="12.75">
      <c r="A964" s="122"/>
      <c r="B964" s="171"/>
      <c r="C964" s="172"/>
      <c r="D964" s="202"/>
      <c r="E964" s="6"/>
      <c r="F964" s="6"/>
      <c r="G964" s="6"/>
      <c r="H964" s="6"/>
      <c r="I964" s="6"/>
      <c r="J964" s="6"/>
      <c r="K964" s="6"/>
      <c r="L964" s="6"/>
      <c r="M964" s="6"/>
      <c r="N964" s="6"/>
      <c r="O964" s="6"/>
      <c r="P964" s="6"/>
      <c r="Q964" s="6"/>
    </row>
    <row r="965" spans="1:17" ht="12.75">
      <c r="A965" s="122"/>
      <c r="B965" s="171"/>
      <c r="C965" s="172"/>
      <c r="D965" s="202"/>
      <c r="E965" s="6"/>
      <c r="F965" s="6"/>
      <c r="G965" s="6"/>
      <c r="H965" s="6"/>
      <c r="I965" s="6"/>
      <c r="J965" s="6"/>
      <c r="K965" s="6"/>
      <c r="L965" s="6"/>
      <c r="M965" s="6"/>
      <c r="N965" s="6"/>
      <c r="O965" s="6"/>
      <c r="P965" s="6"/>
      <c r="Q965" s="6"/>
    </row>
    <row r="966" spans="1:17" ht="12.75">
      <c r="A966" s="122"/>
      <c r="B966" s="171"/>
      <c r="C966" s="172"/>
      <c r="D966" s="202"/>
      <c r="E966" s="6"/>
      <c r="F966" s="6"/>
      <c r="G966" s="6"/>
      <c r="H966" s="6"/>
      <c r="I966" s="6"/>
      <c r="J966" s="6"/>
      <c r="K966" s="6"/>
      <c r="L966" s="6"/>
      <c r="M966" s="6"/>
      <c r="N966" s="6"/>
      <c r="O966" s="6"/>
      <c r="P966" s="6"/>
      <c r="Q966" s="6"/>
    </row>
    <row r="967" spans="1:17" ht="12.75">
      <c r="A967" s="122"/>
      <c r="B967" s="171"/>
      <c r="C967" s="172"/>
      <c r="D967" s="202"/>
      <c r="E967" s="6"/>
      <c r="F967" s="6"/>
      <c r="G967" s="6"/>
      <c r="H967" s="6"/>
      <c r="I967" s="6"/>
      <c r="J967" s="6"/>
      <c r="K967" s="6"/>
      <c r="L967" s="6"/>
      <c r="M967" s="6"/>
      <c r="N967" s="6"/>
      <c r="O967" s="6"/>
      <c r="P967" s="6"/>
      <c r="Q967" s="6"/>
    </row>
    <row r="968" spans="1:17" ht="12.75">
      <c r="A968" s="122"/>
      <c r="B968" s="171"/>
      <c r="C968" s="172"/>
      <c r="D968" s="202"/>
      <c r="E968" s="6"/>
      <c r="F968" s="6"/>
      <c r="G968" s="6"/>
      <c r="H968" s="6"/>
      <c r="I968" s="6"/>
      <c r="J968" s="6"/>
      <c r="K968" s="6"/>
      <c r="L968" s="6"/>
      <c r="M968" s="6"/>
      <c r="N968" s="6"/>
      <c r="O968" s="6"/>
      <c r="P968" s="6"/>
      <c r="Q968" s="6"/>
    </row>
    <row r="969" spans="1:17" ht="12.75">
      <c r="A969" s="122"/>
      <c r="B969" s="171"/>
      <c r="C969" s="172"/>
      <c r="D969" s="202"/>
      <c r="E969" s="6"/>
      <c r="F969" s="6"/>
      <c r="G969" s="6"/>
      <c r="H969" s="6"/>
      <c r="I969" s="6"/>
      <c r="J969" s="6"/>
      <c r="K969" s="6"/>
      <c r="L969" s="6"/>
      <c r="M969" s="6"/>
      <c r="N969" s="6"/>
      <c r="O969" s="6"/>
      <c r="P969" s="6"/>
      <c r="Q969" s="6"/>
    </row>
    <row r="970" spans="1:17" ht="12.75">
      <c r="A970" s="122"/>
      <c r="B970" s="171"/>
      <c r="C970" s="172"/>
      <c r="D970" s="202"/>
      <c r="E970" s="6"/>
      <c r="F970" s="6"/>
      <c r="G970" s="6"/>
      <c r="H970" s="6"/>
      <c r="I970" s="6"/>
      <c r="J970" s="6"/>
      <c r="K970" s="6"/>
      <c r="L970" s="6"/>
      <c r="M970" s="6"/>
      <c r="N970" s="6"/>
      <c r="O970" s="6"/>
      <c r="P970" s="6"/>
      <c r="Q970" s="6"/>
    </row>
    <row r="971" spans="1:17" ht="12.75">
      <c r="A971" s="122"/>
      <c r="B971" s="171"/>
      <c r="C971" s="172"/>
      <c r="D971" s="202"/>
      <c r="E971" s="6"/>
      <c r="F971" s="6"/>
      <c r="G971" s="6"/>
      <c r="H971" s="6"/>
      <c r="I971" s="6"/>
      <c r="J971" s="6"/>
      <c r="K971" s="6"/>
      <c r="L971" s="6"/>
      <c r="M971" s="6"/>
      <c r="N971" s="6"/>
      <c r="O971" s="6"/>
      <c r="P971" s="6"/>
      <c r="Q971" s="6"/>
    </row>
    <row r="972" spans="1:17" ht="12.75">
      <c r="A972" s="122"/>
      <c r="B972" s="171"/>
      <c r="C972" s="172"/>
      <c r="D972" s="202"/>
      <c r="E972" s="6"/>
      <c r="F972" s="6"/>
      <c r="G972" s="6"/>
      <c r="H972" s="6"/>
      <c r="I972" s="6"/>
      <c r="J972" s="6"/>
      <c r="K972" s="6"/>
      <c r="L972" s="6"/>
      <c r="M972" s="6"/>
      <c r="N972" s="6"/>
      <c r="O972" s="6"/>
      <c r="P972" s="6"/>
      <c r="Q972" s="6"/>
    </row>
    <row r="973" spans="1:17" ht="12.75">
      <c r="A973" s="122"/>
      <c r="B973" s="171"/>
      <c r="C973" s="172"/>
      <c r="D973" s="202"/>
      <c r="E973" s="6"/>
      <c r="F973" s="6"/>
      <c r="G973" s="6"/>
      <c r="H973" s="6"/>
      <c r="I973" s="6"/>
      <c r="J973" s="6"/>
      <c r="K973" s="6"/>
      <c r="L973" s="6"/>
      <c r="M973" s="6"/>
      <c r="N973" s="6"/>
      <c r="O973" s="6"/>
      <c r="P973" s="6"/>
      <c r="Q973" s="6"/>
    </row>
    <row r="974" spans="1:17" ht="12.75">
      <c r="A974" s="122"/>
      <c r="B974" s="171"/>
      <c r="C974" s="172"/>
      <c r="D974" s="202"/>
      <c r="E974" s="6"/>
      <c r="F974" s="6"/>
      <c r="G974" s="6"/>
      <c r="H974" s="6"/>
      <c r="I974" s="6"/>
      <c r="J974" s="6"/>
      <c r="K974" s="6"/>
      <c r="L974" s="6"/>
      <c r="M974" s="6"/>
      <c r="N974" s="6"/>
      <c r="O974" s="6"/>
      <c r="P974" s="6"/>
      <c r="Q974" s="6"/>
    </row>
    <row r="975" spans="1:17" ht="12.75">
      <c r="A975" s="122"/>
      <c r="B975" s="171"/>
      <c r="C975" s="172"/>
      <c r="D975" s="202"/>
      <c r="E975" s="6"/>
      <c r="F975" s="6"/>
      <c r="G975" s="6"/>
      <c r="H975" s="6"/>
      <c r="I975" s="6"/>
      <c r="J975" s="6"/>
      <c r="K975" s="6"/>
      <c r="L975" s="6"/>
      <c r="M975" s="6"/>
      <c r="N975" s="6"/>
      <c r="O975" s="6"/>
      <c r="P975" s="6"/>
      <c r="Q975" s="6"/>
    </row>
    <row r="976" spans="1:17" ht="12.75">
      <c r="A976" s="122"/>
      <c r="B976" s="171"/>
      <c r="C976" s="172"/>
      <c r="D976" s="202"/>
      <c r="E976" s="6"/>
      <c r="F976" s="6"/>
      <c r="G976" s="6"/>
      <c r="H976" s="6"/>
      <c r="I976" s="6"/>
      <c r="J976" s="6"/>
      <c r="K976" s="6"/>
      <c r="L976" s="6"/>
      <c r="M976" s="6"/>
      <c r="N976" s="6"/>
      <c r="O976" s="6"/>
      <c r="P976" s="6"/>
      <c r="Q976" s="6"/>
    </row>
    <row r="977" spans="1:17" ht="12.75">
      <c r="A977" s="122"/>
      <c r="B977" s="171"/>
      <c r="C977" s="172"/>
      <c r="D977" s="202"/>
      <c r="E977" s="6"/>
      <c r="F977" s="6"/>
      <c r="G977" s="6"/>
      <c r="H977" s="6"/>
      <c r="I977" s="6"/>
      <c r="J977" s="6"/>
      <c r="K977" s="6"/>
      <c r="L977" s="6"/>
      <c r="M977" s="6"/>
      <c r="N977" s="6"/>
      <c r="O977" s="6"/>
      <c r="P977" s="6"/>
      <c r="Q977" s="6"/>
    </row>
    <row r="978" spans="1:17" ht="12.75">
      <c r="A978" s="122"/>
      <c r="B978" s="171"/>
      <c r="C978" s="172"/>
      <c r="D978" s="202"/>
      <c r="E978" s="6"/>
      <c r="F978" s="6"/>
      <c r="G978" s="6"/>
      <c r="H978" s="6"/>
      <c r="I978" s="6"/>
      <c r="J978" s="6"/>
      <c r="K978" s="6"/>
      <c r="L978" s="6"/>
      <c r="M978" s="6"/>
      <c r="N978" s="6"/>
      <c r="O978" s="6"/>
      <c r="P978" s="6"/>
      <c r="Q978" s="6"/>
    </row>
    <row r="979" spans="1:17" ht="12.75">
      <c r="A979" s="122"/>
      <c r="B979" s="171"/>
      <c r="C979" s="172"/>
      <c r="D979" s="202"/>
      <c r="E979" s="6"/>
      <c r="F979" s="6"/>
      <c r="G979" s="6"/>
      <c r="H979" s="6"/>
      <c r="I979" s="6"/>
      <c r="J979" s="6"/>
      <c r="K979" s="6"/>
      <c r="L979" s="6"/>
      <c r="M979" s="6"/>
      <c r="N979" s="6"/>
      <c r="O979" s="6"/>
      <c r="P979" s="6"/>
      <c r="Q979" s="6"/>
    </row>
    <row r="980" spans="1:17" ht="12.75">
      <c r="A980" s="122"/>
      <c r="B980" s="171"/>
      <c r="C980" s="172"/>
      <c r="D980" s="202"/>
      <c r="E980" s="6"/>
      <c r="F980" s="6"/>
      <c r="G980" s="6"/>
      <c r="H980" s="6"/>
      <c r="I980" s="6"/>
      <c r="J980" s="6"/>
      <c r="K980" s="6"/>
      <c r="L980" s="6"/>
      <c r="M980" s="6"/>
      <c r="N980" s="6"/>
      <c r="O980" s="6"/>
      <c r="P980" s="6"/>
      <c r="Q980" s="6"/>
    </row>
    <row r="981" spans="1:17" ht="12.75">
      <c r="A981" s="122"/>
      <c r="B981" s="171"/>
      <c r="C981" s="172"/>
      <c r="D981" s="202"/>
      <c r="E981" s="6"/>
      <c r="F981" s="6"/>
      <c r="G981" s="6"/>
      <c r="H981" s="6"/>
      <c r="I981" s="6"/>
      <c r="J981" s="6"/>
      <c r="K981" s="6"/>
      <c r="L981" s="6"/>
      <c r="M981" s="6"/>
      <c r="N981" s="6"/>
      <c r="O981" s="6"/>
      <c r="P981" s="6"/>
      <c r="Q981" s="6"/>
    </row>
    <row r="982" spans="1:17" ht="12.75">
      <c r="A982" s="122"/>
      <c r="B982" s="171"/>
      <c r="C982" s="172"/>
      <c r="D982" s="202"/>
      <c r="E982" s="6"/>
      <c r="F982" s="6"/>
      <c r="G982" s="6"/>
      <c r="H982" s="6"/>
      <c r="I982" s="6"/>
      <c r="J982" s="6"/>
      <c r="K982" s="6"/>
      <c r="L982" s="6"/>
      <c r="M982" s="6"/>
      <c r="N982" s="6"/>
      <c r="O982" s="6"/>
      <c r="P982" s="6"/>
      <c r="Q982" s="6"/>
    </row>
    <row r="983" spans="1:17" ht="12.75">
      <c r="A983" s="122"/>
      <c r="B983" s="171"/>
      <c r="C983" s="172"/>
      <c r="D983" s="202"/>
      <c r="E983" s="6"/>
      <c r="F983" s="6"/>
      <c r="G983" s="6"/>
      <c r="H983" s="6"/>
      <c r="I983" s="6"/>
      <c r="J983" s="6"/>
      <c r="K983" s="6"/>
      <c r="L983" s="6"/>
      <c r="M983" s="6"/>
      <c r="N983" s="6"/>
      <c r="O983" s="6"/>
      <c r="P983" s="6"/>
      <c r="Q983" s="6"/>
    </row>
    <row r="984" spans="1:17" ht="12.75">
      <c r="A984" s="122"/>
      <c r="B984" s="171"/>
      <c r="C984" s="172"/>
      <c r="D984" s="202"/>
      <c r="E984" s="6"/>
      <c r="F984" s="6"/>
      <c r="G984" s="6"/>
      <c r="H984" s="6"/>
      <c r="I984" s="6"/>
      <c r="J984" s="6"/>
      <c r="K984" s="6"/>
      <c r="L984" s="6"/>
      <c r="M984" s="6"/>
      <c r="N984" s="6"/>
      <c r="O984" s="6"/>
      <c r="P984" s="6"/>
      <c r="Q984" s="6"/>
    </row>
    <row r="985" spans="1:17" ht="12.75">
      <c r="A985" s="122"/>
      <c r="B985" s="171"/>
      <c r="C985" s="172"/>
      <c r="D985" s="202"/>
      <c r="E985" s="6"/>
      <c r="F985" s="6"/>
      <c r="G985" s="6"/>
      <c r="H985" s="6"/>
      <c r="I985" s="6"/>
      <c r="J985" s="6"/>
      <c r="K985" s="6"/>
      <c r="L985" s="6"/>
      <c r="M985" s="6"/>
      <c r="N985" s="6"/>
      <c r="O985" s="6"/>
      <c r="P985" s="6"/>
      <c r="Q985" s="6"/>
    </row>
    <row r="986" spans="1:17" ht="12.75">
      <c r="A986" s="122"/>
      <c r="B986" s="171"/>
      <c r="C986" s="172"/>
      <c r="D986" s="202"/>
      <c r="E986" s="6"/>
      <c r="F986" s="6"/>
      <c r="G986" s="6"/>
      <c r="H986" s="6"/>
      <c r="I986" s="6"/>
      <c r="J986" s="6"/>
      <c r="K986" s="6"/>
      <c r="L986" s="6"/>
      <c r="M986" s="6"/>
      <c r="N986" s="6"/>
      <c r="O986" s="6"/>
      <c r="P986" s="6"/>
      <c r="Q986" s="6"/>
    </row>
    <row r="987" spans="1:17" ht="12.75">
      <c r="A987" s="122"/>
      <c r="B987" s="171"/>
      <c r="C987" s="172"/>
      <c r="D987" s="202"/>
      <c r="E987" s="6"/>
      <c r="F987" s="6"/>
      <c r="G987" s="6"/>
      <c r="H987" s="6"/>
      <c r="I987" s="6"/>
      <c r="J987" s="6"/>
      <c r="K987" s="6"/>
      <c r="L987" s="6"/>
      <c r="M987" s="6"/>
      <c r="N987" s="6"/>
      <c r="O987" s="6"/>
      <c r="P987" s="6"/>
      <c r="Q987" s="6"/>
    </row>
    <row r="988" spans="1:17" ht="12.75">
      <c r="A988" s="122"/>
      <c r="B988" s="171"/>
      <c r="C988" s="172"/>
      <c r="D988" s="202"/>
      <c r="E988" s="6"/>
      <c r="F988" s="6"/>
      <c r="G988" s="6"/>
      <c r="H988" s="6"/>
      <c r="I988" s="6"/>
      <c r="J988" s="6"/>
      <c r="K988" s="6"/>
      <c r="L988" s="6"/>
      <c r="M988" s="6"/>
      <c r="N988" s="6"/>
      <c r="O988" s="6"/>
      <c r="P988" s="6"/>
      <c r="Q988" s="6"/>
    </row>
    <row r="989" spans="1:17" ht="12.75">
      <c r="A989" s="122"/>
      <c r="B989" s="171"/>
      <c r="C989" s="172"/>
      <c r="D989" s="202"/>
      <c r="E989" s="6"/>
      <c r="F989" s="6"/>
      <c r="G989" s="6"/>
      <c r="H989" s="6"/>
      <c r="I989" s="6"/>
      <c r="J989" s="6"/>
      <c r="K989" s="6"/>
      <c r="L989" s="6"/>
      <c r="M989" s="6"/>
      <c r="N989" s="6"/>
      <c r="O989" s="6"/>
      <c r="P989" s="6"/>
      <c r="Q989" s="6"/>
    </row>
    <row r="990" spans="1:17" ht="12.75">
      <c r="A990" s="122"/>
      <c r="B990" s="171"/>
      <c r="C990" s="172"/>
      <c r="D990" s="202"/>
      <c r="E990" s="6"/>
      <c r="F990" s="6"/>
      <c r="G990" s="6"/>
      <c r="H990" s="6"/>
      <c r="I990" s="6"/>
      <c r="J990" s="6"/>
      <c r="K990" s="6"/>
      <c r="L990" s="6"/>
      <c r="M990" s="6"/>
      <c r="N990" s="6"/>
      <c r="O990" s="6"/>
      <c r="P990" s="6"/>
      <c r="Q990" s="6"/>
    </row>
    <row r="991" spans="1:17" ht="12.75">
      <c r="A991" s="122"/>
      <c r="B991" s="171"/>
      <c r="C991" s="172"/>
      <c r="D991" s="202"/>
      <c r="E991" s="6"/>
      <c r="F991" s="6"/>
      <c r="G991" s="6"/>
      <c r="H991" s="6"/>
      <c r="I991" s="6"/>
      <c r="J991" s="6"/>
      <c r="K991" s="6"/>
      <c r="L991" s="6"/>
      <c r="M991" s="6"/>
      <c r="N991" s="6"/>
      <c r="O991" s="6"/>
      <c r="P991" s="6"/>
      <c r="Q991" s="6"/>
    </row>
    <row r="992" spans="1:17" ht="12.75">
      <c r="A992" s="122"/>
      <c r="B992" s="171"/>
      <c r="C992" s="172"/>
      <c r="D992" s="202"/>
      <c r="E992" s="6"/>
      <c r="F992" s="6"/>
      <c r="G992" s="6"/>
      <c r="H992" s="6"/>
      <c r="I992" s="6"/>
      <c r="J992" s="6"/>
      <c r="K992" s="6"/>
      <c r="L992" s="6"/>
      <c r="M992" s="6"/>
      <c r="N992" s="6"/>
      <c r="O992" s="6"/>
      <c r="P992" s="6"/>
      <c r="Q992" s="6"/>
    </row>
    <row r="993" spans="1:17" ht="12.75">
      <c r="A993" s="122"/>
      <c r="B993" s="171"/>
      <c r="C993" s="172"/>
      <c r="D993" s="202"/>
      <c r="E993" s="6"/>
      <c r="F993" s="6"/>
      <c r="G993" s="6"/>
      <c r="H993" s="6"/>
      <c r="I993" s="6"/>
      <c r="J993" s="6"/>
      <c r="K993" s="6"/>
      <c r="L993" s="6"/>
      <c r="M993" s="6"/>
      <c r="N993" s="6"/>
      <c r="O993" s="6"/>
      <c r="P993" s="6"/>
      <c r="Q993" s="6"/>
    </row>
    <row r="994" spans="1:17" ht="12.75">
      <c r="A994" s="122"/>
      <c r="B994" s="171"/>
      <c r="C994" s="172"/>
      <c r="D994" s="202"/>
      <c r="E994" s="6"/>
      <c r="F994" s="6"/>
      <c r="G994" s="6"/>
      <c r="H994" s="6"/>
      <c r="I994" s="6"/>
      <c r="J994" s="6"/>
      <c r="K994" s="6"/>
      <c r="L994" s="6"/>
      <c r="M994" s="6"/>
      <c r="N994" s="6"/>
      <c r="O994" s="6"/>
      <c r="P994" s="6"/>
      <c r="Q994" s="6"/>
    </row>
    <row r="995" spans="1:17" ht="12.75">
      <c r="A995" s="122"/>
      <c r="B995" s="171"/>
      <c r="C995" s="172"/>
      <c r="D995" s="202"/>
      <c r="E995" s="6"/>
      <c r="F995" s="6"/>
      <c r="G995" s="6"/>
      <c r="H995" s="6"/>
      <c r="I995" s="6"/>
      <c r="J995" s="6"/>
      <c r="K995" s="6"/>
      <c r="L995" s="6"/>
      <c r="M995" s="6"/>
      <c r="N995" s="6"/>
      <c r="O995" s="6"/>
      <c r="P995" s="6"/>
      <c r="Q995" s="6"/>
    </row>
    <row r="996" spans="1:17" ht="12.75">
      <c r="A996" s="122"/>
      <c r="B996" s="171"/>
      <c r="C996" s="172"/>
      <c r="D996" s="202"/>
      <c r="E996" s="6"/>
      <c r="F996" s="6"/>
      <c r="G996" s="6"/>
      <c r="H996" s="6"/>
      <c r="I996" s="6"/>
      <c r="J996" s="6"/>
      <c r="K996" s="6"/>
      <c r="L996" s="6"/>
      <c r="M996" s="6"/>
      <c r="N996" s="6"/>
      <c r="O996" s="6"/>
      <c r="P996" s="6"/>
      <c r="Q996" s="6"/>
    </row>
    <row r="997" spans="1:17" ht="12.75">
      <c r="A997" s="122"/>
      <c r="B997" s="171"/>
      <c r="C997" s="172"/>
      <c r="D997" s="202"/>
      <c r="E997" s="6"/>
      <c r="F997" s="6"/>
      <c r="G997" s="6"/>
      <c r="H997" s="6"/>
      <c r="I997" s="6"/>
      <c r="J997" s="6"/>
      <c r="K997" s="6"/>
      <c r="L997" s="6"/>
      <c r="M997" s="6"/>
      <c r="N997" s="6"/>
      <c r="O997" s="6"/>
      <c r="P997" s="6"/>
      <c r="Q997" s="6"/>
    </row>
    <row r="998" spans="1:17" ht="12.75">
      <c r="A998" s="122"/>
      <c r="B998" s="171"/>
      <c r="C998" s="172"/>
      <c r="D998" s="202"/>
      <c r="E998" s="6"/>
      <c r="F998" s="6"/>
      <c r="G998" s="6"/>
      <c r="H998" s="6"/>
      <c r="I998" s="6"/>
      <c r="J998" s="6"/>
      <c r="K998" s="6"/>
      <c r="L998" s="6"/>
      <c r="M998" s="6"/>
      <c r="N998" s="6"/>
      <c r="O998" s="6"/>
      <c r="P998" s="6"/>
      <c r="Q998" s="6"/>
    </row>
    <row r="999" spans="1:17" ht="12.75">
      <c r="A999" s="122"/>
      <c r="B999" s="171"/>
      <c r="C999" s="172"/>
      <c r="D999" s="202"/>
      <c r="E999" s="6"/>
      <c r="F999" s="6"/>
      <c r="G999" s="6"/>
      <c r="H999" s="6"/>
      <c r="I999" s="6"/>
      <c r="J999" s="6"/>
      <c r="K999" s="6"/>
      <c r="L999" s="6"/>
      <c r="M999" s="6"/>
      <c r="N999" s="6"/>
      <c r="O999" s="6"/>
      <c r="P999" s="6"/>
      <c r="Q999" s="6"/>
    </row>
    <row r="1000" spans="1:17" ht="12.75">
      <c r="A1000" s="122"/>
      <c r="B1000" s="171"/>
      <c r="C1000" s="172"/>
      <c r="D1000" s="202"/>
      <c r="E1000" s="6"/>
      <c r="F1000" s="6"/>
      <c r="G1000" s="6"/>
      <c r="H1000" s="6"/>
      <c r="I1000" s="6"/>
      <c r="J1000" s="6"/>
      <c r="K1000" s="6"/>
      <c r="L1000" s="6"/>
      <c r="M1000" s="6"/>
      <c r="N1000" s="6"/>
      <c r="O1000" s="6"/>
      <c r="P1000" s="6"/>
      <c r="Q1000" s="6"/>
    </row>
    <row r="1001" spans="1:17" ht="12.75">
      <c r="A1001" s="122"/>
      <c r="B1001" s="171"/>
      <c r="C1001" s="172"/>
      <c r="D1001" s="202"/>
      <c r="E1001" s="6"/>
      <c r="F1001" s="6"/>
      <c r="G1001" s="6"/>
      <c r="H1001" s="6"/>
      <c r="I1001" s="6"/>
      <c r="J1001" s="6"/>
      <c r="K1001" s="6"/>
      <c r="L1001" s="6"/>
      <c r="M1001" s="6"/>
      <c r="N1001" s="6"/>
      <c r="O1001" s="6"/>
      <c r="P1001" s="6"/>
      <c r="Q1001" s="6"/>
    </row>
    <row r="1002" spans="1:17" ht="12.75">
      <c r="A1002" s="122"/>
      <c r="B1002" s="171"/>
      <c r="C1002" s="172"/>
      <c r="D1002" s="202"/>
      <c r="E1002" s="6"/>
      <c r="F1002" s="6"/>
      <c r="G1002" s="6"/>
      <c r="H1002" s="6"/>
      <c r="I1002" s="6"/>
      <c r="J1002" s="6"/>
      <c r="K1002" s="6"/>
      <c r="L1002" s="6"/>
      <c r="M1002" s="6"/>
      <c r="N1002" s="6"/>
      <c r="O1002" s="6"/>
      <c r="P1002" s="6"/>
      <c r="Q1002" s="6"/>
    </row>
    <row r="1003" spans="1:17" ht="12.75">
      <c r="A1003" s="122"/>
      <c r="B1003" s="171"/>
      <c r="C1003" s="172"/>
      <c r="D1003" s="202"/>
      <c r="E1003" s="6"/>
      <c r="F1003" s="6"/>
      <c r="G1003" s="6"/>
      <c r="H1003" s="6"/>
      <c r="I1003" s="6"/>
      <c r="J1003" s="6"/>
      <c r="K1003" s="6"/>
      <c r="L1003" s="6"/>
      <c r="M1003" s="6"/>
      <c r="N1003" s="6"/>
      <c r="O1003" s="6"/>
      <c r="P1003" s="6"/>
      <c r="Q1003" s="6"/>
    </row>
  </sheetData>
  <mergeCells count="6">
    <mergeCell ref="A1:Q1"/>
    <mergeCell ref="A2:Q2"/>
    <mergeCell ref="A3:Q3"/>
    <mergeCell ref="C4:D4"/>
    <mergeCell ref="E4:G4"/>
    <mergeCell ref="I4:L4"/>
  </mergeCells>
  <dataValidations count="2">
    <dataValidation type="list" allowBlank="1" showErrorMessage="1" sqref="C4" xr:uid="{00000000-0002-0000-0400-000000000000}">
      <formula1>$O$9:$O$10</formula1>
    </dataValidation>
    <dataValidation type="list" allowBlank="1" showErrorMessage="1" sqref="B4" xr:uid="{00000000-0002-0000-0400-000001000000}">
      <formula1>$O$5:$O$7</formula1>
    </dataValidation>
  </dataValidations>
  <hyperlinks>
    <hyperlink ref="A1"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1003"/>
  <sheetViews>
    <sheetView showGridLines="0" workbookViewId="0">
      <selection sqref="A1:Q1"/>
    </sheetView>
  </sheetViews>
  <sheetFormatPr defaultColWidth="12.59765625" defaultRowHeight="15.75" customHeight="1"/>
  <cols>
    <col min="1" max="1" width="6.1328125" customWidth="1"/>
    <col min="2" max="2" width="14.1328125" customWidth="1"/>
    <col min="5" max="6" width="6.46484375" customWidth="1"/>
    <col min="7" max="7" width="8.3984375" customWidth="1"/>
    <col min="8" max="8" width="10.59765625" customWidth="1"/>
    <col min="9" max="9" width="13.59765625" customWidth="1"/>
    <col min="10" max="10" width="9.73046875" customWidth="1"/>
    <col min="11" max="11" width="9.59765625" customWidth="1"/>
    <col min="13" max="13" width="34.73046875" customWidth="1"/>
    <col min="15" max="15" width="18.59765625" customWidth="1"/>
    <col min="16" max="16" width="6.265625" customWidth="1"/>
    <col min="17" max="17" width="5.1328125" customWidth="1"/>
  </cols>
  <sheetData>
    <row r="1" spans="1:17">
      <c r="A1" s="379" t="s">
        <v>119</v>
      </c>
      <c r="B1" s="352"/>
      <c r="C1" s="352"/>
      <c r="D1" s="352"/>
      <c r="E1" s="352"/>
      <c r="F1" s="352"/>
      <c r="G1" s="352"/>
      <c r="H1" s="352"/>
      <c r="I1" s="352"/>
      <c r="J1" s="352"/>
      <c r="K1" s="352"/>
      <c r="L1" s="352"/>
      <c r="M1" s="352"/>
      <c r="N1" s="352"/>
      <c r="O1" s="352"/>
      <c r="P1" s="352"/>
      <c r="Q1" s="352"/>
    </row>
    <row r="2" spans="1:17">
      <c r="A2" s="380" t="s">
        <v>120</v>
      </c>
      <c r="B2" s="352"/>
      <c r="C2" s="352"/>
      <c r="D2" s="352"/>
      <c r="E2" s="352"/>
      <c r="F2" s="352"/>
      <c r="G2" s="352"/>
      <c r="H2" s="352"/>
      <c r="I2" s="352"/>
      <c r="J2" s="352"/>
      <c r="K2" s="352"/>
      <c r="L2" s="352"/>
      <c r="M2" s="352"/>
      <c r="N2" s="352"/>
      <c r="O2" s="352"/>
      <c r="P2" s="352"/>
      <c r="Q2" s="352"/>
    </row>
    <row r="3" spans="1:17">
      <c r="A3" s="383" t="s">
        <v>121</v>
      </c>
      <c r="B3" s="361"/>
      <c r="C3" s="361"/>
      <c r="D3" s="361"/>
      <c r="E3" s="361"/>
      <c r="F3" s="361"/>
      <c r="G3" s="361"/>
      <c r="H3" s="361"/>
      <c r="I3" s="361"/>
      <c r="J3" s="361"/>
      <c r="K3" s="361"/>
      <c r="L3" s="361"/>
      <c r="M3" s="361"/>
      <c r="N3" s="361"/>
      <c r="O3" s="361"/>
      <c r="P3" s="361"/>
      <c r="Q3" s="361"/>
    </row>
    <row r="4" spans="1:17" ht="15.75" customHeight="1">
      <c r="A4" s="203"/>
      <c r="B4" s="204" t="s">
        <v>62</v>
      </c>
      <c r="C4" s="374" t="s">
        <v>63</v>
      </c>
      <c r="D4" s="375"/>
      <c r="E4" s="381" t="s">
        <v>83</v>
      </c>
      <c r="F4" s="352"/>
      <c r="G4" s="352"/>
      <c r="H4" s="205">
        <f>TAN(2*PI()/21600)*VLOOKUP(B4,O:Q,3,FALSE)/VLOOKUP(C4,O:Q,3,FALSE)</f>
        <v>1.0471975807331373E-2</v>
      </c>
      <c r="I4" s="382" t="s">
        <v>91</v>
      </c>
      <c r="J4" s="366"/>
      <c r="K4" s="366"/>
      <c r="L4" s="366"/>
      <c r="M4" s="6"/>
      <c r="N4" s="6"/>
      <c r="O4" s="177" t="s">
        <v>92</v>
      </c>
      <c r="P4" s="177" t="s">
        <v>93</v>
      </c>
      <c r="Q4" s="178" t="s">
        <v>94</v>
      </c>
    </row>
    <row r="5" spans="1:17" ht="15.75" customHeight="1">
      <c r="A5" s="206"/>
      <c r="B5" s="129" t="s">
        <v>68</v>
      </c>
      <c r="C5" s="52" t="s">
        <v>69</v>
      </c>
      <c r="D5" s="129" t="s">
        <v>70</v>
      </c>
      <c r="E5" s="130" t="s">
        <v>95</v>
      </c>
      <c r="F5" s="130" t="s">
        <v>96</v>
      </c>
      <c r="G5" s="136" t="s">
        <v>97</v>
      </c>
      <c r="H5" s="6"/>
      <c r="I5" s="180"/>
      <c r="J5" s="181" t="s">
        <v>98</v>
      </c>
      <c r="K5" s="182">
        <f>SUM(G:G)</f>
        <v>3.8524680230282748</v>
      </c>
      <c r="L5" s="180"/>
      <c r="M5" s="6"/>
      <c r="N5" s="6"/>
      <c r="O5" s="170" t="s">
        <v>62</v>
      </c>
      <c r="P5" s="170" t="s">
        <v>99</v>
      </c>
      <c r="Q5" s="6">
        <f t="shared" ref="Q5:Q7" si="0">CONVERT(1, P5,$Q$4)</f>
        <v>91.44</v>
      </c>
    </row>
    <row r="6" spans="1:17" ht="15.75" customHeight="1">
      <c r="A6" s="207"/>
      <c r="B6" s="183">
        <v>100</v>
      </c>
      <c r="C6" s="208">
        <v>0.10799999999999998</v>
      </c>
      <c r="D6" s="135">
        <v>0.45900000000000002</v>
      </c>
      <c r="E6" s="131">
        <f t="shared" ref="E6:F6" si="1">C6/($B6*$H$4)</f>
        <v>0.10313240021466606</v>
      </c>
      <c r="F6" s="131">
        <f t="shared" si="1"/>
        <v>0.43831270091233082</v>
      </c>
      <c r="G6" s="131">
        <f>POWER(E6-AVERAGE(E:E),2)+POWER(F6-AVERAGE(F:F),2)</f>
        <v>0.19990133935733365</v>
      </c>
      <c r="H6" s="6"/>
      <c r="I6" s="180"/>
      <c r="J6" s="181" t="s">
        <v>100</v>
      </c>
      <c r="K6" s="181">
        <f>COUNT(G:G)</f>
        <v>30</v>
      </c>
      <c r="L6" s="180"/>
      <c r="M6" s="6"/>
      <c r="N6" s="6"/>
      <c r="O6" s="170" t="s">
        <v>101</v>
      </c>
      <c r="P6" s="170" t="s">
        <v>102</v>
      </c>
      <c r="Q6" s="6">
        <f t="shared" si="0"/>
        <v>100</v>
      </c>
    </row>
    <row r="7" spans="1:17" ht="15.75" customHeight="1">
      <c r="A7" s="207"/>
      <c r="B7" s="183">
        <v>100</v>
      </c>
      <c r="C7" s="208">
        <v>0.41100000000000003</v>
      </c>
      <c r="D7" s="135">
        <v>0.45900000000000002</v>
      </c>
      <c r="E7" s="131">
        <f t="shared" ref="E7:F7" si="2">C7/($B7*$H$4)</f>
        <v>0.39247607859470146</v>
      </c>
      <c r="F7" s="131">
        <f t="shared" si="2"/>
        <v>0.43831270091233082</v>
      </c>
      <c r="G7" s="131">
        <f>POWER(E7-AVERAGE(E:E),2)+POWER(F7-AVERAGE(F:F),2)</f>
        <v>0.34348672155384069</v>
      </c>
      <c r="H7" s="6"/>
      <c r="I7" s="180"/>
      <c r="J7" s="181" t="s">
        <v>103</v>
      </c>
      <c r="K7" s="181">
        <v>1</v>
      </c>
      <c r="L7" s="184" t="s">
        <v>122</v>
      </c>
      <c r="M7" s="6"/>
      <c r="N7" s="6"/>
      <c r="O7" s="170" t="s">
        <v>104</v>
      </c>
      <c r="P7" s="170" t="s">
        <v>105</v>
      </c>
      <c r="Q7" s="6">
        <f t="shared" si="0"/>
        <v>30.48</v>
      </c>
    </row>
    <row r="8" spans="1:17" ht="15.75" customHeight="1">
      <c r="A8" s="207"/>
      <c r="B8" s="183">
        <v>100</v>
      </c>
      <c r="C8" s="208">
        <v>-0.3</v>
      </c>
      <c r="D8" s="135">
        <v>5.1999999999999998E-2</v>
      </c>
      <c r="E8" s="131">
        <f t="shared" ref="E8:F8" si="3">C8/($B8*$H$4)</f>
        <v>-0.28647888948518352</v>
      </c>
      <c r="F8" s="131">
        <f t="shared" si="3"/>
        <v>4.9656340844098479E-2</v>
      </c>
      <c r="G8" s="131">
        <f>POWER(E8-AVERAGE(E:E),2)+POWER(F8-AVERAGE(F:F),2)</f>
        <v>8.4032871988577451E-2</v>
      </c>
      <c r="H8" s="6"/>
      <c r="I8" s="180"/>
      <c r="J8" s="185" t="s">
        <v>102</v>
      </c>
      <c r="K8" s="181">
        <f>2*(K6-K7)+1</f>
        <v>59</v>
      </c>
      <c r="L8" s="186" t="s">
        <v>106</v>
      </c>
      <c r="M8" s="6"/>
      <c r="N8" s="6"/>
      <c r="O8" s="177" t="s">
        <v>107</v>
      </c>
      <c r="P8" s="187"/>
      <c r="Q8" s="187"/>
    </row>
    <row r="9" spans="1:17" ht="15.75" customHeight="1">
      <c r="A9" s="207"/>
      <c r="B9" s="183">
        <v>100</v>
      </c>
      <c r="C9" s="208">
        <v>-0.3</v>
      </c>
      <c r="D9" s="135">
        <v>-0.185</v>
      </c>
      <c r="E9" s="131">
        <f t="shared" ref="E9:F9" si="4">C9/($B9*$H$4)</f>
        <v>-0.28647888948518352</v>
      </c>
      <c r="F9" s="131">
        <f t="shared" si="4"/>
        <v>-0.17666198184919651</v>
      </c>
      <c r="G9" s="131">
        <f>POWER(E9-AVERAGE(E:E),2)+POWER(F9-AVERAGE(F:F),2)</f>
        <v>0.11428940214106223</v>
      </c>
      <c r="H9" s="6"/>
      <c r="I9" s="188"/>
      <c r="J9" s="189" t="s">
        <v>108</v>
      </c>
      <c r="K9" s="190">
        <f>EXP(GAMMALN((K8-1)/2) - LN(SQRT(2/(K8-1))) - GAMMALN(K8/2))</f>
        <v>1.0043194333267089</v>
      </c>
      <c r="L9" s="186" t="s">
        <v>109</v>
      </c>
      <c r="M9" s="6"/>
      <c r="N9" s="6"/>
      <c r="O9" s="170" t="s">
        <v>63</v>
      </c>
      <c r="P9" s="170" t="s">
        <v>110</v>
      </c>
      <c r="Q9" s="6">
        <f t="shared" ref="Q9:Q10" si="5">CONVERT(1, P9,$Q$4)</f>
        <v>2.54</v>
      </c>
    </row>
    <row r="10" spans="1:17" ht="15.75" customHeight="1">
      <c r="A10" s="207"/>
      <c r="B10" s="183">
        <v>100</v>
      </c>
      <c r="C10" s="208">
        <v>-0.27100000000000002</v>
      </c>
      <c r="D10" s="135">
        <v>-0.26100000000000001</v>
      </c>
      <c r="E10" s="131">
        <f t="shared" ref="E10:F10" si="6">C10/($B10*$H$4)</f>
        <v>-0.2587859301682825</v>
      </c>
      <c r="F10" s="131">
        <f t="shared" si="6"/>
        <v>-0.24923663385210967</v>
      </c>
      <c r="G10" s="131">
        <f>POWER(E10-AVERAGE(E:E),2)+POWER(F10-AVERAGE(F:F),2)</f>
        <v>0.1306016051813787</v>
      </c>
      <c r="H10" s="6"/>
      <c r="I10" s="191"/>
      <c r="J10" s="192" t="s">
        <v>111</v>
      </c>
      <c r="K10" s="193">
        <f>K9*SQRT(K5/(K8-1))</f>
        <v>0.25883761578430281</v>
      </c>
      <c r="L10" s="186" t="s">
        <v>112</v>
      </c>
      <c r="M10" s="6"/>
      <c r="N10" s="6"/>
      <c r="O10" s="170" t="s">
        <v>94</v>
      </c>
      <c r="P10" s="170" t="s">
        <v>94</v>
      </c>
      <c r="Q10" s="6">
        <f t="shared" si="5"/>
        <v>1</v>
      </c>
    </row>
    <row r="11" spans="1:17" ht="15.75" customHeight="1">
      <c r="A11" s="207"/>
      <c r="B11" s="183">
        <v>100</v>
      </c>
      <c r="C11" s="208">
        <v>1.3000000000000012E-2</v>
      </c>
      <c r="D11" s="135">
        <v>9.9000000000000005E-2</v>
      </c>
      <c r="E11" s="131">
        <f t="shared" ref="E11:F11" si="7">C11/($B11*$H$4)</f>
        <v>1.241408521102463E-2</v>
      </c>
      <c r="F11" s="131">
        <f t="shared" si="7"/>
        <v>9.4538033530110574E-2</v>
      </c>
      <c r="G11" s="131">
        <f>POWER(E11-AVERAGE(E:E),2)+POWER(F11-AVERAGE(F:F),2)</f>
        <v>8.478784141560421E-3</v>
      </c>
      <c r="H11" s="6"/>
      <c r="I11" s="194"/>
      <c r="J11" s="195" t="s">
        <v>113</v>
      </c>
      <c r="K11" s="193">
        <f>SQRT(K5/CHIINV(0.95,K8-1))</f>
        <v>0.30471060884168266</v>
      </c>
      <c r="L11" s="196" t="s">
        <v>114</v>
      </c>
      <c r="M11" s="6"/>
      <c r="N11" s="6"/>
      <c r="O11" s="6"/>
      <c r="P11" s="6"/>
      <c r="Q11" s="6"/>
    </row>
    <row r="12" spans="1:17" ht="15.75" customHeight="1">
      <c r="A12" s="207"/>
      <c r="B12" s="183">
        <v>100</v>
      </c>
      <c r="C12" s="208">
        <v>0.43999999999999995</v>
      </c>
      <c r="D12" s="135">
        <v>-0.109</v>
      </c>
      <c r="E12" s="131">
        <f t="shared" ref="E12:F12" si="8">C12/($B12*$H$4)</f>
        <v>0.42016903791160248</v>
      </c>
      <c r="F12" s="131">
        <f t="shared" si="8"/>
        <v>-0.10408732984628336</v>
      </c>
      <c r="G12" s="131">
        <f>POWER(E12-AVERAGE(E:E),2)+POWER(F12-AVERAGE(F:F),2)</f>
        <v>0.18835072507368456</v>
      </c>
      <c r="H12" s="6"/>
      <c r="I12" s="180"/>
      <c r="J12" s="197" t="s">
        <v>115</v>
      </c>
      <c r="K12" s="198">
        <f>ROUND(10*K11,0)</f>
        <v>3</v>
      </c>
      <c r="L12" s="186" t="s">
        <v>116</v>
      </c>
      <c r="M12" s="6"/>
      <c r="N12" s="6"/>
      <c r="O12" s="6"/>
      <c r="P12" s="6"/>
      <c r="Q12" s="6"/>
    </row>
    <row r="13" spans="1:17">
      <c r="A13" s="207"/>
      <c r="B13" s="183">
        <v>100</v>
      </c>
      <c r="C13" s="208">
        <v>0.496</v>
      </c>
      <c r="D13" s="135">
        <v>-1.4E-2</v>
      </c>
      <c r="E13" s="131">
        <f t="shared" ref="E13:F13" si="9">C13/($B13*$H$4)</f>
        <v>0.47364509728217008</v>
      </c>
      <c r="F13" s="131">
        <f t="shared" si="9"/>
        <v>-1.3369014842641899E-2</v>
      </c>
      <c r="G13" s="131">
        <f>POWER(E13-AVERAGE(E:E),2)+POWER(F13-AVERAGE(F:F),2)</f>
        <v>0.22492057782278488</v>
      </c>
      <c r="H13" s="6"/>
      <c r="I13" s="6"/>
      <c r="J13" s="6"/>
      <c r="K13" s="6"/>
      <c r="L13" s="6"/>
      <c r="M13" s="6"/>
      <c r="N13" s="6"/>
      <c r="O13" s="6"/>
      <c r="P13" s="6"/>
      <c r="Q13" s="6"/>
    </row>
    <row r="14" spans="1:17">
      <c r="A14" s="207"/>
      <c r="B14" s="183">
        <v>100</v>
      </c>
      <c r="C14" s="208">
        <v>0.19299999999999995</v>
      </c>
      <c r="D14" s="135">
        <v>0.223</v>
      </c>
      <c r="E14" s="131">
        <f t="shared" ref="E14:F14" si="10">C14/($B14*$H$4)</f>
        <v>0.18430141890213469</v>
      </c>
      <c r="F14" s="131">
        <f t="shared" si="10"/>
        <v>0.21294930785065311</v>
      </c>
      <c r="G14" s="131">
        <f>POWER(E14-AVERAGE(E:E),2)+POWER(F14-AVERAGE(F:F),2)</f>
        <v>7.8019561399803053E-2</v>
      </c>
      <c r="H14" s="6"/>
      <c r="I14" s="6"/>
      <c r="J14" s="6"/>
      <c r="K14" s="6"/>
      <c r="L14" s="6"/>
      <c r="M14" s="6"/>
      <c r="N14" s="6"/>
      <c r="O14" s="6"/>
      <c r="P14" s="6"/>
      <c r="Q14" s="6"/>
    </row>
    <row r="15" spans="1:17" ht="15.75" customHeight="1">
      <c r="A15" s="207"/>
      <c r="B15" s="199">
        <v>100</v>
      </c>
      <c r="C15" s="209">
        <v>0.26</v>
      </c>
      <c r="D15" s="152">
        <v>0.32700000000000001</v>
      </c>
      <c r="E15" s="200">
        <f t="shared" ref="E15:F15" si="11">C15/($B15*$H$4)</f>
        <v>0.24828170422049239</v>
      </c>
      <c r="F15" s="200">
        <f t="shared" si="11"/>
        <v>0.31226198953885004</v>
      </c>
      <c r="G15" s="131">
        <f>POWER(E15-AVERAGE(E:E),2)+POWER(F15-AVERAGE(F:F),2)</f>
        <v>0.15723337019353417</v>
      </c>
      <c r="H15" s="6"/>
      <c r="I15" s="126"/>
      <c r="J15" s="210"/>
      <c r="K15" s="210"/>
      <c r="L15" s="6"/>
      <c r="M15" s="6"/>
      <c r="N15" s="6"/>
      <c r="O15" s="6"/>
      <c r="P15" s="6"/>
      <c r="Q15" s="6"/>
    </row>
    <row r="16" spans="1:17">
      <c r="A16" s="207"/>
      <c r="B16" s="183">
        <v>100</v>
      </c>
      <c r="C16" s="134">
        <v>-0.249</v>
      </c>
      <c r="D16" s="135">
        <v>0.33100000000000002</v>
      </c>
      <c r="E16" s="131">
        <f t="shared" ref="E16:F16" si="12">C16/($B16*$H$4)</f>
        <v>-0.23777747827270232</v>
      </c>
      <c r="F16" s="131">
        <f t="shared" si="12"/>
        <v>0.31608170806531916</v>
      </c>
      <c r="G16" s="131">
        <f>POWER(E16-AVERAGE(E:E),2)+POWER(F16-AVERAGE(F:F),2)</f>
        <v>0.15419282296513045</v>
      </c>
      <c r="H16" s="6"/>
      <c r="I16" s="170"/>
      <c r="J16" s="131"/>
      <c r="K16" s="131"/>
      <c r="L16" s="6"/>
      <c r="M16" s="6"/>
      <c r="N16" s="6"/>
      <c r="O16" s="6"/>
      <c r="P16" s="6"/>
      <c r="Q16" s="6"/>
    </row>
    <row r="17" spans="1:17">
      <c r="A17" s="207"/>
      <c r="B17" s="183">
        <v>100</v>
      </c>
      <c r="C17" s="134">
        <v>1.6E-2</v>
      </c>
      <c r="D17" s="135">
        <v>0.151</v>
      </c>
      <c r="E17" s="131">
        <f t="shared" ref="E17:F17" si="13">C17/($B17*$H$4)</f>
        <v>1.5278874105876455E-2</v>
      </c>
      <c r="F17" s="131">
        <f t="shared" si="13"/>
        <v>0.14419437437420904</v>
      </c>
      <c r="G17" s="131">
        <f>POWER(E17-AVERAGE(E:E),2)+POWER(F17-AVERAGE(F:F),2)</f>
        <v>2.0082592043620971E-2</v>
      </c>
      <c r="H17" s="6"/>
      <c r="I17" s="6"/>
      <c r="J17" s="131"/>
      <c r="K17" s="131"/>
      <c r="L17" s="6"/>
      <c r="M17" s="6"/>
      <c r="N17" s="6"/>
      <c r="O17" s="6"/>
      <c r="P17" s="6"/>
      <c r="Q17" s="6"/>
    </row>
    <row r="18" spans="1:17">
      <c r="A18" s="207"/>
      <c r="B18" s="183">
        <v>100</v>
      </c>
      <c r="C18" s="134">
        <v>0.253</v>
      </c>
      <c r="D18" s="135">
        <v>-0.17100000000000001</v>
      </c>
      <c r="E18" s="131">
        <f t="shared" ref="E18:F18" si="14">C18/($B18*$H$4)</f>
        <v>0.24159719679917144</v>
      </c>
      <c r="F18" s="131">
        <f t="shared" si="14"/>
        <v>-0.16329296700655463</v>
      </c>
      <c r="G18" s="131">
        <f>POWER(E18-AVERAGE(E:E),2)+POWER(F18-AVERAGE(F:F),2)</f>
        <v>8.6290409153963285E-2</v>
      </c>
      <c r="H18" s="6"/>
      <c r="I18" s="170"/>
      <c r="J18" s="131"/>
      <c r="K18" s="131"/>
      <c r="L18" s="6"/>
      <c r="M18" s="6"/>
      <c r="N18" s="6"/>
      <c r="O18" s="6"/>
      <c r="P18" s="6"/>
      <c r="Q18" s="6"/>
    </row>
    <row r="19" spans="1:17">
      <c r="A19" s="207"/>
      <c r="B19" s="183">
        <v>100</v>
      </c>
      <c r="C19" s="134">
        <v>-0.154</v>
      </c>
      <c r="D19" s="135">
        <v>-0.56000000000000005</v>
      </c>
      <c r="E19" s="131">
        <f t="shared" ref="E19:F19" si="15">C19/($B19*$H$4)</f>
        <v>-0.14705916326906088</v>
      </c>
      <c r="F19" s="131">
        <f t="shared" si="15"/>
        <v>-0.53476059370567597</v>
      </c>
      <c r="G19" s="131">
        <f>POWER(E19-AVERAGE(E:E),2)+POWER(F19-AVERAGE(F:F),2)</f>
        <v>0.31108755245173897</v>
      </c>
      <c r="H19" s="6"/>
      <c r="I19" s="6"/>
      <c r="J19" s="131"/>
      <c r="K19" s="131"/>
      <c r="L19" s="6"/>
      <c r="M19" s="6"/>
      <c r="N19" s="6"/>
      <c r="O19" s="6"/>
      <c r="P19" s="6"/>
      <c r="Q19" s="6"/>
    </row>
    <row r="20" spans="1:17">
      <c r="A20" s="207"/>
      <c r="B20" s="183">
        <v>100</v>
      </c>
      <c r="C20" s="134">
        <v>-0.42</v>
      </c>
      <c r="D20" s="135">
        <v>-0.124</v>
      </c>
      <c r="E20" s="131">
        <f t="shared" ref="E20:F20" si="16">C20/($B20*$H$4)</f>
        <v>-0.40107044527925695</v>
      </c>
      <c r="F20" s="131">
        <f t="shared" si="16"/>
        <v>-0.11841127432054252</v>
      </c>
      <c r="G20" s="131">
        <f>POWER(E20-AVERAGE(E:E),2)+POWER(F20-AVERAGE(F:F),2)</f>
        <v>0.1754261956173489</v>
      </c>
      <c r="H20" s="6"/>
      <c r="I20" s="170"/>
      <c r="J20" s="131"/>
      <c r="K20" s="131"/>
      <c r="L20" s="6"/>
      <c r="M20" s="6"/>
      <c r="N20" s="6"/>
      <c r="O20" s="6"/>
      <c r="P20" s="6"/>
      <c r="Q20" s="6"/>
    </row>
    <row r="21" spans="1:17">
      <c r="A21" s="207"/>
      <c r="B21" s="183">
        <v>100</v>
      </c>
      <c r="C21" s="134">
        <v>0.13</v>
      </c>
      <c r="D21" s="135">
        <v>-0.105</v>
      </c>
      <c r="E21" s="131">
        <f t="shared" ref="E21:F21" si="17">C21/($B21*$H$4)</f>
        <v>0.1241408521102462</v>
      </c>
      <c r="F21" s="131">
        <f t="shared" si="17"/>
        <v>-0.10026761131981424</v>
      </c>
      <c r="G21" s="131">
        <f>POWER(E21-AVERAGE(E:E),2)+POWER(F21-AVERAGE(F:F),2)</f>
        <v>2.6225087134251989E-2</v>
      </c>
      <c r="H21" s="6"/>
      <c r="I21" s="6"/>
      <c r="J21" s="131"/>
      <c r="K21" s="131"/>
      <c r="L21" s="6"/>
      <c r="M21" s="6"/>
      <c r="N21" s="6"/>
      <c r="O21" s="6"/>
      <c r="P21" s="6"/>
      <c r="Q21" s="6"/>
    </row>
    <row r="22" spans="1:17">
      <c r="A22" s="207"/>
      <c r="B22" s="183">
        <v>100</v>
      </c>
      <c r="C22" s="134">
        <v>-3.0000000000000001E-3</v>
      </c>
      <c r="D22" s="135">
        <v>-0.17100000000000001</v>
      </c>
      <c r="E22" s="131">
        <f t="shared" ref="E22:F22" si="18">C22/($B22*$H$4)</f>
        <v>-2.8647888948518355E-3</v>
      </c>
      <c r="F22" s="131">
        <f t="shared" si="18"/>
        <v>-0.16329296700655463</v>
      </c>
      <c r="G22" s="131">
        <f>POWER(E22-AVERAGE(E:E),2)+POWER(F22-AVERAGE(F:F),2)</f>
        <v>2.777378133886229E-2</v>
      </c>
      <c r="H22" s="6"/>
      <c r="I22" s="170"/>
      <c r="J22" s="131"/>
      <c r="K22" s="131"/>
      <c r="L22" s="6"/>
      <c r="M22" s="6"/>
      <c r="N22" s="6"/>
      <c r="O22" s="6"/>
      <c r="P22" s="6"/>
      <c r="Q22" s="6"/>
    </row>
    <row r="23" spans="1:17">
      <c r="A23" s="207"/>
      <c r="B23" s="183">
        <v>100</v>
      </c>
      <c r="C23" s="134">
        <v>-0.192</v>
      </c>
      <c r="D23" s="135">
        <v>-0.2</v>
      </c>
      <c r="E23" s="131">
        <f t="shared" ref="E23:F23" si="19">C23/($B23*$H$4)</f>
        <v>-0.18334648927051747</v>
      </c>
      <c r="F23" s="131">
        <f t="shared" si="19"/>
        <v>-0.19098592632345571</v>
      </c>
      <c r="G23" s="131">
        <f>POWER(E23-AVERAGE(E:E),2)+POWER(F23-AVERAGE(F:F),2)</f>
        <v>7.1262756007402145E-2</v>
      </c>
      <c r="H23" s="6"/>
      <c r="I23" s="6"/>
      <c r="J23" s="131"/>
      <c r="K23" s="131"/>
      <c r="L23" s="6"/>
      <c r="M23" s="6"/>
      <c r="N23" s="6"/>
      <c r="O23" s="6"/>
      <c r="P23" s="6"/>
      <c r="Q23" s="6"/>
    </row>
    <row r="24" spans="1:17">
      <c r="A24" s="207"/>
      <c r="B24" s="183">
        <v>100</v>
      </c>
      <c r="C24" s="134">
        <v>-0.21099999999999999</v>
      </c>
      <c r="D24" s="135">
        <v>-2.9000000000000001E-2</v>
      </c>
      <c r="E24" s="131">
        <f t="shared" ref="E24:F24" si="20">C24/($B24*$H$4)</f>
        <v>-0.20149015227124575</v>
      </c>
      <c r="F24" s="131">
        <f t="shared" si="20"/>
        <v>-2.7692959316901078E-2</v>
      </c>
      <c r="G24" s="131">
        <f>POWER(E24-AVERAGE(E:E),2)+POWER(F24-AVERAGE(F:F),2)</f>
        <v>4.1433294619878588E-2</v>
      </c>
      <c r="H24" s="6"/>
      <c r="I24" s="170"/>
      <c r="J24" s="131"/>
      <c r="K24" s="131"/>
      <c r="L24" s="6"/>
      <c r="M24" s="6"/>
      <c r="N24" s="6"/>
      <c r="O24" s="6"/>
      <c r="P24" s="6"/>
      <c r="Q24" s="6"/>
    </row>
    <row r="25" spans="1:17">
      <c r="A25" s="207"/>
      <c r="B25" s="199">
        <v>100</v>
      </c>
      <c r="C25" s="151">
        <v>-0.23</v>
      </c>
      <c r="D25" s="152">
        <v>0.122</v>
      </c>
      <c r="E25" s="200">
        <f t="shared" ref="E25:F25" si="21">C25/($B25*$H$4)</f>
        <v>-0.21963381527197406</v>
      </c>
      <c r="F25" s="200">
        <f t="shared" si="21"/>
        <v>0.11650141505730797</v>
      </c>
      <c r="G25" s="131">
        <f>POWER(E25-AVERAGE(E:E),2)+POWER(F25-AVERAGE(F:F),2)</f>
        <v>6.0904286703239247E-2</v>
      </c>
      <c r="H25" s="6"/>
      <c r="I25" s="6"/>
      <c r="J25" s="131"/>
      <c r="K25" s="131"/>
      <c r="L25" s="6"/>
      <c r="M25" s="6"/>
      <c r="N25" s="6"/>
      <c r="O25" s="6"/>
      <c r="P25" s="6"/>
      <c r="Q25" s="6"/>
    </row>
    <row r="26" spans="1:17">
      <c r="A26" s="207"/>
      <c r="B26" s="183">
        <v>100</v>
      </c>
      <c r="C26" s="134">
        <v>-0.36499999999999999</v>
      </c>
      <c r="D26" s="211">
        <v>-0.59800000000000009</v>
      </c>
      <c r="E26" s="131">
        <f t="shared" ref="E26:F26" si="22">C26/($B26*$H$4)</f>
        <v>-0.3485493155403066</v>
      </c>
      <c r="F26" s="131">
        <f t="shared" si="22"/>
        <v>-0.57104791970713265</v>
      </c>
      <c r="G26" s="131">
        <f>POWER(E26-AVERAGE(E:E),2)+POWER(F26-AVERAGE(F:F),2)</f>
        <v>0.45118890462405697</v>
      </c>
      <c r="H26" s="6"/>
      <c r="I26" s="6"/>
      <c r="J26" s="131"/>
      <c r="K26" s="131"/>
      <c r="L26" s="6"/>
      <c r="M26" s="6"/>
      <c r="N26" s="6"/>
      <c r="O26" s="6"/>
      <c r="P26" s="6"/>
      <c r="Q26" s="6"/>
    </row>
    <row r="27" spans="1:17">
      <c r="A27" s="207"/>
      <c r="B27" s="183">
        <v>100</v>
      </c>
      <c r="C27" s="134">
        <v>-0.183</v>
      </c>
      <c r="D27" s="211">
        <v>-0.41000000000000014</v>
      </c>
      <c r="E27" s="131">
        <f t="shared" ref="E27:F27" si="23">C27/($B27*$H$4)</f>
        <v>-0.17475212258596196</v>
      </c>
      <c r="F27" s="131">
        <f t="shared" si="23"/>
        <v>-0.39152114896308432</v>
      </c>
      <c r="G27" s="131">
        <f>POWER(E27-AVERAGE(E:E),2)+POWER(F27-AVERAGE(F:F),2)</f>
        <v>0.18634426178720132</v>
      </c>
      <c r="H27" s="6"/>
      <c r="I27" s="212"/>
      <c r="J27" s="213"/>
      <c r="K27" s="131"/>
      <c r="L27" s="6"/>
      <c r="M27" s="6"/>
      <c r="N27" s="6"/>
      <c r="O27" s="6"/>
      <c r="P27" s="6"/>
      <c r="Q27" s="6"/>
    </row>
    <row r="28" spans="1:17">
      <c r="A28" s="207"/>
      <c r="B28" s="183">
        <v>100</v>
      </c>
      <c r="C28" s="134">
        <v>-0.33200000000000002</v>
      </c>
      <c r="D28" s="211">
        <v>-5.9000000000000052E-2</v>
      </c>
      <c r="E28" s="131">
        <f t="shared" ref="E28:F28" si="24">C28/($B28*$H$4)</f>
        <v>-0.31703663769693646</v>
      </c>
      <c r="F28" s="131">
        <f t="shared" si="24"/>
        <v>-5.6340848265419477E-2</v>
      </c>
      <c r="G28" s="131">
        <f>POWER(E28-AVERAGE(E:E),2)+POWER(F28-AVERAGE(F:F),2)</f>
        <v>0.10387257183841356</v>
      </c>
      <c r="H28" s="6"/>
      <c r="I28" s="212"/>
      <c r="J28" s="213"/>
      <c r="K28" s="131"/>
      <c r="L28" s="6"/>
      <c r="M28" s="6"/>
      <c r="N28" s="6"/>
      <c r="O28" s="6"/>
      <c r="P28" s="6"/>
      <c r="Q28" s="6"/>
    </row>
    <row r="29" spans="1:17">
      <c r="A29" s="207"/>
      <c r="B29" s="183">
        <v>100</v>
      </c>
      <c r="C29" s="134">
        <v>-6.6000000000000003E-2</v>
      </c>
      <c r="D29" s="211">
        <v>0.46699999999999997</v>
      </c>
      <c r="E29" s="131">
        <f t="shared" ref="E29:F29" si="25">C29/($B29*$H$4)</f>
        <v>-6.3025355686740378E-2</v>
      </c>
      <c r="F29" s="131">
        <f t="shared" si="25"/>
        <v>0.445952137965269</v>
      </c>
      <c r="G29" s="131">
        <f>POWER(E29-AVERAGE(E:E),2)+POWER(F29-AVERAGE(F:F),2)</f>
        <v>0.19983568323403705</v>
      </c>
      <c r="H29" s="6"/>
      <c r="I29" s="212"/>
      <c r="J29" s="213"/>
      <c r="K29" s="131"/>
      <c r="L29" s="6"/>
      <c r="M29" s="6"/>
      <c r="N29" s="6"/>
      <c r="O29" s="6"/>
      <c r="P29" s="6"/>
      <c r="Q29" s="6"/>
    </row>
    <row r="30" spans="1:17">
      <c r="A30" s="207"/>
      <c r="B30" s="183">
        <v>100</v>
      </c>
      <c r="C30" s="134">
        <v>0.42199999999999999</v>
      </c>
      <c r="D30" s="211">
        <v>0.1419999999999999</v>
      </c>
      <c r="E30" s="131">
        <f t="shared" ref="E30:F30" si="26">C30/($B30*$H$4)</f>
        <v>0.40298030454249151</v>
      </c>
      <c r="F30" s="131">
        <f t="shared" si="26"/>
        <v>0.13560000768965344</v>
      </c>
      <c r="G30" s="131">
        <f>POWER(E30-AVERAGE(E:E),2)+POWER(F30-AVERAGE(F:F),2)</f>
        <v>0.18014188588041552</v>
      </c>
      <c r="H30" s="6"/>
      <c r="I30" s="212"/>
      <c r="J30" s="213"/>
      <c r="K30" s="131"/>
      <c r="L30" s="6"/>
      <c r="M30" s="6"/>
      <c r="N30" s="6"/>
      <c r="O30" s="6"/>
      <c r="P30" s="6"/>
      <c r="Q30" s="6"/>
    </row>
    <row r="31" spans="1:17">
      <c r="A31" s="207"/>
      <c r="B31" s="183">
        <v>100</v>
      </c>
      <c r="C31" s="134">
        <v>0.214</v>
      </c>
      <c r="D31" s="211">
        <v>0.13600000000000001</v>
      </c>
      <c r="E31" s="131">
        <f t="shared" ref="E31:F31" si="27">C31/($B31*$H$4)</f>
        <v>0.20435494116609759</v>
      </c>
      <c r="F31" s="131">
        <f t="shared" si="27"/>
        <v>0.12987042989994987</v>
      </c>
      <c r="G31" s="131">
        <f>POWER(E31-AVERAGE(E:E),2)+POWER(F31-AVERAGE(F:F),2)</f>
        <v>5.7900519062422953E-2</v>
      </c>
      <c r="H31" s="6"/>
      <c r="I31" s="212"/>
      <c r="J31" s="213"/>
      <c r="K31" s="131"/>
      <c r="L31" s="6"/>
      <c r="M31" s="6"/>
      <c r="N31" s="6"/>
      <c r="O31" s="6"/>
      <c r="P31" s="6"/>
      <c r="Q31" s="6"/>
    </row>
    <row r="32" spans="1:17">
      <c r="A32" s="207"/>
      <c r="B32" s="183">
        <v>100</v>
      </c>
      <c r="C32" s="134">
        <v>0.27900000000000003</v>
      </c>
      <c r="D32" s="211">
        <v>6.0000000000000053E-3</v>
      </c>
      <c r="E32" s="131">
        <f t="shared" ref="E32:F32" si="28">C32/($B32*$H$4)</f>
        <v>0.26642536722122073</v>
      </c>
      <c r="F32" s="131">
        <f t="shared" si="28"/>
        <v>5.7295777897036762E-3</v>
      </c>
      <c r="G32" s="131">
        <f>POWER(E32-AVERAGE(E:E),2)+POWER(F32-AVERAGE(F:F),2)</f>
        <v>7.1157888588247994E-2</v>
      </c>
      <c r="H32" s="6"/>
      <c r="I32" s="212"/>
      <c r="J32" s="213"/>
      <c r="K32" s="131"/>
      <c r="L32" s="6"/>
      <c r="M32" s="6"/>
      <c r="N32" s="6"/>
      <c r="O32" s="6"/>
      <c r="P32" s="6"/>
      <c r="Q32" s="6"/>
    </row>
    <row r="33" spans="1:17" ht="12.75">
      <c r="A33" s="207"/>
      <c r="B33" s="183">
        <v>100</v>
      </c>
      <c r="C33" s="134">
        <v>4.4999999999999998E-2</v>
      </c>
      <c r="D33" s="211">
        <v>0.25899999999999995</v>
      </c>
      <c r="E33" s="131">
        <f t="shared" ref="E33:F33" si="29">C33/($B33*$H$4)</f>
        <v>4.2971833422777529E-2</v>
      </c>
      <c r="F33" s="131">
        <f t="shared" si="29"/>
        <v>0.24732677458887506</v>
      </c>
      <c r="G33" s="131">
        <f>POWER(E33-AVERAGE(E:E),2)+POWER(F33-AVERAGE(F:F),2)</f>
        <v>6.1402482935105036E-2</v>
      </c>
      <c r="H33" s="6"/>
      <c r="I33" s="212"/>
      <c r="J33" s="213"/>
      <c r="K33" s="131"/>
      <c r="L33" s="6"/>
      <c r="M33" s="6"/>
      <c r="N33" s="6"/>
      <c r="O33" s="6"/>
      <c r="P33" s="6"/>
      <c r="Q33" s="6"/>
    </row>
    <row r="34" spans="1:17" ht="12.75">
      <c r="A34" s="207"/>
      <c r="B34" s="183">
        <v>100</v>
      </c>
      <c r="C34" s="134">
        <v>3.2000000000000001E-2</v>
      </c>
      <c r="D34" s="211">
        <v>5.0999999999999934E-2</v>
      </c>
      <c r="E34" s="131">
        <f t="shared" ref="E34:F34" si="30">C34/($B34*$H$4)</f>
        <v>3.055774821175291E-2</v>
      </c>
      <c r="F34" s="131">
        <f t="shared" si="30"/>
        <v>4.8701411212481137E-2</v>
      </c>
      <c r="G34" s="131">
        <f>POWER(E34-AVERAGE(E:E),2)+POWER(F34-AVERAGE(F:F),2)</f>
        <v>3.0107841323877261E-3</v>
      </c>
      <c r="H34" s="6"/>
      <c r="I34" s="212"/>
      <c r="J34" s="213"/>
      <c r="K34" s="131"/>
      <c r="L34" s="6"/>
      <c r="M34" s="6"/>
      <c r="N34" s="6"/>
      <c r="O34" s="6"/>
      <c r="P34" s="6"/>
      <c r="Q34" s="6"/>
    </row>
    <row r="35" spans="1:17" ht="12.75">
      <c r="A35" s="207"/>
      <c r="B35" s="183">
        <v>100</v>
      </c>
      <c r="C35" s="134">
        <v>-4.5999999999999999E-2</v>
      </c>
      <c r="D35" s="211">
        <v>-0.18300000000000005</v>
      </c>
      <c r="E35" s="131">
        <f t="shared" ref="E35:F35" si="31">C35/($B35*$H$4)</f>
        <v>-4.3926763054394809E-2</v>
      </c>
      <c r="F35" s="131">
        <f t="shared" si="31"/>
        <v>-0.17475212258596201</v>
      </c>
      <c r="G35" s="131">
        <f>POWER(E35-AVERAGE(E:E),2)+POWER(F35-AVERAGE(F:F),2)</f>
        <v>3.3619304056990047E-2</v>
      </c>
      <c r="H35" s="6"/>
      <c r="I35" s="212"/>
      <c r="J35" s="213"/>
      <c r="K35" s="131"/>
      <c r="L35" s="6"/>
      <c r="M35" s="6"/>
      <c r="N35" s="6"/>
      <c r="O35" s="6"/>
      <c r="P35" s="6"/>
      <c r="Q35" s="6"/>
    </row>
    <row r="36" spans="1:17" ht="12.75">
      <c r="A36" s="214"/>
      <c r="B36" s="202"/>
      <c r="C36" s="172"/>
      <c r="D36" s="202"/>
      <c r="E36" s="6"/>
      <c r="F36" s="6"/>
      <c r="G36" s="6"/>
      <c r="H36" s="6"/>
      <c r="I36" s="212"/>
      <c r="J36" s="213"/>
      <c r="K36" s="6"/>
      <c r="L36" s="6"/>
      <c r="M36" s="6"/>
      <c r="N36" s="6"/>
      <c r="O36" s="6"/>
      <c r="P36" s="6"/>
      <c r="Q36" s="6"/>
    </row>
    <row r="37" spans="1:17" ht="12.75">
      <c r="A37" s="214"/>
      <c r="B37" s="202"/>
      <c r="C37" s="172"/>
      <c r="D37" s="202"/>
      <c r="E37" s="6"/>
      <c r="F37" s="6"/>
      <c r="G37" s="6"/>
      <c r="H37" s="6"/>
      <c r="I37" s="213"/>
      <c r="J37" s="213"/>
      <c r="K37" s="6"/>
      <c r="L37" s="6"/>
      <c r="M37" s="6"/>
      <c r="N37" s="6"/>
      <c r="O37" s="6"/>
      <c r="P37" s="6"/>
      <c r="Q37" s="6"/>
    </row>
    <row r="38" spans="1:17" ht="12.75">
      <c r="A38" s="214"/>
      <c r="B38" s="202"/>
      <c r="C38" s="172"/>
      <c r="D38" s="202"/>
      <c r="E38" s="6"/>
      <c r="F38" s="6"/>
      <c r="G38" s="6"/>
      <c r="H38" s="6"/>
      <c r="I38" s="213"/>
      <c r="J38" s="213"/>
      <c r="K38" s="6"/>
      <c r="L38" s="6"/>
      <c r="M38" s="6"/>
      <c r="N38" s="6"/>
      <c r="O38" s="6"/>
      <c r="P38" s="6"/>
      <c r="Q38" s="6"/>
    </row>
    <row r="39" spans="1:17" ht="12.75">
      <c r="A39" s="214"/>
      <c r="B39" s="202"/>
      <c r="C39" s="172"/>
      <c r="D39" s="202"/>
      <c r="E39" s="6"/>
      <c r="F39" s="6"/>
      <c r="G39" s="6"/>
      <c r="H39" s="6"/>
      <c r="I39" s="213"/>
      <c r="J39" s="213"/>
      <c r="K39" s="6"/>
      <c r="L39" s="6"/>
      <c r="M39" s="6"/>
      <c r="N39" s="6"/>
      <c r="O39" s="6"/>
      <c r="P39" s="6"/>
      <c r="Q39" s="6"/>
    </row>
    <row r="40" spans="1:17" ht="12.75">
      <c r="A40" s="214"/>
      <c r="B40" s="202"/>
      <c r="C40" s="172"/>
      <c r="D40" s="202"/>
      <c r="E40" s="6"/>
      <c r="F40" s="6"/>
      <c r="G40" s="6"/>
      <c r="H40" s="6"/>
      <c r="I40" s="213"/>
      <c r="J40" s="213"/>
      <c r="K40" s="6"/>
      <c r="L40" s="6"/>
      <c r="M40" s="6"/>
      <c r="N40" s="6"/>
      <c r="O40" s="6"/>
      <c r="P40" s="6"/>
      <c r="Q40" s="6"/>
    </row>
    <row r="41" spans="1:17" ht="12.75">
      <c r="A41" s="214"/>
      <c r="B41" s="202"/>
      <c r="C41" s="172"/>
      <c r="D41" s="202"/>
      <c r="E41" s="6"/>
      <c r="F41" s="6"/>
      <c r="G41" s="6"/>
      <c r="H41" s="6"/>
      <c r="I41" s="213"/>
      <c r="J41" s="213"/>
      <c r="K41" s="6"/>
      <c r="L41" s="6"/>
      <c r="M41" s="6"/>
      <c r="N41" s="6"/>
      <c r="O41" s="6"/>
      <c r="P41" s="6"/>
      <c r="Q41" s="6"/>
    </row>
    <row r="42" spans="1:17" ht="12.75">
      <c r="A42" s="214"/>
      <c r="B42" s="202"/>
      <c r="C42" s="172"/>
      <c r="D42" s="202"/>
      <c r="E42" s="6"/>
      <c r="F42" s="6"/>
      <c r="G42" s="6"/>
      <c r="H42" s="6"/>
      <c r="I42" s="213"/>
      <c r="J42" s="213"/>
      <c r="K42" s="6"/>
      <c r="L42" s="6"/>
      <c r="M42" s="6"/>
      <c r="N42" s="6"/>
      <c r="O42" s="6"/>
      <c r="P42" s="6"/>
      <c r="Q42" s="6"/>
    </row>
    <row r="43" spans="1:17" ht="12.75">
      <c r="A43" s="214"/>
      <c r="B43" s="202"/>
      <c r="C43" s="172"/>
      <c r="D43" s="202"/>
      <c r="E43" s="6"/>
      <c r="F43" s="6"/>
      <c r="G43" s="6"/>
      <c r="H43" s="6"/>
      <c r="I43" s="213"/>
      <c r="J43" s="213"/>
      <c r="K43" s="6"/>
      <c r="L43" s="6"/>
      <c r="M43" s="6"/>
      <c r="N43" s="6"/>
      <c r="O43" s="6"/>
      <c r="P43" s="6"/>
      <c r="Q43" s="6"/>
    </row>
    <row r="44" spans="1:17" ht="12.75">
      <c r="A44" s="214"/>
      <c r="B44" s="202"/>
      <c r="C44" s="172"/>
      <c r="D44" s="202"/>
      <c r="E44" s="6"/>
      <c r="F44" s="6"/>
      <c r="G44" s="6"/>
      <c r="H44" s="6"/>
      <c r="I44" s="213"/>
      <c r="J44" s="213"/>
      <c r="K44" s="6"/>
      <c r="L44" s="6"/>
      <c r="M44" s="6"/>
      <c r="N44" s="6"/>
      <c r="O44" s="6"/>
      <c r="P44" s="6"/>
      <c r="Q44" s="6"/>
    </row>
    <row r="45" spans="1:17" ht="12.75">
      <c r="A45" s="214"/>
      <c r="B45" s="202"/>
      <c r="C45" s="172"/>
      <c r="D45" s="202"/>
      <c r="E45" s="6"/>
      <c r="F45" s="6"/>
      <c r="G45" s="6"/>
      <c r="H45" s="6"/>
      <c r="I45" s="213"/>
      <c r="J45" s="213"/>
      <c r="K45" s="6"/>
      <c r="L45" s="6"/>
      <c r="M45" s="6"/>
      <c r="N45" s="6"/>
      <c r="O45" s="6"/>
      <c r="P45" s="6"/>
      <c r="Q45" s="6"/>
    </row>
    <row r="46" spans="1:17" ht="12.75">
      <c r="A46" s="214"/>
      <c r="B46" s="202"/>
      <c r="C46" s="172"/>
      <c r="D46" s="202"/>
      <c r="E46" s="6"/>
      <c r="F46" s="6"/>
      <c r="G46" s="6"/>
      <c r="H46" s="6"/>
      <c r="I46" s="213"/>
      <c r="J46" s="213"/>
      <c r="K46" s="6"/>
      <c r="L46" s="6"/>
      <c r="M46" s="6"/>
      <c r="N46" s="6"/>
      <c r="O46" s="6"/>
      <c r="P46" s="6"/>
      <c r="Q46" s="6"/>
    </row>
    <row r="47" spans="1:17" ht="12.75">
      <c r="A47" s="214"/>
      <c r="B47" s="202"/>
      <c r="C47" s="172"/>
      <c r="D47" s="202"/>
      <c r="E47" s="6"/>
      <c r="F47" s="6"/>
      <c r="G47" s="6"/>
      <c r="H47" s="6"/>
      <c r="I47" s="213"/>
      <c r="J47" s="212"/>
      <c r="K47" s="6"/>
      <c r="L47" s="6"/>
      <c r="M47" s="6"/>
      <c r="N47" s="6"/>
      <c r="O47" s="6"/>
      <c r="P47" s="6"/>
      <c r="Q47" s="6"/>
    </row>
    <row r="48" spans="1:17" ht="12.75">
      <c r="A48" s="214"/>
      <c r="B48" s="202"/>
      <c r="C48" s="172"/>
      <c r="D48" s="202"/>
      <c r="E48" s="6"/>
      <c r="F48" s="6"/>
      <c r="G48" s="6"/>
      <c r="H48" s="6"/>
      <c r="I48" s="213"/>
      <c r="J48" s="212"/>
      <c r="K48" s="6"/>
      <c r="L48" s="6"/>
      <c r="M48" s="6"/>
      <c r="N48" s="6"/>
      <c r="O48" s="6"/>
      <c r="P48" s="6"/>
      <c r="Q48" s="6"/>
    </row>
    <row r="49" spans="1:17" ht="12.75">
      <c r="A49" s="214"/>
      <c r="B49" s="202"/>
      <c r="C49" s="172"/>
      <c r="D49" s="202"/>
      <c r="E49" s="6"/>
      <c r="F49" s="6"/>
      <c r="G49" s="6"/>
      <c r="H49" s="6"/>
      <c r="I49" s="213"/>
      <c r="J49" s="212"/>
      <c r="K49" s="6"/>
      <c r="L49" s="6"/>
      <c r="M49" s="6"/>
      <c r="N49" s="6"/>
      <c r="O49" s="6"/>
      <c r="P49" s="6"/>
      <c r="Q49" s="6"/>
    </row>
    <row r="50" spans="1:17" ht="12.75">
      <c r="A50" s="214"/>
      <c r="B50" s="202"/>
      <c r="C50" s="172"/>
      <c r="D50" s="202"/>
      <c r="E50" s="6"/>
      <c r="F50" s="6"/>
      <c r="G50" s="6"/>
      <c r="H50" s="6"/>
      <c r="I50" s="213"/>
      <c r="J50" s="212"/>
      <c r="K50" s="6"/>
      <c r="L50" s="6"/>
      <c r="M50" s="6"/>
      <c r="N50" s="6"/>
      <c r="O50" s="6"/>
      <c r="P50" s="6"/>
      <c r="Q50" s="6"/>
    </row>
    <row r="51" spans="1:17" ht="12.75">
      <c r="A51" s="214"/>
      <c r="B51" s="202"/>
      <c r="C51" s="172"/>
      <c r="D51" s="202"/>
      <c r="E51" s="6"/>
      <c r="F51" s="6"/>
      <c r="G51" s="6"/>
      <c r="H51" s="6"/>
      <c r="I51" s="213"/>
      <c r="J51" s="212"/>
      <c r="K51" s="6"/>
      <c r="L51" s="6"/>
      <c r="M51" s="6"/>
      <c r="N51" s="6"/>
      <c r="O51" s="6"/>
      <c r="P51" s="6"/>
      <c r="Q51" s="6"/>
    </row>
    <row r="52" spans="1:17" ht="12.75">
      <c r="A52" s="214"/>
      <c r="B52" s="202"/>
      <c r="C52" s="172"/>
      <c r="D52" s="202"/>
      <c r="E52" s="6"/>
      <c r="F52" s="6"/>
      <c r="G52" s="6"/>
      <c r="H52" s="6"/>
      <c r="I52" s="213"/>
      <c r="J52" s="212"/>
      <c r="K52" s="6"/>
      <c r="L52" s="6"/>
      <c r="M52" s="6"/>
      <c r="N52" s="6"/>
      <c r="O52" s="6"/>
      <c r="P52" s="6"/>
      <c r="Q52" s="6"/>
    </row>
    <row r="53" spans="1:17" ht="12.75">
      <c r="A53" s="214"/>
      <c r="B53" s="202"/>
      <c r="C53" s="172"/>
      <c r="D53" s="202"/>
      <c r="E53" s="6"/>
      <c r="F53" s="6"/>
      <c r="G53" s="6"/>
      <c r="H53" s="6"/>
      <c r="I53" s="213"/>
      <c r="J53" s="212"/>
      <c r="K53" s="6"/>
      <c r="L53" s="6"/>
      <c r="M53" s="6"/>
      <c r="N53" s="6"/>
      <c r="O53" s="6"/>
      <c r="P53" s="6"/>
      <c r="Q53" s="6"/>
    </row>
    <row r="54" spans="1:17" ht="12.75">
      <c r="A54" s="214"/>
      <c r="B54" s="202"/>
      <c r="C54" s="172"/>
      <c r="D54" s="202"/>
      <c r="E54" s="6"/>
      <c r="F54" s="6"/>
      <c r="G54" s="6"/>
      <c r="H54" s="6"/>
      <c r="I54" s="213"/>
      <c r="J54" s="212"/>
      <c r="K54" s="6"/>
      <c r="L54" s="6"/>
      <c r="M54" s="6"/>
      <c r="N54" s="6"/>
      <c r="O54" s="6"/>
      <c r="P54" s="6"/>
      <c r="Q54" s="6"/>
    </row>
    <row r="55" spans="1:17" ht="12.75">
      <c r="A55" s="214"/>
      <c r="B55" s="202"/>
      <c r="C55" s="172"/>
      <c r="D55" s="202"/>
      <c r="E55" s="6"/>
      <c r="F55" s="6"/>
      <c r="G55" s="6"/>
      <c r="H55" s="6"/>
      <c r="I55" s="213"/>
      <c r="J55" s="212"/>
      <c r="K55" s="6"/>
      <c r="L55" s="6"/>
      <c r="M55" s="6"/>
      <c r="N55" s="6"/>
      <c r="O55" s="6"/>
      <c r="P55" s="6"/>
      <c r="Q55" s="6"/>
    </row>
    <row r="56" spans="1:17" ht="12.75">
      <c r="A56" s="214"/>
      <c r="B56" s="202"/>
      <c r="C56" s="172"/>
      <c r="D56" s="202"/>
      <c r="E56" s="6"/>
      <c r="F56" s="6"/>
      <c r="G56" s="6"/>
      <c r="H56" s="6"/>
      <c r="I56" s="213"/>
      <c r="J56" s="212"/>
      <c r="K56" s="6"/>
      <c r="L56" s="6"/>
      <c r="M56" s="6"/>
      <c r="N56" s="6"/>
      <c r="O56" s="6"/>
      <c r="P56" s="6"/>
      <c r="Q56" s="6"/>
    </row>
    <row r="57" spans="1:17" ht="12.75">
      <c r="A57" s="214"/>
      <c r="B57" s="202"/>
      <c r="C57" s="172"/>
      <c r="D57" s="202"/>
      <c r="E57" s="6"/>
      <c r="F57" s="6"/>
      <c r="G57" s="6"/>
      <c r="H57" s="6"/>
      <c r="I57" s="6"/>
      <c r="J57" s="6"/>
      <c r="K57" s="6"/>
      <c r="L57" s="6"/>
      <c r="M57" s="6"/>
      <c r="N57" s="6"/>
      <c r="O57" s="6"/>
      <c r="P57" s="6"/>
      <c r="Q57" s="6"/>
    </row>
    <row r="58" spans="1:17" ht="12.75">
      <c r="A58" s="214"/>
      <c r="B58" s="202"/>
      <c r="C58" s="172"/>
      <c r="D58" s="202"/>
      <c r="E58" s="6"/>
      <c r="F58" s="6"/>
      <c r="G58" s="6"/>
      <c r="H58" s="6"/>
      <c r="I58" s="6"/>
      <c r="J58" s="6"/>
      <c r="K58" s="6"/>
      <c r="L58" s="6"/>
      <c r="M58" s="6"/>
      <c r="N58" s="6"/>
      <c r="O58" s="6"/>
      <c r="P58" s="6"/>
      <c r="Q58" s="6"/>
    </row>
    <row r="59" spans="1:17" ht="12.75">
      <c r="A59" s="214"/>
      <c r="B59" s="202"/>
      <c r="C59" s="172"/>
      <c r="D59" s="202"/>
      <c r="E59" s="6"/>
      <c r="F59" s="6"/>
      <c r="G59" s="6"/>
      <c r="H59" s="6"/>
      <c r="I59" s="6"/>
      <c r="J59" s="6"/>
      <c r="K59" s="6"/>
      <c r="L59" s="6"/>
      <c r="M59" s="6"/>
      <c r="N59" s="6"/>
      <c r="O59" s="6"/>
      <c r="P59" s="6"/>
      <c r="Q59" s="6"/>
    </row>
    <row r="60" spans="1:17" ht="12.75">
      <c r="A60" s="214"/>
      <c r="B60" s="202"/>
      <c r="C60" s="172"/>
      <c r="D60" s="202"/>
      <c r="E60" s="6"/>
      <c r="F60" s="6"/>
      <c r="G60" s="6"/>
      <c r="H60" s="6"/>
      <c r="I60" s="6"/>
      <c r="J60" s="6"/>
      <c r="K60" s="6"/>
      <c r="L60" s="6"/>
      <c r="M60" s="6"/>
      <c r="N60" s="6"/>
      <c r="O60" s="6"/>
      <c r="P60" s="6"/>
      <c r="Q60" s="6"/>
    </row>
    <row r="61" spans="1:17" ht="12.75">
      <c r="A61" s="214"/>
      <c r="B61" s="202"/>
      <c r="C61" s="172"/>
      <c r="D61" s="202"/>
      <c r="E61" s="6"/>
      <c r="F61" s="6"/>
      <c r="G61" s="6"/>
      <c r="H61" s="6"/>
      <c r="I61" s="6"/>
      <c r="J61" s="6"/>
      <c r="K61" s="6"/>
      <c r="L61" s="6"/>
      <c r="M61" s="6"/>
      <c r="N61" s="6"/>
      <c r="O61" s="6"/>
      <c r="P61" s="6"/>
      <c r="Q61" s="6"/>
    </row>
    <row r="62" spans="1:17" ht="12.75">
      <c r="A62" s="214"/>
      <c r="B62" s="202"/>
      <c r="C62" s="172"/>
      <c r="D62" s="202"/>
      <c r="E62" s="6"/>
      <c r="F62" s="6"/>
      <c r="G62" s="6"/>
      <c r="H62" s="6"/>
      <c r="I62" s="6"/>
      <c r="J62" s="6"/>
      <c r="K62" s="6"/>
      <c r="L62" s="6"/>
      <c r="M62" s="6"/>
      <c r="N62" s="6"/>
      <c r="O62" s="6"/>
      <c r="P62" s="6"/>
      <c r="Q62" s="6"/>
    </row>
    <row r="63" spans="1:17" ht="12.75">
      <c r="A63" s="214"/>
      <c r="B63" s="202"/>
      <c r="C63" s="172"/>
      <c r="D63" s="202"/>
      <c r="E63" s="6"/>
      <c r="F63" s="6"/>
      <c r="G63" s="6"/>
      <c r="H63" s="6"/>
      <c r="I63" s="6"/>
      <c r="J63" s="6"/>
      <c r="K63" s="6"/>
      <c r="L63" s="6"/>
      <c r="M63" s="6"/>
      <c r="N63" s="6"/>
      <c r="O63" s="6"/>
      <c r="P63" s="6"/>
      <c r="Q63" s="6"/>
    </row>
    <row r="64" spans="1:17" ht="12.75">
      <c r="A64" s="214"/>
      <c r="B64" s="202"/>
      <c r="C64" s="172"/>
      <c r="D64" s="202"/>
      <c r="E64" s="6"/>
      <c r="F64" s="6"/>
      <c r="G64" s="6"/>
      <c r="H64" s="6"/>
      <c r="I64" s="6"/>
      <c r="J64" s="6"/>
      <c r="K64" s="6"/>
      <c r="L64" s="6"/>
      <c r="M64" s="6"/>
      <c r="N64" s="6"/>
      <c r="O64" s="6"/>
      <c r="P64" s="6"/>
      <c r="Q64" s="6"/>
    </row>
    <row r="65" spans="1:17" ht="12.75">
      <c r="A65" s="214"/>
      <c r="B65" s="202"/>
      <c r="C65" s="172"/>
      <c r="D65" s="202"/>
      <c r="E65" s="6"/>
      <c r="F65" s="6"/>
      <c r="G65" s="6"/>
      <c r="H65" s="6"/>
      <c r="I65" s="6"/>
      <c r="J65" s="6"/>
      <c r="K65" s="6"/>
      <c r="L65" s="6"/>
      <c r="M65" s="6"/>
      <c r="N65" s="6"/>
      <c r="O65" s="6"/>
      <c r="P65" s="6"/>
      <c r="Q65" s="6"/>
    </row>
    <row r="66" spans="1:17" ht="12.75">
      <c r="A66" s="214"/>
      <c r="B66" s="202"/>
      <c r="C66" s="172"/>
      <c r="D66" s="202"/>
      <c r="E66" s="6"/>
      <c r="F66" s="6"/>
      <c r="G66" s="6"/>
      <c r="H66" s="6"/>
      <c r="I66" s="6"/>
      <c r="J66" s="6"/>
      <c r="K66" s="6"/>
      <c r="L66" s="6"/>
      <c r="M66" s="6"/>
      <c r="N66" s="6"/>
      <c r="O66" s="6"/>
      <c r="P66" s="6"/>
      <c r="Q66" s="6"/>
    </row>
    <row r="67" spans="1:17" ht="12.75">
      <c r="A67" s="214"/>
      <c r="B67" s="202"/>
      <c r="C67" s="172"/>
      <c r="D67" s="202"/>
      <c r="E67" s="6"/>
      <c r="F67" s="6"/>
      <c r="G67" s="6"/>
      <c r="H67" s="6"/>
      <c r="I67" s="6"/>
      <c r="J67" s="6"/>
      <c r="K67" s="6"/>
      <c r="L67" s="6"/>
      <c r="M67" s="6"/>
      <c r="N67" s="6"/>
      <c r="O67" s="6"/>
      <c r="P67" s="6"/>
      <c r="Q67" s="6"/>
    </row>
    <row r="68" spans="1:17" ht="12.75">
      <c r="A68" s="214"/>
      <c r="B68" s="202"/>
      <c r="C68" s="172"/>
      <c r="D68" s="202"/>
      <c r="E68" s="6"/>
      <c r="F68" s="6"/>
      <c r="G68" s="6"/>
      <c r="H68" s="6"/>
      <c r="I68" s="6"/>
      <c r="J68" s="6"/>
      <c r="K68" s="6"/>
      <c r="L68" s="6"/>
      <c r="M68" s="6"/>
      <c r="N68" s="6"/>
      <c r="O68" s="6"/>
      <c r="P68" s="6"/>
      <c r="Q68" s="6"/>
    </row>
    <row r="69" spans="1:17" ht="12.75">
      <c r="A69" s="214"/>
      <c r="B69" s="202"/>
      <c r="C69" s="172"/>
      <c r="D69" s="202"/>
      <c r="E69" s="6"/>
      <c r="F69" s="6"/>
      <c r="G69" s="6"/>
      <c r="H69" s="6"/>
      <c r="I69" s="6"/>
      <c r="J69" s="6"/>
      <c r="K69" s="6"/>
      <c r="L69" s="6"/>
      <c r="M69" s="6"/>
      <c r="N69" s="6"/>
      <c r="O69" s="6"/>
      <c r="P69" s="6"/>
      <c r="Q69" s="6"/>
    </row>
    <row r="70" spans="1:17" ht="12.75">
      <c r="A70" s="214"/>
      <c r="B70" s="202"/>
      <c r="C70" s="172"/>
      <c r="D70" s="202"/>
      <c r="E70" s="6"/>
      <c r="F70" s="6"/>
      <c r="G70" s="6"/>
      <c r="H70" s="6"/>
      <c r="I70" s="6"/>
      <c r="J70" s="6"/>
      <c r="K70" s="6"/>
      <c r="L70" s="6"/>
      <c r="M70" s="6"/>
      <c r="N70" s="6"/>
      <c r="O70" s="6"/>
      <c r="P70" s="6"/>
      <c r="Q70" s="6"/>
    </row>
    <row r="71" spans="1:17" ht="12.75">
      <c r="A71" s="214"/>
      <c r="B71" s="202"/>
      <c r="C71" s="172"/>
      <c r="D71" s="202"/>
      <c r="E71" s="6"/>
      <c r="F71" s="6"/>
      <c r="G71" s="6"/>
      <c r="H71" s="6"/>
      <c r="I71" s="6"/>
      <c r="J71" s="6"/>
      <c r="K71" s="6"/>
      <c r="L71" s="6"/>
      <c r="M71" s="6"/>
      <c r="N71" s="6"/>
      <c r="O71" s="6"/>
      <c r="P71" s="6"/>
      <c r="Q71" s="6"/>
    </row>
    <row r="72" spans="1:17" ht="12.75">
      <c r="A72" s="214"/>
      <c r="B72" s="202"/>
      <c r="C72" s="172"/>
      <c r="D72" s="202"/>
      <c r="E72" s="6"/>
      <c r="F72" s="6"/>
      <c r="G72" s="6"/>
      <c r="H72" s="6"/>
      <c r="I72" s="6"/>
      <c r="J72" s="6"/>
      <c r="K72" s="6"/>
      <c r="L72" s="6"/>
      <c r="M72" s="6"/>
      <c r="N72" s="6"/>
      <c r="O72" s="6"/>
      <c r="P72" s="6"/>
      <c r="Q72" s="6"/>
    </row>
    <row r="73" spans="1:17" ht="12.75">
      <c r="A73" s="214"/>
      <c r="B73" s="202"/>
      <c r="C73" s="172"/>
      <c r="D73" s="202"/>
      <c r="E73" s="6"/>
      <c r="F73" s="6"/>
      <c r="G73" s="6"/>
      <c r="H73" s="6"/>
      <c r="I73" s="6"/>
      <c r="J73" s="6"/>
      <c r="K73" s="6"/>
      <c r="L73" s="6"/>
      <c r="M73" s="6"/>
      <c r="N73" s="6"/>
      <c r="O73" s="6"/>
      <c r="P73" s="6"/>
      <c r="Q73" s="6"/>
    </row>
    <row r="74" spans="1:17" ht="12.75">
      <c r="A74" s="214"/>
      <c r="B74" s="202"/>
      <c r="C74" s="172"/>
      <c r="D74" s="202"/>
      <c r="E74" s="6"/>
      <c r="F74" s="6"/>
      <c r="G74" s="6"/>
      <c r="H74" s="6"/>
      <c r="I74" s="6"/>
      <c r="J74" s="6"/>
      <c r="K74" s="6"/>
      <c r="L74" s="6"/>
      <c r="M74" s="6"/>
      <c r="N74" s="6"/>
      <c r="O74" s="6"/>
      <c r="P74" s="6"/>
      <c r="Q74" s="6"/>
    </row>
    <row r="75" spans="1:17" ht="12.75">
      <c r="A75" s="214"/>
      <c r="B75" s="202"/>
      <c r="C75" s="172"/>
      <c r="D75" s="202"/>
      <c r="E75" s="6"/>
      <c r="F75" s="6"/>
      <c r="G75" s="6"/>
      <c r="H75" s="6"/>
      <c r="I75" s="6"/>
      <c r="J75" s="6"/>
      <c r="K75" s="6"/>
      <c r="L75" s="6"/>
      <c r="M75" s="6"/>
      <c r="N75" s="6"/>
      <c r="O75" s="6"/>
      <c r="P75" s="6"/>
      <c r="Q75" s="6"/>
    </row>
    <row r="76" spans="1:17" ht="12.75">
      <c r="A76" s="214"/>
      <c r="B76" s="202"/>
      <c r="C76" s="172"/>
      <c r="D76" s="202"/>
      <c r="E76" s="6"/>
      <c r="F76" s="6"/>
      <c r="G76" s="6"/>
      <c r="H76" s="6"/>
      <c r="I76" s="6"/>
      <c r="J76" s="6"/>
      <c r="K76" s="6"/>
      <c r="L76" s="6"/>
      <c r="M76" s="6"/>
      <c r="N76" s="6"/>
      <c r="O76" s="6"/>
      <c r="P76" s="6"/>
      <c r="Q76" s="6"/>
    </row>
    <row r="77" spans="1:17" ht="12.75">
      <c r="A77" s="214"/>
      <c r="B77" s="202"/>
      <c r="C77" s="172"/>
      <c r="D77" s="202"/>
      <c r="E77" s="6"/>
      <c r="F77" s="6"/>
      <c r="G77" s="6"/>
      <c r="H77" s="6"/>
      <c r="I77" s="6"/>
      <c r="J77" s="6"/>
      <c r="K77" s="6"/>
      <c r="L77" s="6"/>
      <c r="M77" s="6"/>
      <c r="N77" s="6"/>
      <c r="O77" s="6"/>
      <c r="P77" s="6"/>
      <c r="Q77" s="6"/>
    </row>
    <row r="78" spans="1:17" ht="12.75">
      <c r="A78" s="214"/>
      <c r="B78" s="202"/>
      <c r="C78" s="172"/>
      <c r="D78" s="202"/>
      <c r="E78" s="6"/>
      <c r="F78" s="6"/>
      <c r="G78" s="6"/>
      <c r="H78" s="6"/>
      <c r="I78" s="6"/>
      <c r="J78" s="6"/>
      <c r="K78" s="6"/>
      <c r="L78" s="6"/>
      <c r="M78" s="6"/>
      <c r="N78" s="6"/>
      <c r="O78" s="6"/>
      <c r="P78" s="6"/>
      <c r="Q78" s="6"/>
    </row>
    <row r="79" spans="1:17" ht="12.75">
      <c r="A79" s="214"/>
      <c r="B79" s="202"/>
      <c r="C79" s="172"/>
      <c r="D79" s="202"/>
      <c r="E79" s="6"/>
      <c r="F79" s="6"/>
      <c r="G79" s="6"/>
      <c r="H79" s="6"/>
      <c r="I79" s="6"/>
      <c r="J79" s="6"/>
      <c r="K79" s="6"/>
      <c r="L79" s="6"/>
      <c r="M79" s="6"/>
      <c r="N79" s="6"/>
      <c r="O79" s="6"/>
      <c r="P79" s="6"/>
      <c r="Q79" s="6"/>
    </row>
    <row r="80" spans="1:17" ht="12.75">
      <c r="A80" s="214"/>
      <c r="B80" s="202"/>
      <c r="C80" s="172"/>
      <c r="D80" s="202"/>
      <c r="E80" s="6"/>
      <c r="F80" s="6"/>
      <c r="G80" s="6"/>
      <c r="H80" s="6"/>
      <c r="I80" s="6"/>
      <c r="J80" s="6"/>
      <c r="K80" s="6"/>
      <c r="L80" s="6"/>
      <c r="M80" s="6"/>
      <c r="N80" s="6"/>
      <c r="O80" s="6"/>
      <c r="P80" s="6"/>
      <c r="Q80" s="6"/>
    </row>
    <row r="81" spans="1:17" ht="12.75">
      <c r="A81" s="214"/>
      <c r="B81" s="202"/>
      <c r="C81" s="172"/>
      <c r="D81" s="202"/>
      <c r="E81" s="6"/>
      <c r="F81" s="6"/>
      <c r="G81" s="6"/>
      <c r="H81" s="6"/>
      <c r="I81" s="6"/>
      <c r="J81" s="6"/>
      <c r="K81" s="6"/>
      <c r="L81" s="6"/>
      <c r="M81" s="6"/>
      <c r="N81" s="6"/>
      <c r="O81" s="6"/>
      <c r="P81" s="6"/>
      <c r="Q81" s="6"/>
    </row>
    <row r="82" spans="1:17" ht="12.75">
      <c r="A82" s="214"/>
      <c r="B82" s="202"/>
      <c r="C82" s="172"/>
      <c r="D82" s="202"/>
      <c r="E82" s="6"/>
      <c r="F82" s="6"/>
      <c r="G82" s="6"/>
      <c r="H82" s="6"/>
      <c r="I82" s="6"/>
      <c r="J82" s="6"/>
      <c r="K82" s="6"/>
      <c r="L82" s="6"/>
      <c r="M82" s="6"/>
      <c r="N82" s="6"/>
      <c r="O82" s="6"/>
      <c r="P82" s="6"/>
      <c r="Q82" s="6"/>
    </row>
    <row r="83" spans="1:17" ht="12.75">
      <c r="A83" s="214"/>
      <c r="B83" s="202"/>
      <c r="C83" s="172"/>
      <c r="D83" s="202"/>
      <c r="E83" s="6"/>
      <c r="F83" s="6"/>
      <c r="G83" s="6"/>
      <c r="H83" s="6"/>
      <c r="I83" s="6"/>
      <c r="J83" s="6"/>
      <c r="K83" s="6"/>
      <c r="L83" s="6"/>
      <c r="M83" s="6"/>
      <c r="N83" s="6"/>
      <c r="O83" s="6"/>
      <c r="P83" s="6"/>
      <c r="Q83" s="6"/>
    </row>
    <row r="84" spans="1:17" ht="12.75">
      <c r="A84" s="214"/>
      <c r="B84" s="202"/>
      <c r="C84" s="172"/>
      <c r="D84" s="202"/>
      <c r="E84" s="6"/>
      <c r="F84" s="6"/>
      <c r="G84" s="6"/>
      <c r="H84" s="6"/>
      <c r="I84" s="6"/>
      <c r="J84" s="6"/>
      <c r="K84" s="6"/>
      <c r="L84" s="6"/>
      <c r="M84" s="6"/>
      <c r="N84" s="6"/>
      <c r="O84" s="6"/>
      <c r="P84" s="6"/>
      <c r="Q84" s="6"/>
    </row>
    <row r="85" spans="1:17" ht="12.75">
      <c r="A85" s="214"/>
      <c r="B85" s="202"/>
      <c r="C85" s="172"/>
      <c r="D85" s="202"/>
      <c r="E85" s="6"/>
      <c r="F85" s="6"/>
      <c r="G85" s="6"/>
      <c r="H85" s="6"/>
      <c r="I85" s="6"/>
      <c r="J85" s="6"/>
      <c r="K85" s="6"/>
      <c r="L85" s="6"/>
      <c r="M85" s="6"/>
      <c r="N85" s="6"/>
      <c r="O85" s="6"/>
      <c r="P85" s="6"/>
      <c r="Q85" s="6"/>
    </row>
    <row r="86" spans="1:17" ht="12.75">
      <c r="A86" s="214"/>
      <c r="B86" s="202"/>
      <c r="C86" s="172"/>
      <c r="D86" s="202"/>
      <c r="E86" s="6"/>
      <c r="F86" s="6"/>
      <c r="G86" s="6"/>
      <c r="H86" s="6"/>
      <c r="I86" s="6"/>
      <c r="J86" s="6"/>
      <c r="K86" s="6"/>
      <c r="L86" s="6"/>
      <c r="M86" s="6"/>
      <c r="N86" s="6"/>
      <c r="O86" s="6"/>
      <c r="P86" s="6"/>
      <c r="Q86" s="6"/>
    </row>
    <row r="87" spans="1:17" ht="12.75">
      <c r="A87" s="214"/>
      <c r="B87" s="202"/>
      <c r="C87" s="172"/>
      <c r="D87" s="202"/>
      <c r="E87" s="6"/>
      <c r="F87" s="6"/>
      <c r="G87" s="6"/>
      <c r="H87" s="6"/>
      <c r="I87" s="6"/>
      <c r="J87" s="6"/>
      <c r="K87" s="6"/>
      <c r="L87" s="6"/>
      <c r="M87" s="6"/>
      <c r="N87" s="6"/>
      <c r="O87" s="6"/>
      <c r="P87" s="6"/>
      <c r="Q87" s="6"/>
    </row>
    <row r="88" spans="1:17" ht="12.75">
      <c r="A88" s="214"/>
      <c r="B88" s="202"/>
      <c r="C88" s="172"/>
      <c r="D88" s="202"/>
      <c r="E88" s="6"/>
      <c r="F88" s="6"/>
      <c r="G88" s="6"/>
      <c r="H88" s="6"/>
      <c r="I88" s="6"/>
      <c r="J88" s="6"/>
      <c r="K88" s="6"/>
      <c r="L88" s="6"/>
      <c r="M88" s="6"/>
      <c r="N88" s="6"/>
      <c r="O88" s="6"/>
      <c r="P88" s="6"/>
      <c r="Q88" s="6"/>
    </row>
    <row r="89" spans="1:17" ht="12.75">
      <c r="A89" s="214"/>
      <c r="B89" s="202"/>
      <c r="C89" s="172"/>
      <c r="D89" s="202"/>
      <c r="E89" s="6"/>
      <c r="F89" s="6"/>
      <c r="G89" s="6"/>
      <c r="H89" s="6"/>
      <c r="I89" s="6"/>
      <c r="J89" s="6"/>
      <c r="K89" s="6"/>
      <c r="L89" s="6"/>
      <c r="M89" s="6"/>
      <c r="N89" s="6"/>
      <c r="O89" s="6"/>
      <c r="P89" s="6"/>
      <c r="Q89" s="6"/>
    </row>
    <row r="90" spans="1:17" ht="12.75">
      <c r="A90" s="214"/>
      <c r="B90" s="202"/>
      <c r="C90" s="172"/>
      <c r="D90" s="202"/>
      <c r="E90" s="6"/>
      <c r="F90" s="6"/>
      <c r="G90" s="6"/>
      <c r="H90" s="6"/>
      <c r="I90" s="6"/>
      <c r="J90" s="6"/>
      <c r="K90" s="6"/>
      <c r="L90" s="6"/>
      <c r="M90" s="6"/>
      <c r="N90" s="6"/>
      <c r="O90" s="6"/>
      <c r="P90" s="6"/>
      <c r="Q90" s="6"/>
    </row>
    <row r="91" spans="1:17" ht="12.75">
      <c r="A91" s="214"/>
      <c r="B91" s="202"/>
      <c r="C91" s="172"/>
      <c r="D91" s="202"/>
      <c r="E91" s="6"/>
      <c r="F91" s="6"/>
      <c r="G91" s="6"/>
      <c r="H91" s="6"/>
      <c r="I91" s="6"/>
      <c r="J91" s="6"/>
      <c r="K91" s="6"/>
      <c r="L91" s="6"/>
      <c r="M91" s="6"/>
      <c r="N91" s="6"/>
      <c r="O91" s="6"/>
      <c r="P91" s="6"/>
      <c r="Q91" s="6"/>
    </row>
    <row r="92" spans="1:17" ht="12.75">
      <c r="A92" s="214"/>
      <c r="B92" s="202"/>
      <c r="C92" s="172"/>
      <c r="D92" s="202"/>
      <c r="E92" s="6"/>
      <c r="F92" s="6"/>
      <c r="G92" s="6"/>
      <c r="H92" s="6"/>
      <c r="I92" s="6"/>
      <c r="J92" s="6"/>
      <c r="K92" s="6"/>
      <c r="L92" s="6"/>
      <c r="M92" s="6"/>
      <c r="N92" s="6"/>
      <c r="O92" s="6"/>
      <c r="P92" s="6"/>
      <c r="Q92" s="6"/>
    </row>
    <row r="93" spans="1:17" ht="12.75">
      <c r="A93" s="214"/>
      <c r="B93" s="202"/>
      <c r="C93" s="172"/>
      <c r="D93" s="202"/>
      <c r="E93" s="6"/>
      <c r="F93" s="6"/>
      <c r="G93" s="6"/>
      <c r="H93" s="6"/>
      <c r="I93" s="6"/>
      <c r="J93" s="6"/>
      <c r="K93" s="6"/>
      <c r="L93" s="6"/>
      <c r="M93" s="6"/>
      <c r="N93" s="6"/>
      <c r="O93" s="6"/>
      <c r="P93" s="6"/>
      <c r="Q93" s="6"/>
    </row>
    <row r="94" spans="1:17" ht="12.75">
      <c r="A94" s="214"/>
      <c r="B94" s="202"/>
      <c r="C94" s="172"/>
      <c r="D94" s="202"/>
      <c r="E94" s="6"/>
      <c r="F94" s="6"/>
      <c r="G94" s="6"/>
      <c r="H94" s="6"/>
      <c r="I94" s="6"/>
      <c r="J94" s="6"/>
      <c r="K94" s="6"/>
      <c r="L94" s="6"/>
      <c r="M94" s="6"/>
      <c r="N94" s="6"/>
      <c r="O94" s="6"/>
      <c r="P94" s="6"/>
      <c r="Q94" s="6"/>
    </row>
    <row r="95" spans="1:17" ht="12.75">
      <c r="A95" s="214"/>
      <c r="B95" s="202"/>
      <c r="C95" s="172"/>
      <c r="D95" s="202"/>
      <c r="E95" s="6"/>
      <c r="F95" s="6"/>
      <c r="G95" s="6"/>
      <c r="H95" s="6"/>
      <c r="I95" s="6"/>
      <c r="J95" s="6"/>
      <c r="K95" s="6"/>
      <c r="L95" s="6"/>
      <c r="M95" s="6"/>
      <c r="N95" s="6"/>
      <c r="O95" s="6"/>
      <c r="P95" s="6"/>
      <c r="Q95" s="6"/>
    </row>
    <row r="96" spans="1:17" ht="12.75">
      <c r="A96" s="214"/>
      <c r="B96" s="202"/>
      <c r="C96" s="172"/>
      <c r="D96" s="202"/>
      <c r="E96" s="6"/>
      <c r="F96" s="6"/>
      <c r="G96" s="6"/>
      <c r="H96" s="6"/>
      <c r="I96" s="6"/>
      <c r="J96" s="6"/>
      <c r="K96" s="6"/>
      <c r="L96" s="6"/>
      <c r="M96" s="6"/>
      <c r="N96" s="6"/>
      <c r="O96" s="6"/>
      <c r="P96" s="6"/>
      <c r="Q96" s="6"/>
    </row>
    <row r="97" spans="1:17" ht="12.75">
      <c r="A97" s="214"/>
      <c r="B97" s="202"/>
      <c r="C97" s="172"/>
      <c r="D97" s="202"/>
      <c r="E97" s="6"/>
      <c r="F97" s="6"/>
      <c r="G97" s="6"/>
      <c r="H97" s="6"/>
      <c r="I97" s="6"/>
      <c r="J97" s="6"/>
      <c r="K97" s="6"/>
      <c r="L97" s="6"/>
      <c r="M97" s="6"/>
      <c r="N97" s="6"/>
      <c r="O97" s="6"/>
      <c r="P97" s="6"/>
      <c r="Q97" s="6"/>
    </row>
    <row r="98" spans="1:17" ht="12.75">
      <c r="A98" s="214"/>
      <c r="B98" s="202"/>
      <c r="C98" s="172"/>
      <c r="D98" s="202"/>
      <c r="E98" s="6"/>
      <c r="F98" s="6"/>
      <c r="G98" s="6"/>
      <c r="H98" s="6"/>
      <c r="I98" s="6"/>
      <c r="J98" s="6"/>
      <c r="K98" s="6"/>
      <c r="L98" s="6"/>
      <c r="M98" s="6"/>
      <c r="N98" s="6"/>
      <c r="O98" s="6"/>
      <c r="P98" s="6"/>
      <c r="Q98" s="6"/>
    </row>
    <row r="99" spans="1:17" ht="12.75">
      <c r="A99" s="214"/>
      <c r="B99" s="202"/>
      <c r="C99" s="172"/>
      <c r="D99" s="202"/>
      <c r="E99" s="6"/>
      <c r="F99" s="6"/>
      <c r="G99" s="6"/>
      <c r="H99" s="6"/>
      <c r="I99" s="6"/>
      <c r="J99" s="6"/>
      <c r="K99" s="6"/>
      <c r="L99" s="6"/>
      <c r="M99" s="6"/>
      <c r="N99" s="6"/>
      <c r="O99" s="6"/>
      <c r="P99" s="6"/>
      <c r="Q99" s="6"/>
    </row>
    <row r="100" spans="1:17" ht="12.75">
      <c r="A100" s="214"/>
      <c r="B100" s="202"/>
      <c r="C100" s="172"/>
      <c r="D100" s="202"/>
      <c r="E100" s="6"/>
      <c r="F100" s="6"/>
      <c r="G100" s="6"/>
      <c r="H100" s="6"/>
      <c r="I100" s="6"/>
      <c r="J100" s="6"/>
      <c r="K100" s="6"/>
      <c r="L100" s="6"/>
      <c r="M100" s="6"/>
      <c r="N100" s="6"/>
      <c r="O100" s="6"/>
      <c r="P100" s="6"/>
      <c r="Q100" s="6"/>
    </row>
    <row r="101" spans="1:17" ht="12.75">
      <c r="A101" s="214"/>
      <c r="B101" s="202"/>
      <c r="C101" s="172"/>
      <c r="D101" s="202"/>
      <c r="E101" s="6"/>
      <c r="F101" s="6"/>
      <c r="G101" s="6"/>
      <c r="H101" s="6"/>
      <c r="I101" s="6"/>
      <c r="J101" s="6"/>
      <c r="K101" s="6"/>
      <c r="L101" s="6"/>
      <c r="M101" s="6"/>
      <c r="N101" s="6"/>
      <c r="O101" s="6"/>
      <c r="P101" s="6"/>
      <c r="Q101" s="6"/>
    </row>
    <row r="102" spans="1:17" ht="12.75">
      <c r="A102" s="214"/>
      <c r="B102" s="202"/>
      <c r="C102" s="172"/>
      <c r="D102" s="202"/>
      <c r="E102" s="6"/>
      <c r="F102" s="6"/>
      <c r="G102" s="6"/>
      <c r="H102" s="6"/>
      <c r="I102" s="6"/>
      <c r="J102" s="6"/>
      <c r="K102" s="6"/>
      <c r="L102" s="6"/>
      <c r="M102" s="6"/>
      <c r="N102" s="6"/>
      <c r="O102" s="6"/>
      <c r="P102" s="6"/>
      <c r="Q102" s="6"/>
    </row>
    <row r="103" spans="1:17" ht="12.75">
      <c r="A103" s="214"/>
      <c r="B103" s="202"/>
      <c r="C103" s="172"/>
      <c r="D103" s="202"/>
      <c r="E103" s="6"/>
      <c r="F103" s="6"/>
      <c r="G103" s="6"/>
      <c r="H103" s="6"/>
      <c r="I103" s="6"/>
      <c r="J103" s="6"/>
      <c r="K103" s="6"/>
      <c r="L103" s="6"/>
      <c r="M103" s="6"/>
      <c r="N103" s="6"/>
      <c r="O103" s="6"/>
      <c r="P103" s="6"/>
      <c r="Q103" s="6"/>
    </row>
    <row r="104" spans="1:17" ht="12.75">
      <c r="A104" s="214"/>
      <c r="B104" s="202"/>
      <c r="C104" s="172"/>
      <c r="D104" s="202"/>
      <c r="E104" s="6"/>
      <c r="F104" s="6"/>
      <c r="G104" s="6"/>
      <c r="H104" s="6"/>
      <c r="I104" s="6"/>
      <c r="J104" s="6"/>
      <c r="K104" s="6"/>
      <c r="L104" s="6"/>
      <c r="M104" s="6"/>
      <c r="N104" s="6"/>
      <c r="O104" s="6"/>
      <c r="P104" s="6"/>
      <c r="Q104" s="6"/>
    </row>
    <row r="105" spans="1:17" ht="12.75">
      <c r="A105" s="214"/>
      <c r="B105" s="202"/>
      <c r="C105" s="172"/>
      <c r="D105" s="202"/>
      <c r="E105" s="6"/>
      <c r="F105" s="6"/>
      <c r="G105" s="6"/>
      <c r="H105" s="6"/>
      <c r="I105" s="6"/>
      <c r="J105" s="6"/>
      <c r="K105" s="6"/>
      <c r="L105" s="6"/>
      <c r="M105" s="6"/>
      <c r="N105" s="6"/>
      <c r="O105" s="6"/>
      <c r="P105" s="6"/>
      <c r="Q105" s="6"/>
    </row>
    <row r="106" spans="1:17" ht="12.75">
      <c r="A106" s="214"/>
      <c r="B106" s="202"/>
      <c r="C106" s="172"/>
      <c r="D106" s="202"/>
      <c r="E106" s="6"/>
      <c r="F106" s="6"/>
      <c r="G106" s="6"/>
      <c r="H106" s="6"/>
      <c r="I106" s="6"/>
      <c r="J106" s="6"/>
      <c r="K106" s="6"/>
      <c r="L106" s="6"/>
      <c r="M106" s="6"/>
      <c r="N106" s="6"/>
      <c r="O106" s="6"/>
      <c r="P106" s="6"/>
      <c r="Q106" s="6"/>
    </row>
    <row r="107" spans="1:17" ht="12.75">
      <c r="A107" s="214"/>
      <c r="B107" s="202"/>
      <c r="C107" s="172"/>
      <c r="D107" s="202"/>
      <c r="E107" s="6"/>
      <c r="F107" s="6"/>
      <c r="G107" s="6"/>
      <c r="H107" s="6"/>
      <c r="I107" s="6"/>
      <c r="J107" s="6"/>
      <c r="K107" s="6"/>
      <c r="L107" s="6"/>
      <c r="M107" s="6"/>
      <c r="N107" s="6"/>
      <c r="O107" s="6"/>
      <c r="P107" s="6"/>
      <c r="Q107" s="6"/>
    </row>
    <row r="108" spans="1:17" ht="12.75">
      <c r="A108" s="214"/>
      <c r="B108" s="202"/>
      <c r="C108" s="172"/>
      <c r="D108" s="202"/>
      <c r="E108" s="6"/>
      <c r="F108" s="6"/>
      <c r="G108" s="6"/>
      <c r="H108" s="6"/>
      <c r="I108" s="6"/>
      <c r="J108" s="6"/>
      <c r="K108" s="6"/>
      <c r="L108" s="6"/>
      <c r="M108" s="6"/>
      <c r="N108" s="6"/>
      <c r="O108" s="6"/>
      <c r="P108" s="6"/>
      <c r="Q108" s="6"/>
    </row>
    <row r="109" spans="1:17" ht="12.75">
      <c r="A109" s="214"/>
      <c r="B109" s="202"/>
      <c r="C109" s="172"/>
      <c r="D109" s="202"/>
      <c r="E109" s="6"/>
      <c r="F109" s="6"/>
      <c r="G109" s="6"/>
      <c r="H109" s="6"/>
      <c r="I109" s="6"/>
      <c r="J109" s="6"/>
      <c r="K109" s="6"/>
      <c r="L109" s="6"/>
      <c r="M109" s="6"/>
      <c r="N109" s="6"/>
      <c r="O109" s="6"/>
      <c r="P109" s="6"/>
      <c r="Q109" s="6"/>
    </row>
    <row r="110" spans="1:17" ht="12.75">
      <c r="A110" s="214"/>
      <c r="B110" s="202"/>
      <c r="C110" s="172"/>
      <c r="D110" s="202"/>
      <c r="E110" s="6"/>
      <c r="F110" s="6"/>
      <c r="G110" s="6"/>
      <c r="H110" s="6"/>
      <c r="I110" s="6"/>
      <c r="J110" s="6"/>
      <c r="K110" s="6"/>
      <c r="L110" s="6"/>
      <c r="M110" s="6"/>
      <c r="N110" s="6"/>
      <c r="O110" s="6"/>
      <c r="P110" s="6"/>
      <c r="Q110" s="6"/>
    </row>
    <row r="111" spans="1:17" ht="12.75">
      <c r="A111" s="214"/>
      <c r="B111" s="202"/>
      <c r="C111" s="172"/>
      <c r="D111" s="202"/>
      <c r="E111" s="6"/>
      <c r="F111" s="6"/>
      <c r="G111" s="6"/>
      <c r="H111" s="6"/>
      <c r="I111" s="6"/>
      <c r="J111" s="6"/>
      <c r="K111" s="6"/>
      <c r="L111" s="6"/>
      <c r="M111" s="6"/>
      <c r="N111" s="6"/>
      <c r="O111" s="6"/>
      <c r="P111" s="6"/>
      <c r="Q111" s="6"/>
    </row>
    <row r="112" spans="1:17" ht="12.75">
      <c r="A112" s="214"/>
      <c r="B112" s="202"/>
      <c r="C112" s="172"/>
      <c r="D112" s="202"/>
      <c r="E112" s="6"/>
      <c r="F112" s="6"/>
      <c r="G112" s="6"/>
      <c r="H112" s="6"/>
      <c r="I112" s="6"/>
      <c r="J112" s="6"/>
      <c r="K112" s="6"/>
      <c r="L112" s="6"/>
      <c r="M112" s="6"/>
      <c r="N112" s="6"/>
      <c r="O112" s="6"/>
      <c r="P112" s="6"/>
      <c r="Q112" s="6"/>
    </row>
    <row r="113" spans="1:17" ht="12.75">
      <c r="A113" s="214"/>
      <c r="B113" s="202"/>
      <c r="C113" s="172"/>
      <c r="D113" s="202"/>
      <c r="E113" s="6"/>
      <c r="F113" s="6"/>
      <c r="G113" s="6"/>
      <c r="H113" s="6"/>
      <c r="I113" s="6"/>
      <c r="J113" s="6"/>
      <c r="K113" s="6"/>
      <c r="L113" s="6"/>
      <c r="M113" s="6"/>
      <c r="N113" s="6"/>
      <c r="O113" s="6"/>
      <c r="P113" s="6"/>
      <c r="Q113" s="6"/>
    </row>
    <row r="114" spans="1:17" ht="12.75">
      <c r="A114" s="214"/>
      <c r="B114" s="202"/>
      <c r="C114" s="172"/>
      <c r="D114" s="202"/>
      <c r="E114" s="6"/>
      <c r="F114" s="6"/>
      <c r="G114" s="6"/>
      <c r="H114" s="6"/>
      <c r="I114" s="6"/>
      <c r="J114" s="6"/>
      <c r="K114" s="6"/>
      <c r="L114" s="6"/>
      <c r="M114" s="6"/>
      <c r="N114" s="6"/>
      <c r="O114" s="6"/>
      <c r="P114" s="6"/>
      <c r="Q114" s="6"/>
    </row>
    <row r="115" spans="1:17" ht="12.75">
      <c r="A115" s="214"/>
      <c r="B115" s="202"/>
      <c r="C115" s="172"/>
      <c r="D115" s="202"/>
      <c r="E115" s="6"/>
      <c r="F115" s="6"/>
      <c r="G115" s="6"/>
      <c r="H115" s="6"/>
      <c r="I115" s="6"/>
      <c r="J115" s="6"/>
      <c r="K115" s="6"/>
      <c r="L115" s="6"/>
      <c r="M115" s="6"/>
      <c r="N115" s="6"/>
      <c r="O115" s="6"/>
      <c r="P115" s="6"/>
      <c r="Q115" s="6"/>
    </row>
    <row r="116" spans="1:17" ht="12.75">
      <c r="A116" s="214"/>
      <c r="B116" s="202"/>
      <c r="C116" s="172"/>
      <c r="D116" s="202"/>
      <c r="E116" s="6"/>
      <c r="F116" s="6"/>
      <c r="G116" s="6"/>
      <c r="H116" s="6"/>
      <c r="I116" s="6"/>
      <c r="J116" s="6"/>
      <c r="K116" s="6"/>
      <c r="L116" s="6"/>
      <c r="M116" s="6"/>
      <c r="N116" s="6"/>
      <c r="O116" s="6"/>
      <c r="P116" s="6"/>
      <c r="Q116" s="6"/>
    </row>
    <row r="117" spans="1:17" ht="12.75">
      <c r="A117" s="214"/>
      <c r="B117" s="202"/>
      <c r="C117" s="172"/>
      <c r="D117" s="202"/>
      <c r="E117" s="6"/>
      <c r="F117" s="6"/>
      <c r="G117" s="6"/>
      <c r="H117" s="6"/>
      <c r="I117" s="6"/>
      <c r="J117" s="6"/>
      <c r="K117" s="6"/>
      <c r="L117" s="6"/>
      <c r="M117" s="6"/>
      <c r="N117" s="6"/>
      <c r="O117" s="6"/>
      <c r="P117" s="6"/>
      <c r="Q117" s="6"/>
    </row>
    <row r="118" spans="1:17" ht="12.75">
      <c r="A118" s="214"/>
      <c r="B118" s="202"/>
      <c r="C118" s="172"/>
      <c r="D118" s="202"/>
      <c r="E118" s="6"/>
      <c r="F118" s="6"/>
      <c r="G118" s="6"/>
      <c r="H118" s="6"/>
      <c r="I118" s="6"/>
      <c r="J118" s="6"/>
      <c r="K118" s="6"/>
      <c r="L118" s="6"/>
      <c r="M118" s="6"/>
      <c r="N118" s="6"/>
      <c r="O118" s="6"/>
      <c r="P118" s="6"/>
      <c r="Q118" s="6"/>
    </row>
    <row r="119" spans="1:17" ht="12.75">
      <c r="A119" s="214"/>
      <c r="B119" s="202"/>
      <c r="C119" s="172"/>
      <c r="D119" s="202"/>
      <c r="E119" s="6"/>
      <c r="F119" s="6"/>
      <c r="G119" s="6"/>
      <c r="H119" s="6"/>
      <c r="I119" s="6"/>
      <c r="J119" s="6"/>
      <c r="K119" s="6"/>
      <c r="L119" s="6"/>
      <c r="M119" s="6"/>
      <c r="N119" s="6"/>
      <c r="O119" s="6"/>
      <c r="P119" s="6"/>
      <c r="Q119" s="6"/>
    </row>
    <row r="120" spans="1:17" ht="12.75">
      <c r="A120" s="214"/>
      <c r="B120" s="202"/>
      <c r="C120" s="172"/>
      <c r="D120" s="202"/>
      <c r="E120" s="6"/>
      <c r="F120" s="6"/>
      <c r="G120" s="6"/>
      <c r="H120" s="6"/>
      <c r="I120" s="6"/>
      <c r="J120" s="6"/>
      <c r="K120" s="6"/>
      <c r="L120" s="6"/>
      <c r="M120" s="6"/>
      <c r="N120" s="6"/>
      <c r="O120" s="6"/>
      <c r="P120" s="6"/>
      <c r="Q120" s="6"/>
    </row>
    <row r="121" spans="1:17" ht="12.75">
      <c r="A121" s="214"/>
      <c r="B121" s="202"/>
      <c r="C121" s="172"/>
      <c r="D121" s="202"/>
      <c r="E121" s="6"/>
      <c r="F121" s="6"/>
      <c r="G121" s="6"/>
      <c r="H121" s="6"/>
      <c r="I121" s="6"/>
      <c r="J121" s="6"/>
      <c r="K121" s="6"/>
      <c r="L121" s="6"/>
      <c r="M121" s="6"/>
      <c r="N121" s="6"/>
      <c r="O121" s="6"/>
      <c r="P121" s="6"/>
      <c r="Q121" s="6"/>
    </row>
    <row r="122" spans="1:17" ht="12.75">
      <c r="A122" s="214"/>
      <c r="B122" s="202"/>
      <c r="C122" s="172"/>
      <c r="D122" s="202"/>
      <c r="E122" s="6"/>
      <c r="F122" s="6"/>
      <c r="G122" s="6"/>
      <c r="H122" s="6"/>
      <c r="I122" s="6"/>
      <c r="J122" s="6"/>
      <c r="K122" s="6"/>
      <c r="L122" s="6"/>
      <c r="M122" s="6"/>
      <c r="N122" s="6"/>
      <c r="O122" s="6"/>
      <c r="P122" s="6"/>
      <c r="Q122" s="6"/>
    </row>
    <row r="123" spans="1:17" ht="12.75">
      <c r="A123" s="214"/>
      <c r="B123" s="202"/>
      <c r="C123" s="172"/>
      <c r="D123" s="202"/>
      <c r="E123" s="6"/>
      <c r="F123" s="6"/>
      <c r="G123" s="6"/>
      <c r="H123" s="6"/>
      <c r="I123" s="6"/>
      <c r="J123" s="6"/>
      <c r="K123" s="6"/>
      <c r="L123" s="6"/>
      <c r="M123" s="6"/>
      <c r="N123" s="6"/>
      <c r="O123" s="6"/>
      <c r="P123" s="6"/>
      <c r="Q123" s="6"/>
    </row>
    <row r="124" spans="1:17" ht="12.75">
      <c r="A124" s="214"/>
      <c r="B124" s="202"/>
      <c r="C124" s="172"/>
      <c r="D124" s="202"/>
      <c r="E124" s="6"/>
      <c r="F124" s="6"/>
      <c r="G124" s="6"/>
      <c r="H124" s="6"/>
      <c r="I124" s="6"/>
      <c r="J124" s="6"/>
      <c r="K124" s="6"/>
      <c r="L124" s="6"/>
      <c r="M124" s="6"/>
      <c r="N124" s="6"/>
      <c r="O124" s="6"/>
      <c r="P124" s="6"/>
      <c r="Q124" s="6"/>
    </row>
    <row r="125" spans="1:17" ht="12.75">
      <c r="A125" s="214"/>
      <c r="B125" s="202"/>
      <c r="C125" s="172"/>
      <c r="D125" s="202"/>
      <c r="E125" s="6"/>
      <c r="F125" s="6"/>
      <c r="G125" s="6"/>
      <c r="H125" s="6"/>
      <c r="I125" s="6"/>
      <c r="J125" s="6"/>
      <c r="K125" s="6"/>
      <c r="L125" s="6"/>
      <c r="M125" s="6"/>
      <c r="N125" s="6"/>
      <c r="O125" s="6"/>
      <c r="P125" s="6"/>
      <c r="Q125" s="6"/>
    </row>
    <row r="126" spans="1:17" ht="12.75">
      <c r="A126" s="214"/>
      <c r="B126" s="202"/>
      <c r="C126" s="172"/>
      <c r="D126" s="202"/>
      <c r="E126" s="6"/>
      <c r="F126" s="6"/>
      <c r="G126" s="6"/>
      <c r="H126" s="6"/>
      <c r="I126" s="6"/>
      <c r="J126" s="6"/>
      <c r="K126" s="6"/>
      <c r="L126" s="6"/>
      <c r="M126" s="6"/>
      <c r="N126" s="6"/>
      <c r="O126" s="6"/>
      <c r="P126" s="6"/>
      <c r="Q126" s="6"/>
    </row>
    <row r="127" spans="1:17" ht="12.75">
      <c r="A127" s="214"/>
      <c r="B127" s="202"/>
      <c r="C127" s="172"/>
      <c r="D127" s="202"/>
      <c r="E127" s="6"/>
      <c r="F127" s="6"/>
      <c r="G127" s="6"/>
      <c r="H127" s="6"/>
      <c r="I127" s="6"/>
      <c r="J127" s="6"/>
      <c r="K127" s="6"/>
      <c r="L127" s="6"/>
      <c r="M127" s="6"/>
      <c r="N127" s="6"/>
      <c r="O127" s="6"/>
      <c r="P127" s="6"/>
      <c r="Q127" s="6"/>
    </row>
    <row r="128" spans="1:17" ht="12.75">
      <c r="A128" s="214"/>
      <c r="B128" s="202"/>
      <c r="C128" s="172"/>
      <c r="D128" s="202"/>
      <c r="E128" s="6"/>
      <c r="F128" s="6"/>
      <c r="G128" s="6"/>
      <c r="H128" s="6"/>
      <c r="I128" s="6"/>
      <c r="J128" s="6"/>
      <c r="K128" s="6"/>
      <c r="L128" s="6"/>
      <c r="M128" s="6"/>
      <c r="N128" s="6"/>
      <c r="O128" s="6"/>
      <c r="P128" s="6"/>
      <c r="Q128" s="6"/>
    </row>
    <row r="129" spans="1:17" ht="12.75">
      <c r="A129" s="214"/>
      <c r="B129" s="202"/>
      <c r="C129" s="172"/>
      <c r="D129" s="202"/>
      <c r="E129" s="6"/>
      <c r="F129" s="6"/>
      <c r="G129" s="6"/>
      <c r="H129" s="6"/>
      <c r="I129" s="6"/>
      <c r="J129" s="6"/>
      <c r="K129" s="6"/>
      <c r="L129" s="6"/>
      <c r="M129" s="6"/>
      <c r="N129" s="6"/>
      <c r="O129" s="6"/>
      <c r="P129" s="6"/>
      <c r="Q129" s="6"/>
    </row>
    <row r="130" spans="1:17" ht="12.75">
      <c r="A130" s="214"/>
      <c r="B130" s="202"/>
      <c r="C130" s="172"/>
      <c r="D130" s="202"/>
      <c r="E130" s="6"/>
      <c r="F130" s="6"/>
      <c r="G130" s="6"/>
      <c r="H130" s="6"/>
      <c r="I130" s="6"/>
      <c r="J130" s="6"/>
      <c r="K130" s="6"/>
      <c r="L130" s="6"/>
      <c r="M130" s="6"/>
      <c r="N130" s="6"/>
      <c r="O130" s="6"/>
      <c r="P130" s="6"/>
      <c r="Q130" s="6"/>
    </row>
    <row r="131" spans="1:17" ht="12.75">
      <c r="A131" s="214"/>
      <c r="B131" s="202"/>
      <c r="C131" s="172"/>
      <c r="D131" s="202"/>
      <c r="E131" s="6"/>
      <c r="F131" s="6"/>
      <c r="G131" s="6"/>
      <c r="H131" s="6"/>
      <c r="I131" s="6"/>
      <c r="J131" s="6"/>
      <c r="K131" s="6"/>
      <c r="L131" s="6"/>
      <c r="M131" s="6"/>
      <c r="N131" s="6"/>
      <c r="O131" s="6"/>
      <c r="P131" s="6"/>
      <c r="Q131" s="6"/>
    </row>
    <row r="132" spans="1:17" ht="12.75">
      <c r="A132" s="214"/>
      <c r="B132" s="202"/>
      <c r="C132" s="172"/>
      <c r="D132" s="202"/>
      <c r="E132" s="6"/>
      <c r="F132" s="6"/>
      <c r="G132" s="6"/>
      <c r="H132" s="6"/>
      <c r="I132" s="6"/>
      <c r="J132" s="6"/>
      <c r="K132" s="6"/>
      <c r="L132" s="6"/>
      <c r="M132" s="6"/>
      <c r="N132" s="6"/>
      <c r="O132" s="6"/>
      <c r="P132" s="6"/>
      <c r="Q132" s="6"/>
    </row>
    <row r="133" spans="1:17" ht="12.75">
      <c r="A133" s="214"/>
      <c r="B133" s="202"/>
      <c r="C133" s="172"/>
      <c r="D133" s="202"/>
      <c r="E133" s="6"/>
      <c r="F133" s="6"/>
      <c r="G133" s="6"/>
      <c r="H133" s="6"/>
      <c r="I133" s="6"/>
      <c r="J133" s="6"/>
      <c r="K133" s="6"/>
      <c r="L133" s="6"/>
      <c r="M133" s="6"/>
      <c r="N133" s="6"/>
      <c r="O133" s="6"/>
      <c r="P133" s="6"/>
      <c r="Q133" s="6"/>
    </row>
    <row r="134" spans="1:17" ht="12.75">
      <c r="A134" s="214"/>
      <c r="B134" s="202"/>
      <c r="C134" s="172"/>
      <c r="D134" s="202"/>
      <c r="E134" s="6"/>
      <c r="F134" s="6"/>
      <c r="G134" s="6"/>
      <c r="H134" s="6"/>
      <c r="I134" s="6"/>
      <c r="J134" s="6"/>
      <c r="K134" s="6"/>
      <c r="L134" s="6"/>
      <c r="M134" s="6"/>
      <c r="N134" s="6"/>
      <c r="O134" s="6"/>
      <c r="P134" s="6"/>
      <c r="Q134" s="6"/>
    </row>
    <row r="135" spans="1:17" ht="12.75">
      <c r="A135" s="214"/>
      <c r="B135" s="202"/>
      <c r="C135" s="172"/>
      <c r="D135" s="202"/>
      <c r="E135" s="6"/>
      <c r="F135" s="6"/>
      <c r="G135" s="6"/>
      <c r="H135" s="6"/>
      <c r="I135" s="6"/>
      <c r="J135" s="6"/>
      <c r="K135" s="6"/>
      <c r="L135" s="6"/>
      <c r="M135" s="6"/>
      <c r="N135" s="6"/>
      <c r="O135" s="6"/>
      <c r="P135" s="6"/>
      <c r="Q135" s="6"/>
    </row>
    <row r="136" spans="1:17" ht="12.75">
      <c r="A136" s="214"/>
      <c r="B136" s="202"/>
      <c r="C136" s="172"/>
      <c r="D136" s="202"/>
      <c r="E136" s="6"/>
      <c r="F136" s="6"/>
      <c r="G136" s="6"/>
      <c r="H136" s="6"/>
      <c r="I136" s="6"/>
      <c r="J136" s="6"/>
      <c r="K136" s="6"/>
      <c r="L136" s="6"/>
      <c r="M136" s="6"/>
      <c r="N136" s="6"/>
      <c r="O136" s="6"/>
      <c r="P136" s="6"/>
      <c r="Q136" s="6"/>
    </row>
    <row r="137" spans="1:17" ht="12.75">
      <c r="A137" s="214"/>
      <c r="B137" s="202"/>
      <c r="C137" s="172"/>
      <c r="D137" s="202"/>
      <c r="E137" s="6"/>
      <c r="F137" s="6"/>
      <c r="G137" s="6"/>
      <c r="H137" s="6"/>
      <c r="I137" s="6"/>
      <c r="J137" s="6"/>
      <c r="K137" s="6"/>
      <c r="L137" s="6"/>
      <c r="M137" s="6"/>
      <c r="N137" s="6"/>
      <c r="O137" s="6"/>
      <c r="P137" s="6"/>
      <c r="Q137" s="6"/>
    </row>
    <row r="138" spans="1:17" ht="12.75">
      <c r="A138" s="214"/>
      <c r="B138" s="202"/>
      <c r="C138" s="172"/>
      <c r="D138" s="202"/>
      <c r="E138" s="6"/>
      <c r="F138" s="6"/>
      <c r="G138" s="6"/>
      <c r="H138" s="6"/>
      <c r="I138" s="6"/>
      <c r="J138" s="6"/>
      <c r="K138" s="6"/>
      <c r="L138" s="6"/>
      <c r="M138" s="6"/>
      <c r="N138" s="6"/>
      <c r="O138" s="6"/>
      <c r="P138" s="6"/>
      <c r="Q138" s="6"/>
    </row>
    <row r="139" spans="1:17" ht="12.75">
      <c r="A139" s="214"/>
      <c r="B139" s="202"/>
      <c r="C139" s="172"/>
      <c r="D139" s="202"/>
      <c r="E139" s="6"/>
      <c r="F139" s="6"/>
      <c r="G139" s="6"/>
      <c r="H139" s="6"/>
      <c r="I139" s="6"/>
      <c r="J139" s="6"/>
      <c r="K139" s="6"/>
      <c r="L139" s="6"/>
      <c r="M139" s="6"/>
      <c r="N139" s="6"/>
      <c r="O139" s="6"/>
      <c r="P139" s="6"/>
      <c r="Q139" s="6"/>
    </row>
    <row r="140" spans="1:17" ht="12.75">
      <c r="A140" s="214"/>
      <c r="B140" s="202"/>
      <c r="C140" s="172"/>
      <c r="D140" s="202"/>
      <c r="E140" s="6"/>
      <c r="F140" s="6"/>
      <c r="G140" s="6"/>
      <c r="H140" s="6"/>
      <c r="I140" s="6"/>
      <c r="J140" s="6"/>
      <c r="K140" s="6"/>
      <c r="L140" s="6"/>
      <c r="M140" s="6"/>
      <c r="N140" s="6"/>
      <c r="O140" s="6"/>
      <c r="P140" s="6"/>
      <c r="Q140" s="6"/>
    </row>
    <row r="141" spans="1:17" ht="12.75">
      <c r="A141" s="214"/>
      <c r="B141" s="202"/>
      <c r="C141" s="172"/>
      <c r="D141" s="202"/>
      <c r="E141" s="6"/>
      <c r="F141" s="6"/>
      <c r="G141" s="6"/>
      <c r="H141" s="6"/>
      <c r="I141" s="6"/>
      <c r="J141" s="6"/>
      <c r="K141" s="6"/>
      <c r="L141" s="6"/>
      <c r="M141" s="6"/>
      <c r="N141" s="6"/>
      <c r="O141" s="6"/>
      <c r="P141" s="6"/>
      <c r="Q141" s="6"/>
    </row>
    <row r="142" spans="1:17" ht="12.75">
      <c r="A142" s="214"/>
      <c r="B142" s="202"/>
      <c r="C142" s="172"/>
      <c r="D142" s="202"/>
      <c r="E142" s="6"/>
      <c r="F142" s="6"/>
      <c r="G142" s="6"/>
      <c r="H142" s="6"/>
      <c r="I142" s="6"/>
      <c r="J142" s="6"/>
      <c r="K142" s="6"/>
      <c r="L142" s="6"/>
      <c r="M142" s="6"/>
      <c r="N142" s="6"/>
      <c r="O142" s="6"/>
      <c r="P142" s="6"/>
      <c r="Q142" s="6"/>
    </row>
    <row r="143" spans="1:17" ht="12.75">
      <c r="A143" s="214"/>
      <c r="B143" s="202"/>
      <c r="C143" s="172"/>
      <c r="D143" s="202"/>
      <c r="E143" s="6"/>
      <c r="F143" s="6"/>
      <c r="G143" s="6"/>
      <c r="H143" s="6"/>
      <c r="I143" s="6"/>
      <c r="J143" s="6"/>
      <c r="K143" s="6"/>
      <c r="L143" s="6"/>
      <c r="M143" s="6"/>
      <c r="N143" s="6"/>
      <c r="O143" s="6"/>
      <c r="P143" s="6"/>
      <c r="Q143" s="6"/>
    </row>
    <row r="144" spans="1:17" ht="12.75">
      <c r="A144" s="214"/>
      <c r="B144" s="202"/>
      <c r="C144" s="172"/>
      <c r="D144" s="202"/>
      <c r="E144" s="6"/>
      <c r="F144" s="6"/>
      <c r="G144" s="6"/>
      <c r="H144" s="6"/>
      <c r="I144" s="6"/>
      <c r="J144" s="6"/>
      <c r="K144" s="6"/>
      <c r="L144" s="6"/>
      <c r="M144" s="6"/>
      <c r="N144" s="6"/>
      <c r="O144" s="6"/>
      <c r="P144" s="6"/>
      <c r="Q144" s="6"/>
    </row>
    <row r="145" spans="1:17" ht="12.75">
      <c r="A145" s="214"/>
      <c r="B145" s="202"/>
      <c r="C145" s="172"/>
      <c r="D145" s="202"/>
      <c r="E145" s="6"/>
      <c r="F145" s="6"/>
      <c r="G145" s="6"/>
      <c r="H145" s="6"/>
      <c r="I145" s="6"/>
      <c r="J145" s="6"/>
      <c r="K145" s="6"/>
      <c r="L145" s="6"/>
      <c r="M145" s="6"/>
      <c r="N145" s="6"/>
      <c r="O145" s="6"/>
      <c r="P145" s="6"/>
      <c r="Q145" s="6"/>
    </row>
    <row r="146" spans="1:17" ht="12.75">
      <c r="A146" s="214"/>
      <c r="B146" s="202"/>
      <c r="C146" s="172"/>
      <c r="D146" s="202"/>
      <c r="E146" s="6"/>
      <c r="F146" s="6"/>
      <c r="G146" s="6"/>
      <c r="H146" s="6"/>
      <c r="I146" s="6"/>
      <c r="J146" s="6"/>
      <c r="K146" s="6"/>
      <c r="L146" s="6"/>
      <c r="M146" s="6"/>
      <c r="N146" s="6"/>
      <c r="O146" s="6"/>
      <c r="P146" s="6"/>
      <c r="Q146" s="6"/>
    </row>
    <row r="147" spans="1:17" ht="12.75">
      <c r="A147" s="214"/>
      <c r="B147" s="202"/>
      <c r="C147" s="172"/>
      <c r="D147" s="202"/>
      <c r="E147" s="6"/>
      <c r="F147" s="6"/>
      <c r="G147" s="6"/>
      <c r="H147" s="6"/>
      <c r="I147" s="6"/>
      <c r="J147" s="6"/>
      <c r="K147" s="6"/>
      <c r="L147" s="6"/>
      <c r="M147" s="6"/>
      <c r="N147" s="6"/>
      <c r="O147" s="6"/>
      <c r="P147" s="6"/>
      <c r="Q147" s="6"/>
    </row>
    <row r="148" spans="1:17" ht="12.75">
      <c r="A148" s="214"/>
      <c r="B148" s="202"/>
      <c r="C148" s="172"/>
      <c r="D148" s="202"/>
      <c r="E148" s="6"/>
      <c r="F148" s="6"/>
      <c r="G148" s="6"/>
      <c r="H148" s="6"/>
      <c r="I148" s="6"/>
      <c r="J148" s="6"/>
      <c r="K148" s="6"/>
      <c r="L148" s="6"/>
      <c r="M148" s="6"/>
      <c r="N148" s="6"/>
      <c r="O148" s="6"/>
      <c r="P148" s="6"/>
      <c r="Q148" s="6"/>
    </row>
    <row r="149" spans="1:17" ht="12.75">
      <c r="A149" s="214"/>
      <c r="B149" s="202"/>
      <c r="C149" s="172"/>
      <c r="D149" s="202"/>
      <c r="E149" s="6"/>
      <c r="F149" s="6"/>
      <c r="G149" s="6"/>
      <c r="H149" s="6"/>
      <c r="I149" s="6"/>
      <c r="J149" s="6"/>
      <c r="K149" s="6"/>
      <c r="L149" s="6"/>
      <c r="M149" s="6"/>
      <c r="N149" s="6"/>
      <c r="O149" s="6"/>
      <c r="P149" s="6"/>
      <c r="Q149" s="6"/>
    </row>
    <row r="150" spans="1:17" ht="12.75">
      <c r="A150" s="214"/>
      <c r="B150" s="202"/>
      <c r="C150" s="172"/>
      <c r="D150" s="202"/>
      <c r="E150" s="6"/>
      <c r="F150" s="6"/>
      <c r="G150" s="6"/>
      <c r="H150" s="6"/>
      <c r="I150" s="6"/>
      <c r="J150" s="6"/>
      <c r="K150" s="6"/>
      <c r="L150" s="6"/>
      <c r="M150" s="6"/>
      <c r="N150" s="6"/>
      <c r="O150" s="6"/>
      <c r="P150" s="6"/>
      <c r="Q150" s="6"/>
    </row>
    <row r="151" spans="1:17" ht="12.75">
      <c r="A151" s="214"/>
      <c r="B151" s="202"/>
      <c r="C151" s="172"/>
      <c r="D151" s="202"/>
      <c r="E151" s="6"/>
      <c r="F151" s="6"/>
      <c r="G151" s="6"/>
      <c r="H151" s="6"/>
      <c r="I151" s="6"/>
      <c r="J151" s="6"/>
      <c r="K151" s="6"/>
      <c r="L151" s="6"/>
      <c r="M151" s="6"/>
      <c r="N151" s="6"/>
      <c r="O151" s="6"/>
      <c r="P151" s="6"/>
      <c r="Q151" s="6"/>
    </row>
    <row r="152" spans="1:17" ht="12.75">
      <c r="A152" s="214"/>
      <c r="B152" s="202"/>
      <c r="C152" s="172"/>
      <c r="D152" s="202"/>
      <c r="E152" s="6"/>
      <c r="F152" s="6"/>
      <c r="G152" s="6"/>
      <c r="H152" s="6"/>
      <c r="I152" s="6"/>
      <c r="J152" s="6"/>
      <c r="K152" s="6"/>
      <c r="L152" s="6"/>
      <c r="M152" s="6"/>
      <c r="N152" s="6"/>
      <c r="O152" s="6"/>
      <c r="P152" s="6"/>
      <c r="Q152" s="6"/>
    </row>
    <row r="153" spans="1:17" ht="12.75">
      <c r="A153" s="214"/>
      <c r="B153" s="202"/>
      <c r="C153" s="172"/>
      <c r="D153" s="202"/>
      <c r="E153" s="6"/>
      <c r="F153" s="6"/>
      <c r="G153" s="6"/>
      <c r="H153" s="6"/>
      <c r="I153" s="6"/>
      <c r="J153" s="6"/>
      <c r="K153" s="6"/>
      <c r="L153" s="6"/>
      <c r="M153" s="6"/>
      <c r="N153" s="6"/>
      <c r="O153" s="6"/>
      <c r="P153" s="6"/>
      <c r="Q153" s="6"/>
    </row>
    <row r="154" spans="1:17" ht="12.75">
      <c r="A154" s="214"/>
      <c r="B154" s="202"/>
      <c r="C154" s="172"/>
      <c r="D154" s="202"/>
      <c r="E154" s="6"/>
      <c r="F154" s="6"/>
      <c r="G154" s="6"/>
      <c r="H154" s="6"/>
      <c r="I154" s="6"/>
      <c r="J154" s="6"/>
      <c r="K154" s="6"/>
      <c r="L154" s="6"/>
      <c r="M154" s="6"/>
      <c r="N154" s="6"/>
      <c r="O154" s="6"/>
      <c r="P154" s="6"/>
      <c r="Q154" s="6"/>
    </row>
    <row r="155" spans="1:17" ht="12.75">
      <c r="A155" s="214"/>
      <c r="B155" s="202"/>
      <c r="C155" s="172"/>
      <c r="D155" s="202"/>
      <c r="E155" s="6"/>
      <c r="F155" s="6"/>
      <c r="G155" s="6"/>
      <c r="H155" s="6"/>
      <c r="I155" s="6"/>
      <c r="J155" s="6"/>
      <c r="K155" s="6"/>
      <c r="L155" s="6"/>
      <c r="M155" s="6"/>
      <c r="N155" s="6"/>
      <c r="O155" s="6"/>
      <c r="P155" s="6"/>
      <c r="Q155" s="6"/>
    </row>
    <row r="156" spans="1:17" ht="12.75">
      <c r="A156" s="214"/>
      <c r="B156" s="202"/>
      <c r="C156" s="172"/>
      <c r="D156" s="202"/>
      <c r="E156" s="6"/>
      <c r="F156" s="6"/>
      <c r="G156" s="6"/>
      <c r="H156" s="6"/>
      <c r="I156" s="6"/>
      <c r="J156" s="6"/>
      <c r="K156" s="6"/>
      <c r="L156" s="6"/>
      <c r="M156" s="6"/>
      <c r="N156" s="6"/>
      <c r="O156" s="6"/>
      <c r="P156" s="6"/>
      <c r="Q156" s="6"/>
    </row>
    <row r="157" spans="1:17" ht="12.75">
      <c r="A157" s="214"/>
      <c r="B157" s="202"/>
      <c r="C157" s="172"/>
      <c r="D157" s="202"/>
      <c r="E157" s="6"/>
      <c r="F157" s="6"/>
      <c r="G157" s="6"/>
      <c r="H157" s="6"/>
      <c r="I157" s="6"/>
      <c r="J157" s="6"/>
      <c r="K157" s="6"/>
      <c r="L157" s="6"/>
      <c r="M157" s="6"/>
      <c r="N157" s="6"/>
      <c r="O157" s="6"/>
      <c r="P157" s="6"/>
      <c r="Q157" s="6"/>
    </row>
    <row r="158" spans="1:17" ht="12.75">
      <c r="A158" s="214"/>
      <c r="B158" s="202"/>
      <c r="C158" s="172"/>
      <c r="D158" s="202"/>
      <c r="E158" s="6"/>
      <c r="F158" s="6"/>
      <c r="G158" s="6"/>
      <c r="H158" s="6"/>
      <c r="I158" s="6"/>
      <c r="J158" s="6"/>
      <c r="K158" s="6"/>
      <c r="L158" s="6"/>
      <c r="M158" s="6"/>
      <c r="N158" s="6"/>
      <c r="O158" s="6"/>
      <c r="P158" s="6"/>
      <c r="Q158" s="6"/>
    </row>
    <row r="159" spans="1:17" ht="12.75">
      <c r="A159" s="214"/>
      <c r="B159" s="202"/>
      <c r="C159" s="172"/>
      <c r="D159" s="202"/>
      <c r="E159" s="6"/>
      <c r="F159" s="6"/>
      <c r="G159" s="6"/>
      <c r="H159" s="6"/>
      <c r="I159" s="6"/>
      <c r="J159" s="6"/>
      <c r="K159" s="6"/>
      <c r="L159" s="6"/>
      <c r="M159" s="6"/>
      <c r="N159" s="6"/>
      <c r="O159" s="6"/>
      <c r="P159" s="6"/>
      <c r="Q159" s="6"/>
    </row>
    <row r="160" spans="1:17" ht="12.75">
      <c r="A160" s="214"/>
      <c r="B160" s="202"/>
      <c r="C160" s="172"/>
      <c r="D160" s="202"/>
      <c r="E160" s="6"/>
      <c r="F160" s="6"/>
      <c r="G160" s="6"/>
      <c r="H160" s="6"/>
      <c r="I160" s="6"/>
      <c r="J160" s="6"/>
      <c r="K160" s="6"/>
      <c r="L160" s="6"/>
      <c r="M160" s="6"/>
      <c r="N160" s="6"/>
      <c r="O160" s="6"/>
      <c r="P160" s="6"/>
      <c r="Q160" s="6"/>
    </row>
    <row r="161" spans="1:17" ht="12.75">
      <c r="A161" s="214"/>
      <c r="B161" s="202"/>
      <c r="C161" s="172"/>
      <c r="D161" s="202"/>
      <c r="E161" s="6"/>
      <c r="F161" s="6"/>
      <c r="G161" s="6"/>
      <c r="H161" s="6"/>
      <c r="I161" s="6"/>
      <c r="J161" s="6"/>
      <c r="K161" s="6"/>
      <c r="L161" s="6"/>
      <c r="M161" s="6"/>
      <c r="N161" s="6"/>
      <c r="O161" s="6"/>
      <c r="P161" s="6"/>
      <c r="Q161" s="6"/>
    </row>
    <row r="162" spans="1:17" ht="12.75">
      <c r="A162" s="214"/>
      <c r="B162" s="202"/>
      <c r="C162" s="172"/>
      <c r="D162" s="202"/>
      <c r="E162" s="6"/>
      <c r="F162" s="6"/>
      <c r="G162" s="6"/>
      <c r="H162" s="6"/>
      <c r="I162" s="6"/>
      <c r="J162" s="6"/>
      <c r="K162" s="6"/>
      <c r="L162" s="6"/>
      <c r="M162" s="6"/>
      <c r="N162" s="6"/>
      <c r="O162" s="6"/>
      <c r="P162" s="6"/>
      <c r="Q162" s="6"/>
    </row>
    <row r="163" spans="1:17" ht="12.75">
      <c r="A163" s="214"/>
      <c r="B163" s="202"/>
      <c r="C163" s="172"/>
      <c r="D163" s="202"/>
      <c r="E163" s="6"/>
      <c r="F163" s="6"/>
      <c r="G163" s="6"/>
      <c r="H163" s="6"/>
      <c r="I163" s="6"/>
      <c r="J163" s="6"/>
      <c r="K163" s="6"/>
      <c r="L163" s="6"/>
      <c r="M163" s="6"/>
      <c r="N163" s="6"/>
      <c r="O163" s="6"/>
      <c r="P163" s="6"/>
      <c r="Q163" s="6"/>
    </row>
    <row r="164" spans="1:17" ht="12.75">
      <c r="A164" s="214"/>
      <c r="B164" s="202"/>
      <c r="C164" s="172"/>
      <c r="D164" s="202"/>
      <c r="E164" s="6"/>
      <c r="F164" s="6"/>
      <c r="G164" s="6"/>
      <c r="H164" s="6"/>
      <c r="I164" s="6"/>
      <c r="J164" s="6"/>
      <c r="K164" s="6"/>
      <c r="L164" s="6"/>
      <c r="M164" s="6"/>
      <c r="N164" s="6"/>
      <c r="O164" s="6"/>
      <c r="P164" s="6"/>
      <c r="Q164" s="6"/>
    </row>
    <row r="165" spans="1:17" ht="12.75">
      <c r="A165" s="214"/>
      <c r="B165" s="202"/>
      <c r="C165" s="172"/>
      <c r="D165" s="202"/>
      <c r="E165" s="6"/>
      <c r="F165" s="6"/>
      <c r="G165" s="6"/>
      <c r="H165" s="6"/>
      <c r="I165" s="6"/>
      <c r="J165" s="6"/>
      <c r="K165" s="6"/>
      <c r="L165" s="6"/>
      <c r="M165" s="6"/>
      <c r="N165" s="6"/>
      <c r="O165" s="6"/>
      <c r="P165" s="6"/>
      <c r="Q165" s="6"/>
    </row>
    <row r="166" spans="1:17" ht="12.75">
      <c r="A166" s="214"/>
      <c r="B166" s="202"/>
      <c r="C166" s="172"/>
      <c r="D166" s="202"/>
      <c r="E166" s="6"/>
      <c r="F166" s="6"/>
      <c r="G166" s="6"/>
      <c r="H166" s="6"/>
      <c r="I166" s="6"/>
      <c r="J166" s="6"/>
      <c r="K166" s="6"/>
      <c r="L166" s="6"/>
      <c r="M166" s="6"/>
      <c r="N166" s="6"/>
      <c r="O166" s="6"/>
      <c r="P166" s="6"/>
      <c r="Q166" s="6"/>
    </row>
    <row r="167" spans="1:17" ht="12.75">
      <c r="A167" s="214"/>
      <c r="B167" s="202"/>
      <c r="C167" s="172"/>
      <c r="D167" s="202"/>
      <c r="E167" s="6"/>
      <c r="F167" s="6"/>
      <c r="G167" s="6"/>
      <c r="H167" s="6"/>
      <c r="I167" s="6"/>
      <c r="J167" s="6"/>
      <c r="K167" s="6"/>
      <c r="L167" s="6"/>
      <c r="M167" s="6"/>
      <c r="N167" s="6"/>
      <c r="O167" s="6"/>
      <c r="P167" s="6"/>
      <c r="Q167" s="6"/>
    </row>
    <row r="168" spans="1:17" ht="12.75">
      <c r="A168" s="214"/>
      <c r="B168" s="202"/>
      <c r="C168" s="172"/>
      <c r="D168" s="202"/>
      <c r="E168" s="6"/>
      <c r="F168" s="6"/>
      <c r="G168" s="6"/>
      <c r="H168" s="6"/>
      <c r="I168" s="6"/>
      <c r="J168" s="6"/>
      <c r="K168" s="6"/>
      <c r="L168" s="6"/>
      <c r="M168" s="6"/>
      <c r="N168" s="6"/>
      <c r="O168" s="6"/>
      <c r="P168" s="6"/>
      <c r="Q168" s="6"/>
    </row>
    <row r="169" spans="1:17" ht="12.75">
      <c r="A169" s="214"/>
      <c r="B169" s="202"/>
      <c r="C169" s="172"/>
      <c r="D169" s="202"/>
      <c r="E169" s="6"/>
      <c r="F169" s="6"/>
      <c r="G169" s="6"/>
      <c r="H169" s="6"/>
      <c r="I169" s="6"/>
      <c r="J169" s="6"/>
      <c r="K169" s="6"/>
      <c r="L169" s="6"/>
      <c r="M169" s="6"/>
      <c r="N169" s="6"/>
      <c r="O169" s="6"/>
      <c r="P169" s="6"/>
      <c r="Q169" s="6"/>
    </row>
    <row r="170" spans="1:17" ht="12.75">
      <c r="A170" s="214"/>
      <c r="B170" s="202"/>
      <c r="C170" s="172"/>
      <c r="D170" s="202"/>
      <c r="E170" s="6"/>
      <c r="F170" s="6"/>
      <c r="G170" s="6"/>
      <c r="H170" s="6"/>
      <c r="I170" s="6"/>
      <c r="J170" s="6"/>
      <c r="K170" s="6"/>
      <c r="L170" s="6"/>
      <c r="M170" s="6"/>
      <c r="N170" s="6"/>
      <c r="O170" s="6"/>
      <c r="P170" s="6"/>
      <c r="Q170" s="6"/>
    </row>
    <row r="171" spans="1:17" ht="12.75">
      <c r="A171" s="214"/>
      <c r="B171" s="202"/>
      <c r="C171" s="172"/>
      <c r="D171" s="202"/>
      <c r="E171" s="6"/>
      <c r="F171" s="6"/>
      <c r="G171" s="6"/>
      <c r="H171" s="6"/>
      <c r="I171" s="6"/>
      <c r="J171" s="6"/>
      <c r="K171" s="6"/>
      <c r="L171" s="6"/>
      <c r="M171" s="6"/>
      <c r="N171" s="6"/>
      <c r="O171" s="6"/>
      <c r="P171" s="6"/>
      <c r="Q171" s="6"/>
    </row>
    <row r="172" spans="1:17" ht="12.75">
      <c r="A172" s="214"/>
      <c r="B172" s="202"/>
      <c r="C172" s="172"/>
      <c r="D172" s="202"/>
      <c r="E172" s="6"/>
      <c r="F172" s="6"/>
      <c r="G172" s="6"/>
      <c r="H172" s="6"/>
      <c r="I172" s="6"/>
      <c r="J172" s="6"/>
      <c r="K172" s="6"/>
      <c r="L172" s="6"/>
      <c r="M172" s="6"/>
      <c r="N172" s="6"/>
      <c r="O172" s="6"/>
      <c r="P172" s="6"/>
      <c r="Q172" s="6"/>
    </row>
    <row r="173" spans="1:17" ht="12.75">
      <c r="A173" s="214"/>
      <c r="B173" s="202"/>
      <c r="C173" s="172"/>
      <c r="D173" s="202"/>
      <c r="E173" s="6"/>
      <c r="F173" s="6"/>
      <c r="G173" s="6"/>
      <c r="H173" s="6"/>
      <c r="I173" s="6"/>
      <c r="J173" s="6"/>
      <c r="K173" s="6"/>
      <c r="L173" s="6"/>
      <c r="M173" s="6"/>
      <c r="N173" s="6"/>
      <c r="O173" s="6"/>
      <c r="P173" s="6"/>
      <c r="Q173" s="6"/>
    </row>
    <row r="174" spans="1:17" ht="12.75">
      <c r="A174" s="214"/>
      <c r="B174" s="202"/>
      <c r="C174" s="172"/>
      <c r="D174" s="202"/>
      <c r="E174" s="6"/>
      <c r="F174" s="6"/>
      <c r="G174" s="6"/>
      <c r="H174" s="6"/>
      <c r="I174" s="6"/>
      <c r="J174" s="6"/>
      <c r="K174" s="6"/>
      <c r="L174" s="6"/>
      <c r="M174" s="6"/>
      <c r="N174" s="6"/>
      <c r="O174" s="6"/>
      <c r="P174" s="6"/>
      <c r="Q174" s="6"/>
    </row>
    <row r="175" spans="1:17" ht="12.75">
      <c r="A175" s="214"/>
      <c r="B175" s="202"/>
      <c r="C175" s="172"/>
      <c r="D175" s="202"/>
      <c r="E175" s="6"/>
      <c r="F175" s="6"/>
      <c r="G175" s="6"/>
      <c r="H175" s="6"/>
      <c r="I175" s="6"/>
      <c r="J175" s="6"/>
      <c r="K175" s="6"/>
      <c r="L175" s="6"/>
      <c r="M175" s="6"/>
      <c r="N175" s="6"/>
      <c r="O175" s="6"/>
      <c r="P175" s="6"/>
      <c r="Q175" s="6"/>
    </row>
    <row r="176" spans="1:17" ht="12.75">
      <c r="A176" s="214"/>
      <c r="B176" s="202"/>
      <c r="C176" s="172"/>
      <c r="D176" s="202"/>
      <c r="E176" s="6"/>
      <c r="F176" s="6"/>
      <c r="G176" s="6"/>
      <c r="H176" s="6"/>
      <c r="I176" s="6"/>
      <c r="J176" s="6"/>
      <c r="K176" s="6"/>
      <c r="L176" s="6"/>
      <c r="M176" s="6"/>
      <c r="N176" s="6"/>
      <c r="O176" s="6"/>
      <c r="P176" s="6"/>
      <c r="Q176" s="6"/>
    </row>
    <row r="177" spans="1:17" ht="12.75">
      <c r="A177" s="214"/>
      <c r="B177" s="202"/>
      <c r="C177" s="172"/>
      <c r="D177" s="202"/>
      <c r="E177" s="6"/>
      <c r="F177" s="6"/>
      <c r="G177" s="6"/>
      <c r="H177" s="6"/>
      <c r="I177" s="6"/>
      <c r="J177" s="6"/>
      <c r="K177" s="6"/>
      <c r="L177" s="6"/>
      <c r="M177" s="6"/>
      <c r="N177" s="6"/>
      <c r="O177" s="6"/>
      <c r="P177" s="6"/>
      <c r="Q177" s="6"/>
    </row>
    <row r="178" spans="1:17" ht="12.75">
      <c r="A178" s="214"/>
      <c r="B178" s="202"/>
      <c r="C178" s="172"/>
      <c r="D178" s="202"/>
      <c r="E178" s="6"/>
      <c r="F178" s="6"/>
      <c r="G178" s="6"/>
      <c r="H178" s="6"/>
      <c r="I178" s="6"/>
      <c r="J178" s="6"/>
      <c r="K178" s="6"/>
      <c r="L178" s="6"/>
      <c r="M178" s="6"/>
      <c r="N178" s="6"/>
      <c r="O178" s="6"/>
      <c r="P178" s="6"/>
      <c r="Q178" s="6"/>
    </row>
    <row r="179" spans="1:17" ht="12.75">
      <c r="A179" s="214"/>
      <c r="B179" s="202"/>
      <c r="C179" s="172"/>
      <c r="D179" s="202"/>
      <c r="E179" s="6"/>
      <c r="F179" s="6"/>
      <c r="G179" s="6"/>
      <c r="H179" s="6"/>
      <c r="I179" s="6"/>
      <c r="J179" s="6"/>
      <c r="K179" s="6"/>
      <c r="L179" s="6"/>
      <c r="M179" s="6"/>
      <c r="N179" s="6"/>
      <c r="O179" s="6"/>
      <c r="P179" s="6"/>
      <c r="Q179" s="6"/>
    </row>
    <row r="180" spans="1:17" ht="12.75">
      <c r="A180" s="214"/>
      <c r="B180" s="202"/>
      <c r="C180" s="172"/>
      <c r="D180" s="202"/>
      <c r="E180" s="6"/>
      <c r="F180" s="6"/>
      <c r="G180" s="6"/>
      <c r="H180" s="6"/>
      <c r="I180" s="6"/>
      <c r="J180" s="6"/>
      <c r="K180" s="6"/>
      <c r="L180" s="6"/>
      <c r="M180" s="6"/>
      <c r="N180" s="6"/>
      <c r="O180" s="6"/>
      <c r="P180" s="6"/>
      <c r="Q180" s="6"/>
    </row>
    <row r="181" spans="1:17" ht="12.75">
      <c r="A181" s="214"/>
      <c r="B181" s="202"/>
      <c r="C181" s="172"/>
      <c r="D181" s="202"/>
      <c r="E181" s="6"/>
      <c r="F181" s="6"/>
      <c r="G181" s="6"/>
      <c r="H181" s="6"/>
      <c r="I181" s="6"/>
      <c r="J181" s="6"/>
      <c r="K181" s="6"/>
      <c r="L181" s="6"/>
      <c r="M181" s="6"/>
      <c r="N181" s="6"/>
      <c r="O181" s="6"/>
      <c r="P181" s="6"/>
      <c r="Q181" s="6"/>
    </row>
    <row r="182" spans="1:17" ht="12.75">
      <c r="A182" s="214"/>
      <c r="B182" s="202"/>
      <c r="C182" s="172"/>
      <c r="D182" s="202"/>
      <c r="E182" s="6"/>
      <c r="F182" s="6"/>
      <c r="G182" s="6"/>
      <c r="H182" s="6"/>
      <c r="I182" s="6"/>
      <c r="J182" s="6"/>
      <c r="K182" s="6"/>
      <c r="L182" s="6"/>
      <c r="M182" s="6"/>
      <c r="N182" s="6"/>
      <c r="O182" s="6"/>
      <c r="P182" s="6"/>
      <c r="Q182" s="6"/>
    </row>
    <row r="183" spans="1:17" ht="12.75">
      <c r="A183" s="214"/>
      <c r="B183" s="202"/>
      <c r="C183" s="172"/>
      <c r="D183" s="202"/>
      <c r="E183" s="6"/>
      <c r="F183" s="6"/>
      <c r="G183" s="6"/>
      <c r="H183" s="6"/>
      <c r="I183" s="6"/>
      <c r="J183" s="6"/>
      <c r="K183" s="6"/>
      <c r="L183" s="6"/>
      <c r="M183" s="6"/>
      <c r="N183" s="6"/>
      <c r="O183" s="6"/>
      <c r="P183" s="6"/>
      <c r="Q183" s="6"/>
    </row>
    <row r="184" spans="1:17" ht="12.75">
      <c r="A184" s="214"/>
      <c r="B184" s="202"/>
      <c r="C184" s="172"/>
      <c r="D184" s="202"/>
      <c r="E184" s="6"/>
      <c r="F184" s="6"/>
      <c r="G184" s="6"/>
      <c r="H184" s="6"/>
      <c r="I184" s="6"/>
      <c r="J184" s="6"/>
      <c r="K184" s="6"/>
      <c r="L184" s="6"/>
      <c r="M184" s="6"/>
      <c r="N184" s="6"/>
      <c r="O184" s="6"/>
      <c r="P184" s="6"/>
      <c r="Q184" s="6"/>
    </row>
    <row r="185" spans="1:17" ht="12.75">
      <c r="A185" s="214"/>
      <c r="B185" s="202"/>
      <c r="C185" s="172"/>
      <c r="D185" s="202"/>
      <c r="E185" s="6"/>
      <c r="F185" s="6"/>
      <c r="G185" s="6"/>
      <c r="H185" s="6"/>
      <c r="I185" s="6"/>
      <c r="J185" s="6"/>
      <c r="K185" s="6"/>
      <c r="L185" s="6"/>
      <c r="M185" s="6"/>
      <c r="N185" s="6"/>
      <c r="O185" s="6"/>
      <c r="P185" s="6"/>
      <c r="Q185" s="6"/>
    </row>
    <row r="186" spans="1:17" ht="12.75">
      <c r="A186" s="214"/>
      <c r="B186" s="202"/>
      <c r="C186" s="172"/>
      <c r="D186" s="202"/>
      <c r="E186" s="6"/>
      <c r="F186" s="6"/>
      <c r="G186" s="6"/>
      <c r="H186" s="6"/>
      <c r="I186" s="6"/>
      <c r="J186" s="6"/>
      <c r="K186" s="6"/>
      <c r="L186" s="6"/>
      <c r="M186" s="6"/>
      <c r="N186" s="6"/>
      <c r="O186" s="6"/>
      <c r="P186" s="6"/>
      <c r="Q186" s="6"/>
    </row>
    <row r="187" spans="1:17" ht="12.75">
      <c r="A187" s="214"/>
      <c r="B187" s="202"/>
      <c r="C187" s="172"/>
      <c r="D187" s="202"/>
      <c r="E187" s="6"/>
      <c r="F187" s="6"/>
      <c r="G187" s="6"/>
      <c r="H187" s="6"/>
      <c r="I187" s="6"/>
      <c r="J187" s="6"/>
      <c r="K187" s="6"/>
      <c r="L187" s="6"/>
      <c r="M187" s="6"/>
      <c r="N187" s="6"/>
      <c r="O187" s="6"/>
      <c r="P187" s="6"/>
      <c r="Q187" s="6"/>
    </row>
    <row r="188" spans="1:17" ht="12.75">
      <c r="A188" s="214"/>
      <c r="B188" s="202"/>
      <c r="C188" s="172"/>
      <c r="D188" s="202"/>
      <c r="E188" s="6"/>
      <c r="F188" s="6"/>
      <c r="G188" s="6"/>
      <c r="H188" s="6"/>
      <c r="I188" s="6"/>
      <c r="J188" s="6"/>
      <c r="K188" s="6"/>
      <c r="L188" s="6"/>
      <c r="M188" s="6"/>
      <c r="N188" s="6"/>
      <c r="O188" s="6"/>
      <c r="P188" s="6"/>
      <c r="Q188" s="6"/>
    </row>
    <row r="189" spans="1:17" ht="12.75">
      <c r="A189" s="214"/>
      <c r="B189" s="202"/>
      <c r="C189" s="172"/>
      <c r="D189" s="202"/>
      <c r="E189" s="6"/>
      <c r="F189" s="6"/>
      <c r="G189" s="6"/>
      <c r="H189" s="6"/>
      <c r="I189" s="6"/>
      <c r="J189" s="6"/>
      <c r="K189" s="6"/>
      <c r="L189" s="6"/>
      <c r="M189" s="6"/>
      <c r="N189" s="6"/>
      <c r="O189" s="6"/>
      <c r="P189" s="6"/>
      <c r="Q189" s="6"/>
    </row>
    <row r="190" spans="1:17" ht="12.75">
      <c r="A190" s="214"/>
      <c r="B190" s="202"/>
      <c r="C190" s="172"/>
      <c r="D190" s="202"/>
      <c r="E190" s="6"/>
      <c r="F190" s="6"/>
      <c r="G190" s="6"/>
      <c r="H190" s="6"/>
      <c r="I190" s="6"/>
      <c r="J190" s="6"/>
      <c r="K190" s="6"/>
      <c r="L190" s="6"/>
      <c r="M190" s="6"/>
      <c r="N190" s="6"/>
      <c r="O190" s="6"/>
      <c r="P190" s="6"/>
      <c r="Q190" s="6"/>
    </row>
    <row r="191" spans="1:17" ht="12.75">
      <c r="A191" s="214"/>
      <c r="B191" s="202"/>
      <c r="C191" s="172"/>
      <c r="D191" s="202"/>
      <c r="E191" s="6"/>
      <c r="F191" s="6"/>
      <c r="G191" s="6"/>
      <c r="H191" s="6"/>
      <c r="I191" s="6"/>
      <c r="J191" s="6"/>
      <c r="K191" s="6"/>
      <c r="L191" s="6"/>
      <c r="M191" s="6"/>
      <c r="N191" s="6"/>
      <c r="O191" s="6"/>
      <c r="P191" s="6"/>
      <c r="Q191" s="6"/>
    </row>
    <row r="192" spans="1:17" ht="12.75">
      <c r="A192" s="214"/>
      <c r="B192" s="202"/>
      <c r="C192" s="172"/>
      <c r="D192" s="202"/>
      <c r="E192" s="6"/>
      <c r="F192" s="6"/>
      <c r="G192" s="6"/>
      <c r="H192" s="6"/>
      <c r="I192" s="6"/>
      <c r="J192" s="6"/>
      <c r="K192" s="6"/>
      <c r="L192" s="6"/>
      <c r="M192" s="6"/>
      <c r="N192" s="6"/>
      <c r="O192" s="6"/>
      <c r="P192" s="6"/>
      <c r="Q192" s="6"/>
    </row>
    <row r="193" spans="1:17" ht="12.75">
      <c r="A193" s="214"/>
      <c r="B193" s="202"/>
      <c r="C193" s="172"/>
      <c r="D193" s="202"/>
      <c r="E193" s="6"/>
      <c r="F193" s="6"/>
      <c r="G193" s="6"/>
      <c r="H193" s="6"/>
      <c r="I193" s="6"/>
      <c r="J193" s="6"/>
      <c r="K193" s="6"/>
      <c r="L193" s="6"/>
      <c r="M193" s="6"/>
      <c r="N193" s="6"/>
      <c r="O193" s="6"/>
      <c r="P193" s="6"/>
      <c r="Q193" s="6"/>
    </row>
    <row r="194" spans="1:17" ht="12.75">
      <c r="A194" s="214"/>
      <c r="B194" s="202"/>
      <c r="C194" s="172"/>
      <c r="D194" s="202"/>
      <c r="E194" s="6"/>
      <c r="F194" s="6"/>
      <c r="G194" s="6"/>
      <c r="H194" s="6"/>
      <c r="I194" s="6"/>
      <c r="J194" s="6"/>
      <c r="K194" s="6"/>
      <c r="L194" s="6"/>
      <c r="M194" s="6"/>
      <c r="N194" s="6"/>
      <c r="O194" s="6"/>
      <c r="P194" s="6"/>
      <c r="Q194" s="6"/>
    </row>
    <row r="195" spans="1:17" ht="12.75">
      <c r="A195" s="214"/>
      <c r="B195" s="202"/>
      <c r="C195" s="172"/>
      <c r="D195" s="202"/>
      <c r="E195" s="6"/>
      <c r="F195" s="6"/>
      <c r="G195" s="6"/>
      <c r="H195" s="6"/>
      <c r="I195" s="6"/>
      <c r="J195" s="6"/>
      <c r="K195" s="6"/>
      <c r="L195" s="6"/>
      <c r="M195" s="6"/>
      <c r="N195" s="6"/>
      <c r="O195" s="6"/>
      <c r="P195" s="6"/>
      <c r="Q195" s="6"/>
    </row>
    <row r="196" spans="1:17" ht="12.75">
      <c r="A196" s="214"/>
      <c r="B196" s="202"/>
      <c r="C196" s="172"/>
      <c r="D196" s="202"/>
      <c r="E196" s="6"/>
      <c r="F196" s="6"/>
      <c r="G196" s="6"/>
      <c r="H196" s="6"/>
      <c r="I196" s="6"/>
      <c r="J196" s="6"/>
      <c r="K196" s="6"/>
      <c r="L196" s="6"/>
      <c r="M196" s="6"/>
      <c r="N196" s="6"/>
      <c r="O196" s="6"/>
      <c r="P196" s="6"/>
      <c r="Q196" s="6"/>
    </row>
    <row r="197" spans="1:17" ht="12.75">
      <c r="A197" s="214"/>
      <c r="B197" s="202"/>
      <c r="C197" s="172"/>
      <c r="D197" s="202"/>
      <c r="E197" s="6"/>
      <c r="F197" s="6"/>
      <c r="G197" s="6"/>
      <c r="H197" s="6"/>
      <c r="I197" s="6"/>
      <c r="J197" s="6"/>
      <c r="K197" s="6"/>
      <c r="L197" s="6"/>
      <c r="M197" s="6"/>
      <c r="N197" s="6"/>
      <c r="O197" s="6"/>
      <c r="P197" s="6"/>
      <c r="Q197" s="6"/>
    </row>
    <row r="198" spans="1:17" ht="12.75">
      <c r="A198" s="214"/>
      <c r="B198" s="202"/>
      <c r="C198" s="172"/>
      <c r="D198" s="202"/>
      <c r="E198" s="6"/>
      <c r="F198" s="6"/>
      <c r="G198" s="6"/>
      <c r="H198" s="6"/>
      <c r="I198" s="6"/>
      <c r="J198" s="6"/>
      <c r="K198" s="6"/>
      <c r="L198" s="6"/>
      <c r="M198" s="6"/>
      <c r="N198" s="6"/>
      <c r="O198" s="6"/>
      <c r="P198" s="6"/>
      <c r="Q198" s="6"/>
    </row>
    <row r="199" spans="1:17" ht="12.75">
      <c r="A199" s="214"/>
      <c r="B199" s="202"/>
      <c r="C199" s="172"/>
      <c r="D199" s="202"/>
      <c r="E199" s="6"/>
      <c r="F199" s="6"/>
      <c r="G199" s="6"/>
      <c r="H199" s="6"/>
      <c r="I199" s="6"/>
      <c r="J199" s="6"/>
      <c r="K199" s="6"/>
      <c r="L199" s="6"/>
      <c r="M199" s="6"/>
      <c r="N199" s="6"/>
      <c r="O199" s="6"/>
      <c r="P199" s="6"/>
      <c r="Q199" s="6"/>
    </row>
    <row r="200" spans="1:17" ht="12.75">
      <c r="A200" s="214"/>
      <c r="B200" s="202"/>
      <c r="C200" s="172"/>
      <c r="D200" s="202"/>
      <c r="E200" s="6"/>
      <c r="F200" s="6"/>
      <c r="G200" s="6"/>
      <c r="H200" s="6"/>
      <c r="I200" s="6"/>
      <c r="J200" s="6"/>
      <c r="K200" s="6"/>
      <c r="L200" s="6"/>
      <c r="M200" s="6"/>
      <c r="N200" s="6"/>
      <c r="O200" s="6"/>
      <c r="P200" s="6"/>
      <c r="Q200" s="6"/>
    </row>
    <row r="201" spans="1:17" ht="12.75">
      <c r="A201" s="214"/>
      <c r="B201" s="202"/>
      <c r="C201" s="172"/>
      <c r="D201" s="202"/>
      <c r="E201" s="6"/>
      <c r="F201" s="6"/>
      <c r="G201" s="6"/>
      <c r="H201" s="6"/>
      <c r="I201" s="6"/>
      <c r="J201" s="6"/>
      <c r="K201" s="6"/>
      <c r="L201" s="6"/>
      <c r="M201" s="6"/>
      <c r="N201" s="6"/>
      <c r="O201" s="6"/>
      <c r="P201" s="6"/>
      <c r="Q201" s="6"/>
    </row>
    <row r="202" spans="1:17" ht="12.75">
      <c r="A202" s="214"/>
      <c r="B202" s="202"/>
      <c r="C202" s="172"/>
      <c r="D202" s="202"/>
      <c r="E202" s="6"/>
      <c r="F202" s="6"/>
      <c r="G202" s="6"/>
      <c r="H202" s="6"/>
      <c r="I202" s="6"/>
      <c r="J202" s="6"/>
      <c r="K202" s="6"/>
      <c r="L202" s="6"/>
      <c r="M202" s="6"/>
      <c r="N202" s="6"/>
      <c r="O202" s="6"/>
      <c r="P202" s="6"/>
      <c r="Q202" s="6"/>
    </row>
    <row r="203" spans="1:17" ht="12.75">
      <c r="A203" s="214"/>
      <c r="B203" s="202"/>
      <c r="C203" s="172"/>
      <c r="D203" s="202"/>
      <c r="E203" s="6"/>
      <c r="F203" s="6"/>
      <c r="G203" s="6"/>
      <c r="H203" s="6"/>
      <c r="I203" s="6"/>
      <c r="J203" s="6"/>
      <c r="K203" s="6"/>
      <c r="L203" s="6"/>
      <c r="M203" s="6"/>
      <c r="N203" s="6"/>
      <c r="O203" s="6"/>
      <c r="P203" s="6"/>
      <c r="Q203" s="6"/>
    </row>
    <row r="204" spans="1:17" ht="12.75">
      <c r="A204" s="214"/>
      <c r="B204" s="202"/>
      <c r="C204" s="172"/>
      <c r="D204" s="202"/>
      <c r="E204" s="6"/>
      <c r="F204" s="6"/>
      <c r="G204" s="6"/>
      <c r="H204" s="6"/>
      <c r="I204" s="6"/>
      <c r="J204" s="6"/>
      <c r="K204" s="6"/>
      <c r="L204" s="6"/>
      <c r="M204" s="6"/>
      <c r="N204" s="6"/>
      <c r="O204" s="6"/>
      <c r="P204" s="6"/>
      <c r="Q204" s="6"/>
    </row>
    <row r="205" spans="1:17" ht="12.75">
      <c r="A205" s="214"/>
      <c r="B205" s="202"/>
      <c r="C205" s="172"/>
      <c r="D205" s="202"/>
      <c r="E205" s="6"/>
      <c r="F205" s="6"/>
      <c r="G205" s="6"/>
      <c r="H205" s="6"/>
      <c r="I205" s="6"/>
      <c r="J205" s="6"/>
      <c r="K205" s="6"/>
      <c r="L205" s="6"/>
      <c r="M205" s="6"/>
      <c r="N205" s="6"/>
      <c r="O205" s="6"/>
      <c r="P205" s="6"/>
      <c r="Q205" s="6"/>
    </row>
    <row r="206" spans="1:17" ht="12.75">
      <c r="A206" s="214"/>
      <c r="B206" s="202"/>
      <c r="C206" s="172"/>
      <c r="D206" s="202"/>
      <c r="E206" s="6"/>
      <c r="F206" s="6"/>
      <c r="G206" s="6"/>
      <c r="H206" s="6"/>
      <c r="I206" s="6"/>
      <c r="J206" s="6"/>
      <c r="K206" s="6"/>
      <c r="L206" s="6"/>
      <c r="M206" s="6"/>
      <c r="N206" s="6"/>
      <c r="O206" s="6"/>
      <c r="P206" s="6"/>
      <c r="Q206" s="6"/>
    </row>
    <row r="207" spans="1:17" ht="12.75">
      <c r="A207" s="214"/>
      <c r="B207" s="202"/>
      <c r="C207" s="172"/>
      <c r="D207" s="202"/>
      <c r="E207" s="6"/>
      <c r="F207" s="6"/>
      <c r="G207" s="6"/>
      <c r="H207" s="6"/>
      <c r="I207" s="6"/>
      <c r="J207" s="6"/>
      <c r="K207" s="6"/>
      <c r="L207" s="6"/>
      <c r="M207" s="6"/>
      <c r="N207" s="6"/>
      <c r="O207" s="6"/>
      <c r="P207" s="6"/>
      <c r="Q207" s="6"/>
    </row>
    <row r="208" spans="1:17" ht="12.75">
      <c r="A208" s="214"/>
      <c r="B208" s="202"/>
      <c r="C208" s="172"/>
      <c r="D208" s="202"/>
      <c r="E208" s="6"/>
      <c r="F208" s="6"/>
      <c r="G208" s="6"/>
      <c r="H208" s="6"/>
      <c r="I208" s="6"/>
      <c r="J208" s="6"/>
      <c r="K208" s="6"/>
      <c r="L208" s="6"/>
      <c r="M208" s="6"/>
      <c r="N208" s="6"/>
      <c r="O208" s="6"/>
      <c r="P208" s="6"/>
      <c r="Q208" s="6"/>
    </row>
    <row r="209" spans="1:17" ht="12.75">
      <c r="A209" s="214"/>
      <c r="B209" s="202"/>
      <c r="C209" s="172"/>
      <c r="D209" s="202"/>
      <c r="E209" s="6"/>
      <c r="F209" s="6"/>
      <c r="G209" s="6"/>
      <c r="H209" s="6"/>
      <c r="I209" s="6"/>
      <c r="J209" s="6"/>
      <c r="K209" s="6"/>
      <c r="L209" s="6"/>
      <c r="M209" s="6"/>
      <c r="N209" s="6"/>
      <c r="O209" s="6"/>
      <c r="P209" s="6"/>
      <c r="Q209" s="6"/>
    </row>
    <row r="210" spans="1:17" ht="12.75">
      <c r="A210" s="214"/>
      <c r="B210" s="202"/>
      <c r="C210" s="172"/>
      <c r="D210" s="202"/>
      <c r="E210" s="6"/>
      <c r="F210" s="6"/>
      <c r="G210" s="6"/>
      <c r="H210" s="6"/>
      <c r="I210" s="6"/>
      <c r="J210" s="6"/>
      <c r="K210" s="6"/>
      <c r="L210" s="6"/>
      <c r="M210" s="6"/>
      <c r="N210" s="6"/>
      <c r="O210" s="6"/>
      <c r="P210" s="6"/>
      <c r="Q210" s="6"/>
    </row>
    <row r="211" spans="1:17" ht="12.75">
      <c r="A211" s="214"/>
      <c r="B211" s="202"/>
      <c r="C211" s="172"/>
      <c r="D211" s="202"/>
      <c r="E211" s="6"/>
      <c r="F211" s="6"/>
      <c r="G211" s="6"/>
      <c r="H211" s="6"/>
      <c r="I211" s="6"/>
      <c r="J211" s="6"/>
      <c r="K211" s="6"/>
      <c r="L211" s="6"/>
      <c r="M211" s="6"/>
      <c r="N211" s="6"/>
      <c r="O211" s="6"/>
      <c r="P211" s="6"/>
      <c r="Q211" s="6"/>
    </row>
    <row r="212" spans="1:17" ht="12.75">
      <c r="A212" s="214"/>
      <c r="B212" s="202"/>
      <c r="C212" s="172"/>
      <c r="D212" s="202"/>
      <c r="E212" s="6"/>
      <c r="F212" s="6"/>
      <c r="G212" s="6"/>
      <c r="H212" s="6"/>
      <c r="I212" s="6"/>
      <c r="J212" s="6"/>
      <c r="K212" s="6"/>
      <c r="L212" s="6"/>
      <c r="M212" s="6"/>
      <c r="N212" s="6"/>
      <c r="O212" s="6"/>
      <c r="P212" s="6"/>
      <c r="Q212" s="6"/>
    </row>
    <row r="213" spans="1:17" ht="12.75">
      <c r="A213" s="214"/>
      <c r="B213" s="202"/>
      <c r="C213" s="172"/>
      <c r="D213" s="202"/>
      <c r="E213" s="6"/>
      <c r="F213" s="6"/>
      <c r="G213" s="6"/>
      <c r="H213" s="6"/>
      <c r="I213" s="6"/>
      <c r="J213" s="6"/>
      <c r="K213" s="6"/>
      <c r="L213" s="6"/>
      <c r="M213" s="6"/>
      <c r="N213" s="6"/>
      <c r="O213" s="6"/>
      <c r="P213" s="6"/>
      <c r="Q213" s="6"/>
    </row>
    <row r="214" spans="1:17" ht="12.75">
      <c r="A214" s="214"/>
      <c r="B214" s="202"/>
      <c r="C214" s="172"/>
      <c r="D214" s="202"/>
      <c r="E214" s="6"/>
      <c r="F214" s="6"/>
      <c r="G214" s="6"/>
      <c r="H214" s="6"/>
      <c r="I214" s="6"/>
      <c r="J214" s="6"/>
      <c r="K214" s="6"/>
      <c r="L214" s="6"/>
      <c r="M214" s="6"/>
      <c r="N214" s="6"/>
      <c r="O214" s="6"/>
      <c r="P214" s="6"/>
      <c r="Q214" s="6"/>
    </row>
    <row r="215" spans="1:17" ht="12.75">
      <c r="A215" s="214"/>
      <c r="B215" s="202"/>
      <c r="C215" s="172"/>
      <c r="D215" s="202"/>
      <c r="E215" s="6"/>
      <c r="F215" s="6"/>
      <c r="G215" s="6"/>
      <c r="H215" s="6"/>
      <c r="I215" s="6"/>
      <c r="J215" s="6"/>
      <c r="K215" s="6"/>
      <c r="L215" s="6"/>
      <c r="M215" s="6"/>
      <c r="N215" s="6"/>
      <c r="O215" s="6"/>
      <c r="P215" s="6"/>
      <c r="Q215" s="6"/>
    </row>
    <row r="216" spans="1:17" ht="12.75">
      <c r="A216" s="214"/>
      <c r="B216" s="202"/>
      <c r="C216" s="172"/>
      <c r="D216" s="202"/>
      <c r="E216" s="6"/>
      <c r="F216" s="6"/>
      <c r="G216" s="6"/>
      <c r="H216" s="6"/>
      <c r="I216" s="6"/>
      <c r="J216" s="6"/>
      <c r="K216" s="6"/>
      <c r="L216" s="6"/>
      <c r="M216" s="6"/>
      <c r="N216" s="6"/>
      <c r="O216" s="6"/>
      <c r="P216" s="6"/>
      <c r="Q216" s="6"/>
    </row>
    <row r="217" spans="1:17" ht="12.75">
      <c r="A217" s="214"/>
      <c r="B217" s="202"/>
      <c r="C217" s="172"/>
      <c r="D217" s="202"/>
      <c r="E217" s="6"/>
      <c r="F217" s="6"/>
      <c r="G217" s="6"/>
      <c r="H217" s="6"/>
      <c r="I217" s="6"/>
      <c r="J217" s="6"/>
      <c r="K217" s="6"/>
      <c r="L217" s="6"/>
      <c r="M217" s="6"/>
      <c r="N217" s="6"/>
      <c r="O217" s="6"/>
      <c r="P217" s="6"/>
      <c r="Q217" s="6"/>
    </row>
    <row r="218" spans="1:17" ht="12.75">
      <c r="A218" s="214"/>
      <c r="B218" s="202"/>
      <c r="C218" s="172"/>
      <c r="D218" s="202"/>
      <c r="E218" s="6"/>
      <c r="F218" s="6"/>
      <c r="G218" s="6"/>
      <c r="H218" s="6"/>
      <c r="I218" s="6"/>
      <c r="J218" s="6"/>
      <c r="K218" s="6"/>
      <c r="L218" s="6"/>
      <c r="M218" s="6"/>
      <c r="N218" s="6"/>
      <c r="O218" s="6"/>
      <c r="P218" s="6"/>
      <c r="Q218" s="6"/>
    </row>
    <row r="219" spans="1:17" ht="12.75">
      <c r="A219" s="214"/>
      <c r="B219" s="202"/>
      <c r="C219" s="172"/>
      <c r="D219" s="202"/>
      <c r="E219" s="6"/>
      <c r="F219" s="6"/>
      <c r="G219" s="6"/>
      <c r="H219" s="6"/>
      <c r="I219" s="6"/>
      <c r="J219" s="6"/>
      <c r="K219" s="6"/>
      <c r="L219" s="6"/>
      <c r="M219" s="6"/>
      <c r="N219" s="6"/>
      <c r="O219" s="6"/>
      <c r="P219" s="6"/>
      <c r="Q219" s="6"/>
    </row>
    <row r="220" spans="1:17" ht="12.75">
      <c r="A220" s="214"/>
      <c r="B220" s="202"/>
      <c r="C220" s="172"/>
      <c r="D220" s="202"/>
      <c r="E220" s="6"/>
      <c r="F220" s="6"/>
      <c r="G220" s="6"/>
      <c r="H220" s="6"/>
      <c r="I220" s="6"/>
      <c r="J220" s="6"/>
      <c r="K220" s="6"/>
      <c r="L220" s="6"/>
      <c r="M220" s="6"/>
      <c r="N220" s="6"/>
      <c r="O220" s="6"/>
      <c r="P220" s="6"/>
      <c r="Q220" s="6"/>
    </row>
    <row r="221" spans="1:17" ht="12.75">
      <c r="A221" s="214"/>
      <c r="B221" s="202"/>
      <c r="C221" s="172"/>
      <c r="D221" s="202"/>
      <c r="E221" s="6"/>
      <c r="F221" s="6"/>
      <c r="G221" s="6"/>
      <c r="H221" s="6"/>
      <c r="I221" s="6"/>
      <c r="J221" s="6"/>
      <c r="K221" s="6"/>
      <c r="L221" s="6"/>
      <c r="M221" s="6"/>
      <c r="N221" s="6"/>
      <c r="O221" s="6"/>
      <c r="P221" s="6"/>
      <c r="Q221" s="6"/>
    </row>
    <row r="222" spans="1:17" ht="12.75">
      <c r="A222" s="214"/>
      <c r="B222" s="202"/>
      <c r="C222" s="172"/>
      <c r="D222" s="202"/>
      <c r="E222" s="6"/>
      <c r="F222" s="6"/>
      <c r="G222" s="6"/>
      <c r="H222" s="6"/>
      <c r="I222" s="6"/>
      <c r="J222" s="6"/>
      <c r="K222" s="6"/>
      <c r="L222" s="6"/>
      <c r="M222" s="6"/>
      <c r="N222" s="6"/>
      <c r="O222" s="6"/>
      <c r="P222" s="6"/>
      <c r="Q222" s="6"/>
    </row>
    <row r="223" spans="1:17" ht="12.75">
      <c r="A223" s="214"/>
      <c r="B223" s="202"/>
      <c r="C223" s="172"/>
      <c r="D223" s="202"/>
      <c r="E223" s="6"/>
      <c r="F223" s="6"/>
      <c r="G223" s="6"/>
      <c r="H223" s="6"/>
      <c r="I223" s="6"/>
      <c r="J223" s="6"/>
      <c r="K223" s="6"/>
      <c r="L223" s="6"/>
      <c r="M223" s="6"/>
      <c r="N223" s="6"/>
      <c r="O223" s="6"/>
      <c r="P223" s="6"/>
      <c r="Q223" s="6"/>
    </row>
    <row r="224" spans="1:17" ht="12.75">
      <c r="A224" s="214"/>
      <c r="B224" s="202"/>
      <c r="C224" s="172"/>
      <c r="D224" s="202"/>
      <c r="E224" s="6"/>
      <c r="F224" s="6"/>
      <c r="G224" s="6"/>
      <c r="H224" s="6"/>
      <c r="I224" s="6"/>
      <c r="J224" s="6"/>
      <c r="K224" s="6"/>
      <c r="L224" s="6"/>
      <c r="M224" s="6"/>
      <c r="N224" s="6"/>
      <c r="O224" s="6"/>
      <c r="P224" s="6"/>
      <c r="Q224" s="6"/>
    </row>
    <row r="225" spans="1:17" ht="12.75">
      <c r="A225" s="214"/>
      <c r="B225" s="202"/>
      <c r="C225" s="172"/>
      <c r="D225" s="202"/>
      <c r="E225" s="6"/>
      <c r="F225" s="6"/>
      <c r="G225" s="6"/>
      <c r="H225" s="6"/>
      <c r="I225" s="6"/>
      <c r="J225" s="6"/>
      <c r="K225" s="6"/>
      <c r="L225" s="6"/>
      <c r="M225" s="6"/>
      <c r="N225" s="6"/>
      <c r="O225" s="6"/>
      <c r="P225" s="6"/>
      <c r="Q225" s="6"/>
    </row>
    <row r="226" spans="1:17" ht="12.75">
      <c r="A226" s="214"/>
      <c r="B226" s="202"/>
      <c r="C226" s="172"/>
      <c r="D226" s="202"/>
      <c r="E226" s="6"/>
      <c r="F226" s="6"/>
      <c r="G226" s="6"/>
      <c r="H226" s="6"/>
      <c r="I226" s="6"/>
      <c r="J226" s="6"/>
      <c r="K226" s="6"/>
      <c r="L226" s="6"/>
      <c r="M226" s="6"/>
      <c r="N226" s="6"/>
      <c r="O226" s="6"/>
      <c r="P226" s="6"/>
      <c r="Q226" s="6"/>
    </row>
    <row r="227" spans="1:17" ht="12.75">
      <c r="A227" s="214"/>
      <c r="B227" s="202"/>
      <c r="C227" s="172"/>
      <c r="D227" s="202"/>
      <c r="E227" s="6"/>
      <c r="F227" s="6"/>
      <c r="G227" s="6"/>
      <c r="H227" s="6"/>
      <c r="I227" s="6"/>
      <c r="J227" s="6"/>
      <c r="K227" s="6"/>
      <c r="L227" s="6"/>
      <c r="M227" s="6"/>
      <c r="N227" s="6"/>
      <c r="O227" s="6"/>
      <c r="P227" s="6"/>
      <c r="Q227" s="6"/>
    </row>
    <row r="228" spans="1:17" ht="12.75">
      <c r="A228" s="214"/>
      <c r="B228" s="202"/>
      <c r="C228" s="172"/>
      <c r="D228" s="202"/>
      <c r="E228" s="6"/>
      <c r="F228" s="6"/>
      <c r="G228" s="6"/>
      <c r="H228" s="6"/>
      <c r="I228" s="6"/>
      <c r="J228" s="6"/>
      <c r="K228" s="6"/>
      <c r="L228" s="6"/>
      <c r="M228" s="6"/>
      <c r="N228" s="6"/>
      <c r="O228" s="6"/>
      <c r="P228" s="6"/>
      <c r="Q228" s="6"/>
    </row>
    <row r="229" spans="1:17" ht="12.75">
      <c r="A229" s="214"/>
      <c r="B229" s="202"/>
      <c r="C229" s="172"/>
      <c r="D229" s="202"/>
      <c r="E229" s="6"/>
      <c r="F229" s="6"/>
      <c r="G229" s="6"/>
      <c r="H229" s="6"/>
      <c r="I229" s="6"/>
      <c r="J229" s="6"/>
      <c r="K229" s="6"/>
      <c r="L229" s="6"/>
      <c r="M229" s="6"/>
      <c r="N229" s="6"/>
      <c r="O229" s="6"/>
      <c r="P229" s="6"/>
      <c r="Q229" s="6"/>
    </row>
    <row r="230" spans="1:17" ht="12.75">
      <c r="A230" s="214"/>
      <c r="B230" s="202"/>
      <c r="C230" s="172"/>
      <c r="D230" s="202"/>
      <c r="E230" s="6"/>
      <c r="F230" s="6"/>
      <c r="G230" s="6"/>
      <c r="H230" s="6"/>
      <c r="I230" s="6"/>
      <c r="J230" s="6"/>
      <c r="K230" s="6"/>
      <c r="L230" s="6"/>
      <c r="M230" s="6"/>
      <c r="N230" s="6"/>
      <c r="O230" s="6"/>
      <c r="P230" s="6"/>
      <c r="Q230" s="6"/>
    </row>
    <row r="231" spans="1:17" ht="12.75">
      <c r="A231" s="214"/>
      <c r="B231" s="202"/>
      <c r="C231" s="172"/>
      <c r="D231" s="202"/>
      <c r="E231" s="6"/>
      <c r="F231" s="6"/>
      <c r="G231" s="6"/>
      <c r="H231" s="6"/>
      <c r="I231" s="6"/>
      <c r="J231" s="6"/>
      <c r="K231" s="6"/>
      <c r="L231" s="6"/>
      <c r="M231" s="6"/>
      <c r="N231" s="6"/>
      <c r="O231" s="6"/>
      <c r="P231" s="6"/>
      <c r="Q231" s="6"/>
    </row>
    <row r="232" spans="1:17" ht="12.75">
      <c r="A232" s="214"/>
      <c r="B232" s="202"/>
      <c r="C232" s="172"/>
      <c r="D232" s="202"/>
      <c r="E232" s="6"/>
      <c r="F232" s="6"/>
      <c r="G232" s="6"/>
      <c r="H232" s="6"/>
      <c r="I232" s="6"/>
      <c r="J232" s="6"/>
      <c r="K232" s="6"/>
      <c r="L232" s="6"/>
      <c r="M232" s="6"/>
      <c r="N232" s="6"/>
      <c r="O232" s="6"/>
      <c r="P232" s="6"/>
      <c r="Q232" s="6"/>
    </row>
    <row r="233" spans="1:17" ht="12.75">
      <c r="A233" s="214"/>
      <c r="B233" s="202"/>
      <c r="C233" s="172"/>
      <c r="D233" s="202"/>
      <c r="E233" s="6"/>
      <c r="F233" s="6"/>
      <c r="G233" s="6"/>
      <c r="H233" s="6"/>
      <c r="I233" s="6"/>
      <c r="J233" s="6"/>
      <c r="K233" s="6"/>
      <c r="L233" s="6"/>
      <c r="M233" s="6"/>
      <c r="N233" s="6"/>
      <c r="O233" s="6"/>
      <c r="P233" s="6"/>
      <c r="Q233" s="6"/>
    </row>
    <row r="234" spans="1:17" ht="12.75">
      <c r="A234" s="214"/>
      <c r="B234" s="202"/>
      <c r="C234" s="172"/>
      <c r="D234" s="202"/>
      <c r="E234" s="6"/>
      <c r="F234" s="6"/>
      <c r="G234" s="6"/>
      <c r="H234" s="6"/>
      <c r="I234" s="6"/>
      <c r="J234" s="6"/>
      <c r="K234" s="6"/>
      <c r="L234" s="6"/>
      <c r="M234" s="6"/>
      <c r="N234" s="6"/>
      <c r="O234" s="6"/>
      <c r="P234" s="6"/>
      <c r="Q234" s="6"/>
    </row>
    <row r="235" spans="1:17" ht="12.75">
      <c r="A235" s="214"/>
      <c r="B235" s="202"/>
      <c r="C235" s="172"/>
      <c r="D235" s="202"/>
      <c r="E235" s="6"/>
      <c r="F235" s="6"/>
      <c r="G235" s="6"/>
      <c r="H235" s="6"/>
      <c r="I235" s="6"/>
      <c r="J235" s="6"/>
      <c r="K235" s="6"/>
      <c r="L235" s="6"/>
      <c r="M235" s="6"/>
      <c r="N235" s="6"/>
      <c r="O235" s="6"/>
      <c r="P235" s="6"/>
      <c r="Q235" s="6"/>
    </row>
    <row r="236" spans="1:17" ht="12.75">
      <c r="A236" s="214"/>
      <c r="B236" s="202"/>
      <c r="C236" s="172"/>
      <c r="D236" s="202"/>
      <c r="E236" s="6"/>
      <c r="F236" s="6"/>
      <c r="G236" s="6"/>
      <c r="H236" s="6"/>
      <c r="I236" s="6"/>
      <c r="J236" s="6"/>
      <c r="K236" s="6"/>
      <c r="L236" s="6"/>
      <c r="M236" s="6"/>
      <c r="N236" s="6"/>
      <c r="O236" s="6"/>
      <c r="P236" s="6"/>
      <c r="Q236" s="6"/>
    </row>
    <row r="237" spans="1:17" ht="12.75">
      <c r="A237" s="214"/>
      <c r="B237" s="202"/>
      <c r="C237" s="172"/>
      <c r="D237" s="202"/>
      <c r="E237" s="6"/>
      <c r="F237" s="6"/>
      <c r="G237" s="6"/>
      <c r="H237" s="6"/>
      <c r="I237" s="6"/>
      <c r="J237" s="6"/>
      <c r="K237" s="6"/>
      <c r="L237" s="6"/>
      <c r="M237" s="6"/>
      <c r="N237" s="6"/>
      <c r="O237" s="6"/>
      <c r="P237" s="6"/>
      <c r="Q237" s="6"/>
    </row>
    <row r="238" spans="1:17" ht="12.75">
      <c r="A238" s="214"/>
      <c r="B238" s="202"/>
      <c r="C238" s="172"/>
      <c r="D238" s="202"/>
      <c r="E238" s="6"/>
      <c r="F238" s="6"/>
      <c r="G238" s="6"/>
      <c r="H238" s="6"/>
      <c r="I238" s="6"/>
      <c r="J238" s="6"/>
      <c r="K238" s="6"/>
      <c r="L238" s="6"/>
      <c r="M238" s="6"/>
      <c r="N238" s="6"/>
      <c r="O238" s="6"/>
      <c r="P238" s="6"/>
      <c r="Q238" s="6"/>
    </row>
    <row r="239" spans="1:17" ht="12.75">
      <c r="A239" s="214"/>
      <c r="B239" s="202"/>
      <c r="C239" s="172"/>
      <c r="D239" s="202"/>
      <c r="E239" s="6"/>
      <c r="F239" s="6"/>
      <c r="G239" s="6"/>
      <c r="H239" s="6"/>
      <c r="I239" s="6"/>
      <c r="J239" s="6"/>
      <c r="K239" s="6"/>
      <c r="L239" s="6"/>
      <c r="M239" s="6"/>
      <c r="N239" s="6"/>
      <c r="O239" s="6"/>
      <c r="P239" s="6"/>
      <c r="Q239" s="6"/>
    </row>
    <row r="240" spans="1:17" ht="12.75">
      <c r="A240" s="214"/>
      <c r="B240" s="202"/>
      <c r="C240" s="172"/>
      <c r="D240" s="202"/>
      <c r="E240" s="6"/>
      <c r="F240" s="6"/>
      <c r="G240" s="6"/>
      <c r="H240" s="6"/>
      <c r="I240" s="6"/>
      <c r="J240" s="6"/>
      <c r="K240" s="6"/>
      <c r="L240" s="6"/>
      <c r="M240" s="6"/>
      <c r="N240" s="6"/>
      <c r="O240" s="6"/>
      <c r="P240" s="6"/>
      <c r="Q240" s="6"/>
    </row>
    <row r="241" spans="1:17" ht="12.75">
      <c r="A241" s="214"/>
      <c r="B241" s="202"/>
      <c r="C241" s="172"/>
      <c r="D241" s="202"/>
      <c r="E241" s="6"/>
      <c r="F241" s="6"/>
      <c r="G241" s="6"/>
      <c r="H241" s="6"/>
      <c r="I241" s="6"/>
      <c r="J241" s="6"/>
      <c r="K241" s="6"/>
      <c r="L241" s="6"/>
      <c r="M241" s="6"/>
      <c r="N241" s="6"/>
      <c r="O241" s="6"/>
      <c r="P241" s="6"/>
      <c r="Q241" s="6"/>
    </row>
    <row r="242" spans="1:17" ht="12.75">
      <c r="A242" s="214"/>
      <c r="B242" s="202"/>
      <c r="C242" s="172"/>
      <c r="D242" s="202"/>
      <c r="E242" s="6"/>
      <c r="F242" s="6"/>
      <c r="G242" s="6"/>
      <c r="H242" s="6"/>
      <c r="I242" s="6"/>
      <c r="J242" s="6"/>
      <c r="K242" s="6"/>
      <c r="L242" s="6"/>
      <c r="M242" s="6"/>
      <c r="N242" s="6"/>
      <c r="O242" s="6"/>
      <c r="P242" s="6"/>
      <c r="Q242" s="6"/>
    </row>
    <row r="243" spans="1:17" ht="12.75">
      <c r="A243" s="214"/>
      <c r="B243" s="202"/>
      <c r="C243" s="172"/>
      <c r="D243" s="202"/>
      <c r="E243" s="6"/>
      <c r="F243" s="6"/>
      <c r="G243" s="6"/>
      <c r="H243" s="6"/>
      <c r="I243" s="6"/>
      <c r="J243" s="6"/>
      <c r="K243" s="6"/>
      <c r="L243" s="6"/>
      <c r="M243" s="6"/>
      <c r="N243" s="6"/>
      <c r="O243" s="6"/>
      <c r="P243" s="6"/>
      <c r="Q243" s="6"/>
    </row>
    <row r="244" spans="1:17" ht="12.75">
      <c r="A244" s="214"/>
      <c r="B244" s="202"/>
      <c r="C244" s="172"/>
      <c r="D244" s="202"/>
      <c r="E244" s="6"/>
      <c r="F244" s="6"/>
      <c r="G244" s="6"/>
      <c r="H244" s="6"/>
      <c r="I244" s="6"/>
      <c r="J244" s="6"/>
      <c r="K244" s="6"/>
      <c r="L244" s="6"/>
      <c r="M244" s="6"/>
      <c r="N244" s="6"/>
      <c r="O244" s="6"/>
      <c r="P244" s="6"/>
      <c r="Q244" s="6"/>
    </row>
    <row r="245" spans="1:17" ht="12.75">
      <c r="A245" s="214"/>
      <c r="B245" s="202"/>
      <c r="C245" s="172"/>
      <c r="D245" s="202"/>
      <c r="E245" s="6"/>
      <c r="F245" s="6"/>
      <c r="G245" s="6"/>
      <c r="H245" s="6"/>
      <c r="I245" s="6"/>
      <c r="J245" s="6"/>
      <c r="K245" s="6"/>
      <c r="L245" s="6"/>
      <c r="M245" s="6"/>
      <c r="N245" s="6"/>
      <c r="O245" s="6"/>
      <c r="P245" s="6"/>
      <c r="Q245" s="6"/>
    </row>
    <row r="246" spans="1:17" ht="12.75">
      <c r="A246" s="214"/>
      <c r="B246" s="202"/>
      <c r="C246" s="172"/>
      <c r="D246" s="202"/>
      <c r="E246" s="6"/>
      <c r="F246" s="6"/>
      <c r="G246" s="6"/>
      <c r="H246" s="6"/>
      <c r="I246" s="6"/>
      <c r="J246" s="6"/>
      <c r="K246" s="6"/>
      <c r="L246" s="6"/>
      <c r="M246" s="6"/>
      <c r="N246" s="6"/>
      <c r="O246" s="6"/>
      <c r="P246" s="6"/>
      <c r="Q246" s="6"/>
    </row>
    <row r="247" spans="1:17" ht="12.75">
      <c r="A247" s="214"/>
      <c r="B247" s="202"/>
      <c r="C247" s="172"/>
      <c r="D247" s="202"/>
      <c r="E247" s="6"/>
      <c r="F247" s="6"/>
      <c r="G247" s="6"/>
      <c r="H247" s="6"/>
      <c r="I247" s="6"/>
      <c r="J247" s="6"/>
      <c r="K247" s="6"/>
      <c r="L247" s="6"/>
      <c r="M247" s="6"/>
      <c r="N247" s="6"/>
      <c r="O247" s="6"/>
      <c r="P247" s="6"/>
      <c r="Q247" s="6"/>
    </row>
    <row r="248" spans="1:17" ht="12.75">
      <c r="A248" s="214"/>
      <c r="B248" s="202"/>
      <c r="C248" s="172"/>
      <c r="D248" s="202"/>
      <c r="E248" s="6"/>
      <c r="F248" s="6"/>
      <c r="G248" s="6"/>
      <c r="H248" s="6"/>
      <c r="I248" s="6"/>
      <c r="J248" s="6"/>
      <c r="K248" s="6"/>
      <c r="L248" s="6"/>
      <c r="M248" s="6"/>
      <c r="N248" s="6"/>
      <c r="O248" s="6"/>
      <c r="P248" s="6"/>
      <c r="Q248" s="6"/>
    </row>
    <row r="249" spans="1:17" ht="12.75">
      <c r="A249" s="214"/>
      <c r="B249" s="202"/>
      <c r="C249" s="172"/>
      <c r="D249" s="202"/>
      <c r="E249" s="6"/>
      <c r="F249" s="6"/>
      <c r="G249" s="6"/>
      <c r="H249" s="6"/>
      <c r="I249" s="6"/>
      <c r="J249" s="6"/>
      <c r="K249" s="6"/>
      <c r="L249" s="6"/>
      <c r="M249" s="6"/>
      <c r="N249" s="6"/>
      <c r="O249" s="6"/>
      <c r="P249" s="6"/>
      <c r="Q249" s="6"/>
    </row>
    <row r="250" spans="1:17" ht="12.75">
      <c r="A250" s="214"/>
      <c r="B250" s="202"/>
      <c r="C250" s="172"/>
      <c r="D250" s="202"/>
      <c r="E250" s="6"/>
      <c r="F250" s="6"/>
      <c r="G250" s="6"/>
      <c r="H250" s="6"/>
      <c r="I250" s="6"/>
      <c r="J250" s="6"/>
      <c r="K250" s="6"/>
      <c r="L250" s="6"/>
      <c r="M250" s="6"/>
      <c r="N250" s="6"/>
      <c r="O250" s="6"/>
      <c r="P250" s="6"/>
      <c r="Q250" s="6"/>
    </row>
    <row r="251" spans="1:17" ht="12.75">
      <c r="A251" s="214"/>
      <c r="B251" s="202"/>
      <c r="C251" s="172"/>
      <c r="D251" s="202"/>
      <c r="E251" s="6"/>
      <c r="F251" s="6"/>
      <c r="G251" s="6"/>
      <c r="H251" s="6"/>
      <c r="I251" s="6"/>
      <c r="J251" s="6"/>
      <c r="K251" s="6"/>
      <c r="L251" s="6"/>
      <c r="M251" s="6"/>
      <c r="N251" s="6"/>
      <c r="O251" s="6"/>
      <c r="P251" s="6"/>
      <c r="Q251" s="6"/>
    </row>
    <row r="252" spans="1:17" ht="12.75">
      <c r="A252" s="214"/>
      <c r="B252" s="202"/>
      <c r="C252" s="172"/>
      <c r="D252" s="202"/>
      <c r="E252" s="6"/>
      <c r="F252" s="6"/>
      <c r="G252" s="6"/>
      <c r="H252" s="6"/>
      <c r="I252" s="6"/>
      <c r="J252" s="6"/>
      <c r="K252" s="6"/>
      <c r="L252" s="6"/>
      <c r="M252" s="6"/>
      <c r="N252" s="6"/>
      <c r="O252" s="6"/>
      <c r="P252" s="6"/>
      <c r="Q252" s="6"/>
    </row>
    <row r="253" spans="1:17" ht="12.75">
      <c r="A253" s="214"/>
      <c r="B253" s="202"/>
      <c r="C253" s="172"/>
      <c r="D253" s="202"/>
      <c r="E253" s="6"/>
      <c r="F253" s="6"/>
      <c r="G253" s="6"/>
      <c r="H253" s="6"/>
      <c r="I253" s="6"/>
      <c r="J253" s="6"/>
      <c r="K253" s="6"/>
      <c r="L253" s="6"/>
      <c r="M253" s="6"/>
      <c r="N253" s="6"/>
      <c r="O253" s="6"/>
      <c r="P253" s="6"/>
      <c r="Q253" s="6"/>
    </row>
    <row r="254" spans="1:17" ht="12.75">
      <c r="A254" s="214"/>
      <c r="B254" s="202"/>
      <c r="C254" s="172"/>
      <c r="D254" s="202"/>
      <c r="E254" s="6"/>
      <c r="F254" s="6"/>
      <c r="G254" s="6"/>
      <c r="H254" s="6"/>
      <c r="I254" s="6"/>
      <c r="J254" s="6"/>
      <c r="K254" s="6"/>
      <c r="L254" s="6"/>
      <c r="M254" s="6"/>
      <c r="N254" s="6"/>
      <c r="O254" s="6"/>
      <c r="P254" s="6"/>
      <c r="Q254" s="6"/>
    </row>
    <row r="255" spans="1:17" ht="12.75">
      <c r="A255" s="214"/>
      <c r="B255" s="202"/>
      <c r="C255" s="172"/>
      <c r="D255" s="202"/>
      <c r="E255" s="6"/>
      <c r="F255" s="6"/>
      <c r="G255" s="6"/>
      <c r="H255" s="6"/>
      <c r="I255" s="6"/>
      <c r="J255" s="6"/>
      <c r="K255" s="6"/>
      <c r="L255" s="6"/>
      <c r="M255" s="6"/>
      <c r="N255" s="6"/>
      <c r="O255" s="6"/>
      <c r="P255" s="6"/>
      <c r="Q255" s="6"/>
    </row>
    <row r="256" spans="1:17" ht="12.75">
      <c r="A256" s="214"/>
      <c r="B256" s="202"/>
      <c r="C256" s="172"/>
      <c r="D256" s="202"/>
      <c r="E256" s="6"/>
      <c r="F256" s="6"/>
      <c r="G256" s="6"/>
      <c r="H256" s="6"/>
      <c r="I256" s="6"/>
      <c r="J256" s="6"/>
      <c r="K256" s="6"/>
      <c r="L256" s="6"/>
      <c r="M256" s="6"/>
      <c r="N256" s="6"/>
      <c r="O256" s="6"/>
      <c r="P256" s="6"/>
      <c r="Q256" s="6"/>
    </row>
    <row r="257" spans="1:17" ht="12.75">
      <c r="A257" s="214"/>
      <c r="B257" s="202"/>
      <c r="C257" s="172"/>
      <c r="D257" s="202"/>
      <c r="E257" s="6"/>
      <c r="F257" s="6"/>
      <c r="G257" s="6"/>
      <c r="H257" s="6"/>
      <c r="I257" s="6"/>
      <c r="J257" s="6"/>
      <c r="K257" s="6"/>
      <c r="L257" s="6"/>
      <c r="M257" s="6"/>
      <c r="N257" s="6"/>
      <c r="O257" s="6"/>
      <c r="P257" s="6"/>
      <c r="Q257" s="6"/>
    </row>
    <row r="258" spans="1:17" ht="12.75">
      <c r="A258" s="214"/>
      <c r="B258" s="202"/>
      <c r="C258" s="172"/>
      <c r="D258" s="202"/>
      <c r="E258" s="6"/>
      <c r="F258" s="6"/>
      <c r="G258" s="6"/>
      <c r="H258" s="6"/>
      <c r="I258" s="6"/>
      <c r="J258" s="6"/>
      <c r="K258" s="6"/>
      <c r="L258" s="6"/>
      <c r="M258" s="6"/>
      <c r="N258" s="6"/>
      <c r="O258" s="6"/>
      <c r="P258" s="6"/>
      <c r="Q258" s="6"/>
    </row>
    <row r="259" spans="1:17" ht="12.75">
      <c r="A259" s="214"/>
      <c r="B259" s="202"/>
      <c r="C259" s="172"/>
      <c r="D259" s="202"/>
      <c r="E259" s="6"/>
      <c r="F259" s="6"/>
      <c r="G259" s="6"/>
      <c r="H259" s="6"/>
      <c r="I259" s="6"/>
      <c r="J259" s="6"/>
      <c r="K259" s="6"/>
      <c r="L259" s="6"/>
      <c r="M259" s="6"/>
      <c r="N259" s="6"/>
      <c r="O259" s="6"/>
      <c r="P259" s="6"/>
      <c r="Q259" s="6"/>
    </row>
    <row r="260" spans="1:17" ht="12.75">
      <c r="A260" s="214"/>
      <c r="B260" s="202"/>
      <c r="C260" s="172"/>
      <c r="D260" s="202"/>
      <c r="E260" s="6"/>
      <c r="F260" s="6"/>
      <c r="G260" s="6"/>
      <c r="H260" s="6"/>
      <c r="I260" s="6"/>
      <c r="J260" s="6"/>
      <c r="K260" s="6"/>
      <c r="L260" s="6"/>
      <c r="M260" s="6"/>
      <c r="N260" s="6"/>
      <c r="O260" s="6"/>
      <c r="P260" s="6"/>
      <c r="Q260" s="6"/>
    </row>
    <row r="261" spans="1:17" ht="12.75">
      <c r="A261" s="214"/>
      <c r="B261" s="202"/>
      <c r="C261" s="172"/>
      <c r="D261" s="202"/>
      <c r="E261" s="6"/>
      <c r="F261" s="6"/>
      <c r="G261" s="6"/>
      <c r="H261" s="6"/>
      <c r="I261" s="6"/>
      <c r="J261" s="6"/>
      <c r="K261" s="6"/>
      <c r="L261" s="6"/>
      <c r="M261" s="6"/>
      <c r="N261" s="6"/>
      <c r="O261" s="6"/>
      <c r="P261" s="6"/>
      <c r="Q261" s="6"/>
    </row>
    <row r="262" spans="1:17" ht="12.75">
      <c r="A262" s="214"/>
      <c r="B262" s="202"/>
      <c r="C262" s="172"/>
      <c r="D262" s="202"/>
      <c r="E262" s="6"/>
      <c r="F262" s="6"/>
      <c r="G262" s="6"/>
      <c r="H262" s="6"/>
      <c r="I262" s="6"/>
      <c r="J262" s="6"/>
      <c r="K262" s="6"/>
      <c r="L262" s="6"/>
      <c r="M262" s="6"/>
      <c r="N262" s="6"/>
      <c r="O262" s="6"/>
      <c r="P262" s="6"/>
      <c r="Q262" s="6"/>
    </row>
    <row r="263" spans="1:17" ht="12.75">
      <c r="A263" s="214"/>
      <c r="B263" s="202"/>
      <c r="C263" s="172"/>
      <c r="D263" s="202"/>
      <c r="E263" s="6"/>
      <c r="F263" s="6"/>
      <c r="G263" s="6"/>
      <c r="H263" s="6"/>
      <c r="I263" s="6"/>
      <c r="J263" s="6"/>
      <c r="K263" s="6"/>
      <c r="L263" s="6"/>
      <c r="M263" s="6"/>
      <c r="N263" s="6"/>
      <c r="O263" s="6"/>
      <c r="P263" s="6"/>
      <c r="Q263" s="6"/>
    </row>
    <row r="264" spans="1:17" ht="12.75">
      <c r="A264" s="214"/>
      <c r="B264" s="202"/>
      <c r="C264" s="172"/>
      <c r="D264" s="202"/>
      <c r="E264" s="6"/>
      <c r="F264" s="6"/>
      <c r="G264" s="6"/>
      <c r="H264" s="6"/>
      <c r="I264" s="6"/>
      <c r="J264" s="6"/>
      <c r="K264" s="6"/>
      <c r="L264" s="6"/>
      <c r="M264" s="6"/>
      <c r="N264" s="6"/>
      <c r="O264" s="6"/>
      <c r="P264" s="6"/>
      <c r="Q264" s="6"/>
    </row>
    <row r="265" spans="1:17" ht="12.75">
      <c r="A265" s="214"/>
      <c r="B265" s="202"/>
      <c r="C265" s="172"/>
      <c r="D265" s="202"/>
      <c r="E265" s="6"/>
      <c r="F265" s="6"/>
      <c r="G265" s="6"/>
      <c r="H265" s="6"/>
      <c r="I265" s="6"/>
      <c r="J265" s="6"/>
      <c r="K265" s="6"/>
      <c r="L265" s="6"/>
      <c r="M265" s="6"/>
      <c r="N265" s="6"/>
      <c r="O265" s="6"/>
      <c r="P265" s="6"/>
      <c r="Q265" s="6"/>
    </row>
    <row r="266" spans="1:17" ht="12.75">
      <c r="A266" s="214"/>
      <c r="B266" s="202"/>
      <c r="C266" s="172"/>
      <c r="D266" s="202"/>
      <c r="E266" s="6"/>
      <c r="F266" s="6"/>
      <c r="G266" s="6"/>
      <c r="H266" s="6"/>
      <c r="I266" s="6"/>
      <c r="J266" s="6"/>
      <c r="K266" s="6"/>
      <c r="L266" s="6"/>
      <c r="M266" s="6"/>
      <c r="N266" s="6"/>
      <c r="O266" s="6"/>
      <c r="P266" s="6"/>
      <c r="Q266" s="6"/>
    </row>
    <row r="267" spans="1:17" ht="12.75">
      <c r="A267" s="214"/>
      <c r="B267" s="202"/>
      <c r="C267" s="172"/>
      <c r="D267" s="202"/>
      <c r="E267" s="6"/>
      <c r="F267" s="6"/>
      <c r="G267" s="6"/>
      <c r="H267" s="6"/>
      <c r="I267" s="6"/>
      <c r="J267" s="6"/>
      <c r="K267" s="6"/>
      <c r="L267" s="6"/>
      <c r="M267" s="6"/>
      <c r="N267" s="6"/>
      <c r="O267" s="6"/>
      <c r="P267" s="6"/>
      <c r="Q267" s="6"/>
    </row>
    <row r="268" spans="1:17" ht="12.75">
      <c r="A268" s="214"/>
      <c r="B268" s="202"/>
      <c r="C268" s="172"/>
      <c r="D268" s="202"/>
      <c r="E268" s="6"/>
      <c r="F268" s="6"/>
      <c r="G268" s="6"/>
      <c r="H268" s="6"/>
      <c r="I268" s="6"/>
      <c r="J268" s="6"/>
      <c r="K268" s="6"/>
      <c r="L268" s="6"/>
      <c r="M268" s="6"/>
      <c r="N268" s="6"/>
      <c r="O268" s="6"/>
      <c r="P268" s="6"/>
      <c r="Q268" s="6"/>
    </row>
    <row r="269" spans="1:17" ht="12.75">
      <c r="A269" s="214"/>
      <c r="B269" s="202"/>
      <c r="C269" s="172"/>
      <c r="D269" s="202"/>
      <c r="E269" s="6"/>
      <c r="F269" s="6"/>
      <c r="G269" s="6"/>
      <c r="H269" s="6"/>
      <c r="I269" s="6"/>
      <c r="J269" s="6"/>
      <c r="K269" s="6"/>
      <c r="L269" s="6"/>
      <c r="M269" s="6"/>
      <c r="N269" s="6"/>
      <c r="O269" s="6"/>
      <c r="P269" s="6"/>
      <c r="Q269" s="6"/>
    </row>
    <row r="270" spans="1:17" ht="12.75">
      <c r="A270" s="214"/>
      <c r="B270" s="202"/>
      <c r="C270" s="172"/>
      <c r="D270" s="202"/>
      <c r="E270" s="6"/>
      <c r="F270" s="6"/>
      <c r="G270" s="6"/>
      <c r="H270" s="6"/>
      <c r="I270" s="6"/>
      <c r="J270" s="6"/>
      <c r="K270" s="6"/>
      <c r="L270" s="6"/>
      <c r="M270" s="6"/>
      <c r="N270" s="6"/>
      <c r="O270" s="6"/>
      <c r="P270" s="6"/>
      <c r="Q270" s="6"/>
    </row>
    <row r="271" spans="1:17" ht="12.75">
      <c r="A271" s="214"/>
      <c r="B271" s="202"/>
      <c r="C271" s="172"/>
      <c r="D271" s="202"/>
      <c r="E271" s="6"/>
      <c r="F271" s="6"/>
      <c r="G271" s="6"/>
      <c r="H271" s="6"/>
      <c r="I271" s="6"/>
      <c r="J271" s="6"/>
      <c r="K271" s="6"/>
      <c r="L271" s="6"/>
      <c r="M271" s="6"/>
      <c r="N271" s="6"/>
      <c r="O271" s="6"/>
      <c r="P271" s="6"/>
      <c r="Q271" s="6"/>
    </row>
    <row r="272" spans="1:17" ht="12.75">
      <c r="A272" s="214"/>
      <c r="B272" s="202"/>
      <c r="C272" s="172"/>
      <c r="D272" s="202"/>
      <c r="E272" s="6"/>
      <c r="F272" s="6"/>
      <c r="G272" s="6"/>
      <c r="H272" s="6"/>
      <c r="I272" s="6"/>
      <c r="J272" s="6"/>
      <c r="K272" s="6"/>
      <c r="L272" s="6"/>
      <c r="M272" s="6"/>
      <c r="N272" s="6"/>
      <c r="O272" s="6"/>
      <c r="P272" s="6"/>
      <c r="Q272" s="6"/>
    </row>
    <row r="273" spans="1:17" ht="12.75">
      <c r="A273" s="214"/>
      <c r="B273" s="202"/>
      <c r="C273" s="172"/>
      <c r="D273" s="202"/>
      <c r="E273" s="6"/>
      <c r="F273" s="6"/>
      <c r="G273" s="6"/>
      <c r="H273" s="6"/>
      <c r="I273" s="6"/>
      <c r="J273" s="6"/>
      <c r="K273" s="6"/>
      <c r="L273" s="6"/>
      <c r="M273" s="6"/>
      <c r="N273" s="6"/>
      <c r="O273" s="6"/>
      <c r="P273" s="6"/>
      <c r="Q273" s="6"/>
    </row>
    <row r="274" spans="1:17" ht="12.75">
      <c r="A274" s="214"/>
      <c r="B274" s="202"/>
      <c r="C274" s="172"/>
      <c r="D274" s="202"/>
      <c r="E274" s="6"/>
      <c r="F274" s="6"/>
      <c r="G274" s="6"/>
      <c r="H274" s="6"/>
      <c r="I274" s="6"/>
      <c r="J274" s="6"/>
      <c r="K274" s="6"/>
      <c r="L274" s="6"/>
      <c r="M274" s="6"/>
      <c r="N274" s="6"/>
      <c r="O274" s="6"/>
      <c r="P274" s="6"/>
      <c r="Q274" s="6"/>
    </row>
    <row r="275" spans="1:17" ht="12.75">
      <c r="A275" s="214"/>
      <c r="B275" s="202"/>
      <c r="C275" s="172"/>
      <c r="D275" s="202"/>
      <c r="E275" s="6"/>
      <c r="F275" s="6"/>
      <c r="G275" s="6"/>
      <c r="H275" s="6"/>
      <c r="I275" s="6"/>
      <c r="J275" s="6"/>
      <c r="K275" s="6"/>
      <c r="L275" s="6"/>
      <c r="M275" s="6"/>
      <c r="N275" s="6"/>
      <c r="O275" s="6"/>
      <c r="P275" s="6"/>
      <c r="Q275" s="6"/>
    </row>
    <row r="276" spans="1:17" ht="12.75">
      <c r="A276" s="214"/>
      <c r="B276" s="202"/>
      <c r="C276" s="172"/>
      <c r="D276" s="202"/>
      <c r="E276" s="6"/>
      <c r="F276" s="6"/>
      <c r="G276" s="6"/>
      <c r="H276" s="6"/>
      <c r="I276" s="6"/>
      <c r="J276" s="6"/>
      <c r="K276" s="6"/>
      <c r="L276" s="6"/>
      <c r="M276" s="6"/>
      <c r="N276" s="6"/>
      <c r="O276" s="6"/>
      <c r="P276" s="6"/>
      <c r="Q276" s="6"/>
    </row>
    <row r="277" spans="1:17" ht="12.75">
      <c r="A277" s="214"/>
      <c r="B277" s="202"/>
      <c r="C277" s="172"/>
      <c r="D277" s="202"/>
      <c r="E277" s="6"/>
      <c r="F277" s="6"/>
      <c r="G277" s="6"/>
      <c r="H277" s="6"/>
      <c r="I277" s="6"/>
      <c r="J277" s="6"/>
      <c r="K277" s="6"/>
      <c r="L277" s="6"/>
      <c r="M277" s="6"/>
      <c r="N277" s="6"/>
      <c r="O277" s="6"/>
      <c r="P277" s="6"/>
      <c r="Q277" s="6"/>
    </row>
    <row r="278" spans="1:17" ht="12.75">
      <c r="A278" s="214"/>
      <c r="B278" s="202"/>
      <c r="C278" s="172"/>
      <c r="D278" s="202"/>
      <c r="E278" s="6"/>
      <c r="F278" s="6"/>
      <c r="G278" s="6"/>
      <c r="H278" s="6"/>
      <c r="I278" s="6"/>
      <c r="J278" s="6"/>
      <c r="K278" s="6"/>
      <c r="L278" s="6"/>
      <c r="M278" s="6"/>
      <c r="N278" s="6"/>
      <c r="O278" s="6"/>
      <c r="P278" s="6"/>
      <c r="Q278" s="6"/>
    </row>
    <row r="279" spans="1:17" ht="12.75">
      <c r="A279" s="214"/>
      <c r="B279" s="202"/>
      <c r="C279" s="172"/>
      <c r="D279" s="202"/>
      <c r="E279" s="6"/>
      <c r="F279" s="6"/>
      <c r="G279" s="6"/>
      <c r="H279" s="6"/>
      <c r="I279" s="6"/>
      <c r="J279" s="6"/>
      <c r="K279" s="6"/>
      <c r="L279" s="6"/>
      <c r="M279" s="6"/>
      <c r="N279" s="6"/>
      <c r="O279" s="6"/>
      <c r="P279" s="6"/>
      <c r="Q279" s="6"/>
    </row>
    <row r="280" spans="1:17" ht="12.75">
      <c r="A280" s="214"/>
      <c r="B280" s="202"/>
      <c r="C280" s="172"/>
      <c r="D280" s="202"/>
      <c r="E280" s="6"/>
      <c r="F280" s="6"/>
      <c r="G280" s="6"/>
      <c r="H280" s="6"/>
      <c r="I280" s="6"/>
      <c r="J280" s="6"/>
      <c r="K280" s="6"/>
      <c r="L280" s="6"/>
      <c r="M280" s="6"/>
      <c r="N280" s="6"/>
      <c r="O280" s="6"/>
      <c r="P280" s="6"/>
      <c r="Q280" s="6"/>
    </row>
    <row r="281" spans="1:17" ht="12.75">
      <c r="A281" s="214"/>
      <c r="B281" s="202"/>
      <c r="C281" s="172"/>
      <c r="D281" s="202"/>
      <c r="E281" s="6"/>
      <c r="F281" s="6"/>
      <c r="G281" s="6"/>
      <c r="H281" s="6"/>
      <c r="I281" s="6"/>
      <c r="J281" s="6"/>
      <c r="K281" s="6"/>
      <c r="L281" s="6"/>
      <c r="M281" s="6"/>
      <c r="N281" s="6"/>
      <c r="O281" s="6"/>
      <c r="P281" s="6"/>
      <c r="Q281" s="6"/>
    </row>
    <row r="282" spans="1:17" ht="12.75">
      <c r="A282" s="214"/>
      <c r="B282" s="202"/>
      <c r="C282" s="172"/>
      <c r="D282" s="202"/>
      <c r="E282" s="6"/>
      <c r="F282" s="6"/>
      <c r="G282" s="6"/>
      <c r="H282" s="6"/>
      <c r="I282" s="6"/>
      <c r="J282" s="6"/>
      <c r="K282" s="6"/>
      <c r="L282" s="6"/>
      <c r="M282" s="6"/>
      <c r="N282" s="6"/>
      <c r="O282" s="6"/>
      <c r="P282" s="6"/>
      <c r="Q282" s="6"/>
    </row>
    <row r="283" spans="1:17" ht="12.75">
      <c r="A283" s="214"/>
      <c r="B283" s="202"/>
      <c r="C283" s="172"/>
      <c r="D283" s="202"/>
      <c r="E283" s="6"/>
      <c r="F283" s="6"/>
      <c r="G283" s="6"/>
      <c r="H283" s="6"/>
      <c r="I283" s="6"/>
      <c r="J283" s="6"/>
      <c r="K283" s="6"/>
      <c r="L283" s="6"/>
      <c r="M283" s="6"/>
      <c r="N283" s="6"/>
      <c r="O283" s="6"/>
      <c r="P283" s="6"/>
      <c r="Q283" s="6"/>
    </row>
    <row r="284" spans="1:17" ht="12.75">
      <c r="A284" s="214"/>
      <c r="B284" s="202"/>
      <c r="C284" s="172"/>
      <c r="D284" s="202"/>
      <c r="E284" s="6"/>
      <c r="F284" s="6"/>
      <c r="G284" s="6"/>
      <c r="H284" s="6"/>
      <c r="I284" s="6"/>
      <c r="J284" s="6"/>
      <c r="K284" s="6"/>
      <c r="L284" s="6"/>
      <c r="M284" s="6"/>
      <c r="N284" s="6"/>
      <c r="O284" s="6"/>
      <c r="P284" s="6"/>
      <c r="Q284" s="6"/>
    </row>
    <row r="285" spans="1:17" ht="12.75">
      <c r="A285" s="214"/>
      <c r="B285" s="202"/>
      <c r="C285" s="172"/>
      <c r="D285" s="202"/>
      <c r="E285" s="6"/>
      <c r="F285" s="6"/>
      <c r="G285" s="6"/>
      <c r="H285" s="6"/>
      <c r="I285" s="6"/>
      <c r="J285" s="6"/>
      <c r="K285" s="6"/>
      <c r="L285" s="6"/>
      <c r="M285" s="6"/>
      <c r="N285" s="6"/>
      <c r="O285" s="6"/>
      <c r="P285" s="6"/>
      <c r="Q285" s="6"/>
    </row>
    <row r="286" spans="1:17" ht="12.75">
      <c r="A286" s="214"/>
      <c r="B286" s="202"/>
      <c r="C286" s="172"/>
      <c r="D286" s="202"/>
      <c r="E286" s="6"/>
      <c r="F286" s="6"/>
      <c r="G286" s="6"/>
      <c r="H286" s="6"/>
      <c r="I286" s="6"/>
      <c r="J286" s="6"/>
      <c r="K286" s="6"/>
      <c r="L286" s="6"/>
      <c r="M286" s="6"/>
      <c r="N286" s="6"/>
      <c r="O286" s="6"/>
      <c r="P286" s="6"/>
      <c r="Q286" s="6"/>
    </row>
    <row r="287" spans="1:17" ht="12.75">
      <c r="A287" s="214"/>
      <c r="B287" s="202"/>
      <c r="C287" s="172"/>
      <c r="D287" s="202"/>
      <c r="E287" s="6"/>
      <c r="F287" s="6"/>
      <c r="G287" s="6"/>
      <c r="H287" s="6"/>
      <c r="I287" s="6"/>
      <c r="J287" s="6"/>
      <c r="K287" s="6"/>
      <c r="L287" s="6"/>
      <c r="M287" s="6"/>
      <c r="N287" s="6"/>
      <c r="O287" s="6"/>
      <c r="P287" s="6"/>
      <c r="Q287" s="6"/>
    </row>
    <row r="288" spans="1:17" ht="12.75">
      <c r="A288" s="214"/>
      <c r="B288" s="202"/>
      <c r="C288" s="172"/>
      <c r="D288" s="202"/>
      <c r="E288" s="6"/>
      <c r="F288" s="6"/>
      <c r="G288" s="6"/>
      <c r="H288" s="6"/>
      <c r="I288" s="6"/>
      <c r="J288" s="6"/>
      <c r="K288" s="6"/>
      <c r="L288" s="6"/>
      <c r="M288" s="6"/>
      <c r="N288" s="6"/>
      <c r="O288" s="6"/>
      <c r="P288" s="6"/>
      <c r="Q288" s="6"/>
    </row>
    <row r="289" spans="1:17" ht="12.75">
      <c r="A289" s="214"/>
      <c r="B289" s="202"/>
      <c r="C289" s="172"/>
      <c r="D289" s="202"/>
      <c r="E289" s="6"/>
      <c r="F289" s="6"/>
      <c r="G289" s="6"/>
      <c r="H289" s="6"/>
      <c r="I289" s="6"/>
      <c r="J289" s="6"/>
      <c r="K289" s="6"/>
      <c r="L289" s="6"/>
      <c r="M289" s="6"/>
      <c r="N289" s="6"/>
      <c r="O289" s="6"/>
      <c r="P289" s="6"/>
      <c r="Q289" s="6"/>
    </row>
    <row r="290" spans="1:17" ht="12.75">
      <c r="A290" s="214"/>
      <c r="B290" s="202"/>
      <c r="C290" s="172"/>
      <c r="D290" s="202"/>
      <c r="E290" s="6"/>
      <c r="F290" s="6"/>
      <c r="G290" s="6"/>
      <c r="H290" s="6"/>
      <c r="I290" s="6"/>
      <c r="J290" s="6"/>
      <c r="K290" s="6"/>
      <c r="L290" s="6"/>
      <c r="M290" s="6"/>
      <c r="N290" s="6"/>
      <c r="O290" s="6"/>
      <c r="P290" s="6"/>
      <c r="Q290" s="6"/>
    </row>
    <row r="291" spans="1:17" ht="12.75">
      <c r="A291" s="214"/>
      <c r="B291" s="202"/>
      <c r="C291" s="172"/>
      <c r="D291" s="202"/>
      <c r="E291" s="6"/>
      <c r="F291" s="6"/>
      <c r="G291" s="6"/>
      <c r="H291" s="6"/>
      <c r="I291" s="6"/>
      <c r="J291" s="6"/>
      <c r="K291" s="6"/>
      <c r="L291" s="6"/>
      <c r="M291" s="6"/>
      <c r="N291" s="6"/>
      <c r="O291" s="6"/>
      <c r="P291" s="6"/>
      <c r="Q291" s="6"/>
    </row>
    <row r="292" spans="1:17" ht="12.75">
      <c r="A292" s="214"/>
      <c r="B292" s="202"/>
      <c r="C292" s="172"/>
      <c r="D292" s="202"/>
      <c r="E292" s="6"/>
      <c r="F292" s="6"/>
      <c r="G292" s="6"/>
      <c r="H292" s="6"/>
      <c r="I292" s="6"/>
      <c r="J292" s="6"/>
      <c r="K292" s="6"/>
      <c r="L292" s="6"/>
      <c r="M292" s="6"/>
      <c r="N292" s="6"/>
      <c r="O292" s="6"/>
      <c r="P292" s="6"/>
      <c r="Q292" s="6"/>
    </row>
    <row r="293" spans="1:17" ht="12.75">
      <c r="A293" s="214"/>
      <c r="B293" s="202"/>
      <c r="C293" s="172"/>
      <c r="D293" s="202"/>
      <c r="E293" s="6"/>
      <c r="F293" s="6"/>
      <c r="G293" s="6"/>
      <c r="H293" s="6"/>
      <c r="I293" s="6"/>
      <c r="J293" s="6"/>
      <c r="K293" s="6"/>
      <c r="L293" s="6"/>
      <c r="M293" s="6"/>
      <c r="N293" s="6"/>
      <c r="O293" s="6"/>
      <c r="P293" s="6"/>
      <c r="Q293" s="6"/>
    </row>
    <row r="294" spans="1:17" ht="12.75">
      <c r="A294" s="214"/>
      <c r="B294" s="202"/>
      <c r="C294" s="172"/>
      <c r="D294" s="202"/>
      <c r="E294" s="6"/>
      <c r="F294" s="6"/>
      <c r="G294" s="6"/>
      <c r="H294" s="6"/>
      <c r="I294" s="6"/>
      <c r="J294" s="6"/>
      <c r="K294" s="6"/>
      <c r="L294" s="6"/>
      <c r="M294" s="6"/>
      <c r="N294" s="6"/>
      <c r="O294" s="6"/>
      <c r="P294" s="6"/>
      <c r="Q294" s="6"/>
    </row>
    <row r="295" spans="1:17" ht="12.75">
      <c r="A295" s="214"/>
      <c r="B295" s="202"/>
      <c r="C295" s="172"/>
      <c r="D295" s="202"/>
      <c r="E295" s="6"/>
      <c r="F295" s="6"/>
      <c r="G295" s="6"/>
      <c r="H295" s="6"/>
      <c r="I295" s="6"/>
      <c r="J295" s="6"/>
      <c r="K295" s="6"/>
      <c r="L295" s="6"/>
      <c r="M295" s="6"/>
      <c r="N295" s="6"/>
      <c r="O295" s="6"/>
      <c r="P295" s="6"/>
      <c r="Q295" s="6"/>
    </row>
    <row r="296" spans="1:17" ht="12.75">
      <c r="A296" s="214"/>
      <c r="B296" s="202"/>
      <c r="C296" s="172"/>
      <c r="D296" s="202"/>
      <c r="E296" s="6"/>
      <c r="F296" s="6"/>
      <c r="G296" s="6"/>
      <c r="H296" s="6"/>
      <c r="I296" s="6"/>
      <c r="J296" s="6"/>
      <c r="K296" s="6"/>
      <c r="L296" s="6"/>
      <c r="M296" s="6"/>
      <c r="N296" s="6"/>
      <c r="O296" s="6"/>
      <c r="P296" s="6"/>
      <c r="Q296" s="6"/>
    </row>
    <row r="297" spans="1:17" ht="12.75">
      <c r="A297" s="214"/>
      <c r="B297" s="202"/>
      <c r="C297" s="172"/>
      <c r="D297" s="202"/>
      <c r="E297" s="6"/>
      <c r="F297" s="6"/>
      <c r="G297" s="6"/>
      <c r="H297" s="6"/>
      <c r="I297" s="6"/>
      <c r="J297" s="6"/>
      <c r="K297" s="6"/>
      <c r="L297" s="6"/>
      <c r="M297" s="6"/>
      <c r="N297" s="6"/>
      <c r="O297" s="6"/>
      <c r="P297" s="6"/>
      <c r="Q297" s="6"/>
    </row>
    <row r="298" spans="1:17" ht="12.75">
      <c r="A298" s="214"/>
      <c r="B298" s="202"/>
      <c r="C298" s="172"/>
      <c r="D298" s="202"/>
      <c r="E298" s="6"/>
      <c r="F298" s="6"/>
      <c r="G298" s="6"/>
      <c r="H298" s="6"/>
      <c r="I298" s="6"/>
      <c r="J298" s="6"/>
      <c r="K298" s="6"/>
      <c r="L298" s="6"/>
      <c r="M298" s="6"/>
      <c r="N298" s="6"/>
      <c r="O298" s="6"/>
      <c r="P298" s="6"/>
      <c r="Q298" s="6"/>
    </row>
    <row r="299" spans="1:17" ht="12.75">
      <c r="A299" s="214"/>
      <c r="B299" s="202"/>
      <c r="C299" s="172"/>
      <c r="D299" s="202"/>
      <c r="E299" s="6"/>
      <c r="F299" s="6"/>
      <c r="G299" s="6"/>
      <c r="H299" s="6"/>
      <c r="I299" s="6"/>
      <c r="J299" s="6"/>
      <c r="K299" s="6"/>
      <c r="L299" s="6"/>
      <c r="M299" s="6"/>
      <c r="N299" s="6"/>
      <c r="O299" s="6"/>
      <c r="P299" s="6"/>
      <c r="Q299" s="6"/>
    </row>
    <row r="300" spans="1:17" ht="12.75">
      <c r="A300" s="214"/>
      <c r="B300" s="202"/>
      <c r="C300" s="172"/>
      <c r="D300" s="202"/>
      <c r="E300" s="6"/>
      <c r="F300" s="6"/>
      <c r="G300" s="6"/>
      <c r="H300" s="6"/>
      <c r="I300" s="6"/>
      <c r="J300" s="6"/>
      <c r="K300" s="6"/>
      <c r="L300" s="6"/>
      <c r="M300" s="6"/>
      <c r="N300" s="6"/>
      <c r="O300" s="6"/>
      <c r="P300" s="6"/>
      <c r="Q300" s="6"/>
    </row>
    <row r="301" spans="1:17" ht="12.75">
      <c r="A301" s="214"/>
      <c r="B301" s="202"/>
      <c r="C301" s="172"/>
      <c r="D301" s="202"/>
      <c r="E301" s="6"/>
      <c r="F301" s="6"/>
      <c r="G301" s="6"/>
      <c r="H301" s="6"/>
      <c r="I301" s="6"/>
      <c r="J301" s="6"/>
      <c r="K301" s="6"/>
      <c r="L301" s="6"/>
      <c r="M301" s="6"/>
      <c r="N301" s="6"/>
      <c r="O301" s="6"/>
      <c r="P301" s="6"/>
      <c r="Q301" s="6"/>
    </row>
    <row r="302" spans="1:17" ht="12.75">
      <c r="A302" s="214"/>
      <c r="B302" s="202"/>
      <c r="C302" s="172"/>
      <c r="D302" s="202"/>
      <c r="E302" s="6"/>
      <c r="F302" s="6"/>
      <c r="G302" s="6"/>
      <c r="H302" s="6"/>
      <c r="I302" s="6"/>
      <c r="J302" s="6"/>
      <c r="K302" s="6"/>
      <c r="L302" s="6"/>
      <c r="M302" s="6"/>
      <c r="N302" s="6"/>
      <c r="O302" s="6"/>
      <c r="P302" s="6"/>
      <c r="Q302" s="6"/>
    </row>
    <row r="303" spans="1:17" ht="12.75">
      <c r="A303" s="214"/>
      <c r="B303" s="202"/>
      <c r="C303" s="172"/>
      <c r="D303" s="202"/>
      <c r="E303" s="6"/>
      <c r="F303" s="6"/>
      <c r="G303" s="6"/>
      <c r="H303" s="6"/>
      <c r="I303" s="6"/>
      <c r="J303" s="6"/>
      <c r="K303" s="6"/>
      <c r="L303" s="6"/>
      <c r="M303" s="6"/>
      <c r="N303" s="6"/>
      <c r="O303" s="6"/>
      <c r="P303" s="6"/>
      <c r="Q303" s="6"/>
    </row>
    <row r="304" spans="1:17" ht="12.75">
      <c r="A304" s="214"/>
      <c r="B304" s="202"/>
      <c r="C304" s="172"/>
      <c r="D304" s="202"/>
      <c r="E304" s="6"/>
      <c r="F304" s="6"/>
      <c r="G304" s="6"/>
      <c r="H304" s="6"/>
      <c r="I304" s="6"/>
      <c r="J304" s="6"/>
      <c r="K304" s="6"/>
      <c r="L304" s="6"/>
      <c r="M304" s="6"/>
      <c r="N304" s="6"/>
      <c r="O304" s="6"/>
      <c r="P304" s="6"/>
      <c r="Q304" s="6"/>
    </row>
    <row r="305" spans="1:17" ht="12.75">
      <c r="A305" s="214"/>
      <c r="B305" s="202"/>
      <c r="C305" s="172"/>
      <c r="D305" s="202"/>
      <c r="E305" s="6"/>
      <c r="F305" s="6"/>
      <c r="G305" s="6"/>
      <c r="H305" s="6"/>
      <c r="I305" s="6"/>
      <c r="J305" s="6"/>
      <c r="K305" s="6"/>
      <c r="L305" s="6"/>
      <c r="M305" s="6"/>
      <c r="N305" s="6"/>
      <c r="O305" s="6"/>
      <c r="P305" s="6"/>
      <c r="Q305" s="6"/>
    </row>
    <row r="306" spans="1:17" ht="12.75">
      <c r="A306" s="214"/>
      <c r="B306" s="202"/>
      <c r="C306" s="172"/>
      <c r="D306" s="202"/>
      <c r="E306" s="6"/>
      <c r="F306" s="6"/>
      <c r="G306" s="6"/>
      <c r="H306" s="6"/>
      <c r="I306" s="6"/>
      <c r="J306" s="6"/>
      <c r="K306" s="6"/>
      <c r="L306" s="6"/>
      <c r="M306" s="6"/>
      <c r="N306" s="6"/>
      <c r="O306" s="6"/>
      <c r="P306" s="6"/>
      <c r="Q306" s="6"/>
    </row>
    <row r="307" spans="1:17" ht="12.75">
      <c r="A307" s="214"/>
      <c r="B307" s="202"/>
      <c r="C307" s="172"/>
      <c r="D307" s="202"/>
      <c r="E307" s="6"/>
      <c r="F307" s="6"/>
      <c r="G307" s="6"/>
      <c r="H307" s="6"/>
      <c r="I307" s="6"/>
      <c r="J307" s="6"/>
      <c r="K307" s="6"/>
      <c r="L307" s="6"/>
      <c r="M307" s="6"/>
      <c r="N307" s="6"/>
      <c r="O307" s="6"/>
      <c r="P307" s="6"/>
      <c r="Q307" s="6"/>
    </row>
    <row r="308" spans="1:17" ht="12.75">
      <c r="A308" s="214"/>
      <c r="B308" s="202"/>
      <c r="C308" s="172"/>
      <c r="D308" s="202"/>
      <c r="E308" s="6"/>
      <c r="F308" s="6"/>
      <c r="G308" s="6"/>
      <c r="H308" s="6"/>
      <c r="I308" s="6"/>
      <c r="J308" s="6"/>
      <c r="K308" s="6"/>
      <c r="L308" s="6"/>
      <c r="M308" s="6"/>
      <c r="N308" s="6"/>
      <c r="O308" s="6"/>
      <c r="P308" s="6"/>
      <c r="Q308" s="6"/>
    </row>
    <row r="309" spans="1:17" ht="12.75">
      <c r="A309" s="214"/>
      <c r="B309" s="202"/>
      <c r="C309" s="172"/>
      <c r="D309" s="202"/>
      <c r="E309" s="6"/>
      <c r="F309" s="6"/>
      <c r="G309" s="6"/>
      <c r="H309" s="6"/>
      <c r="I309" s="6"/>
      <c r="J309" s="6"/>
      <c r="K309" s="6"/>
      <c r="L309" s="6"/>
      <c r="M309" s="6"/>
      <c r="N309" s="6"/>
      <c r="O309" s="6"/>
      <c r="P309" s="6"/>
      <c r="Q309" s="6"/>
    </row>
    <row r="310" spans="1:17" ht="12.75">
      <c r="A310" s="214"/>
      <c r="B310" s="202"/>
      <c r="C310" s="172"/>
      <c r="D310" s="202"/>
      <c r="E310" s="6"/>
      <c r="F310" s="6"/>
      <c r="G310" s="6"/>
      <c r="H310" s="6"/>
      <c r="I310" s="6"/>
      <c r="J310" s="6"/>
      <c r="K310" s="6"/>
      <c r="L310" s="6"/>
      <c r="M310" s="6"/>
      <c r="N310" s="6"/>
      <c r="O310" s="6"/>
      <c r="P310" s="6"/>
      <c r="Q310" s="6"/>
    </row>
    <row r="311" spans="1:17" ht="12.75">
      <c r="A311" s="214"/>
      <c r="B311" s="202"/>
      <c r="C311" s="172"/>
      <c r="D311" s="202"/>
      <c r="E311" s="6"/>
      <c r="F311" s="6"/>
      <c r="G311" s="6"/>
      <c r="H311" s="6"/>
      <c r="I311" s="6"/>
      <c r="J311" s="6"/>
      <c r="K311" s="6"/>
      <c r="L311" s="6"/>
      <c r="M311" s="6"/>
      <c r="N311" s="6"/>
      <c r="O311" s="6"/>
      <c r="P311" s="6"/>
      <c r="Q311" s="6"/>
    </row>
    <row r="312" spans="1:17" ht="12.75">
      <c r="A312" s="214"/>
      <c r="B312" s="202"/>
      <c r="C312" s="172"/>
      <c r="D312" s="202"/>
      <c r="E312" s="6"/>
      <c r="F312" s="6"/>
      <c r="G312" s="6"/>
      <c r="H312" s="6"/>
      <c r="I312" s="6"/>
      <c r="J312" s="6"/>
      <c r="K312" s="6"/>
      <c r="L312" s="6"/>
      <c r="M312" s="6"/>
      <c r="N312" s="6"/>
      <c r="O312" s="6"/>
      <c r="P312" s="6"/>
      <c r="Q312" s="6"/>
    </row>
    <row r="313" spans="1:17" ht="12.75">
      <c r="A313" s="214"/>
      <c r="B313" s="202"/>
      <c r="C313" s="172"/>
      <c r="D313" s="202"/>
      <c r="E313" s="6"/>
      <c r="F313" s="6"/>
      <c r="G313" s="6"/>
      <c r="H313" s="6"/>
      <c r="I313" s="6"/>
      <c r="J313" s="6"/>
      <c r="K313" s="6"/>
      <c r="L313" s="6"/>
      <c r="M313" s="6"/>
      <c r="N313" s="6"/>
      <c r="O313" s="6"/>
      <c r="P313" s="6"/>
      <c r="Q313" s="6"/>
    </row>
    <row r="314" spans="1:17" ht="12.75">
      <c r="A314" s="214"/>
      <c r="B314" s="202"/>
      <c r="C314" s="172"/>
      <c r="D314" s="202"/>
      <c r="E314" s="6"/>
      <c r="F314" s="6"/>
      <c r="G314" s="6"/>
      <c r="H314" s="6"/>
      <c r="I314" s="6"/>
      <c r="J314" s="6"/>
      <c r="K314" s="6"/>
      <c r="L314" s="6"/>
      <c r="M314" s="6"/>
      <c r="N314" s="6"/>
      <c r="O314" s="6"/>
      <c r="P314" s="6"/>
      <c r="Q314" s="6"/>
    </row>
    <row r="315" spans="1:17" ht="12.75">
      <c r="A315" s="214"/>
      <c r="B315" s="202"/>
      <c r="C315" s="172"/>
      <c r="D315" s="202"/>
      <c r="E315" s="6"/>
      <c r="F315" s="6"/>
      <c r="G315" s="6"/>
      <c r="H315" s="6"/>
      <c r="I315" s="6"/>
      <c r="J315" s="6"/>
      <c r="K315" s="6"/>
      <c r="L315" s="6"/>
      <c r="M315" s="6"/>
      <c r="N315" s="6"/>
      <c r="O315" s="6"/>
      <c r="P315" s="6"/>
      <c r="Q315" s="6"/>
    </row>
    <row r="316" spans="1:17" ht="12.75">
      <c r="A316" s="214"/>
      <c r="B316" s="202"/>
      <c r="C316" s="172"/>
      <c r="D316" s="202"/>
      <c r="E316" s="6"/>
      <c r="F316" s="6"/>
      <c r="G316" s="6"/>
      <c r="H316" s="6"/>
      <c r="I316" s="6"/>
      <c r="J316" s="6"/>
      <c r="K316" s="6"/>
      <c r="L316" s="6"/>
      <c r="M316" s="6"/>
      <c r="N316" s="6"/>
      <c r="O316" s="6"/>
      <c r="P316" s="6"/>
      <c r="Q316" s="6"/>
    </row>
    <row r="317" spans="1:17" ht="12.75">
      <c r="A317" s="214"/>
      <c r="B317" s="202"/>
      <c r="C317" s="172"/>
      <c r="D317" s="202"/>
      <c r="E317" s="6"/>
      <c r="F317" s="6"/>
      <c r="G317" s="6"/>
      <c r="H317" s="6"/>
      <c r="I317" s="6"/>
      <c r="J317" s="6"/>
      <c r="K317" s="6"/>
      <c r="L317" s="6"/>
      <c r="M317" s="6"/>
      <c r="N317" s="6"/>
      <c r="O317" s="6"/>
      <c r="P317" s="6"/>
      <c r="Q317" s="6"/>
    </row>
    <row r="318" spans="1:17" ht="12.75">
      <c r="A318" s="214"/>
      <c r="B318" s="202"/>
      <c r="C318" s="172"/>
      <c r="D318" s="202"/>
      <c r="E318" s="6"/>
      <c r="F318" s="6"/>
      <c r="G318" s="6"/>
      <c r="H318" s="6"/>
      <c r="I318" s="6"/>
      <c r="J318" s="6"/>
      <c r="K318" s="6"/>
      <c r="L318" s="6"/>
      <c r="M318" s="6"/>
      <c r="N318" s="6"/>
      <c r="O318" s="6"/>
      <c r="P318" s="6"/>
      <c r="Q318" s="6"/>
    </row>
    <row r="319" spans="1:17" ht="12.75">
      <c r="A319" s="214"/>
      <c r="B319" s="202"/>
      <c r="C319" s="172"/>
      <c r="D319" s="202"/>
      <c r="E319" s="6"/>
      <c r="F319" s="6"/>
      <c r="G319" s="6"/>
      <c r="H319" s="6"/>
      <c r="I319" s="6"/>
      <c r="J319" s="6"/>
      <c r="K319" s="6"/>
      <c r="L319" s="6"/>
      <c r="M319" s="6"/>
      <c r="N319" s="6"/>
      <c r="O319" s="6"/>
      <c r="P319" s="6"/>
      <c r="Q319" s="6"/>
    </row>
    <row r="320" spans="1:17" ht="12.75">
      <c r="A320" s="214"/>
      <c r="B320" s="202"/>
      <c r="C320" s="172"/>
      <c r="D320" s="202"/>
      <c r="E320" s="6"/>
      <c r="F320" s="6"/>
      <c r="G320" s="6"/>
      <c r="H320" s="6"/>
      <c r="I320" s="6"/>
      <c r="J320" s="6"/>
      <c r="K320" s="6"/>
      <c r="L320" s="6"/>
      <c r="M320" s="6"/>
      <c r="N320" s="6"/>
      <c r="O320" s="6"/>
      <c r="P320" s="6"/>
      <c r="Q320" s="6"/>
    </row>
    <row r="321" spans="1:17" ht="12.75">
      <c r="A321" s="214"/>
      <c r="B321" s="202"/>
      <c r="C321" s="172"/>
      <c r="D321" s="202"/>
      <c r="E321" s="6"/>
      <c r="F321" s="6"/>
      <c r="G321" s="6"/>
      <c r="H321" s="6"/>
      <c r="I321" s="6"/>
      <c r="J321" s="6"/>
      <c r="K321" s="6"/>
      <c r="L321" s="6"/>
      <c r="M321" s="6"/>
      <c r="N321" s="6"/>
      <c r="O321" s="6"/>
      <c r="P321" s="6"/>
      <c r="Q321" s="6"/>
    </row>
    <row r="322" spans="1:17" ht="12.75">
      <c r="A322" s="214"/>
      <c r="B322" s="202"/>
      <c r="C322" s="172"/>
      <c r="D322" s="202"/>
      <c r="E322" s="6"/>
      <c r="F322" s="6"/>
      <c r="G322" s="6"/>
      <c r="H322" s="6"/>
      <c r="I322" s="6"/>
      <c r="J322" s="6"/>
      <c r="K322" s="6"/>
      <c r="L322" s="6"/>
      <c r="M322" s="6"/>
      <c r="N322" s="6"/>
      <c r="O322" s="6"/>
      <c r="P322" s="6"/>
      <c r="Q322" s="6"/>
    </row>
    <row r="323" spans="1:17" ht="12.75">
      <c r="A323" s="214"/>
      <c r="B323" s="202"/>
      <c r="C323" s="172"/>
      <c r="D323" s="202"/>
      <c r="E323" s="6"/>
      <c r="F323" s="6"/>
      <c r="G323" s="6"/>
      <c r="H323" s="6"/>
      <c r="I323" s="6"/>
      <c r="J323" s="6"/>
      <c r="K323" s="6"/>
      <c r="L323" s="6"/>
      <c r="M323" s="6"/>
      <c r="N323" s="6"/>
      <c r="O323" s="6"/>
      <c r="P323" s="6"/>
      <c r="Q323" s="6"/>
    </row>
    <row r="324" spans="1:17" ht="12.75">
      <c r="A324" s="214"/>
      <c r="B324" s="202"/>
      <c r="C324" s="172"/>
      <c r="D324" s="202"/>
      <c r="E324" s="6"/>
      <c r="F324" s="6"/>
      <c r="G324" s="6"/>
      <c r="H324" s="6"/>
      <c r="I324" s="6"/>
      <c r="J324" s="6"/>
      <c r="K324" s="6"/>
      <c r="L324" s="6"/>
      <c r="M324" s="6"/>
      <c r="N324" s="6"/>
      <c r="O324" s="6"/>
      <c r="P324" s="6"/>
      <c r="Q324" s="6"/>
    </row>
    <row r="325" spans="1:17" ht="12.75">
      <c r="A325" s="214"/>
      <c r="B325" s="202"/>
      <c r="C325" s="172"/>
      <c r="D325" s="202"/>
      <c r="E325" s="6"/>
      <c r="F325" s="6"/>
      <c r="G325" s="6"/>
      <c r="H325" s="6"/>
      <c r="I325" s="6"/>
      <c r="J325" s="6"/>
      <c r="K325" s="6"/>
      <c r="L325" s="6"/>
      <c r="M325" s="6"/>
      <c r="N325" s="6"/>
      <c r="O325" s="6"/>
      <c r="P325" s="6"/>
      <c r="Q325" s="6"/>
    </row>
    <row r="326" spans="1:17" ht="12.75">
      <c r="A326" s="214"/>
      <c r="B326" s="202"/>
      <c r="C326" s="172"/>
      <c r="D326" s="202"/>
      <c r="E326" s="6"/>
      <c r="F326" s="6"/>
      <c r="G326" s="6"/>
      <c r="H326" s="6"/>
      <c r="I326" s="6"/>
      <c r="J326" s="6"/>
      <c r="K326" s="6"/>
      <c r="L326" s="6"/>
      <c r="M326" s="6"/>
      <c r="N326" s="6"/>
      <c r="O326" s="6"/>
      <c r="P326" s="6"/>
      <c r="Q326" s="6"/>
    </row>
    <row r="327" spans="1:17" ht="12.75">
      <c r="A327" s="214"/>
      <c r="B327" s="202"/>
      <c r="C327" s="172"/>
      <c r="D327" s="202"/>
      <c r="E327" s="6"/>
      <c r="F327" s="6"/>
      <c r="G327" s="6"/>
      <c r="H327" s="6"/>
      <c r="I327" s="6"/>
      <c r="J327" s="6"/>
      <c r="K327" s="6"/>
      <c r="L327" s="6"/>
      <c r="M327" s="6"/>
      <c r="N327" s="6"/>
      <c r="O327" s="6"/>
      <c r="P327" s="6"/>
      <c r="Q327" s="6"/>
    </row>
    <row r="328" spans="1:17" ht="12.75">
      <c r="A328" s="214"/>
      <c r="B328" s="202"/>
      <c r="C328" s="172"/>
      <c r="D328" s="202"/>
      <c r="E328" s="6"/>
      <c r="F328" s="6"/>
      <c r="G328" s="6"/>
      <c r="H328" s="6"/>
      <c r="I328" s="6"/>
      <c r="J328" s="6"/>
      <c r="K328" s="6"/>
      <c r="L328" s="6"/>
      <c r="M328" s="6"/>
      <c r="N328" s="6"/>
      <c r="O328" s="6"/>
      <c r="P328" s="6"/>
      <c r="Q328" s="6"/>
    </row>
    <row r="329" spans="1:17" ht="12.75">
      <c r="A329" s="214"/>
      <c r="B329" s="202"/>
      <c r="C329" s="172"/>
      <c r="D329" s="202"/>
      <c r="E329" s="6"/>
      <c r="F329" s="6"/>
      <c r="G329" s="6"/>
      <c r="H329" s="6"/>
      <c r="I329" s="6"/>
      <c r="J329" s="6"/>
      <c r="K329" s="6"/>
      <c r="L329" s="6"/>
      <c r="M329" s="6"/>
      <c r="N329" s="6"/>
      <c r="O329" s="6"/>
      <c r="P329" s="6"/>
      <c r="Q329" s="6"/>
    </row>
    <row r="330" spans="1:17" ht="12.75">
      <c r="A330" s="214"/>
      <c r="B330" s="202"/>
      <c r="C330" s="172"/>
      <c r="D330" s="202"/>
      <c r="E330" s="6"/>
      <c r="F330" s="6"/>
      <c r="G330" s="6"/>
      <c r="H330" s="6"/>
      <c r="I330" s="6"/>
      <c r="J330" s="6"/>
      <c r="K330" s="6"/>
      <c r="L330" s="6"/>
      <c r="M330" s="6"/>
      <c r="N330" s="6"/>
      <c r="O330" s="6"/>
      <c r="P330" s="6"/>
      <c r="Q330" s="6"/>
    </row>
    <row r="331" spans="1:17" ht="12.75">
      <c r="A331" s="214"/>
      <c r="B331" s="202"/>
      <c r="C331" s="172"/>
      <c r="D331" s="202"/>
      <c r="E331" s="6"/>
      <c r="F331" s="6"/>
      <c r="G331" s="6"/>
      <c r="H331" s="6"/>
      <c r="I331" s="6"/>
      <c r="J331" s="6"/>
      <c r="K331" s="6"/>
      <c r="L331" s="6"/>
      <c r="M331" s="6"/>
      <c r="N331" s="6"/>
      <c r="O331" s="6"/>
      <c r="P331" s="6"/>
      <c r="Q331" s="6"/>
    </row>
    <row r="332" spans="1:17" ht="12.75">
      <c r="A332" s="214"/>
      <c r="B332" s="202"/>
      <c r="C332" s="172"/>
      <c r="D332" s="202"/>
      <c r="E332" s="6"/>
      <c r="F332" s="6"/>
      <c r="G332" s="6"/>
      <c r="H332" s="6"/>
      <c r="I332" s="6"/>
      <c r="J332" s="6"/>
      <c r="K332" s="6"/>
      <c r="L332" s="6"/>
      <c r="M332" s="6"/>
      <c r="N332" s="6"/>
      <c r="O332" s="6"/>
      <c r="P332" s="6"/>
      <c r="Q332" s="6"/>
    </row>
    <row r="333" spans="1:17" ht="12.75">
      <c r="A333" s="214"/>
      <c r="B333" s="202"/>
      <c r="C333" s="172"/>
      <c r="D333" s="202"/>
      <c r="E333" s="6"/>
      <c r="F333" s="6"/>
      <c r="G333" s="6"/>
      <c r="H333" s="6"/>
      <c r="I333" s="6"/>
      <c r="J333" s="6"/>
      <c r="K333" s="6"/>
      <c r="L333" s="6"/>
      <c r="M333" s="6"/>
      <c r="N333" s="6"/>
      <c r="O333" s="6"/>
      <c r="P333" s="6"/>
      <c r="Q333" s="6"/>
    </row>
    <row r="334" spans="1:17" ht="12.75">
      <c r="A334" s="214"/>
      <c r="B334" s="202"/>
      <c r="C334" s="172"/>
      <c r="D334" s="202"/>
      <c r="E334" s="6"/>
      <c r="F334" s="6"/>
      <c r="G334" s="6"/>
      <c r="H334" s="6"/>
      <c r="I334" s="6"/>
      <c r="J334" s="6"/>
      <c r="K334" s="6"/>
      <c r="L334" s="6"/>
      <c r="M334" s="6"/>
      <c r="N334" s="6"/>
      <c r="O334" s="6"/>
      <c r="P334" s="6"/>
      <c r="Q334" s="6"/>
    </row>
    <row r="335" spans="1:17" ht="12.75">
      <c r="A335" s="214"/>
      <c r="B335" s="202"/>
      <c r="C335" s="172"/>
      <c r="D335" s="202"/>
      <c r="E335" s="6"/>
      <c r="F335" s="6"/>
      <c r="G335" s="6"/>
      <c r="H335" s="6"/>
      <c r="I335" s="6"/>
      <c r="J335" s="6"/>
      <c r="K335" s="6"/>
      <c r="L335" s="6"/>
      <c r="M335" s="6"/>
      <c r="N335" s="6"/>
      <c r="O335" s="6"/>
      <c r="P335" s="6"/>
      <c r="Q335" s="6"/>
    </row>
    <row r="336" spans="1:17" ht="12.75">
      <c r="A336" s="214"/>
      <c r="B336" s="202"/>
      <c r="C336" s="172"/>
      <c r="D336" s="202"/>
      <c r="E336" s="6"/>
      <c r="F336" s="6"/>
      <c r="G336" s="6"/>
      <c r="H336" s="6"/>
      <c r="I336" s="6"/>
      <c r="J336" s="6"/>
      <c r="K336" s="6"/>
      <c r="L336" s="6"/>
      <c r="M336" s="6"/>
      <c r="N336" s="6"/>
      <c r="O336" s="6"/>
      <c r="P336" s="6"/>
      <c r="Q336" s="6"/>
    </row>
    <row r="337" spans="1:17" ht="12.75">
      <c r="A337" s="214"/>
      <c r="B337" s="202"/>
      <c r="C337" s="172"/>
      <c r="D337" s="202"/>
      <c r="E337" s="6"/>
      <c r="F337" s="6"/>
      <c r="G337" s="6"/>
      <c r="H337" s="6"/>
      <c r="I337" s="6"/>
      <c r="J337" s="6"/>
      <c r="K337" s="6"/>
      <c r="L337" s="6"/>
      <c r="M337" s="6"/>
      <c r="N337" s="6"/>
      <c r="O337" s="6"/>
      <c r="P337" s="6"/>
      <c r="Q337" s="6"/>
    </row>
    <row r="338" spans="1:17" ht="12.75">
      <c r="A338" s="214"/>
      <c r="B338" s="202"/>
      <c r="C338" s="172"/>
      <c r="D338" s="202"/>
      <c r="E338" s="6"/>
      <c r="F338" s="6"/>
      <c r="G338" s="6"/>
      <c r="H338" s="6"/>
      <c r="I338" s="6"/>
      <c r="J338" s="6"/>
      <c r="K338" s="6"/>
      <c r="L338" s="6"/>
      <c r="M338" s="6"/>
      <c r="N338" s="6"/>
      <c r="O338" s="6"/>
      <c r="P338" s="6"/>
      <c r="Q338" s="6"/>
    </row>
    <row r="339" spans="1:17" ht="12.75">
      <c r="A339" s="214"/>
      <c r="B339" s="202"/>
      <c r="C339" s="172"/>
      <c r="D339" s="202"/>
      <c r="E339" s="6"/>
      <c r="F339" s="6"/>
      <c r="G339" s="6"/>
      <c r="H339" s="6"/>
      <c r="I339" s="6"/>
      <c r="J339" s="6"/>
      <c r="K339" s="6"/>
      <c r="L339" s="6"/>
      <c r="M339" s="6"/>
      <c r="N339" s="6"/>
      <c r="O339" s="6"/>
      <c r="P339" s="6"/>
      <c r="Q339" s="6"/>
    </row>
    <row r="340" spans="1:17" ht="12.75">
      <c r="A340" s="214"/>
      <c r="B340" s="202"/>
      <c r="C340" s="172"/>
      <c r="D340" s="202"/>
      <c r="E340" s="6"/>
      <c r="F340" s="6"/>
      <c r="G340" s="6"/>
      <c r="H340" s="6"/>
      <c r="I340" s="6"/>
      <c r="J340" s="6"/>
      <c r="K340" s="6"/>
      <c r="L340" s="6"/>
      <c r="M340" s="6"/>
      <c r="N340" s="6"/>
      <c r="O340" s="6"/>
      <c r="P340" s="6"/>
      <c r="Q340" s="6"/>
    </row>
    <row r="341" spans="1:17" ht="12.75">
      <c r="A341" s="214"/>
      <c r="B341" s="202"/>
      <c r="C341" s="172"/>
      <c r="D341" s="202"/>
      <c r="E341" s="6"/>
      <c r="F341" s="6"/>
      <c r="G341" s="6"/>
      <c r="H341" s="6"/>
      <c r="I341" s="6"/>
      <c r="J341" s="6"/>
      <c r="K341" s="6"/>
      <c r="L341" s="6"/>
      <c r="M341" s="6"/>
      <c r="N341" s="6"/>
      <c r="O341" s="6"/>
      <c r="P341" s="6"/>
      <c r="Q341" s="6"/>
    </row>
    <row r="342" spans="1:17" ht="12.75">
      <c r="A342" s="214"/>
      <c r="B342" s="202"/>
      <c r="C342" s="172"/>
      <c r="D342" s="202"/>
      <c r="E342" s="6"/>
      <c r="F342" s="6"/>
      <c r="G342" s="6"/>
      <c r="H342" s="6"/>
      <c r="I342" s="6"/>
      <c r="J342" s="6"/>
      <c r="K342" s="6"/>
      <c r="L342" s="6"/>
      <c r="M342" s="6"/>
      <c r="N342" s="6"/>
      <c r="O342" s="6"/>
      <c r="P342" s="6"/>
      <c r="Q342" s="6"/>
    </row>
    <row r="343" spans="1:17" ht="12.75">
      <c r="A343" s="214"/>
      <c r="B343" s="202"/>
      <c r="C343" s="172"/>
      <c r="D343" s="202"/>
      <c r="E343" s="6"/>
      <c r="F343" s="6"/>
      <c r="G343" s="6"/>
      <c r="H343" s="6"/>
      <c r="I343" s="6"/>
      <c r="J343" s="6"/>
      <c r="K343" s="6"/>
      <c r="L343" s="6"/>
      <c r="M343" s="6"/>
      <c r="N343" s="6"/>
      <c r="O343" s="6"/>
      <c r="P343" s="6"/>
      <c r="Q343" s="6"/>
    </row>
    <row r="344" spans="1:17" ht="12.75">
      <c r="A344" s="214"/>
      <c r="B344" s="202"/>
      <c r="C344" s="172"/>
      <c r="D344" s="202"/>
      <c r="E344" s="6"/>
      <c r="F344" s="6"/>
      <c r="G344" s="6"/>
      <c r="H344" s="6"/>
      <c r="I344" s="6"/>
      <c r="J344" s="6"/>
      <c r="K344" s="6"/>
      <c r="L344" s="6"/>
      <c r="M344" s="6"/>
      <c r="N344" s="6"/>
      <c r="O344" s="6"/>
      <c r="P344" s="6"/>
      <c r="Q344" s="6"/>
    </row>
    <row r="345" spans="1:17" ht="12.75">
      <c r="A345" s="214"/>
      <c r="B345" s="202"/>
      <c r="C345" s="172"/>
      <c r="D345" s="202"/>
      <c r="E345" s="6"/>
      <c r="F345" s="6"/>
      <c r="G345" s="6"/>
      <c r="H345" s="6"/>
      <c r="I345" s="6"/>
      <c r="J345" s="6"/>
      <c r="K345" s="6"/>
      <c r="L345" s="6"/>
      <c r="M345" s="6"/>
      <c r="N345" s="6"/>
      <c r="O345" s="6"/>
      <c r="P345" s="6"/>
      <c r="Q345" s="6"/>
    </row>
    <row r="346" spans="1:17" ht="12.75">
      <c r="A346" s="214"/>
      <c r="B346" s="202"/>
      <c r="C346" s="172"/>
      <c r="D346" s="202"/>
      <c r="E346" s="6"/>
      <c r="F346" s="6"/>
      <c r="G346" s="6"/>
      <c r="H346" s="6"/>
      <c r="I346" s="6"/>
      <c r="J346" s="6"/>
      <c r="K346" s="6"/>
      <c r="L346" s="6"/>
      <c r="M346" s="6"/>
      <c r="N346" s="6"/>
      <c r="O346" s="6"/>
      <c r="P346" s="6"/>
      <c r="Q346" s="6"/>
    </row>
    <row r="347" spans="1:17" ht="12.75">
      <c r="A347" s="214"/>
      <c r="B347" s="202"/>
      <c r="C347" s="172"/>
      <c r="D347" s="202"/>
      <c r="E347" s="6"/>
      <c r="F347" s="6"/>
      <c r="G347" s="6"/>
      <c r="H347" s="6"/>
      <c r="I347" s="6"/>
      <c r="J347" s="6"/>
      <c r="K347" s="6"/>
      <c r="L347" s="6"/>
      <c r="M347" s="6"/>
      <c r="N347" s="6"/>
      <c r="O347" s="6"/>
      <c r="P347" s="6"/>
      <c r="Q347" s="6"/>
    </row>
    <row r="348" spans="1:17" ht="12.75">
      <c r="A348" s="214"/>
      <c r="B348" s="202"/>
      <c r="C348" s="172"/>
      <c r="D348" s="202"/>
      <c r="E348" s="6"/>
      <c r="F348" s="6"/>
      <c r="G348" s="6"/>
      <c r="H348" s="6"/>
      <c r="I348" s="6"/>
      <c r="J348" s="6"/>
      <c r="K348" s="6"/>
      <c r="L348" s="6"/>
      <c r="M348" s="6"/>
      <c r="N348" s="6"/>
      <c r="O348" s="6"/>
      <c r="P348" s="6"/>
      <c r="Q348" s="6"/>
    </row>
    <row r="349" spans="1:17" ht="12.75">
      <c r="A349" s="214"/>
      <c r="B349" s="202"/>
      <c r="C349" s="172"/>
      <c r="D349" s="202"/>
      <c r="E349" s="6"/>
      <c r="F349" s="6"/>
      <c r="G349" s="6"/>
      <c r="H349" s="6"/>
      <c r="I349" s="6"/>
      <c r="J349" s="6"/>
      <c r="K349" s="6"/>
      <c r="L349" s="6"/>
      <c r="M349" s="6"/>
      <c r="N349" s="6"/>
      <c r="O349" s="6"/>
      <c r="P349" s="6"/>
      <c r="Q349" s="6"/>
    </row>
    <row r="350" spans="1:17" ht="12.75">
      <c r="A350" s="214"/>
      <c r="B350" s="202"/>
      <c r="C350" s="172"/>
      <c r="D350" s="202"/>
      <c r="E350" s="6"/>
      <c r="F350" s="6"/>
      <c r="G350" s="6"/>
      <c r="H350" s="6"/>
      <c r="I350" s="6"/>
      <c r="J350" s="6"/>
      <c r="K350" s="6"/>
      <c r="L350" s="6"/>
      <c r="M350" s="6"/>
      <c r="N350" s="6"/>
      <c r="O350" s="6"/>
      <c r="P350" s="6"/>
      <c r="Q350" s="6"/>
    </row>
    <row r="351" spans="1:17" ht="12.75">
      <c r="A351" s="214"/>
      <c r="B351" s="202"/>
      <c r="C351" s="172"/>
      <c r="D351" s="202"/>
      <c r="E351" s="6"/>
      <c r="F351" s="6"/>
      <c r="G351" s="6"/>
      <c r="H351" s="6"/>
      <c r="I351" s="6"/>
      <c r="J351" s="6"/>
      <c r="K351" s="6"/>
      <c r="L351" s="6"/>
      <c r="M351" s="6"/>
      <c r="N351" s="6"/>
      <c r="O351" s="6"/>
      <c r="P351" s="6"/>
      <c r="Q351" s="6"/>
    </row>
    <row r="352" spans="1:17" ht="12.75">
      <c r="A352" s="214"/>
      <c r="B352" s="202"/>
      <c r="C352" s="172"/>
      <c r="D352" s="202"/>
      <c r="E352" s="6"/>
      <c r="F352" s="6"/>
      <c r="G352" s="6"/>
      <c r="H352" s="6"/>
      <c r="I352" s="6"/>
      <c r="J352" s="6"/>
      <c r="K352" s="6"/>
      <c r="L352" s="6"/>
      <c r="M352" s="6"/>
      <c r="N352" s="6"/>
      <c r="O352" s="6"/>
      <c r="P352" s="6"/>
      <c r="Q352" s="6"/>
    </row>
    <row r="353" spans="1:17" ht="12.75">
      <c r="A353" s="214"/>
      <c r="B353" s="202"/>
      <c r="C353" s="172"/>
      <c r="D353" s="202"/>
      <c r="E353" s="6"/>
      <c r="F353" s="6"/>
      <c r="G353" s="6"/>
      <c r="H353" s="6"/>
      <c r="I353" s="6"/>
      <c r="J353" s="6"/>
      <c r="K353" s="6"/>
      <c r="L353" s="6"/>
      <c r="M353" s="6"/>
      <c r="N353" s="6"/>
      <c r="O353" s="6"/>
      <c r="P353" s="6"/>
      <c r="Q353" s="6"/>
    </row>
    <row r="354" spans="1:17" ht="12.75">
      <c r="A354" s="214"/>
      <c r="B354" s="202"/>
      <c r="C354" s="172"/>
      <c r="D354" s="202"/>
      <c r="E354" s="6"/>
      <c r="F354" s="6"/>
      <c r="G354" s="6"/>
      <c r="H354" s="6"/>
      <c r="I354" s="6"/>
      <c r="J354" s="6"/>
      <c r="K354" s="6"/>
      <c r="L354" s="6"/>
      <c r="M354" s="6"/>
      <c r="N354" s="6"/>
      <c r="O354" s="6"/>
      <c r="P354" s="6"/>
      <c r="Q354" s="6"/>
    </row>
    <row r="355" spans="1:17" ht="12.75">
      <c r="A355" s="214"/>
      <c r="B355" s="202"/>
      <c r="C355" s="172"/>
      <c r="D355" s="202"/>
      <c r="E355" s="6"/>
      <c r="F355" s="6"/>
      <c r="G355" s="6"/>
      <c r="H355" s="6"/>
      <c r="I355" s="6"/>
      <c r="J355" s="6"/>
      <c r="K355" s="6"/>
      <c r="L355" s="6"/>
      <c r="M355" s="6"/>
      <c r="N355" s="6"/>
      <c r="O355" s="6"/>
      <c r="P355" s="6"/>
      <c r="Q355" s="6"/>
    </row>
    <row r="356" spans="1:17" ht="12.75">
      <c r="A356" s="214"/>
      <c r="B356" s="202"/>
      <c r="C356" s="172"/>
      <c r="D356" s="202"/>
      <c r="E356" s="6"/>
      <c r="F356" s="6"/>
      <c r="G356" s="6"/>
      <c r="H356" s="6"/>
      <c r="I356" s="6"/>
      <c r="J356" s="6"/>
      <c r="K356" s="6"/>
      <c r="L356" s="6"/>
      <c r="M356" s="6"/>
      <c r="N356" s="6"/>
      <c r="O356" s="6"/>
      <c r="P356" s="6"/>
      <c r="Q356" s="6"/>
    </row>
    <row r="357" spans="1:17" ht="12.75">
      <c r="A357" s="214"/>
      <c r="B357" s="202"/>
      <c r="C357" s="172"/>
      <c r="D357" s="202"/>
      <c r="E357" s="6"/>
      <c r="F357" s="6"/>
      <c r="G357" s="6"/>
      <c r="H357" s="6"/>
      <c r="I357" s="6"/>
      <c r="J357" s="6"/>
      <c r="K357" s="6"/>
      <c r="L357" s="6"/>
      <c r="M357" s="6"/>
      <c r="N357" s="6"/>
      <c r="O357" s="6"/>
      <c r="P357" s="6"/>
      <c r="Q357" s="6"/>
    </row>
    <row r="358" spans="1:17" ht="12.75">
      <c r="A358" s="214"/>
      <c r="B358" s="202"/>
      <c r="C358" s="172"/>
      <c r="D358" s="202"/>
      <c r="E358" s="6"/>
      <c r="F358" s="6"/>
      <c r="G358" s="6"/>
      <c r="H358" s="6"/>
      <c r="I358" s="6"/>
      <c r="J358" s="6"/>
      <c r="K358" s="6"/>
      <c r="L358" s="6"/>
      <c r="M358" s="6"/>
      <c r="N358" s="6"/>
      <c r="O358" s="6"/>
      <c r="P358" s="6"/>
      <c r="Q358" s="6"/>
    </row>
    <row r="359" spans="1:17" ht="12.75">
      <c r="A359" s="214"/>
      <c r="B359" s="202"/>
      <c r="C359" s="172"/>
      <c r="D359" s="202"/>
      <c r="E359" s="6"/>
      <c r="F359" s="6"/>
      <c r="G359" s="6"/>
      <c r="H359" s="6"/>
      <c r="I359" s="6"/>
      <c r="J359" s="6"/>
      <c r="K359" s="6"/>
      <c r="L359" s="6"/>
      <c r="M359" s="6"/>
      <c r="N359" s="6"/>
      <c r="O359" s="6"/>
      <c r="P359" s="6"/>
      <c r="Q359" s="6"/>
    </row>
    <row r="360" spans="1:17" ht="12.75">
      <c r="A360" s="214"/>
      <c r="B360" s="202"/>
      <c r="C360" s="172"/>
      <c r="D360" s="202"/>
      <c r="E360" s="6"/>
      <c r="F360" s="6"/>
      <c r="G360" s="6"/>
      <c r="H360" s="6"/>
      <c r="I360" s="6"/>
      <c r="J360" s="6"/>
      <c r="K360" s="6"/>
      <c r="L360" s="6"/>
      <c r="M360" s="6"/>
      <c r="N360" s="6"/>
      <c r="O360" s="6"/>
      <c r="P360" s="6"/>
      <c r="Q360" s="6"/>
    </row>
    <row r="361" spans="1:17" ht="12.75">
      <c r="A361" s="214"/>
      <c r="B361" s="202"/>
      <c r="C361" s="172"/>
      <c r="D361" s="202"/>
      <c r="E361" s="6"/>
      <c r="F361" s="6"/>
      <c r="G361" s="6"/>
      <c r="H361" s="6"/>
      <c r="I361" s="6"/>
      <c r="J361" s="6"/>
      <c r="K361" s="6"/>
      <c r="L361" s="6"/>
      <c r="M361" s="6"/>
      <c r="N361" s="6"/>
      <c r="O361" s="6"/>
      <c r="P361" s="6"/>
      <c r="Q361" s="6"/>
    </row>
    <row r="362" spans="1:17" ht="12.75">
      <c r="A362" s="214"/>
      <c r="B362" s="202"/>
      <c r="C362" s="172"/>
      <c r="D362" s="202"/>
      <c r="E362" s="6"/>
      <c r="F362" s="6"/>
      <c r="G362" s="6"/>
      <c r="H362" s="6"/>
      <c r="I362" s="6"/>
      <c r="J362" s="6"/>
      <c r="K362" s="6"/>
      <c r="L362" s="6"/>
      <c r="M362" s="6"/>
      <c r="N362" s="6"/>
      <c r="O362" s="6"/>
      <c r="P362" s="6"/>
      <c r="Q362" s="6"/>
    </row>
    <row r="363" spans="1:17" ht="12.75">
      <c r="A363" s="214"/>
      <c r="B363" s="202"/>
      <c r="C363" s="172"/>
      <c r="D363" s="202"/>
      <c r="E363" s="6"/>
      <c r="F363" s="6"/>
      <c r="G363" s="6"/>
      <c r="H363" s="6"/>
      <c r="I363" s="6"/>
      <c r="J363" s="6"/>
      <c r="K363" s="6"/>
      <c r="L363" s="6"/>
      <c r="M363" s="6"/>
      <c r="N363" s="6"/>
      <c r="O363" s="6"/>
      <c r="P363" s="6"/>
      <c r="Q363" s="6"/>
    </row>
    <row r="364" spans="1:17" ht="12.75">
      <c r="A364" s="214"/>
      <c r="B364" s="202"/>
      <c r="C364" s="172"/>
      <c r="D364" s="202"/>
      <c r="E364" s="6"/>
      <c r="F364" s="6"/>
      <c r="G364" s="6"/>
      <c r="H364" s="6"/>
      <c r="I364" s="6"/>
      <c r="J364" s="6"/>
      <c r="K364" s="6"/>
      <c r="L364" s="6"/>
      <c r="M364" s="6"/>
      <c r="N364" s="6"/>
      <c r="O364" s="6"/>
      <c r="P364" s="6"/>
      <c r="Q364" s="6"/>
    </row>
    <row r="365" spans="1:17" ht="12.75">
      <c r="A365" s="214"/>
      <c r="B365" s="202"/>
      <c r="C365" s="172"/>
      <c r="D365" s="202"/>
      <c r="E365" s="6"/>
      <c r="F365" s="6"/>
      <c r="G365" s="6"/>
      <c r="H365" s="6"/>
      <c r="I365" s="6"/>
      <c r="J365" s="6"/>
      <c r="K365" s="6"/>
      <c r="L365" s="6"/>
      <c r="M365" s="6"/>
      <c r="N365" s="6"/>
      <c r="O365" s="6"/>
      <c r="P365" s="6"/>
      <c r="Q365" s="6"/>
    </row>
    <row r="366" spans="1:17" ht="12.75">
      <c r="A366" s="214"/>
      <c r="B366" s="202"/>
      <c r="C366" s="172"/>
      <c r="D366" s="202"/>
      <c r="E366" s="6"/>
      <c r="F366" s="6"/>
      <c r="G366" s="6"/>
      <c r="H366" s="6"/>
      <c r="I366" s="6"/>
      <c r="J366" s="6"/>
      <c r="K366" s="6"/>
      <c r="L366" s="6"/>
      <c r="M366" s="6"/>
      <c r="N366" s="6"/>
      <c r="O366" s="6"/>
      <c r="P366" s="6"/>
      <c r="Q366" s="6"/>
    </row>
    <row r="367" spans="1:17" ht="12.75">
      <c r="A367" s="214"/>
      <c r="B367" s="202"/>
      <c r="C367" s="172"/>
      <c r="D367" s="202"/>
      <c r="E367" s="6"/>
      <c r="F367" s="6"/>
      <c r="G367" s="6"/>
      <c r="H367" s="6"/>
      <c r="I367" s="6"/>
      <c r="J367" s="6"/>
      <c r="K367" s="6"/>
      <c r="L367" s="6"/>
      <c r="M367" s="6"/>
      <c r="N367" s="6"/>
      <c r="O367" s="6"/>
      <c r="P367" s="6"/>
      <c r="Q367" s="6"/>
    </row>
    <row r="368" spans="1:17" ht="12.75">
      <c r="A368" s="214"/>
      <c r="B368" s="202"/>
      <c r="C368" s="172"/>
      <c r="D368" s="202"/>
      <c r="E368" s="6"/>
      <c r="F368" s="6"/>
      <c r="G368" s="6"/>
      <c r="H368" s="6"/>
      <c r="I368" s="6"/>
      <c r="J368" s="6"/>
      <c r="K368" s="6"/>
      <c r="L368" s="6"/>
      <c r="M368" s="6"/>
      <c r="N368" s="6"/>
      <c r="O368" s="6"/>
      <c r="P368" s="6"/>
      <c r="Q368" s="6"/>
    </row>
    <row r="369" spans="1:17" ht="12.75">
      <c r="A369" s="214"/>
      <c r="B369" s="202"/>
      <c r="C369" s="172"/>
      <c r="D369" s="202"/>
      <c r="E369" s="6"/>
      <c r="F369" s="6"/>
      <c r="G369" s="6"/>
      <c r="H369" s="6"/>
      <c r="I369" s="6"/>
      <c r="J369" s="6"/>
      <c r="K369" s="6"/>
      <c r="L369" s="6"/>
      <c r="M369" s="6"/>
      <c r="N369" s="6"/>
      <c r="O369" s="6"/>
      <c r="P369" s="6"/>
      <c r="Q369" s="6"/>
    </row>
    <row r="370" spans="1:17" ht="12.75">
      <c r="A370" s="214"/>
      <c r="B370" s="202"/>
      <c r="C370" s="172"/>
      <c r="D370" s="202"/>
      <c r="E370" s="6"/>
      <c r="F370" s="6"/>
      <c r="G370" s="6"/>
      <c r="H370" s="6"/>
      <c r="I370" s="6"/>
      <c r="J370" s="6"/>
      <c r="K370" s="6"/>
      <c r="L370" s="6"/>
      <c r="M370" s="6"/>
      <c r="N370" s="6"/>
      <c r="O370" s="6"/>
      <c r="P370" s="6"/>
      <c r="Q370" s="6"/>
    </row>
    <row r="371" spans="1:17" ht="12.75">
      <c r="A371" s="214"/>
      <c r="B371" s="202"/>
      <c r="C371" s="172"/>
      <c r="D371" s="202"/>
      <c r="E371" s="6"/>
      <c r="F371" s="6"/>
      <c r="G371" s="6"/>
      <c r="H371" s="6"/>
      <c r="I371" s="6"/>
      <c r="J371" s="6"/>
      <c r="K371" s="6"/>
      <c r="L371" s="6"/>
      <c r="M371" s="6"/>
      <c r="N371" s="6"/>
      <c r="O371" s="6"/>
      <c r="P371" s="6"/>
      <c r="Q371" s="6"/>
    </row>
    <row r="372" spans="1:17" ht="12.75">
      <c r="A372" s="214"/>
      <c r="B372" s="202"/>
      <c r="C372" s="172"/>
      <c r="D372" s="202"/>
      <c r="E372" s="6"/>
      <c r="F372" s="6"/>
      <c r="G372" s="6"/>
      <c r="H372" s="6"/>
      <c r="I372" s="6"/>
      <c r="J372" s="6"/>
      <c r="K372" s="6"/>
      <c r="L372" s="6"/>
      <c r="M372" s="6"/>
      <c r="N372" s="6"/>
      <c r="O372" s="6"/>
      <c r="P372" s="6"/>
      <c r="Q372" s="6"/>
    </row>
    <row r="373" spans="1:17" ht="12.75">
      <c r="A373" s="214"/>
      <c r="B373" s="202"/>
      <c r="C373" s="172"/>
      <c r="D373" s="202"/>
      <c r="E373" s="6"/>
      <c r="F373" s="6"/>
      <c r="G373" s="6"/>
      <c r="H373" s="6"/>
      <c r="I373" s="6"/>
      <c r="J373" s="6"/>
      <c r="K373" s="6"/>
      <c r="L373" s="6"/>
      <c r="M373" s="6"/>
      <c r="N373" s="6"/>
      <c r="O373" s="6"/>
      <c r="P373" s="6"/>
      <c r="Q373" s="6"/>
    </row>
    <row r="374" spans="1:17" ht="12.75">
      <c r="A374" s="214"/>
      <c r="B374" s="202"/>
      <c r="C374" s="172"/>
      <c r="D374" s="202"/>
      <c r="E374" s="6"/>
      <c r="F374" s="6"/>
      <c r="G374" s="6"/>
      <c r="H374" s="6"/>
      <c r="I374" s="6"/>
      <c r="J374" s="6"/>
      <c r="K374" s="6"/>
      <c r="L374" s="6"/>
      <c r="M374" s="6"/>
      <c r="N374" s="6"/>
      <c r="O374" s="6"/>
      <c r="P374" s="6"/>
      <c r="Q374" s="6"/>
    </row>
    <row r="375" spans="1:17" ht="12.75">
      <c r="A375" s="214"/>
      <c r="B375" s="202"/>
      <c r="C375" s="172"/>
      <c r="D375" s="202"/>
      <c r="E375" s="6"/>
      <c r="F375" s="6"/>
      <c r="G375" s="6"/>
      <c r="H375" s="6"/>
      <c r="I375" s="6"/>
      <c r="J375" s="6"/>
      <c r="K375" s="6"/>
      <c r="L375" s="6"/>
      <c r="M375" s="6"/>
      <c r="N375" s="6"/>
      <c r="O375" s="6"/>
      <c r="P375" s="6"/>
      <c r="Q375" s="6"/>
    </row>
    <row r="376" spans="1:17" ht="12.75">
      <c r="A376" s="214"/>
      <c r="B376" s="202"/>
      <c r="C376" s="172"/>
      <c r="D376" s="202"/>
      <c r="E376" s="6"/>
      <c r="F376" s="6"/>
      <c r="G376" s="6"/>
      <c r="H376" s="6"/>
      <c r="I376" s="6"/>
      <c r="J376" s="6"/>
      <c r="K376" s="6"/>
      <c r="L376" s="6"/>
      <c r="M376" s="6"/>
      <c r="N376" s="6"/>
      <c r="O376" s="6"/>
      <c r="P376" s="6"/>
      <c r="Q376" s="6"/>
    </row>
    <row r="377" spans="1:17" ht="12.75">
      <c r="A377" s="214"/>
      <c r="B377" s="202"/>
      <c r="C377" s="172"/>
      <c r="D377" s="202"/>
      <c r="E377" s="6"/>
      <c r="F377" s="6"/>
      <c r="G377" s="6"/>
      <c r="H377" s="6"/>
      <c r="I377" s="6"/>
      <c r="J377" s="6"/>
      <c r="K377" s="6"/>
      <c r="L377" s="6"/>
      <c r="M377" s="6"/>
      <c r="N377" s="6"/>
      <c r="O377" s="6"/>
      <c r="P377" s="6"/>
      <c r="Q377" s="6"/>
    </row>
    <row r="378" spans="1:17" ht="12.75">
      <c r="A378" s="214"/>
      <c r="B378" s="202"/>
      <c r="C378" s="172"/>
      <c r="D378" s="202"/>
      <c r="E378" s="6"/>
      <c r="F378" s="6"/>
      <c r="G378" s="6"/>
      <c r="H378" s="6"/>
      <c r="I378" s="6"/>
      <c r="J378" s="6"/>
      <c r="K378" s="6"/>
      <c r="L378" s="6"/>
      <c r="M378" s="6"/>
      <c r="N378" s="6"/>
      <c r="O378" s="6"/>
      <c r="P378" s="6"/>
      <c r="Q378" s="6"/>
    </row>
    <row r="379" spans="1:17" ht="12.75">
      <c r="A379" s="214"/>
      <c r="B379" s="202"/>
      <c r="C379" s="172"/>
      <c r="D379" s="202"/>
      <c r="E379" s="6"/>
      <c r="F379" s="6"/>
      <c r="G379" s="6"/>
      <c r="H379" s="6"/>
      <c r="I379" s="6"/>
      <c r="J379" s="6"/>
      <c r="K379" s="6"/>
      <c r="L379" s="6"/>
      <c r="M379" s="6"/>
      <c r="N379" s="6"/>
      <c r="O379" s="6"/>
      <c r="P379" s="6"/>
      <c r="Q379" s="6"/>
    </row>
    <row r="380" spans="1:17" ht="12.75">
      <c r="A380" s="214"/>
      <c r="B380" s="202"/>
      <c r="C380" s="172"/>
      <c r="D380" s="202"/>
      <c r="E380" s="6"/>
      <c r="F380" s="6"/>
      <c r="G380" s="6"/>
      <c r="H380" s="6"/>
      <c r="I380" s="6"/>
      <c r="J380" s="6"/>
      <c r="K380" s="6"/>
      <c r="L380" s="6"/>
      <c r="M380" s="6"/>
      <c r="N380" s="6"/>
      <c r="O380" s="6"/>
      <c r="P380" s="6"/>
      <c r="Q380" s="6"/>
    </row>
    <row r="381" spans="1:17" ht="12.75">
      <c r="A381" s="214"/>
      <c r="B381" s="202"/>
      <c r="C381" s="172"/>
      <c r="D381" s="202"/>
      <c r="E381" s="6"/>
      <c r="F381" s="6"/>
      <c r="G381" s="6"/>
      <c r="H381" s="6"/>
      <c r="I381" s="6"/>
      <c r="J381" s="6"/>
      <c r="K381" s="6"/>
      <c r="L381" s="6"/>
      <c r="M381" s="6"/>
      <c r="N381" s="6"/>
      <c r="O381" s="6"/>
      <c r="P381" s="6"/>
      <c r="Q381" s="6"/>
    </row>
    <row r="382" spans="1:17" ht="12.75">
      <c r="A382" s="214"/>
      <c r="B382" s="202"/>
      <c r="C382" s="172"/>
      <c r="D382" s="202"/>
      <c r="E382" s="6"/>
      <c r="F382" s="6"/>
      <c r="G382" s="6"/>
      <c r="H382" s="6"/>
      <c r="I382" s="6"/>
      <c r="J382" s="6"/>
      <c r="K382" s="6"/>
      <c r="L382" s="6"/>
      <c r="M382" s="6"/>
      <c r="N382" s="6"/>
      <c r="O382" s="6"/>
      <c r="P382" s="6"/>
      <c r="Q382" s="6"/>
    </row>
    <row r="383" spans="1:17" ht="12.75">
      <c r="A383" s="214"/>
      <c r="B383" s="202"/>
      <c r="C383" s="172"/>
      <c r="D383" s="202"/>
      <c r="E383" s="6"/>
      <c r="F383" s="6"/>
      <c r="G383" s="6"/>
      <c r="H383" s="6"/>
      <c r="I383" s="6"/>
      <c r="J383" s="6"/>
      <c r="K383" s="6"/>
      <c r="L383" s="6"/>
      <c r="M383" s="6"/>
      <c r="N383" s="6"/>
      <c r="O383" s="6"/>
      <c r="P383" s="6"/>
      <c r="Q383" s="6"/>
    </row>
    <row r="384" spans="1:17" ht="12.75">
      <c r="A384" s="214"/>
      <c r="B384" s="202"/>
      <c r="C384" s="172"/>
      <c r="D384" s="202"/>
      <c r="E384" s="6"/>
      <c r="F384" s="6"/>
      <c r="G384" s="6"/>
      <c r="H384" s="6"/>
      <c r="I384" s="6"/>
      <c r="J384" s="6"/>
      <c r="K384" s="6"/>
      <c r="L384" s="6"/>
      <c r="M384" s="6"/>
      <c r="N384" s="6"/>
      <c r="O384" s="6"/>
      <c r="P384" s="6"/>
      <c r="Q384" s="6"/>
    </row>
    <row r="385" spans="1:17" ht="12.75">
      <c r="A385" s="214"/>
      <c r="B385" s="202"/>
      <c r="C385" s="172"/>
      <c r="D385" s="202"/>
      <c r="E385" s="6"/>
      <c r="F385" s="6"/>
      <c r="G385" s="6"/>
      <c r="H385" s="6"/>
      <c r="I385" s="6"/>
      <c r="J385" s="6"/>
      <c r="K385" s="6"/>
      <c r="L385" s="6"/>
      <c r="M385" s="6"/>
      <c r="N385" s="6"/>
      <c r="O385" s="6"/>
      <c r="P385" s="6"/>
      <c r="Q385" s="6"/>
    </row>
    <row r="386" spans="1:17" ht="12.75">
      <c r="A386" s="214"/>
      <c r="B386" s="202"/>
      <c r="C386" s="172"/>
      <c r="D386" s="202"/>
      <c r="E386" s="6"/>
      <c r="F386" s="6"/>
      <c r="G386" s="6"/>
      <c r="H386" s="6"/>
      <c r="I386" s="6"/>
      <c r="J386" s="6"/>
      <c r="K386" s="6"/>
      <c r="L386" s="6"/>
      <c r="M386" s="6"/>
      <c r="N386" s="6"/>
      <c r="O386" s="6"/>
      <c r="P386" s="6"/>
      <c r="Q386" s="6"/>
    </row>
    <row r="387" spans="1:17" ht="12.75">
      <c r="A387" s="214"/>
      <c r="B387" s="202"/>
      <c r="C387" s="172"/>
      <c r="D387" s="202"/>
      <c r="E387" s="6"/>
      <c r="F387" s="6"/>
      <c r="G387" s="6"/>
      <c r="H387" s="6"/>
      <c r="I387" s="6"/>
      <c r="J387" s="6"/>
      <c r="K387" s="6"/>
      <c r="L387" s="6"/>
      <c r="M387" s="6"/>
      <c r="N387" s="6"/>
      <c r="O387" s="6"/>
      <c r="P387" s="6"/>
      <c r="Q387" s="6"/>
    </row>
    <row r="388" spans="1:17" ht="12.75">
      <c r="A388" s="214"/>
      <c r="B388" s="202"/>
      <c r="C388" s="172"/>
      <c r="D388" s="202"/>
      <c r="E388" s="6"/>
      <c r="F388" s="6"/>
      <c r="G388" s="6"/>
      <c r="H388" s="6"/>
      <c r="I388" s="6"/>
      <c r="J388" s="6"/>
      <c r="K388" s="6"/>
      <c r="L388" s="6"/>
      <c r="M388" s="6"/>
      <c r="N388" s="6"/>
      <c r="O388" s="6"/>
      <c r="P388" s="6"/>
      <c r="Q388" s="6"/>
    </row>
    <row r="389" spans="1:17" ht="12.75">
      <c r="A389" s="214"/>
      <c r="B389" s="202"/>
      <c r="C389" s="172"/>
      <c r="D389" s="202"/>
      <c r="E389" s="6"/>
      <c r="F389" s="6"/>
      <c r="G389" s="6"/>
      <c r="H389" s="6"/>
      <c r="I389" s="6"/>
      <c r="J389" s="6"/>
      <c r="K389" s="6"/>
      <c r="L389" s="6"/>
      <c r="M389" s="6"/>
      <c r="N389" s="6"/>
      <c r="O389" s="6"/>
      <c r="P389" s="6"/>
      <c r="Q389" s="6"/>
    </row>
    <row r="390" spans="1:17" ht="12.75">
      <c r="A390" s="214"/>
      <c r="B390" s="202"/>
      <c r="C390" s="172"/>
      <c r="D390" s="202"/>
      <c r="E390" s="6"/>
      <c r="F390" s="6"/>
      <c r="G390" s="6"/>
      <c r="H390" s="6"/>
      <c r="I390" s="6"/>
      <c r="J390" s="6"/>
      <c r="K390" s="6"/>
      <c r="L390" s="6"/>
      <c r="M390" s="6"/>
      <c r="N390" s="6"/>
      <c r="O390" s="6"/>
      <c r="P390" s="6"/>
      <c r="Q390" s="6"/>
    </row>
    <row r="391" spans="1:17" ht="12.75">
      <c r="A391" s="214"/>
      <c r="B391" s="202"/>
      <c r="C391" s="172"/>
      <c r="D391" s="202"/>
      <c r="E391" s="6"/>
      <c r="F391" s="6"/>
      <c r="G391" s="6"/>
      <c r="H391" s="6"/>
      <c r="I391" s="6"/>
      <c r="J391" s="6"/>
      <c r="K391" s="6"/>
      <c r="L391" s="6"/>
      <c r="M391" s="6"/>
      <c r="N391" s="6"/>
      <c r="O391" s="6"/>
      <c r="P391" s="6"/>
      <c r="Q391" s="6"/>
    </row>
    <row r="392" spans="1:17" ht="12.75">
      <c r="A392" s="214"/>
      <c r="B392" s="202"/>
      <c r="C392" s="172"/>
      <c r="D392" s="202"/>
      <c r="E392" s="6"/>
      <c r="F392" s="6"/>
      <c r="G392" s="6"/>
      <c r="H392" s="6"/>
      <c r="I392" s="6"/>
      <c r="J392" s="6"/>
      <c r="K392" s="6"/>
      <c r="L392" s="6"/>
      <c r="M392" s="6"/>
      <c r="N392" s="6"/>
      <c r="O392" s="6"/>
      <c r="P392" s="6"/>
      <c r="Q392" s="6"/>
    </row>
    <row r="393" spans="1:17" ht="12.75">
      <c r="A393" s="214"/>
      <c r="B393" s="202"/>
      <c r="C393" s="172"/>
      <c r="D393" s="202"/>
      <c r="E393" s="6"/>
      <c r="F393" s="6"/>
      <c r="G393" s="6"/>
      <c r="H393" s="6"/>
      <c r="I393" s="6"/>
      <c r="J393" s="6"/>
      <c r="K393" s="6"/>
      <c r="L393" s="6"/>
      <c r="M393" s="6"/>
      <c r="N393" s="6"/>
      <c r="O393" s="6"/>
      <c r="P393" s="6"/>
      <c r="Q393" s="6"/>
    </row>
    <row r="394" spans="1:17" ht="12.75">
      <c r="A394" s="214"/>
      <c r="B394" s="202"/>
      <c r="C394" s="172"/>
      <c r="D394" s="202"/>
      <c r="E394" s="6"/>
      <c r="F394" s="6"/>
      <c r="G394" s="6"/>
      <c r="H394" s="6"/>
      <c r="I394" s="6"/>
      <c r="J394" s="6"/>
      <c r="K394" s="6"/>
      <c r="L394" s="6"/>
      <c r="M394" s="6"/>
      <c r="N394" s="6"/>
      <c r="O394" s="6"/>
      <c r="P394" s="6"/>
      <c r="Q394" s="6"/>
    </row>
    <row r="395" spans="1:17" ht="12.75">
      <c r="A395" s="214"/>
      <c r="B395" s="202"/>
      <c r="C395" s="172"/>
      <c r="D395" s="202"/>
      <c r="E395" s="6"/>
      <c r="F395" s="6"/>
      <c r="G395" s="6"/>
      <c r="H395" s="6"/>
      <c r="I395" s="6"/>
      <c r="J395" s="6"/>
      <c r="K395" s="6"/>
      <c r="L395" s="6"/>
      <c r="M395" s="6"/>
      <c r="N395" s="6"/>
      <c r="O395" s="6"/>
      <c r="P395" s="6"/>
      <c r="Q395" s="6"/>
    </row>
    <row r="396" spans="1:17" ht="12.75">
      <c r="A396" s="214"/>
      <c r="B396" s="202"/>
      <c r="C396" s="172"/>
      <c r="D396" s="202"/>
      <c r="E396" s="6"/>
      <c r="F396" s="6"/>
      <c r="G396" s="6"/>
      <c r="H396" s="6"/>
      <c r="I396" s="6"/>
      <c r="J396" s="6"/>
      <c r="K396" s="6"/>
      <c r="L396" s="6"/>
      <c r="M396" s="6"/>
      <c r="N396" s="6"/>
      <c r="O396" s="6"/>
      <c r="P396" s="6"/>
      <c r="Q396" s="6"/>
    </row>
    <row r="397" spans="1:17" ht="12.75">
      <c r="A397" s="214"/>
      <c r="B397" s="202"/>
      <c r="C397" s="172"/>
      <c r="D397" s="202"/>
      <c r="E397" s="6"/>
      <c r="F397" s="6"/>
      <c r="G397" s="6"/>
      <c r="H397" s="6"/>
      <c r="I397" s="6"/>
      <c r="J397" s="6"/>
      <c r="K397" s="6"/>
      <c r="L397" s="6"/>
      <c r="M397" s="6"/>
      <c r="N397" s="6"/>
      <c r="O397" s="6"/>
      <c r="P397" s="6"/>
      <c r="Q397" s="6"/>
    </row>
    <row r="398" spans="1:17" ht="12.75">
      <c r="A398" s="214"/>
      <c r="B398" s="202"/>
      <c r="C398" s="172"/>
      <c r="D398" s="202"/>
      <c r="E398" s="6"/>
      <c r="F398" s="6"/>
      <c r="G398" s="6"/>
      <c r="H398" s="6"/>
      <c r="I398" s="6"/>
      <c r="J398" s="6"/>
      <c r="K398" s="6"/>
      <c r="L398" s="6"/>
      <c r="M398" s="6"/>
      <c r="N398" s="6"/>
      <c r="O398" s="6"/>
      <c r="P398" s="6"/>
      <c r="Q398" s="6"/>
    </row>
    <row r="399" spans="1:17" ht="12.75">
      <c r="A399" s="214"/>
      <c r="B399" s="202"/>
      <c r="C399" s="172"/>
      <c r="D399" s="202"/>
      <c r="E399" s="6"/>
      <c r="F399" s="6"/>
      <c r="G399" s="6"/>
      <c r="H399" s="6"/>
      <c r="I399" s="6"/>
      <c r="J399" s="6"/>
      <c r="K399" s="6"/>
      <c r="L399" s="6"/>
      <c r="M399" s="6"/>
      <c r="N399" s="6"/>
      <c r="O399" s="6"/>
      <c r="P399" s="6"/>
      <c r="Q399" s="6"/>
    </row>
    <row r="400" spans="1:17" ht="12.75">
      <c r="A400" s="214"/>
      <c r="B400" s="202"/>
      <c r="C400" s="172"/>
      <c r="D400" s="202"/>
      <c r="E400" s="6"/>
      <c r="F400" s="6"/>
      <c r="G400" s="6"/>
      <c r="H400" s="6"/>
      <c r="I400" s="6"/>
      <c r="J400" s="6"/>
      <c r="K400" s="6"/>
      <c r="L400" s="6"/>
      <c r="M400" s="6"/>
      <c r="N400" s="6"/>
      <c r="O400" s="6"/>
      <c r="P400" s="6"/>
      <c r="Q400" s="6"/>
    </row>
    <row r="401" spans="1:17" ht="12.75">
      <c r="A401" s="214"/>
      <c r="B401" s="202"/>
      <c r="C401" s="172"/>
      <c r="D401" s="202"/>
      <c r="E401" s="6"/>
      <c r="F401" s="6"/>
      <c r="G401" s="6"/>
      <c r="H401" s="6"/>
      <c r="I401" s="6"/>
      <c r="J401" s="6"/>
      <c r="K401" s="6"/>
      <c r="L401" s="6"/>
      <c r="M401" s="6"/>
      <c r="N401" s="6"/>
      <c r="O401" s="6"/>
      <c r="P401" s="6"/>
      <c r="Q401" s="6"/>
    </row>
    <row r="402" spans="1:17" ht="12.75">
      <c r="A402" s="214"/>
      <c r="B402" s="202"/>
      <c r="C402" s="172"/>
      <c r="D402" s="202"/>
      <c r="E402" s="6"/>
      <c r="F402" s="6"/>
      <c r="G402" s="6"/>
      <c r="H402" s="6"/>
      <c r="I402" s="6"/>
      <c r="J402" s="6"/>
      <c r="K402" s="6"/>
      <c r="L402" s="6"/>
      <c r="M402" s="6"/>
      <c r="N402" s="6"/>
      <c r="O402" s="6"/>
      <c r="P402" s="6"/>
      <c r="Q402" s="6"/>
    </row>
    <row r="403" spans="1:17" ht="12.75">
      <c r="A403" s="214"/>
      <c r="B403" s="202"/>
      <c r="C403" s="172"/>
      <c r="D403" s="202"/>
      <c r="E403" s="6"/>
      <c r="F403" s="6"/>
      <c r="G403" s="6"/>
      <c r="H403" s="6"/>
      <c r="I403" s="6"/>
      <c r="J403" s="6"/>
      <c r="K403" s="6"/>
      <c r="L403" s="6"/>
      <c r="M403" s="6"/>
      <c r="N403" s="6"/>
      <c r="O403" s="6"/>
      <c r="P403" s="6"/>
      <c r="Q403" s="6"/>
    </row>
    <row r="404" spans="1:17" ht="12.75">
      <c r="A404" s="214"/>
      <c r="B404" s="202"/>
      <c r="C404" s="172"/>
      <c r="D404" s="202"/>
      <c r="E404" s="6"/>
      <c r="F404" s="6"/>
      <c r="G404" s="6"/>
      <c r="H404" s="6"/>
      <c r="I404" s="6"/>
      <c r="J404" s="6"/>
      <c r="K404" s="6"/>
      <c r="L404" s="6"/>
      <c r="M404" s="6"/>
      <c r="N404" s="6"/>
      <c r="O404" s="6"/>
      <c r="P404" s="6"/>
      <c r="Q404" s="6"/>
    </row>
    <row r="405" spans="1:17" ht="12.75">
      <c r="A405" s="214"/>
      <c r="B405" s="202"/>
      <c r="C405" s="172"/>
      <c r="D405" s="202"/>
      <c r="E405" s="6"/>
      <c r="F405" s="6"/>
      <c r="G405" s="6"/>
      <c r="H405" s="6"/>
      <c r="I405" s="6"/>
      <c r="J405" s="6"/>
      <c r="K405" s="6"/>
      <c r="L405" s="6"/>
      <c r="M405" s="6"/>
      <c r="N405" s="6"/>
      <c r="O405" s="6"/>
      <c r="P405" s="6"/>
      <c r="Q405" s="6"/>
    </row>
    <row r="406" spans="1:17" ht="12.75">
      <c r="A406" s="214"/>
      <c r="B406" s="202"/>
      <c r="C406" s="172"/>
      <c r="D406" s="202"/>
      <c r="E406" s="6"/>
      <c r="F406" s="6"/>
      <c r="G406" s="6"/>
      <c r="H406" s="6"/>
      <c r="I406" s="6"/>
      <c r="J406" s="6"/>
      <c r="K406" s="6"/>
      <c r="L406" s="6"/>
      <c r="M406" s="6"/>
      <c r="N406" s="6"/>
      <c r="O406" s="6"/>
      <c r="P406" s="6"/>
      <c r="Q406" s="6"/>
    </row>
    <row r="407" spans="1:17" ht="12.75">
      <c r="A407" s="214"/>
      <c r="B407" s="202"/>
      <c r="C407" s="172"/>
      <c r="D407" s="202"/>
      <c r="E407" s="6"/>
      <c r="F407" s="6"/>
      <c r="G407" s="6"/>
      <c r="H407" s="6"/>
      <c r="I407" s="6"/>
      <c r="J407" s="6"/>
      <c r="K407" s="6"/>
      <c r="L407" s="6"/>
      <c r="M407" s="6"/>
      <c r="N407" s="6"/>
      <c r="O407" s="6"/>
      <c r="P407" s="6"/>
      <c r="Q407" s="6"/>
    </row>
    <row r="408" spans="1:17" ht="12.75">
      <c r="A408" s="214"/>
      <c r="B408" s="202"/>
      <c r="C408" s="172"/>
      <c r="D408" s="202"/>
      <c r="E408" s="6"/>
      <c r="F408" s="6"/>
      <c r="G408" s="6"/>
      <c r="H408" s="6"/>
      <c r="I408" s="6"/>
      <c r="J408" s="6"/>
      <c r="K408" s="6"/>
      <c r="L408" s="6"/>
      <c r="M408" s="6"/>
      <c r="N408" s="6"/>
      <c r="O408" s="6"/>
      <c r="P408" s="6"/>
      <c r="Q408" s="6"/>
    </row>
    <row r="409" spans="1:17" ht="12.75">
      <c r="A409" s="214"/>
      <c r="B409" s="202"/>
      <c r="C409" s="172"/>
      <c r="D409" s="202"/>
      <c r="E409" s="6"/>
      <c r="F409" s="6"/>
      <c r="G409" s="6"/>
      <c r="H409" s="6"/>
      <c r="I409" s="6"/>
      <c r="J409" s="6"/>
      <c r="K409" s="6"/>
      <c r="L409" s="6"/>
      <c r="M409" s="6"/>
      <c r="N409" s="6"/>
      <c r="O409" s="6"/>
      <c r="P409" s="6"/>
      <c r="Q409" s="6"/>
    </row>
    <row r="410" spans="1:17" ht="12.75">
      <c r="A410" s="214"/>
      <c r="B410" s="202"/>
      <c r="C410" s="172"/>
      <c r="D410" s="202"/>
      <c r="E410" s="6"/>
      <c r="F410" s="6"/>
      <c r="G410" s="6"/>
      <c r="H410" s="6"/>
      <c r="I410" s="6"/>
      <c r="J410" s="6"/>
      <c r="K410" s="6"/>
      <c r="L410" s="6"/>
      <c r="M410" s="6"/>
      <c r="N410" s="6"/>
      <c r="O410" s="6"/>
      <c r="P410" s="6"/>
      <c r="Q410" s="6"/>
    </row>
    <row r="411" spans="1:17" ht="12.75">
      <c r="A411" s="214"/>
      <c r="B411" s="202"/>
      <c r="C411" s="172"/>
      <c r="D411" s="202"/>
      <c r="E411" s="6"/>
      <c r="F411" s="6"/>
      <c r="G411" s="6"/>
      <c r="H411" s="6"/>
      <c r="I411" s="6"/>
      <c r="J411" s="6"/>
      <c r="K411" s="6"/>
      <c r="L411" s="6"/>
      <c r="M411" s="6"/>
      <c r="N411" s="6"/>
      <c r="O411" s="6"/>
      <c r="P411" s="6"/>
      <c r="Q411" s="6"/>
    </row>
    <row r="412" spans="1:17" ht="12.75">
      <c r="A412" s="214"/>
      <c r="B412" s="202"/>
      <c r="C412" s="172"/>
      <c r="D412" s="202"/>
      <c r="E412" s="6"/>
      <c r="F412" s="6"/>
      <c r="G412" s="6"/>
      <c r="H412" s="6"/>
      <c r="I412" s="6"/>
      <c r="J412" s="6"/>
      <c r="K412" s="6"/>
      <c r="L412" s="6"/>
      <c r="M412" s="6"/>
      <c r="N412" s="6"/>
      <c r="O412" s="6"/>
      <c r="P412" s="6"/>
      <c r="Q412" s="6"/>
    </row>
    <row r="413" spans="1:17" ht="12.75">
      <c r="A413" s="214"/>
      <c r="B413" s="202"/>
      <c r="C413" s="172"/>
      <c r="D413" s="202"/>
      <c r="E413" s="6"/>
      <c r="F413" s="6"/>
      <c r="G413" s="6"/>
      <c r="H413" s="6"/>
      <c r="I413" s="6"/>
      <c r="J413" s="6"/>
      <c r="K413" s="6"/>
      <c r="L413" s="6"/>
      <c r="M413" s="6"/>
      <c r="N413" s="6"/>
      <c r="O413" s="6"/>
      <c r="P413" s="6"/>
      <c r="Q413" s="6"/>
    </row>
    <row r="414" spans="1:17" ht="12.75">
      <c r="A414" s="214"/>
      <c r="B414" s="202"/>
      <c r="C414" s="172"/>
      <c r="D414" s="202"/>
      <c r="E414" s="6"/>
      <c r="F414" s="6"/>
      <c r="G414" s="6"/>
      <c r="H414" s="6"/>
      <c r="I414" s="6"/>
      <c r="J414" s="6"/>
      <c r="K414" s="6"/>
      <c r="L414" s="6"/>
      <c r="M414" s="6"/>
      <c r="N414" s="6"/>
      <c r="O414" s="6"/>
      <c r="P414" s="6"/>
      <c r="Q414" s="6"/>
    </row>
    <row r="415" spans="1:17" ht="12.75">
      <c r="A415" s="214"/>
      <c r="B415" s="202"/>
      <c r="C415" s="172"/>
      <c r="D415" s="202"/>
      <c r="E415" s="6"/>
      <c r="F415" s="6"/>
      <c r="G415" s="6"/>
      <c r="H415" s="6"/>
      <c r="I415" s="6"/>
      <c r="J415" s="6"/>
      <c r="K415" s="6"/>
      <c r="L415" s="6"/>
      <c r="M415" s="6"/>
      <c r="N415" s="6"/>
      <c r="O415" s="6"/>
      <c r="P415" s="6"/>
      <c r="Q415" s="6"/>
    </row>
    <row r="416" spans="1:17" ht="12.75">
      <c r="A416" s="214"/>
      <c r="B416" s="202"/>
      <c r="C416" s="172"/>
      <c r="D416" s="202"/>
      <c r="E416" s="6"/>
      <c r="F416" s="6"/>
      <c r="G416" s="6"/>
      <c r="H416" s="6"/>
      <c r="I416" s="6"/>
      <c r="J416" s="6"/>
      <c r="K416" s="6"/>
      <c r="L416" s="6"/>
      <c r="M416" s="6"/>
      <c r="N416" s="6"/>
      <c r="O416" s="6"/>
      <c r="P416" s="6"/>
      <c r="Q416" s="6"/>
    </row>
    <row r="417" spans="1:17" ht="12.75">
      <c r="A417" s="214"/>
      <c r="B417" s="202"/>
      <c r="C417" s="172"/>
      <c r="D417" s="202"/>
      <c r="E417" s="6"/>
      <c r="F417" s="6"/>
      <c r="G417" s="6"/>
      <c r="H417" s="6"/>
      <c r="I417" s="6"/>
      <c r="J417" s="6"/>
      <c r="K417" s="6"/>
      <c r="L417" s="6"/>
      <c r="M417" s="6"/>
      <c r="N417" s="6"/>
      <c r="O417" s="6"/>
      <c r="P417" s="6"/>
      <c r="Q417" s="6"/>
    </row>
    <row r="418" spans="1:17" ht="12.75">
      <c r="A418" s="214"/>
      <c r="B418" s="202"/>
      <c r="C418" s="172"/>
      <c r="D418" s="202"/>
      <c r="E418" s="6"/>
      <c r="F418" s="6"/>
      <c r="G418" s="6"/>
      <c r="H418" s="6"/>
      <c r="I418" s="6"/>
      <c r="J418" s="6"/>
      <c r="K418" s="6"/>
      <c r="L418" s="6"/>
      <c r="M418" s="6"/>
      <c r="N418" s="6"/>
      <c r="O418" s="6"/>
      <c r="P418" s="6"/>
      <c r="Q418" s="6"/>
    </row>
    <row r="419" spans="1:17" ht="12.75">
      <c r="A419" s="214"/>
      <c r="B419" s="202"/>
      <c r="C419" s="172"/>
      <c r="D419" s="202"/>
      <c r="E419" s="6"/>
      <c r="F419" s="6"/>
      <c r="G419" s="6"/>
      <c r="H419" s="6"/>
      <c r="I419" s="6"/>
      <c r="J419" s="6"/>
      <c r="K419" s="6"/>
      <c r="L419" s="6"/>
      <c r="M419" s="6"/>
      <c r="N419" s="6"/>
      <c r="O419" s="6"/>
      <c r="P419" s="6"/>
      <c r="Q419" s="6"/>
    </row>
    <row r="420" spans="1:17" ht="12.75">
      <c r="A420" s="214"/>
      <c r="B420" s="202"/>
      <c r="C420" s="172"/>
      <c r="D420" s="202"/>
      <c r="E420" s="6"/>
      <c r="F420" s="6"/>
      <c r="G420" s="6"/>
      <c r="H420" s="6"/>
      <c r="I420" s="6"/>
      <c r="J420" s="6"/>
      <c r="K420" s="6"/>
      <c r="L420" s="6"/>
      <c r="M420" s="6"/>
      <c r="N420" s="6"/>
      <c r="O420" s="6"/>
      <c r="P420" s="6"/>
      <c r="Q420" s="6"/>
    </row>
    <row r="421" spans="1:17" ht="12.75">
      <c r="A421" s="214"/>
      <c r="B421" s="202"/>
      <c r="C421" s="172"/>
      <c r="D421" s="202"/>
      <c r="E421" s="6"/>
      <c r="F421" s="6"/>
      <c r="G421" s="6"/>
      <c r="H421" s="6"/>
      <c r="I421" s="6"/>
      <c r="J421" s="6"/>
      <c r="K421" s="6"/>
      <c r="L421" s="6"/>
      <c r="M421" s="6"/>
      <c r="N421" s="6"/>
      <c r="O421" s="6"/>
      <c r="P421" s="6"/>
      <c r="Q421" s="6"/>
    </row>
    <row r="422" spans="1:17" ht="12.75">
      <c r="A422" s="214"/>
      <c r="B422" s="202"/>
      <c r="C422" s="172"/>
      <c r="D422" s="202"/>
      <c r="E422" s="6"/>
      <c r="F422" s="6"/>
      <c r="G422" s="6"/>
      <c r="H422" s="6"/>
      <c r="I422" s="6"/>
      <c r="J422" s="6"/>
      <c r="K422" s="6"/>
      <c r="L422" s="6"/>
      <c r="M422" s="6"/>
      <c r="N422" s="6"/>
      <c r="O422" s="6"/>
      <c r="P422" s="6"/>
      <c r="Q422" s="6"/>
    </row>
    <row r="423" spans="1:17" ht="12.75">
      <c r="A423" s="214"/>
      <c r="B423" s="202"/>
      <c r="C423" s="172"/>
      <c r="D423" s="202"/>
      <c r="E423" s="6"/>
      <c r="F423" s="6"/>
      <c r="G423" s="6"/>
      <c r="H423" s="6"/>
      <c r="I423" s="6"/>
      <c r="J423" s="6"/>
      <c r="K423" s="6"/>
      <c r="L423" s="6"/>
      <c r="M423" s="6"/>
      <c r="N423" s="6"/>
      <c r="O423" s="6"/>
      <c r="P423" s="6"/>
      <c r="Q423" s="6"/>
    </row>
    <row r="424" spans="1:17" ht="12.75">
      <c r="A424" s="214"/>
      <c r="B424" s="202"/>
      <c r="C424" s="172"/>
      <c r="D424" s="202"/>
      <c r="E424" s="6"/>
      <c r="F424" s="6"/>
      <c r="G424" s="6"/>
      <c r="H424" s="6"/>
      <c r="I424" s="6"/>
      <c r="J424" s="6"/>
      <c r="K424" s="6"/>
      <c r="L424" s="6"/>
      <c r="M424" s="6"/>
      <c r="N424" s="6"/>
      <c r="O424" s="6"/>
      <c r="P424" s="6"/>
      <c r="Q424" s="6"/>
    </row>
    <row r="425" spans="1:17" ht="12.75">
      <c r="A425" s="214"/>
      <c r="B425" s="202"/>
      <c r="C425" s="172"/>
      <c r="D425" s="202"/>
      <c r="E425" s="6"/>
      <c r="F425" s="6"/>
      <c r="G425" s="6"/>
      <c r="H425" s="6"/>
      <c r="I425" s="6"/>
      <c r="J425" s="6"/>
      <c r="K425" s="6"/>
      <c r="L425" s="6"/>
      <c r="M425" s="6"/>
      <c r="N425" s="6"/>
      <c r="O425" s="6"/>
      <c r="P425" s="6"/>
      <c r="Q425" s="6"/>
    </row>
    <row r="426" spans="1:17" ht="12.75">
      <c r="A426" s="214"/>
      <c r="B426" s="202"/>
      <c r="C426" s="172"/>
      <c r="D426" s="202"/>
      <c r="E426" s="6"/>
      <c r="F426" s="6"/>
      <c r="G426" s="6"/>
      <c r="H426" s="6"/>
      <c r="I426" s="6"/>
      <c r="J426" s="6"/>
      <c r="K426" s="6"/>
      <c r="L426" s="6"/>
      <c r="M426" s="6"/>
      <c r="N426" s="6"/>
      <c r="O426" s="6"/>
      <c r="P426" s="6"/>
      <c r="Q426" s="6"/>
    </row>
    <row r="427" spans="1:17" ht="12.75">
      <c r="A427" s="214"/>
      <c r="B427" s="202"/>
      <c r="C427" s="172"/>
      <c r="D427" s="202"/>
      <c r="E427" s="6"/>
      <c r="F427" s="6"/>
      <c r="G427" s="6"/>
      <c r="H427" s="6"/>
      <c r="I427" s="6"/>
      <c r="J427" s="6"/>
      <c r="K427" s="6"/>
      <c r="L427" s="6"/>
      <c r="M427" s="6"/>
      <c r="N427" s="6"/>
      <c r="O427" s="6"/>
      <c r="P427" s="6"/>
      <c r="Q427" s="6"/>
    </row>
    <row r="428" spans="1:17" ht="12.75">
      <c r="A428" s="214"/>
      <c r="B428" s="202"/>
      <c r="C428" s="172"/>
      <c r="D428" s="202"/>
      <c r="E428" s="6"/>
      <c r="F428" s="6"/>
      <c r="G428" s="6"/>
      <c r="H428" s="6"/>
      <c r="I428" s="6"/>
      <c r="J428" s="6"/>
      <c r="K428" s="6"/>
      <c r="L428" s="6"/>
      <c r="M428" s="6"/>
      <c r="N428" s="6"/>
      <c r="O428" s="6"/>
      <c r="P428" s="6"/>
      <c r="Q428" s="6"/>
    </row>
    <row r="429" spans="1:17" ht="12.75">
      <c r="A429" s="214"/>
      <c r="B429" s="202"/>
      <c r="C429" s="172"/>
      <c r="D429" s="202"/>
      <c r="E429" s="6"/>
      <c r="F429" s="6"/>
      <c r="G429" s="6"/>
      <c r="H429" s="6"/>
      <c r="I429" s="6"/>
      <c r="J429" s="6"/>
      <c r="K429" s="6"/>
      <c r="L429" s="6"/>
      <c r="M429" s="6"/>
      <c r="N429" s="6"/>
      <c r="O429" s="6"/>
      <c r="P429" s="6"/>
      <c r="Q429" s="6"/>
    </row>
    <row r="430" spans="1:17" ht="12.75">
      <c r="A430" s="214"/>
      <c r="B430" s="202"/>
      <c r="C430" s="172"/>
      <c r="D430" s="202"/>
      <c r="E430" s="6"/>
      <c r="F430" s="6"/>
      <c r="G430" s="6"/>
      <c r="H430" s="6"/>
      <c r="I430" s="6"/>
      <c r="J430" s="6"/>
      <c r="K430" s="6"/>
      <c r="L430" s="6"/>
      <c r="M430" s="6"/>
      <c r="N430" s="6"/>
      <c r="O430" s="6"/>
      <c r="P430" s="6"/>
      <c r="Q430" s="6"/>
    </row>
    <row r="431" spans="1:17" ht="12.75">
      <c r="A431" s="214"/>
      <c r="B431" s="202"/>
      <c r="C431" s="172"/>
      <c r="D431" s="202"/>
      <c r="E431" s="6"/>
      <c r="F431" s="6"/>
      <c r="G431" s="6"/>
      <c r="H431" s="6"/>
      <c r="I431" s="6"/>
      <c r="J431" s="6"/>
      <c r="K431" s="6"/>
      <c r="L431" s="6"/>
      <c r="M431" s="6"/>
      <c r="N431" s="6"/>
      <c r="O431" s="6"/>
      <c r="P431" s="6"/>
      <c r="Q431" s="6"/>
    </row>
    <row r="432" spans="1:17" ht="12.75">
      <c r="A432" s="214"/>
      <c r="B432" s="202"/>
      <c r="C432" s="172"/>
      <c r="D432" s="202"/>
      <c r="E432" s="6"/>
      <c r="F432" s="6"/>
      <c r="G432" s="6"/>
      <c r="H432" s="6"/>
      <c r="I432" s="6"/>
      <c r="J432" s="6"/>
      <c r="K432" s="6"/>
      <c r="L432" s="6"/>
      <c r="M432" s="6"/>
      <c r="N432" s="6"/>
      <c r="O432" s="6"/>
      <c r="P432" s="6"/>
      <c r="Q432" s="6"/>
    </row>
    <row r="433" spans="1:17" ht="12.75">
      <c r="A433" s="214"/>
      <c r="B433" s="202"/>
      <c r="C433" s="172"/>
      <c r="D433" s="202"/>
      <c r="E433" s="6"/>
      <c r="F433" s="6"/>
      <c r="G433" s="6"/>
      <c r="H433" s="6"/>
      <c r="I433" s="6"/>
      <c r="J433" s="6"/>
      <c r="K433" s="6"/>
      <c r="L433" s="6"/>
      <c r="M433" s="6"/>
      <c r="N433" s="6"/>
      <c r="O433" s="6"/>
      <c r="P433" s="6"/>
      <c r="Q433" s="6"/>
    </row>
    <row r="434" spans="1:17" ht="12.75">
      <c r="A434" s="214"/>
      <c r="B434" s="202"/>
      <c r="C434" s="172"/>
      <c r="D434" s="202"/>
      <c r="E434" s="6"/>
      <c r="F434" s="6"/>
      <c r="G434" s="6"/>
      <c r="H434" s="6"/>
      <c r="I434" s="6"/>
      <c r="J434" s="6"/>
      <c r="K434" s="6"/>
      <c r="L434" s="6"/>
      <c r="M434" s="6"/>
      <c r="N434" s="6"/>
      <c r="O434" s="6"/>
      <c r="P434" s="6"/>
      <c r="Q434" s="6"/>
    </row>
    <row r="435" spans="1:17" ht="12.75">
      <c r="A435" s="214"/>
      <c r="B435" s="202"/>
      <c r="C435" s="172"/>
      <c r="D435" s="202"/>
      <c r="E435" s="6"/>
      <c r="F435" s="6"/>
      <c r="G435" s="6"/>
      <c r="H435" s="6"/>
      <c r="I435" s="6"/>
      <c r="J435" s="6"/>
      <c r="K435" s="6"/>
      <c r="L435" s="6"/>
      <c r="M435" s="6"/>
      <c r="N435" s="6"/>
      <c r="O435" s="6"/>
      <c r="P435" s="6"/>
      <c r="Q435" s="6"/>
    </row>
    <row r="436" spans="1:17" ht="12.75">
      <c r="A436" s="214"/>
      <c r="B436" s="202"/>
      <c r="C436" s="172"/>
      <c r="D436" s="202"/>
      <c r="E436" s="6"/>
      <c r="F436" s="6"/>
      <c r="G436" s="6"/>
      <c r="H436" s="6"/>
      <c r="I436" s="6"/>
      <c r="J436" s="6"/>
      <c r="K436" s="6"/>
      <c r="L436" s="6"/>
      <c r="M436" s="6"/>
      <c r="N436" s="6"/>
      <c r="O436" s="6"/>
      <c r="P436" s="6"/>
      <c r="Q436" s="6"/>
    </row>
    <row r="437" spans="1:17" ht="12.75">
      <c r="A437" s="214"/>
      <c r="B437" s="202"/>
      <c r="C437" s="172"/>
      <c r="D437" s="202"/>
      <c r="E437" s="6"/>
      <c r="F437" s="6"/>
      <c r="G437" s="6"/>
      <c r="H437" s="6"/>
      <c r="I437" s="6"/>
      <c r="J437" s="6"/>
      <c r="K437" s="6"/>
      <c r="L437" s="6"/>
      <c r="M437" s="6"/>
      <c r="N437" s="6"/>
      <c r="O437" s="6"/>
      <c r="P437" s="6"/>
      <c r="Q437" s="6"/>
    </row>
    <row r="438" spans="1:17" ht="12.75">
      <c r="A438" s="214"/>
      <c r="B438" s="202"/>
      <c r="C438" s="172"/>
      <c r="D438" s="202"/>
      <c r="E438" s="6"/>
      <c r="F438" s="6"/>
      <c r="G438" s="6"/>
      <c r="H438" s="6"/>
      <c r="I438" s="6"/>
      <c r="J438" s="6"/>
      <c r="K438" s="6"/>
      <c r="L438" s="6"/>
      <c r="M438" s="6"/>
      <c r="N438" s="6"/>
      <c r="O438" s="6"/>
      <c r="P438" s="6"/>
      <c r="Q438" s="6"/>
    </row>
    <row r="439" spans="1:17" ht="12.75">
      <c r="A439" s="214"/>
      <c r="B439" s="202"/>
      <c r="C439" s="172"/>
      <c r="D439" s="202"/>
      <c r="E439" s="6"/>
      <c r="F439" s="6"/>
      <c r="G439" s="6"/>
      <c r="H439" s="6"/>
      <c r="I439" s="6"/>
      <c r="J439" s="6"/>
      <c r="K439" s="6"/>
      <c r="L439" s="6"/>
      <c r="M439" s="6"/>
      <c r="N439" s="6"/>
      <c r="O439" s="6"/>
      <c r="P439" s="6"/>
      <c r="Q439" s="6"/>
    </row>
    <row r="440" spans="1:17" ht="12.75">
      <c r="A440" s="214"/>
      <c r="B440" s="202"/>
      <c r="C440" s="172"/>
      <c r="D440" s="202"/>
      <c r="E440" s="6"/>
      <c r="F440" s="6"/>
      <c r="G440" s="6"/>
      <c r="H440" s="6"/>
      <c r="I440" s="6"/>
      <c r="J440" s="6"/>
      <c r="K440" s="6"/>
      <c r="L440" s="6"/>
      <c r="M440" s="6"/>
      <c r="N440" s="6"/>
      <c r="O440" s="6"/>
      <c r="P440" s="6"/>
      <c r="Q440" s="6"/>
    </row>
    <row r="441" spans="1:17" ht="12.75">
      <c r="A441" s="214"/>
      <c r="B441" s="202"/>
      <c r="C441" s="172"/>
      <c r="D441" s="202"/>
      <c r="E441" s="6"/>
      <c r="F441" s="6"/>
      <c r="G441" s="6"/>
      <c r="H441" s="6"/>
      <c r="I441" s="6"/>
      <c r="J441" s="6"/>
      <c r="K441" s="6"/>
      <c r="L441" s="6"/>
      <c r="M441" s="6"/>
      <c r="N441" s="6"/>
      <c r="O441" s="6"/>
      <c r="P441" s="6"/>
      <c r="Q441" s="6"/>
    </row>
    <row r="442" spans="1:17" ht="12.75">
      <c r="A442" s="214"/>
      <c r="B442" s="202"/>
      <c r="C442" s="172"/>
      <c r="D442" s="202"/>
      <c r="E442" s="6"/>
      <c r="F442" s="6"/>
      <c r="G442" s="6"/>
      <c r="H442" s="6"/>
      <c r="I442" s="6"/>
      <c r="J442" s="6"/>
      <c r="K442" s="6"/>
      <c r="L442" s="6"/>
      <c r="M442" s="6"/>
      <c r="N442" s="6"/>
      <c r="O442" s="6"/>
      <c r="P442" s="6"/>
      <c r="Q442" s="6"/>
    </row>
    <row r="443" spans="1:17" ht="12.75">
      <c r="A443" s="214"/>
      <c r="B443" s="202"/>
      <c r="C443" s="172"/>
      <c r="D443" s="202"/>
      <c r="E443" s="6"/>
      <c r="F443" s="6"/>
      <c r="G443" s="6"/>
      <c r="H443" s="6"/>
      <c r="I443" s="6"/>
      <c r="J443" s="6"/>
      <c r="K443" s="6"/>
      <c r="L443" s="6"/>
      <c r="M443" s="6"/>
      <c r="N443" s="6"/>
      <c r="O443" s="6"/>
      <c r="P443" s="6"/>
      <c r="Q443" s="6"/>
    </row>
    <row r="444" spans="1:17" ht="12.75">
      <c r="A444" s="214"/>
      <c r="B444" s="202"/>
      <c r="C444" s="172"/>
      <c r="D444" s="202"/>
      <c r="E444" s="6"/>
      <c r="F444" s="6"/>
      <c r="G444" s="6"/>
      <c r="H444" s="6"/>
      <c r="I444" s="6"/>
      <c r="J444" s="6"/>
      <c r="K444" s="6"/>
      <c r="L444" s="6"/>
      <c r="M444" s="6"/>
      <c r="N444" s="6"/>
      <c r="O444" s="6"/>
      <c r="P444" s="6"/>
      <c r="Q444" s="6"/>
    </row>
    <row r="445" spans="1:17" ht="12.75">
      <c r="A445" s="214"/>
      <c r="B445" s="202"/>
      <c r="C445" s="172"/>
      <c r="D445" s="202"/>
      <c r="E445" s="6"/>
      <c r="F445" s="6"/>
      <c r="G445" s="6"/>
      <c r="H445" s="6"/>
      <c r="I445" s="6"/>
      <c r="J445" s="6"/>
      <c r="K445" s="6"/>
      <c r="L445" s="6"/>
      <c r="M445" s="6"/>
      <c r="N445" s="6"/>
      <c r="O445" s="6"/>
      <c r="P445" s="6"/>
      <c r="Q445" s="6"/>
    </row>
    <row r="446" spans="1:17" ht="12.75">
      <c r="A446" s="214"/>
      <c r="B446" s="202"/>
      <c r="C446" s="172"/>
      <c r="D446" s="202"/>
      <c r="E446" s="6"/>
      <c r="F446" s="6"/>
      <c r="G446" s="6"/>
      <c r="H446" s="6"/>
      <c r="I446" s="6"/>
      <c r="J446" s="6"/>
      <c r="K446" s="6"/>
      <c r="L446" s="6"/>
      <c r="M446" s="6"/>
      <c r="N446" s="6"/>
      <c r="O446" s="6"/>
      <c r="P446" s="6"/>
      <c r="Q446" s="6"/>
    </row>
    <row r="447" spans="1:17" ht="12.75">
      <c r="A447" s="214"/>
      <c r="B447" s="202"/>
      <c r="C447" s="172"/>
      <c r="D447" s="202"/>
      <c r="E447" s="6"/>
      <c r="F447" s="6"/>
      <c r="G447" s="6"/>
      <c r="H447" s="6"/>
      <c r="I447" s="6"/>
      <c r="J447" s="6"/>
      <c r="K447" s="6"/>
      <c r="L447" s="6"/>
      <c r="M447" s="6"/>
      <c r="N447" s="6"/>
      <c r="O447" s="6"/>
      <c r="P447" s="6"/>
      <c r="Q447" s="6"/>
    </row>
    <row r="448" spans="1:17" ht="12.75">
      <c r="A448" s="214"/>
      <c r="B448" s="202"/>
      <c r="C448" s="172"/>
      <c r="D448" s="202"/>
      <c r="E448" s="6"/>
      <c r="F448" s="6"/>
      <c r="G448" s="6"/>
      <c r="H448" s="6"/>
      <c r="I448" s="6"/>
      <c r="J448" s="6"/>
      <c r="K448" s="6"/>
      <c r="L448" s="6"/>
      <c r="M448" s="6"/>
      <c r="N448" s="6"/>
      <c r="O448" s="6"/>
      <c r="P448" s="6"/>
      <c r="Q448" s="6"/>
    </row>
    <row r="449" spans="1:17" ht="12.75">
      <c r="A449" s="214"/>
      <c r="B449" s="202"/>
      <c r="C449" s="172"/>
      <c r="D449" s="202"/>
      <c r="E449" s="6"/>
      <c r="F449" s="6"/>
      <c r="G449" s="6"/>
      <c r="H449" s="6"/>
      <c r="I449" s="6"/>
      <c r="J449" s="6"/>
      <c r="K449" s="6"/>
      <c r="L449" s="6"/>
      <c r="M449" s="6"/>
      <c r="N449" s="6"/>
      <c r="O449" s="6"/>
      <c r="P449" s="6"/>
      <c r="Q449" s="6"/>
    </row>
    <row r="450" spans="1:17" ht="12.75">
      <c r="A450" s="214"/>
      <c r="B450" s="202"/>
      <c r="C450" s="172"/>
      <c r="D450" s="202"/>
      <c r="E450" s="6"/>
      <c r="F450" s="6"/>
      <c r="G450" s="6"/>
      <c r="H450" s="6"/>
      <c r="I450" s="6"/>
      <c r="J450" s="6"/>
      <c r="K450" s="6"/>
      <c r="L450" s="6"/>
      <c r="M450" s="6"/>
      <c r="N450" s="6"/>
      <c r="O450" s="6"/>
      <c r="P450" s="6"/>
      <c r="Q450" s="6"/>
    </row>
    <row r="451" spans="1:17" ht="12.75">
      <c r="A451" s="214"/>
      <c r="B451" s="202"/>
      <c r="C451" s="172"/>
      <c r="D451" s="202"/>
      <c r="E451" s="6"/>
      <c r="F451" s="6"/>
      <c r="G451" s="6"/>
      <c r="H451" s="6"/>
      <c r="I451" s="6"/>
      <c r="J451" s="6"/>
      <c r="K451" s="6"/>
      <c r="L451" s="6"/>
      <c r="M451" s="6"/>
      <c r="N451" s="6"/>
      <c r="O451" s="6"/>
      <c r="P451" s="6"/>
      <c r="Q451" s="6"/>
    </row>
    <row r="452" spans="1:17" ht="12.75">
      <c r="A452" s="214"/>
      <c r="B452" s="202"/>
      <c r="C452" s="172"/>
      <c r="D452" s="202"/>
      <c r="E452" s="6"/>
      <c r="F452" s="6"/>
      <c r="G452" s="6"/>
      <c r="H452" s="6"/>
      <c r="I452" s="6"/>
      <c r="J452" s="6"/>
      <c r="K452" s="6"/>
      <c r="L452" s="6"/>
      <c r="M452" s="6"/>
      <c r="N452" s="6"/>
      <c r="O452" s="6"/>
      <c r="P452" s="6"/>
      <c r="Q452" s="6"/>
    </row>
    <row r="453" spans="1:17" ht="12.75">
      <c r="A453" s="214"/>
      <c r="B453" s="202"/>
      <c r="C453" s="172"/>
      <c r="D453" s="202"/>
      <c r="E453" s="6"/>
      <c r="F453" s="6"/>
      <c r="G453" s="6"/>
      <c r="H453" s="6"/>
      <c r="I453" s="6"/>
      <c r="J453" s="6"/>
      <c r="K453" s="6"/>
      <c r="L453" s="6"/>
      <c r="M453" s="6"/>
      <c r="N453" s="6"/>
      <c r="O453" s="6"/>
      <c r="P453" s="6"/>
      <c r="Q453" s="6"/>
    </row>
    <row r="454" spans="1:17" ht="12.75">
      <c r="A454" s="214"/>
      <c r="B454" s="202"/>
      <c r="C454" s="172"/>
      <c r="D454" s="202"/>
      <c r="E454" s="6"/>
      <c r="F454" s="6"/>
      <c r="G454" s="6"/>
      <c r="H454" s="6"/>
      <c r="I454" s="6"/>
      <c r="J454" s="6"/>
      <c r="K454" s="6"/>
      <c r="L454" s="6"/>
      <c r="M454" s="6"/>
      <c r="N454" s="6"/>
      <c r="O454" s="6"/>
      <c r="P454" s="6"/>
      <c r="Q454" s="6"/>
    </row>
    <row r="455" spans="1:17" ht="12.75">
      <c r="A455" s="214"/>
      <c r="B455" s="202"/>
      <c r="C455" s="172"/>
      <c r="D455" s="202"/>
      <c r="E455" s="6"/>
      <c r="F455" s="6"/>
      <c r="G455" s="6"/>
      <c r="H455" s="6"/>
      <c r="I455" s="6"/>
      <c r="J455" s="6"/>
      <c r="K455" s="6"/>
      <c r="L455" s="6"/>
      <c r="M455" s="6"/>
      <c r="N455" s="6"/>
      <c r="O455" s="6"/>
      <c r="P455" s="6"/>
      <c r="Q455" s="6"/>
    </row>
    <row r="456" spans="1:17" ht="12.75">
      <c r="A456" s="214"/>
      <c r="B456" s="202"/>
      <c r="C456" s="172"/>
      <c r="D456" s="202"/>
      <c r="E456" s="6"/>
      <c r="F456" s="6"/>
      <c r="G456" s="6"/>
      <c r="H456" s="6"/>
      <c r="I456" s="6"/>
      <c r="J456" s="6"/>
      <c r="K456" s="6"/>
      <c r="L456" s="6"/>
      <c r="M456" s="6"/>
      <c r="N456" s="6"/>
      <c r="O456" s="6"/>
      <c r="P456" s="6"/>
      <c r="Q456" s="6"/>
    </row>
    <row r="457" spans="1:17" ht="12.75">
      <c r="A457" s="214"/>
      <c r="B457" s="202"/>
      <c r="C457" s="172"/>
      <c r="D457" s="202"/>
      <c r="E457" s="6"/>
      <c r="F457" s="6"/>
      <c r="G457" s="6"/>
      <c r="H457" s="6"/>
      <c r="I457" s="6"/>
      <c r="J457" s="6"/>
      <c r="K457" s="6"/>
      <c r="L457" s="6"/>
      <c r="M457" s="6"/>
      <c r="N457" s="6"/>
      <c r="O457" s="6"/>
      <c r="P457" s="6"/>
      <c r="Q457" s="6"/>
    </row>
    <row r="458" spans="1:17" ht="12.75">
      <c r="A458" s="214"/>
      <c r="B458" s="202"/>
      <c r="C458" s="172"/>
      <c r="D458" s="202"/>
      <c r="E458" s="6"/>
      <c r="F458" s="6"/>
      <c r="G458" s="6"/>
      <c r="H458" s="6"/>
      <c r="I458" s="6"/>
      <c r="J458" s="6"/>
      <c r="K458" s="6"/>
      <c r="L458" s="6"/>
      <c r="M458" s="6"/>
      <c r="N458" s="6"/>
      <c r="O458" s="6"/>
      <c r="P458" s="6"/>
      <c r="Q458" s="6"/>
    </row>
    <row r="459" spans="1:17" ht="12.75">
      <c r="A459" s="214"/>
      <c r="B459" s="202"/>
      <c r="C459" s="172"/>
      <c r="D459" s="202"/>
      <c r="E459" s="6"/>
      <c r="F459" s="6"/>
      <c r="G459" s="6"/>
      <c r="H459" s="6"/>
      <c r="I459" s="6"/>
      <c r="J459" s="6"/>
      <c r="K459" s="6"/>
      <c r="L459" s="6"/>
      <c r="M459" s="6"/>
      <c r="N459" s="6"/>
      <c r="O459" s="6"/>
      <c r="P459" s="6"/>
      <c r="Q459" s="6"/>
    </row>
    <row r="460" spans="1:17" ht="12.75">
      <c r="A460" s="214"/>
      <c r="B460" s="202"/>
      <c r="C460" s="172"/>
      <c r="D460" s="202"/>
      <c r="E460" s="6"/>
      <c r="F460" s="6"/>
      <c r="G460" s="6"/>
      <c r="H460" s="6"/>
      <c r="I460" s="6"/>
      <c r="J460" s="6"/>
      <c r="K460" s="6"/>
      <c r="L460" s="6"/>
      <c r="M460" s="6"/>
      <c r="N460" s="6"/>
      <c r="O460" s="6"/>
      <c r="P460" s="6"/>
      <c r="Q460" s="6"/>
    </row>
    <row r="461" spans="1:17" ht="12.75">
      <c r="A461" s="214"/>
      <c r="B461" s="202"/>
      <c r="C461" s="172"/>
      <c r="D461" s="202"/>
      <c r="E461" s="6"/>
      <c r="F461" s="6"/>
      <c r="G461" s="6"/>
      <c r="H461" s="6"/>
      <c r="I461" s="6"/>
      <c r="J461" s="6"/>
      <c r="K461" s="6"/>
      <c r="L461" s="6"/>
      <c r="M461" s="6"/>
      <c r="N461" s="6"/>
      <c r="O461" s="6"/>
      <c r="P461" s="6"/>
      <c r="Q461" s="6"/>
    </row>
    <row r="462" spans="1:17" ht="12.75">
      <c r="A462" s="214"/>
      <c r="B462" s="202"/>
      <c r="C462" s="172"/>
      <c r="D462" s="202"/>
      <c r="E462" s="6"/>
      <c r="F462" s="6"/>
      <c r="G462" s="6"/>
      <c r="H462" s="6"/>
      <c r="I462" s="6"/>
      <c r="J462" s="6"/>
      <c r="K462" s="6"/>
      <c r="L462" s="6"/>
      <c r="M462" s="6"/>
      <c r="N462" s="6"/>
      <c r="O462" s="6"/>
      <c r="P462" s="6"/>
      <c r="Q462" s="6"/>
    </row>
    <row r="463" spans="1:17" ht="12.75">
      <c r="A463" s="214"/>
      <c r="B463" s="202"/>
      <c r="C463" s="172"/>
      <c r="D463" s="202"/>
      <c r="E463" s="6"/>
      <c r="F463" s="6"/>
      <c r="G463" s="6"/>
      <c r="H463" s="6"/>
      <c r="I463" s="6"/>
      <c r="J463" s="6"/>
      <c r="K463" s="6"/>
      <c r="L463" s="6"/>
      <c r="M463" s="6"/>
      <c r="N463" s="6"/>
      <c r="O463" s="6"/>
      <c r="P463" s="6"/>
      <c r="Q463" s="6"/>
    </row>
    <row r="464" spans="1:17" ht="12.75">
      <c r="A464" s="214"/>
      <c r="B464" s="202"/>
      <c r="C464" s="172"/>
      <c r="D464" s="202"/>
      <c r="E464" s="6"/>
      <c r="F464" s="6"/>
      <c r="G464" s="6"/>
      <c r="H464" s="6"/>
      <c r="I464" s="6"/>
      <c r="J464" s="6"/>
      <c r="K464" s="6"/>
      <c r="L464" s="6"/>
      <c r="M464" s="6"/>
      <c r="N464" s="6"/>
      <c r="O464" s="6"/>
      <c r="P464" s="6"/>
      <c r="Q464" s="6"/>
    </row>
    <row r="465" spans="1:17" ht="12.75">
      <c r="A465" s="214"/>
      <c r="B465" s="202"/>
      <c r="C465" s="172"/>
      <c r="D465" s="202"/>
      <c r="E465" s="6"/>
      <c r="F465" s="6"/>
      <c r="G465" s="6"/>
      <c r="H465" s="6"/>
      <c r="I465" s="6"/>
      <c r="J465" s="6"/>
      <c r="K465" s="6"/>
      <c r="L465" s="6"/>
      <c r="M465" s="6"/>
      <c r="N465" s="6"/>
      <c r="O465" s="6"/>
      <c r="P465" s="6"/>
      <c r="Q465" s="6"/>
    </row>
    <row r="466" spans="1:17" ht="12.75">
      <c r="A466" s="214"/>
      <c r="B466" s="202"/>
      <c r="C466" s="172"/>
      <c r="D466" s="202"/>
      <c r="E466" s="6"/>
      <c r="F466" s="6"/>
      <c r="G466" s="6"/>
      <c r="H466" s="6"/>
      <c r="I466" s="6"/>
      <c r="J466" s="6"/>
      <c r="K466" s="6"/>
      <c r="L466" s="6"/>
      <c r="M466" s="6"/>
      <c r="N466" s="6"/>
      <c r="O466" s="6"/>
      <c r="P466" s="6"/>
      <c r="Q466" s="6"/>
    </row>
    <row r="467" spans="1:17" ht="12.75">
      <c r="A467" s="214"/>
      <c r="B467" s="202"/>
      <c r="C467" s="172"/>
      <c r="D467" s="202"/>
      <c r="E467" s="6"/>
      <c r="F467" s="6"/>
      <c r="G467" s="6"/>
      <c r="H467" s="6"/>
      <c r="I467" s="6"/>
      <c r="J467" s="6"/>
      <c r="K467" s="6"/>
      <c r="L467" s="6"/>
      <c r="M467" s="6"/>
      <c r="N467" s="6"/>
      <c r="O467" s="6"/>
      <c r="P467" s="6"/>
      <c r="Q467" s="6"/>
    </row>
    <row r="468" spans="1:17" ht="12.75">
      <c r="A468" s="214"/>
      <c r="B468" s="202"/>
      <c r="C468" s="172"/>
      <c r="D468" s="202"/>
      <c r="E468" s="6"/>
      <c r="F468" s="6"/>
      <c r="G468" s="6"/>
      <c r="H468" s="6"/>
      <c r="I468" s="6"/>
      <c r="J468" s="6"/>
      <c r="K468" s="6"/>
      <c r="L468" s="6"/>
      <c r="M468" s="6"/>
      <c r="N468" s="6"/>
      <c r="O468" s="6"/>
      <c r="P468" s="6"/>
      <c r="Q468" s="6"/>
    </row>
    <row r="469" spans="1:17" ht="12.75">
      <c r="A469" s="214"/>
      <c r="B469" s="202"/>
      <c r="C469" s="172"/>
      <c r="D469" s="202"/>
      <c r="E469" s="6"/>
      <c r="F469" s="6"/>
      <c r="G469" s="6"/>
      <c r="H469" s="6"/>
      <c r="I469" s="6"/>
      <c r="J469" s="6"/>
      <c r="K469" s="6"/>
      <c r="L469" s="6"/>
      <c r="M469" s="6"/>
      <c r="N469" s="6"/>
      <c r="O469" s="6"/>
      <c r="P469" s="6"/>
      <c r="Q469" s="6"/>
    </row>
    <row r="470" spans="1:17" ht="12.75">
      <c r="A470" s="214"/>
      <c r="B470" s="202"/>
      <c r="C470" s="172"/>
      <c r="D470" s="202"/>
      <c r="E470" s="6"/>
      <c r="F470" s="6"/>
      <c r="G470" s="6"/>
      <c r="H470" s="6"/>
      <c r="I470" s="6"/>
      <c r="J470" s="6"/>
      <c r="K470" s="6"/>
      <c r="L470" s="6"/>
      <c r="M470" s="6"/>
      <c r="N470" s="6"/>
      <c r="O470" s="6"/>
      <c r="P470" s="6"/>
      <c r="Q470" s="6"/>
    </row>
    <row r="471" spans="1:17" ht="12.75">
      <c r="A471" s="214"/>
      <c r="B471" s="202"/>
      <c r="C471" s="172"/>
      <c r="D471" s="202"/>
      <c r="E471" s="6"/>
      <c r="F471" s="6"/>
      <c r="G471" s="6"/>
      <c r="H471" s="6"/>
      <c r="I471" s="6"/>
      <c r="J471" s="6"/>
      <c r="K471" s="6"/>
      <c r="L471" s="6"/>
      <c r="M471" s="6"/>
      <c r="N471" s="6"/>
      <c r="O471" s="6"/>
      <c r="P471" s="6"/>
      <c r="Q471" s="6"/>
    </row>
    <row r="472" spans="1:17" ht="12.75">
      <c r="A472" s="214"/>
      <c r="B472" s="202"/>
      <c r="C472" s="172"/>
      <c r="D472" s="202"/>
      <c r="E472" s="6"/>
      <c r="F472" s="6"/>
      <c r="G472" s="6"/>
      <c r="H472" s="6"/>
      <c r="I472" s="6"/>
      <c r="J472" s="6"/>
      <c r="K472" s="6"/>
      <c r="L472" s="6"/>
      <c r="M472" s="6"/>
      <c r="N472" s="6"/>
      <c r="O472" s="6"/>
      <c r="P472" s="6"/>
      <c r="Q472" s="6"/>
    </row>
    <row r="473" spans="1:17" ht="12.75">
      <c r="A473" s="214"/>
      <c r="B473" s="202"/>
      <c r="C473" s="172"/>
      <c r="D473" s="202"/>
      <c r="E473" s="6"/>
      <c r="F473" s="6"/>
      <c r="G473" s="6"/>
      <c r="H473" s="6"/>
      <c r="I473" s="6"/>
      <c r="J473" s="6"/>
      <c r="K473" s="6"/>
      <c r="L473" s="6"/>
      <c r="M473" s="6"/>
      <c r="N473" s="6"/>
      <c r="O473" s="6"/>
      <c r="P473" s="6"/>
      <c r="Q473" s="6"/>
    </row>
    <row r="474" spans="1:17" ht="12.75">
      <c r="A474" s="214"/>
      <c r="B474" s="202"/>
      <c r="C474" s="172"/>
      <c r="D474" s="202"/>
      <c r="E474" s="6"/>
      <c r="F474" s="6"/>
      <c r="G474" s="6"/>
      <c r="H474" s="6"/>
      <c r="I474" s="6"/>
      <c r="J474" s="6"/>
      <c r="K474" s="6"/>
      <c r="L474" s="6"/>
      <c r="M474" s="6"/>
      <c r="N474" s="6"/>
      <c r="O474" s="6"/>
      <c r="P474" s="6"/>
      <c r="Q474" s="6"/>
    </row>
    <row r="475" spans="1:17" ht="12.75">
      <c r="A475" s="214"/>
      <c r="B475" s="202"/>
      <c r="C475" s="172"/>
      <c r="D475" s="202"/>
      <c r="E475" s="6"/>
      <c r="F475" s="6"/>
      <c r="G475" s="6"/>
      <c r="H475" s="6"/>
      <c r="I475" s="6"/>
      <c r="J475" s="6"/>
      <c r="K475" s="6"/>
      <c r="L475" s="6"/>
      <c r="M475" s="6"/>
      <c r="N475" s="6"/>
      <c r="O475" s="6"/>
      <c r="P475" s="6"/>
      <c r="Q475" s="6"/>
    </row>
    <row r="476" spans="1:17" ht="12.75">
      <c r="A476" s="214"/>
      <c r="B476" s="202"/>
      <c r="C476" s="172"/>
      <c r="D476" s="202"/>
      <c r="E476" s="6"/>
      <c r="F476" s="6"/>
      <c r="G476" s="6"/>
      <c r="H476" s="6"/>
      <c r="I476" s="6"/>
      <c r="J476" s="6"/>
      <c r="K476" s="6"/>
      <c r="L476" s="6"/>
      <c r="M476" s="6"/>
      <c r="N476" s="6"/>
      <c r="O476" s="6"/>
      <c r="P476" s="6"/>
      <c r="Q476" s="6"/>
    </row>
    <row r="477" spans="1:17" ht="12.75">
      <c r="A477" s="214"/>
      <c r="B477" s="202"/>
      <c r="C477" s="172"/>
      <c r="D477" s="202"/>
      <c r="E477" s="6"/>
      <c r="F477" s="6"/>
      <c r="G477" s="6"/>
      <c r="H477" s="6"/>
      <c r="I477" s="6"/>
      <c r="J477" s="6"/>
      <c r="K477" s="6"/>
      <c r="L477" s="6"/>
      <c r="M477" s="6"/>
      <c r="N477" s="6"/>
      <c r="O477" s="6"/>
      <c r="P477" s="6"/>
      <c r="Q477" s="6"/>
    </row>
    <row r="478" spans="1:17" ht="12.75">
      <c r="A478" s="214"/>
      <c r="B478" s="202"/>
      <c r="C478" s="172"/>
      <c r="D478" s="202"/>
      <c r="E478" s="6"/>
      <c r="F478" s="6"/>
      <c r="G478" s="6"/>
      <c r="H478" s="6"/>
      <c r="I478" s="6"/>
      <c r="J478" s="6"/>
      <c r="K478" s="6"/>
      <c r="L478" s="6"/>
      <c r="M478" s="6"/>
      <c r="N478" s="6"/>
      <c r="O478" s="6"/>
      <c r="P478" s="6"/>
      <c r="Q478" s="6"/>
    </row>
    <row r="479" spans="1:17" ht="12.75">
      <c r="A479" s="214"/>
      <c r="B479" s="202"/>
      <c r="C479" s="172"/>
      <c r="D479" s="202"/>
      <c r="E479" s="6"/>
      <c r="F479" s="6"/>
      <c r="G479" s="6"/>
      <c r="H479" s="6"/>
      <c r="I479" s="6"/>
      <c r="J479" s="6"/>
      <c r="K479" s="6"/>
      <c r="L479" s="6"/>
      <c r="M479" s="6"/>
      <c r="N479" s="6"/>
      <c r="O479" s="6"/>
      <c r="P479" s="6"/>
      <c r="Q479" s="6"/>
    </row>
    <row r="480" spans="1:17" ht="12.75">
      <c r="A480" s="214"/>
      <c r="B480" s="202"/>
      <c r="C480" s="172"/>
      <c r="D480" s="202"/>
      <c r="E480" s="6"/>
      <c r="F480" s="6"/>
      <c r="G480" s="6"/>
      <c r="H480" s="6"/>
      <c r="I480" s="6"/>
      <c r="J480" s="6"/>
      <c r="K480" s="6"/>
      <c r="L480" s="6"/>
      <c r="M480" s="6"/>
      <c r="N480" s="6"/>
      <c r="O480" s="6"/>
      <c r="P480" s="6"/>
      <c r="Q480" s="6"/>
    </row>
    <row r="481" spans="1:17" ht="12.75">
      <c r="A481" s="214"/>
      <c r="B481" s="202"/>
      <c r="C481" s="172"/>
      <c r="D481" s="202"/>
      <c r="E481" s="6"/>
      <c r="F481" s="6"/>
      <c r="G481" s="6"/>
      <c r="H481" s="6"/>
      <c r="I481" s="6"/>
      <c r="J481" s="6"/>
      <c r="K481" s="6"/>
      <c r="L481" s="6"/>
      <c r="M481" s="6"/>
      <c r="N481" s="6"/>
      <c r="O481" s="6"/>
      <c r="P481" s="6"/>
      <c r="Q481" s="6"/>
    </row>
    <row r="482" spans="1:17" ht="12.75">
      <c r="A482" s="214"/>
      <c r="B482" s="202"/>
      <c r="C482" s="172"/>
      <c r="D482" s="202"/>
      <c r="E482" s="6"/>
      <c r="F482" s="6"/>
      <c r="G482" s="6"/>
      <c r="H482" s="6"/>
      <c r="I482" s="6"/>
      <c r="J482" s="6"/>
      <c r="K482" s="6"/>
      <c r="L482" s="6"/>
      <c r="M482" s="6"/>
      <c r="N482" s="6"/>
      <c r="O482" s="6"/>
      <c r="P482" s="6"/>
      <c r="Q482" s="6"/>
    </row>
    <row r="483" spans="1:17" ht="12.75">
      <c r="A483" s="214"/>
      <c r="B483" s="202"/>
      <c r="C483" s="172"/>
      <c r="D483" s="202"/>
      <c r="E483" s="6"/>
      <c r="F483" s="6"/>
      <c r="G483" s="6"/>
      <c r="H483" s="6"/>
      <c r="I483" s="6"/>
      <c r="J483" s="6"/>
      <c r="K483" s="6"/>
      <c r="L483" s="6"/>
      <c r="M483" s="6"/>
      <c r="N483" s="6"/>
      <c r="O483" s="6"/>
      <c r="P483" s="6"/>
      <c r="Q483" s="6"/>
    </row>
    <row r="484" spans="1:17" ht="12.75">
      <c r="A484" s="214"/>
      <c r="B484" s="202"/>
      <c r="C484" s="172"/>
      <c r="D484" s="202"/>
      <c r="E484" s="6"/>
      <c r="F484" s="6"/>
      <c r="G484" s="6"/>
      <c r="H484" s="6"/>
      <c r="I484" s="6"/>
      <c r="J484" s="6"/>
      <c r="K484" s="6"/>
      <c r="L484" s="6"/>
      <c r="M484" s="6"/>
      <c r="N484" s="6"/>
      <c r="O484" s="6"/>
      <c r="P484" s="6"/>
      <c r="Q484" s="6"/>
    </row>
    <row r="485" spans="1:17" ht="12.75">
      <c r="A485" s="214"/>
      <c r="B485" s="202"/>
      <c r="C485" s="172"/>
      <c r="D485" s="202"/>
      <c r="E485" s="6"/>
      <c r="F485" s="6"/>
      <c r="G485" s="6"/>
      <c r="H485" s="6"/>
      <c r="I485" s="6"/>
      <c r="J485" s="6"/>
      <c r="K485" s="6"/>
      <c r="L485" s="6"/>
      <c r="M485" s="6"/>
      <c r="N485" s="6"/>
      <c r="O485" s="6"/>
      <c r="P485" s="6"/>
      <c r="Q485" s="6"/>
    </row>
    <row r="486" spans="1:17" ht="12.75">
      <c r="A486" s="214"/>
      <c r="B486" s="202"/>
      <c r="C486" s="172"/>
      <c r="D486" s="202"/>
      <c r="E486" s="6"/>
      <c r="F486" s="6"/>
      <c r="G486" s="6"/>
      <c r="H486" s="6"/>
      <c r="I486" s="6"/>
      <c r="J486" s="6"/>
      <c r="K486" s="6"/>
      <c r="L486" s="6"/>
      <c r="M486" s="6"/>
      <c r="N486" s="6"/>
      <c r="O486" s="6"/>
      <c r="P486" s="6"/>
      <c r="Q486" s="6"/>
    </row>
    <row r="487" spans="1:17" ht="12.75">
      <c r="A487" s="214"/>
      <c r="B487" s="202"/>
      <c r="C487" s="172"/>
      <c r="D487" s="202"/>
      <c r="E487" s="6"/>
      <c r="F487" s="6"/>
      <c r="G487" s="6"/>
      <c r="H487" s="6"/>
      <c r="I487" s="6"/>
      <c r="J487" s="6"/>
      <c r="K487" s="6"/>
      <c r="L487" s="6"/>
      <c r="M487" s="6"/>
      <c r="N487" s="6"/>
      <c r="O487" s="6"/>
      <c r="P487" s="6"/>
      <c r="Q487" s="6"/>
    </row>
    <row r="488" spans="1:17" ht="12.75">
      <c r="A488" s="214"/>
      <c r="B488" s="202"/>
      <c r="C488" s="172"/>
      <c r="D488" s="202"/>
      <c r="E488" s="6"/>
      <c r="F488" s="6"/>
      <c r="G488" s="6"/>
      <c r="H488" s="6"/>
      <c r="I488" s="6"/>
      <c r="J488" s="6"/>
      <c r="K488" s="6"/>
      <c r="L488" s="6"/>
      <c r="M488" s="6"/>
      <c r="N488" s="6"/>
      <c r="O488" s="6"/>
      <c r="P488" s="6"/>
      <c r="Q488" s="6"/>
    </row>
    <row r="489" spans="1:17" ht="12.75">
      <c r="A489" s="214"/>
      <c r="B489" s="202"/>
      <c r="C489" s="172"/>
      <c r="D489" s="202"/>
      <c r="E489" s="6"/>
      <c r="F489" s="6"/>
      <c r="G489" s="6"/>
      <c r="H489" s="6"/>
      <c r="I489" s="6"/>
      <c r="J489" s="6"/>
      <c r="K489" s="6"/>
      <c r="L489" s="6"/>
      <c r="M489" s="6"/>
      <c r="N489" s="6"/>
      <c r="O489" s="6"/>
      <c r="P489" s="6"/>
      <c r="Q489" s="6"/>
    </row>
    <row r="490" spans="1:17" ht="12.75">
      <c r="A490" s="214"/>
      <c r="B490" s="202"/>
      <c r="C490" s="172"/>
      <c r="D490" s="202"/>
      <c r="E490" s="6"/>
      <c r="F490" s="6"/>
      <c r="G490" s="6"/>
      <c r="H490" s="6"/>
      <c r="I490" s="6"/>
      <c r="J490" s="6"/>
      <c r="K490" s="6"/>
      <c r="L490" s="6"/>
      <c r="M490" s="6"/>
      <c r="N490" s="6"/>
      <c r="O490" s="6"/>
      <c r="P490" s="6"/>
      <c r="Q490" s="6"/>
    </row>
    <row r="491" spans="1:17" ht="12.75">
      <c r="A491" s="214"/>
      <c r="B491" s="202"/>
      <c r="C491" s="172"/>
      <c r="D491" s="202"/>
      <c r="E491" s="6"/>
      <c r="F491" s="6"/>
      <c r="G491" s="6"/>
      <c r="H491" s="6"/>
      <c r="I491" s="6"/>
      <c r="J491" s="6"/>
      <c r="K491" s="6"/>
      <c r="L491" s="6"/>
      <c r="M491" s="6"/>
      <c r="N491" s="6"/>
      <c r="O491" s="6"/>
      <c r="P491" s="6"/>
      <c r="Q491" s="6"/>
    </row>
    <row r="492" spans="1:17" ht="12.75">
      <c r="A492" s="214"/>
      <c r="B492" s="202"/>
      <c r="C492" s="172"/>
      <c r="D492" s="202"/>
      <c r="E492" s="6"/>
      <c r="F492" s="6"/>
      <c r="G492" s="6"/>
      <c r="H492" s="6"/>
      <c r="I492" s="6"/>
      <c r="J492" s="6"/>
      <c r="K492" s="6"/>
      <c r="L492" s="6"/>
      <c r="M492" s="6"/>
      <c r="N492" s="6"/>
      <c r="O492" s="6"/>
      <c r="P492" s="6"/>
      <c r="Q492" s="6"/>
    </row>
    <row r="493" spans="1:17" ht="12.75">
      <c r="A493" s="214"/>
      <c r="B493" s="202"/>
      <c r="C493" s="172"/>
      <c r="D493" s="202"/>
      <c r="E493" s="6"/>
      <c r="F493" s="6"/>
      <c r="G493" s="6"/>
      <c r="H493" s="6"/>
      <c r="I493" s="6"/>
      <c r="J493" s="6"/>
      <c r="K493" s="6"/>
      <c r="L493" s="6"/>
      <c r="M493" s="6"/>
      <c r="N493" s="6"/>
      <c r="O493" s="6"/>
      <c r="P493" s="6"/>
      <c r="Q493" s="6"/>
    </row>
    <row r="494" spans="1:17" ht="12.75">
      <c r="A494" s="214"/>
      <c r="B494" s="202"/>
      <c r="C494" s="172"/>
      <c r="D494" s="202"/>
      <c r="E494" s="6"/>
      <c r="F494" s="6"/>
      <c r="G494" s="6"/>
      <c r="H494" s="6"/>
      <c r="I494" s="6"/>
      <c r="J494" s="6"/>
      <c r="K494" s="6"/>
      <c r="L494" s="6"/>
      <c r="M494" s="6"/>
      <c r="N494" s="6"/>
      <c r="O494" s="6"/>
      <c r="P494" s="6"/>
      <c r="Q494" s="6"/>
    </row>
    <row r="495" spans="1:17" ht="12.75">
      <c r="A495" s="214"/>
      <c r="B495" s="202"/>
      <c r="C495" s="172"/>
      <c r="D495" s="202"/>
      <c r="E495" s="6"/>
      <c r="F495" s="6"/>
      <c r="G495" s="6"/>
      <c r="H495" s="6"/>
      <c r="I495" s="6"/>
      <c r="J495" s="6"/>
      <c r="K495" s="6"/>
      <c r="L495" s="6"/>
      <c r="M495" s="6"/>
      <c r="N495" s="6"/>
      <c r="O495" s="6"/>
      <c r="P495" s="6"/>
      <c r="Q495" s="6"/>
    </row>
    <row r="496" spans="1:17" ht="12.75">
      <c r="A496" s="214"/>
      <c r="B496" s="202"/>
      <c r="C496" s="172"/>
      <c r="D496" s="202"/>
      <c r="E496" s="6"/>
      <c r="F496" s="6"/>
      <c r="G496" s="6"/>
      <c r="H496" s="6"/>
      <c r="I496" s="6"/>
      <c r="J496" s="6"/>
      <c r="K496" s="6"/>
      <c r="L496" s="6"/>
      <c r="M496" s="6"/>
      <c r="N496" s="6"/>
      <c r="O496" s="6"/>
      <c r="P496" s="6"/>
      <c r="Q496" s="6"/>
    </row>
    <row r="497" spans="1:17" ht="12.75">
      <c r="A497" s="214"/>
      <c r="B497" s="202"/>
      <c r="C497" s="172"/>
      <c r="D497" s="202"/>
      <c r="E497" s="6"/>
      <c r="F497" s="6"/>
      <c r="G497" s="6"/>
      <c r="H497" s="6"/>
      <c r="I497" s="6"/>
      <c r="J497" s="6"/>
      <c r="K497" s="6"/>
      <c r="L497" s="6"/>
      <c r="M497" s="6"/>
      <c r="N497" s="6"/>
      <c r="O497" s="6"/>
      <c r="P497" s="6"/>
      <c r="Q497" s="6"/>
    </row>
    <row r="498" spans="1:17" ht="12.75">
      <c r="A498" s="214"/>
      <c r="B498" s="202"/>
      <c r="C498" s="172"/>
      <c r="D498" s="202"/>
      <c r="E498" s="6"/>
      <c r="F498" s="6"/>
      <c r="G498" s="6"/>
      <c r="H498" s="6"/>
      <c r="I498" s="6"/>
      <c r="J498" s="6"/>
      <c r="K498" s="6"/>
      <c r="L498" s="6"/>
      <c r="M498" s="6"/>
      <c r="N498" s="6"/>
      <c r="O498" s="6"/>
      <c r="P498" s="6"/>
      <c r="Q498" s="6"/>
    </row>
    <row r="499" spans="1:17" ht="12.75">
      <c r="A499" s="214"/>
      <c r="B499" s="202"/>
      <c r="C499" s="172"/>
      <c r="D499" s="202"/>
      <c r="E499" s="6"/>
      <c r="F499" s="6"/>
      <c r="G499" s="6"/>
      <c r="H499" s="6"/>
      <c r="I499" s="6"/>
      <c r="J499" s="6"/>
      <c r="K499" s="6"/>
      <c r="L499" s="6"/>
      <c r="M499" s="6"/>
      <c r="N499" s="6"/>
      <c r="O499" s="6"/>
      <c r="P499" s="6"/>
      <c r="Q499" s="6"/>
    </row>
    <row r="500" spans="1:17" ht="12.75">
      <c r="A500" s="214"/>
      <c r="B500" s="202"/>
      <c r="C500" s="172"/>
      <c r="D500" s="202"/>
      <c r="E500" s="6"/>
      <c r="F500" s="6"/>
      <c r="G500" s="6"/>
      <c r="H500" s="6"/>
      <c r="I500" s="6"/>
      <c r="J500" s="6"/>
      <c r="K500" s="6"/>
      <c r="L500" s="6"/>
      <c r="M500" s="6"/>
      <c r="N500" s="6"/>
      <c r="O500" s="6"/>
      <c r="P500" s="6"/>
      <c r="Q500" s="6"/>
    </row>
    <row r="501" spans="1:17" ht="12.75">
      <c r="A501" s="214"/>
      <c r="B501" s="202"/>
      <c r="C501" s="172"/>
      <c r="D501" s="202"/>
      <c r="E501" s="6"/>
      <c r="F501" s="6"/>
      <c r="G501" s="6"/>
      <c r="H501" s="6"/>
      <c r="I501" s="6"/>
      <c r="J501" s="6"/>
      <c r="K501" s="6"/>
      <c r="L501" s="6"/>
      <c r="M501" s="6"/>
      <c r="N501" s="6"/>
      <c r="O501" s="6"/>
      <c r="P501" s="6"/>
      <c r="Q501" s="6"/>
    </row>
    <row r="502" spans="1:17" ht="12.75">
      <c r="A502" s="214"/>
      <c r="B502" s="202"/>
      <c r="C502" s="172"/>
      <c r="D502" s="202"/>
      <c r="E502" s="6"/>
      <c r="F502" s="6"/>
      <c r="G502" s="6"/>
      <c r="H502" s="6"/>
      <c r="I502" s="6"/>
      <c r="J502" s="6"/>
      <c r="K502" s="6"/>
      <c r="L502" s="6"/>
      <c r="M502" s="6"/>
      <c r="N502" s="6"/>
      <c r="O502" s="6"/>
      <c r="P502" s="6"/>
      <c r="Q502" s="6"/>
    </row>
    <row r="503" spans="1:17" ht="12.75">
      <c r="A503" s="214"/>
      <c r="B503" s="202"/>
      <c r="C503" s="172"/>
      <c r="D503" s="202"/>
      <c r="E503" s="6"/>
      <c r="F503" s="6"/>
      <c r="G503" s="6"/>
      <c r="H503" s="6"/>
      <c r="I503" s="6"/>
      <c r="J503" s="6"/>
      <c r="K503" s="6"/>
      <c r="L503" s="6"/>
      <c r="M503" s="6"/>
      <c r="N503" s="6"/>
      <c r="O503" s="6"/>
      <c r="P503" s="6"/>
      <c r="Q503" s="6"/>
    </row>
    <row r="504" spans="1:17" ht="12.75">
      <c r="A504" s="214"/>
      <c r="B504" s="202"/>
      <c r="C504" s="172"/>
      <c r="D504" s="202"/>
      <c r="E504" s="6"/>
      <c r="F504" s="6"/>
      <c r="G504" s="6"/>
      <c r="H504" s="6"/>
      <c r="I504" s="6"/>
      <c r="J504" s="6"/>
      <c r="K504" s="6"/>
      <c r="L504" s="6"/>
      <c r="M504" s="6"/>
      <c r="N504" s="6"/>
      <c r="O504" s="6"/>
      <c r="P504" s="6"/>
      <c r="Q504" s="6"/>
    </row>
    <row r="505" spans="1:17" ht="12.75">
      <c r="A505" s="214"/>
      <c r="B505" s="202"/>
      <c r="C505" s="172"/>
      <c r="D505" s="202"/>
      <c r="E505" s="6"/>
      <c r="F505" s="6"/>
      <c r="G505" s="6"/>
      <c r="H505" s="6"/>
      <c r="I505" s="6"/>
      <c r="J505" s="6"/>
      <c r="K505" s="6"/>
      <c r="L505" s="6"/>
      <c r="M505" s="6"/>
      <c r="N505" s="6"/>
      <c r="O505" s="6"/>
      <c r="P505" s="6"/>
      <c r="Q505" s="6"/>
    </row>
    <row r="506" spans="1:17" ht="12.75">
      <c r="A506" s="214"/>
      <c r="B506" s="202"/>
      <c r="C506" s="172"/>
      <c r="D506" s="202"/>
      <c r="E506" s="6"/>
      <c r="F506" s="6"/>
      <c r="G506" s="6"/>
      <c r="H506" s="6"/>
      <c r="I506" s="6"/>
      <c r="J506" s="6"/>
      <c r="K506" s="6"/>
      <c r="L506" s="6"/>
      <c r="M506" s="6"/>
      <c r="N506" s="6"/>
      <c r="O506" s="6"/>
      <c r="P506" s="6"/>
      <c r="Q506" s="6"/>
    </row>
    <row r="507" spans="1:17" ht="12.75">
      <c r="A507" s="214"/>
      <c r="B507" s="202"/>
      <c r="C507" s="172"/>
      <c r="D507" s="202"/>
      <c r="E507" s="6"/>
      <c r="F507" s="6"/>
      <c r="G507" s="6"/>
      <c r="H507" s="6"/>
      <c r="I507" s="6"/>
      <c r="J507" s="6"/>
      <c r="K507" s="6"/>
      <c r="L507" s="6"/>
      <c r="M507" s="6"/>
      <c r="N507" s="6"/>
      <c r="O507" s="6"/>
      <c r="P507" s="6"/>
      <c r="Q507" s="6"/>
    </row>
    <row r="508" spans="1:17" ht="12.75">
      <c r="A508" s="214"/>
      <c r="B508" s="202"/>
      <c r="C508" s="172"/>
      <c r="D508" s="202"/>
      <c r="E508" s="6"/>
      <c r="F508" s="6"/>
      <c r="G508" s="6"/>
      <c r="H508" s="6"/>
      <c r="I508" s="6"/>
      <c r="J508" s="6"/>
      <c r="K508" s="6"/>
      <c r="L508" s="6"/>
      <c r="M508" s="6"/>
      <c r="N508" s="6"/>
      <c r="O508" s="6"/>
      <c r="P508" s="6"/>
      <c r="Q508" s="6"/>
    </row>
    <row r="509" spans="1:17" ht="12.75">
      <c r="A509" s="214"/>
      <c r="B509" s="202"/>
      <c r="C509" s="172"/>
      <c r="D509" s="202"/>
      <c r="E509" s="6"/>
      <c r="F509" s="6"/>
      <c r="G509" s="6"/>
      <c r="H509" s="6"/>
      <c r="I509" s="6"/>
      <c r="J509" s="6"/>
      <c r="K509" s="6"/>
      <c r="L509" s="6"/>
      <c r="M509" s="6"/>
      <c r="N509" s="6"/>
      <c r="O509" s="6"/>
      <c r="P509" s="6"/>
      <c r="Q509" s="6"/>
    </row>
    <row r="510" spans="1:17" ht="12.75">
      <c r="A510" s="214"/>
      <c r="B510" s="202"/>
      <c r="C510" s="172"/>
      <c r="D510" s="202"/>
      <c r="E510" s="6"/>
      <c r="F510" s="6"/>
      <c r="G510" s="6"/>
      <c r="H510" s="6"/>
      <c r="I510" s="6"/>
      <c r="J510" s="6"/>
      <c r="K510" s="6"/>
      <c r="L510" s="6"/>
      <c r="M510" s="6"/>
      <c r="N510" s="6"/>
      <c r="O510" s="6"/>
      <c r="P510" s="6"/>
      <c r="Q510" s="6"/>
    </row>
    <row r="511" spans="1:17" ht="12.75">
      <c r="A511" s="214"/>
      <c r="B511" s="202"/>
      <c r="C511" s="172"/>
      <c r="D511" s="202"/>
      <c r="E511" s="6"/>
      <c r="F511" s="6"/>
      <c r="G511" s="6"/>
      <c r="H511" s="6"/>
      <c r="I511" s="6"/>
      <c r="J511" s="6"/>
      <c r="K511" s="6"/>
      <c r="L511" s="6"/>
      <c r="M511" s="6"/>
      <c r="N511" s="6"/>
      <c r="O511" s="6"/>
      <c r="P511" s="6"/>
      <c r="Q511" s="6"/>
    </row>
    <row r="512" spans="1:17" ht="12.75">
      <c r="A512" s="214"/>
      <c r="B512" s="202"/>
      <c r="C512" s="172"/>
      <c r="D512" s="202"/>
      <c r="E512" s="6"/>
      <c r="F512" s="6"/>
      <c r="G512" s="6"/>
      <c r="H512" s="6"/>
      <c r="I512" s="6"/>
      <c r="J512" s="6"/>
      <c r="K512" s="6"/>
      <c r="L512" s="6"/>
      <c r="M512" s="6"/>
      <c r="N512" s="6"/>
      <c r="O512" s="6"/>
      <c r="P512" s="6"/>
      <c r="Q512" s="6"/>
    </row>
    <row r="513" spans="1:17" ht="12.75">
      <c r="A513" s="214"/>
      <c r="B513" s="202"/>
      <c r="C513" s="172"/>
      <c r="D513" s="202"/>
      <c r="E513" s="6"/>
      <c r="F513" s="6"/>
      <c r="G513" s="6"/>
      <c r="H513" s="6"/>
      <c r="I513" s="6"/>
      <c r="J513" s="6"/>
      <c r="K513" s="6"/>
      <c r="L513" s="6"/>
      <c r="M513" s="6"/>
      <c r="N513" s="6"/>
      <c r="O513" s="6"/>
      <c r="P513" s="6"/>
      <c r="Q513" s="6"/>
    </row>
    <row r="514" spans="1:17" ht="12.75">
      <c r="A514" s="214"/>
      <c r="B514" s="202"/>
      <c r="C514" s="172"/>
      <c r="D514" s="202"/>
      <c r="E514" s="6"/>
      <c r="F514" s="6"/>
      <c r="G514" s="6"/>
      <c r="H514" s="6"/>
      <c r="I514" s="6"/>
      <c r="J514" s="6"/>
      <c r="K514" s="6"/>
      <c r="L514" s="6"/>
      <c r="M514" s="6"/>
      <c r="N514" s="6"/>
      <c r="O514" s="6"/>
      <c r="P514" s="6"/>
      <c r="Q514" s="6"/>
    </row>
    <row r="515" spans="1:17" ht="12.75">
      <c r="A515" s="214"/>
      <c r="B515" s="202"/>
      <c r="C515" s="172"/>
      <c r="D515" s="202"/>
      <c r="E515" s="6"/>
      <c r="F515" s="6"/>
      <c r="G515" s="6"/>
      <c r="H515" s="6"/>
      <c r="I515" s="6"/>
      <c r="J515" s="6"/>
      <c r="K515" s="6"/>
      <c r="L515" s="6"/>
      <c r="M515" s="6"/>
      <c r="N515" s="6"/>
      <c r="O515" s="6"/>
      <c r="P515" s="6"/>
      <c r="Q515" s="6"/>
    </row>
    <row r="516" spans="1:17" ht="12.75">
      <c r="A516" s="214"/>
      <c r="B516" s="202"/>
      <c r="C516" s="172"/>
      <c r="D516" s="202"/>
      <c r="E516" s="6"/>
      <c r="F516" s="6"/>
      <c r="G516" s="6"/>
      <c r="H516" s="6"/>
      <c r="I516" s="6"/>
      <c r="J516" s="6"/>
      <c r="K516" s="6"/>
      <c r="L516" s="6"/>
      <c r="M516" s="6"/>
      <c r="N516" s="6"/>
      <c r="O516" s="6"/>
      <c r="P516" s="6"/>
      <c r="Q516" s="6"/>
    </row>
    <row r="517" spans="1:17" ht="12.75">
      <c r="A517" s="214"/>
      <c r="B517" s="202"/>
      <c r="C517" s="172"/>
      <c r="D517" s="202"/>
      <c r="E517" s="6"/>
      <c r="F517" s="6"/>
      <c r="G517" s="6"/>
      <c r="H517" s="6"/>
      <c r="I517" s="6"/>
      <c r="J517" s="6"/>
      <c r="K517" s="6"/>
      <c r="L517" s="6"/>
      <c r="M517" s="6"/>
      <c r="N517" s="6"/>
      <c r="O517" s="6"/>
      <c r="P517" s="6"/>
      <c r="Q517" s="6"/>
    </row>
    <row r="518" spans="1:17" ht="12.75">
      <c r="A518" s="214"/>
      <c r="B518" s="202"/>
      <c r="C518" s="172"/>
      <c r="D518" s="202"/>
      <c r="E518" s="6"/>
      <c r="F518" s="6"/>
      <c r="G518" s="6"/>
      <c r="H518" s="6"/>
      <c r="I518" s="6"/>
      <c r="J518" s="6"/>
      <c r="K518" s="6"/>
      <c r="L518" s="6"/>
      <c r="M518" s="6"/>
      <c r="N518" s="6"/>
      <c r="O518" s="6"/>
      <c r="P518" s="6"/>
      <c r="Q518" s="6"/>
    </row>
    <row r="519" spans="1:17" ht="12.75">
      <c r="A519" s="214"/>
      <c r="B519" s="202"/>
      <c r="C519" s="172"/>
      <c r="D519" s="202"/>
      <c r="E519" s="6"/>
      <c r="F519" s="6"/>
      <c r="G519" s="6"/>
      <c r="H519" s="6"/>
      <c r="I519" s="6"/>
      <c r="J519" s="6"/>
      <c r="K519" s="6"/>
      <c r="L519" s="6"/>
      <c r="M519" s="6"/>
      <c r="N519" s="6"/>
      <c r="O519" s="6"/>
      <c r="P519" s="6"/>
      <c r="Q519" s="6"/>
    </row>
    <row r="520" spans="1:17" ht="12.75">
      <c r="A520" s="214"/>
      <c r="B520" s="202"/>
      <c r="C520" s="172"/>
      <c r="D520" s="202"/>
      <c r="E520" s="6"/>
      <c r="F520" s="6"/>
      <c r="G520" s="6"/>
      <c r="H520" s="6"/>
      <c r="I520" s="6"/>
      <c r="J520" s="6"/>
      <c r="K520" s="6"/>
      <c r="L520" s="6"/>
      <c r="M520" s="6"/>
      <c r="N520" s="6"/>
      <c r="O520" s="6"/>
      <c r="P520" s="6"/>
      <c r="Q520" s="6"/>
    </row>
    <row r="521" spans="1:17" ht="12.75">
      <c r="A521" s="214"/>
      <c r="B521" s="202"/>
      <c r="C521" s="172"/>
      <c r="D521" s="202"/>
      <c r="E521" s="6"/>
      <c r="F521" s="6"/>
      <c r="G521" s="6"/>
      <c r="H521" s="6"/>
      <c r="I521" s="6"/>
      <c r="J521" s="6"/>
      <c r="K521" s="6"/>
      <c r="L521" s="6"/>
      <c r="M521" s="6"/>
      <c r="N521" s="6"/>
      <c r="O521" s="6"/>
      <c r="P521" s="6"/>
      <c r="Q521" s="6"/>
    </row>
    <row r="522" spans="1:17" ht="12.75">
      <c r="A522" s="214"/>
      <c r="B522" s="202"/>
      <c r="C522" s="172"/>
      <c r="D522" s="202"/>
      <c r="E522" s="6"/>
      <c r="F522" s="6"/>
      <c r="G522" s="6"/>
      <c r="H522" s="6"/>
      <c r="I522" s="6"/>
      <c r="J522" s="6"/>
      <c r="K522" s="6"/>
      <c r="L522" s="6"/>
      <c r="M522" s="6"/>
      <c r="N522" s="6"/>
      <c r="O522" s="6"/>
      <c r="P522" s="6"/>
      <c r="Q522" s="6"/>
    </row>
    <row r="523" spans="1:17" ht="12.75">
      <c r="A523" s="214"/>
      <c r="B523" s="202"/>
      <c r="C523" s="172"/>
      <c r="D523" s="202"/>
      <c r="E523" s="6"/>
      <c r="F523" s="6"/>
      <c r="G523" s="6"/>
      <c r="H523" s="6"/>
      <c r="I523" s="6"/>
      <c r="J523" s="6"/>
      <c r="K523" s="6"/>
      <c r="L523" s="6"/>
      <c r="M523" s="6"/>
      <c r="N523" s="6"/>
      <c r="O523" s="6"/>
      <c r="P523" s="6"/>
      <c r="Q523" s="6"/>
    </row>
    <row r="524" spans="1:17" ht="12.75">
      <c r="A524" s="214"/>
      <c r="B524" s="202"/>
      <c r="C524" s="172"/>
      <c r="D524" s="202"/>
      <c r="E524" s="6"/>
      <c r="F524" s="6"/>
      <c r="G524" s="6"/>
      <c r="H524" s="6"/>
      <c r="I524" s="6"/>
      <c r="J524" s="6"/>
      <c r="K524" s="6"/>
      <c r="L524" s="6"/>
      <c r="M524" s="6"/>
      <c r="N524" s="6"/>
      <c r="O524" s="6"/>
      <c r="P524" s="6"/>
      <c r="Q524" s="6"/>
    </row>
    <row r="525" spans="1:17" ht="12.75">
      <c r="A525" s="214"/>
      <c r="B525" s="202"/>
      <c r="C525" s="172"/>
      <c r="D525" s="202"/>
      <c r="E525" s="6"/>
      <c r="F525" s="6"/>
      <c r="G525" s="6"/>
      <c r="H525" s="6"/>
      <c r="I525" s="6"/>
      <c r="J525" s="6"/>
      <c r="K525" s="6"/>
      <c r="L525" s="6"/>
      <c r="M525" s="6"/>
      <c r="N525" s="6"/>
      <c r="O525" s="6"/>
      <c r="P525" s="6"/>
      <c r="Q525" s="6"/>
    </row>
    <row r="526" spans="1:17" ht="12.75">
      <c r="A526" s="214"/>
      <c r="B526" s="202"/>
      <c r="C526" s="172"/>
      <c r="D526" s="202"/>
      <c r="E526" s="6"/>
      <c r="F526" s="6"/>
      <c r="G526" s="6"/>
      <c r="H526" s="6"/>
      <c r="I526" s="6"/>
      <c r="J526" s="6"/>
      <c r="K526" s="6"/>
      <c r="L526" s="6"/>
      <c r="M526" s="6"/>
      <c r="N526" s="6"/>
      <c r="O526" s="6"/>
      <c r="P526" s="6"/>
      <c r="Q526" s="6"/>
    </row>
    <row r="527" spans="1:17" ht="12.75">
      <c r="A527" s="214"/>
      <c r="B527" s="202"/>
      <c r="C527" s="172"/>
      <c r="D527" s="202"/>
      <c r="E527" s="6"/>
      <c r="F527" s="6"/>
      <c r="G527" s="6"/>
      <c r="H527" s="6"/>
      <c r="I527" s="6"/>
      <c r="J527" s="6"/>
      <c r="K527" s="6"/>
      <c r="L527" s="6"/>
      <c r="M527" s="6"/>
      <c r="N527" s="6"/>
      <c r="O527" s="6"/>
      <c r="P527" s="6"/>
      <c r="Q527" s="6"/>
    </row>
    <row r="528" spans="1:17" ht="12.75">
      <c r="A528" s="214"/>
      <c r="B528" s="202"/>
      <c r="C528" s="172"/>
      <c r="D528" s="202"/>
      <c r="E528" s="6"/>
      <c r="F528" s="6"/>
      <c r="G528" s="6"/>
      <c r="H528" s="6"/>
      <c r="I528" s="6"/>
      <c r="J528" s="6"/>
      <c r="K528" s="6"/>
      <c r="L528" s="6"/>
      <c r="M528" s="6"/>
      <c r="N528" s="6"/>
      <c r="O528" s="6"/>
      <c r="P528" s="6"/>
      <c r="Q528" s="6"/>
    </row>
    <row r="529" spans="1:17" ht="12.75">
      <c r="A529" s="214"/>
      <c r="B529" s="202"/>
      <c r="C529" s="172"/>
      <c r="D529" s="202"/>
      <c r="E529" s="6"/>
      <c r="F529" s="6"/>
      <c r="G529" s="6"/>
      <c r="H529" s="6"/>
      <c r="I529" s="6"/>
      <c r="J529" s="6"/>
      <c r="K529" s="6"/>
      <c r="L529" s="6"/>
      <c r="M529" s="6"/>
      <c r="N529" s="6"/>
      <c r="O529" s="6"/>
      <c r="P529" s="6"/>
      <c r="Q529" s="6"/>
    </row>
    <row r="530" spans="1:17" ht="12.75">
      <c r="A530" s="214"/>
      <c r="B530" s="202"/>
      <c r="C530" s="172"/>
      <c r="D530" s="202"/>
      <c r="E530" s="6"/>
      <c r="F530" s="6"/>
      <c r="G530" s="6"/>
      <c r="H530" s="6"/>
      <c r="I530" s="6"/>
      <c r="J530" s="6"/>
      <c r="K530" s="6"/>
      <c r="L530" s="6"/>
      <c r="M530" s="6"/>
      <c r="N530" s="6"/>
      <c r="O530" s="6"/>
      <c r="P530" s="6"/>
      <c r="Q530" s="6"/>
    </row>
    <row r="531" spans="1:17" ht="12.75">
      <c r="A531" s="214"/>
      <c r="B531" s="202"/>
      <c r="C531" s="172"/>
      <c r="D531" s="202"/>
      <c r="E531" s="6"/>
      <c r="F531" s="6"/>
      <c r="G531" s="6"/>
      <c r="H531" s="6"/>
      <c r="I531" s="6"/>
      <c r="J531" s="6"/>
      <c r="K531" s="6"/>
      <c r="L531" s="6"/>
      <c r="M531" s="6"/>
      <c r="N531" s="6"/>
      <c r="O531" s="6"/>
      <c r="P531" s="6"/>
      <c r="Q531" s="6"/>
    </row>
    <row r="532" spans="1:17" ht="12.75">
      <c r="A532" s="214"/>
      <c r="B532" s="202"/>
      <c r="C532" s="172"/>
      <c r="D532" s="202"/>
      <c r="E532" s="6"/>
      <c r="F532" s="6"/>
      <c r="G532" s="6"/>
      <c r="H532" s="6"/>
      <c r="I532" s="6"/>
      <c r="J532" s="6"/>
      <c r="K532" s="6"/>
      <c r="L532" s="6"/>
      <c r="M532" s="6"/>
      <c r="N532" s="6"/>
      <c r="O532" s="6"/>
      <c r="P532" s="6"/>
      <c r="Q532" s="6"/>
    </row>
    <row r="533" spans="1:17" ht="12.75">
      <c r="A533" s="214"/>
      <c r="B533" s="202"/>
      <c r="C533" s="172"/>
      <c r="D533" s="202"/>
      <c r="E533" s="6"/>
      <c r="F533" s="6"/>
      <c r="G533" s="6"/>
      <c r="H533" s="6"/>
      <c r="I533" s="6"/>
      <c r="J533" s="6"/>
      <c r="K533" s="6"/>
      <c r="L533" s="6"/>
      <c r="M533" s="6"/>
      <c r="N533" s="6"/>
      <c r="O533" s="6"/>
      <c r="P533" s="6"/>
      <c r="Q533" s="6"/>
    </row>
    <row r="534" spans="1:17" ht="12.75">
      <c r="A534" s="214"/>
      <c r="B534" s="202"/>
      <c r="C534" s="172"/>
      <c r="D534" s="202"/>
      <c r="E534" s="6"/>
      <c r="F534" s="6"/>
      <c r="G534" s="6"/>
      <c r="H534" s="6"/>
      <c r="I534" s="6"/>
      <c r="J534" s="6"/>
      <c r="K534" s="6"/>
      <c r="L534" s="6"/>
      <c r="M534" s="6"/>
      <c r="N534" s="6"/>
      <c r="O534" s="6"/>
      <c r="P534" s="6"/>
      <c r="Q534" s="6"/>
    </row>
    <row r="535" spans="1:17" ht="12.75">
      <c r="A535" s="214"/>
      <c r="B535" s="202"/>
      <c r="C535" s="172"/>
      <c r="D535" s="202"/>
      <c r="E535" s="6"/>
      <c r="F535" s="6"/>
      <c r="G535" s="6"/>
      <c r="H535" s="6"/>
      <c r="I535" s="6"/>
      <c r="J535" s="6"/>
      <c r="K535" s="6"/>
      <c r="L535" s="6"/>
      <c r="M535" s="6"/>
      <c r="N535" s="6"/>
      <c r="O535" s="6"/>
      <c r="P535" s="6"/>
      <c r="Q535" s="6"/>
    </row>
    <row r="536" spans="1:17" ht="12.75">
      <c r="A536" s="214"/>
      <c r="B536" s="202"/>
      <c r="C536" s="172"/>
      <c r="D536" s="202"/>
      <c r="E536" s="6"/>
      <c r="F536" s="6"/>
      <c r="G536" s="6"/>
      <c r="H536" s="6"/>
      <c r="I536" s="6"/>
      <c r="J536" s="6"/>
      <c r="K536" s="6"/>
      <c r="L536" s="6"/>
      <c r="M536" s="6"/>
      <c r="N536" s="6"/>
      <c r="O536" s="6"/>
      <c r="P536" s="6"/>
      <c r="Q536" s="6"/>
    </row>
    <row r="537" spans="1:17" ht="12.75">
      <c r="A537" s="214"/>
      <c r="B537" s="202"/>
      <c r="C537" s="172"/>
      <c r="D537" s="202"/>
      <c r="E537" s="6"/>
      <c r="F537" s="6"/>
      <c r="G537" s="6"/>
      <c r="H537" s="6"/>
      <c r="I537" s="6"/>
      <c r="J537" s="6"/>
      <c r="K537" s="6"/>
      <c r="L537" s="6"/>
      <c r="M537" s="6"/>
      <c r="N537" s="6"/>
      <c r="O537" s="6"/>
      <c r="P537" s="6"/>
      <c r="Q537" s="6"/>
    </row>
    <row r="538" spans="1:17" ht="12.75">
      <c r="A538" s="214"/>
      <c r="B538" s="202"/>
      <c r="C538" s="172"/>
      <c r="D538" s="202"/>
      <c r="E538" s="6"/>
      <c r="F538" s="6"/>
      <c r="G538" s="6"/>
      <c r="H538" s="6"/>
      <c r="I538" s="6"/>
      <c r="J538" s="6"/>
      <c r="K538" s="6"/>
      <c r="L538" s="6"/>
      <c r="M538" s="6"/>
      <c r="N538" s="6"/>
      <c r="O538" s="6"/>
      <c r="P538" s="6"/>
      <c r="Q538" s="6"/>
    </row>
    <row r="539" spans="1:17" ht="12.75">
      <c r="A539" s="214"/>
      <c r="B539" s="202"/>
      <c r="C539" s="172"/>
      <c r="D539" s="202"/>
      <c r="E539" s="6"/>
      <c r="F539" s="6"/>
      <c r="G539" s="6"/>
      <c r="H539" s="6"/>
      <c r="I539" s="6"/>
      <c r="J539" s="6"/>
      <c r="K539" s="6"/>
      <c r="L539" s="6"/>
      <c r="M539" s="6"/>
      <c r="N539" s="6"/>
      <c r="O539" s="6"/>
      <c r="P539" s="6"/>
      <c r="Q539" s="6"/>
    </row>
    <row r="540" spans="1:17" ht="12.75">
      <c r="A540" s="214"/>
      <c r="B540" s="202"/>
      <c r="C540" s="172"/>
      <c r="D540" s="202"/>
      <c r="E540" s="6"/>
      <c r="F540" s="6"/>
      <c r="G540" s="6"/>
      <c r="H540" s="6"/>
      <c r="I540" s="6"/>
      <c r="J540" s="6"/>
      <c r="K540" s="6"/>
      <c r="L540" s="6"/>
      <c r="M540" s="6"/>
      <c r="N540" s="6"/>
      <c r="O540" s="6"/>
      <c r="P540" s="6"/>
      <c r="Q540" s="6"/>
    </row>
    <row r="541" spans="1:17" ht="12.75">
      <c r="A541" s="214"/>
      <c r="B541" s="202"/>
      <c r="C541" s="172"/>
      <c r="D541" s="202"/>
      <c r="E541" s="6"/>
      <c r="F541" s="6"/>
      <c r="G541" s="6"/>
      <c r="H541" s="6"/>
      <c r="I541" s="6"/>
      <c r="J541" s="6"/>
      <c r="K541" s="6"/>
      <c r="L541" s="6"/>
      <c r="M541" s="6"/>
      <c r="N541" s="6"/>
      <c r="O541" s="6"/>
      <c r="P541" s="6"/>
      <c r="Q541" s="6"/>
    </row>
    <row r="542" spans="1:17" ht="12.75">
      <c r="A542" s="214"/>
      <c r="B542" s="202"/>
      <c r="C542" s="172"/>
      <c r="D542" s="202"/>
      <c r="E542" s="6"/>
      <c r="F542" s="6"/>
      <c r="G542" s="6"/>
      <c r="H542" s="6"/>
      <c r="I542" s="6"/>
      <c r="J542" s="6"/>
      <c r="K542" s="6"/>
      <c r="L542" s="6"/>
      <c r="M542" s="6"/>
      <c r="N542" s="6"/>
      <c r="O542" s="6"/>
      <c r="P542" s="6"/>
      <c r="Q542" s="6"/>
    </row>
    <row r="543" spans="1:17" ht="12.75">
      <c r="A543" s="214"/>
      <c r="B543" s="202"/>
      <c r="C543" s="172"/>
      <c r="D543" s="202"/>
      <c r="E543" s="6"/>
      <c r="F543" s="6"/>
      <c r="G543" s="6"/>
      <c r="H543" s="6"/>
      <c r="I543" s="6"/>
      <c r="J543" s="6"/>
      <c r="K543" s="6"/>
      <c r="L543" s="6"/>
      <c r="M543" s="6"/>
      <c r="N543" s="6"/>
      <c r="O543" s="6"/>
      <c r="P543" s="6"/>
      <c r="Q543" s="6"/>
    </row>
    <row r="544" spans="1:17" ht="12.75">
      <c r="A544" s="214"/>
      <c r="B544" s="202"/>
      <c r="C544" s="172"/>
      <c r="D544" s="202"/>
      <c r="E544" s="6"/>
      <c r="F544" s="6"/>
      <c r="G544" s="6"/>
      <c r="H544" s="6"/>
      <c r="I544" s="6"/>
      <c r="J544" s="6"/>
      <c r="K544" s="6"/>
      <c r="L544" s="6"/>
      <c r="M544" s="6"/>
      <c r="N544" s="6"/>
      <c r="O544" s="6"/>
      <c r="P544" s="6"/>
      <c r="Q544" s="6"/>
    </row>
    <row r="545" spans="1:17" ht="12.75">
      <c r="A545" s="214"/>
      <c r="B545" s="202"/>
      <c r="C545" s="172"/>
      <c r="D545" s="202"/>
      <c r="E545" s="6"/>
      <c r="F545" s="6"/>
      <c r="G545" s="6"/>
      <c r="H545" s="6"/>
      <c r="I545" s="6"/>
      <c r="J545" s="6"/>
      <c r="K545" s="6"/>
      <c r="L545" s="6"/>
      <c r="M545" s="6"/>
      <c r="N545" s="6"/>
      <c r="O545" s="6"/>
      <c r="P545" s="6"/>
      <c r="Q545" s="6"/>
    </row>
    <row r="546" spans="1:17" ht="12.75">
      <c r="A546" s="214"/>
      <c r="B546" s="202"/>
      <c r="C546" s="172"/>
      <c r="D546" s="202"/>
      <c r="E546" s="6"/>
      <c r="F546" s="6"/>
      <c r="G546" s="6"/>
      <c r="H546" s="6"/>
      <c r="I546" s="6"/>
      <c r="J546" s="6"/>
      <c r="K546" s="6"/>
      <c r="L546" s="6"/>
      <c r="M546" s="6"/>
      <c r="N546" s="6"/>
      <c r="O546" s="6"/>
      <c r="P546" s="6"/>
      <c r="Q546" s="6"/>
    </row>
    <row r="547" spans="1:17" ht="12.75">
      <c r="A547" s="214"/>
      <c r="B547" s="202"/>
      <c r="C547" s="172"/>
      <c r="D547" s="202"/>
      <c r="E547" s="6"/>
      <c r="F547" s="6"/>
      <c r="G547" s="6"/>
      <c r="H547" s="6"/>
      <c r="I547" s="6"/>
      <c r="J547" s="6"/>
      <c r="K547" s="6"/>
      <c r="L547" s="6"/>
      <c r="M547" s="6"/>
      <c r="N547" s="6"/>
      <c r="O547" s="6"/>
      <c r="P547" s="6"/>
      <c r="Q547" s="6"/>
    </row>
    <row r="548" spans="1:17" ht="12.75">
      <c r="A548" s="214"/>
      <c r="B548" s="202"/>
      <c r="C548" s="172"/>
      <c r="D548" s="202"/>
      <c r="E548" s="6"/>
      <c r="F548" s="6"/>
      <c r="G548" s="6"/>
      <c r="H548" s="6"/>
      <c r="I548" s="6"/>
      <c r="J548" s="6"/>
      <c r="K548" s="6"/>
      <c r="L548" s="6"/>
      <c r="M548" s="6"/>
      <c r="N548" s="6"/>
      <c r="O548" s="6"/>
      <c r="P548" s="6"/>
      <c r="Q548" s="6"/>
    </row>
    <row r="549" spans="1:17" ht="12.75">
      <c r="A549" s="214"/>
      <c r="B549" s="202"/>
      <c r="C549" s="172"/>
      <c r="D549" s="202"/>
      <c r="E549" s="6"/>
      <c r="F549" s="6"/>
      <c r="G549" s="6"/>
      <c r="H549" s="6"/>
      <c r="I549" s="6"/>
      <c r="J549" s="6"/>
      <c r="K549" s="6"/>
      <c r="L549" s="6"/>
      <c r="M549" s="6"/>
      <c r="N549" s="6"/>
      <c r="O549" s="6"/>
      <c r="P549" s="6"/>
      <c r="Q549" s="6"/>
    </row>
    <row r="550" spans="1:17" ht="12.75">
      <c r="A550" s="214"/>
      <c r="B550" s="202"/>
      <c r="C550" s="172"/>
      <c r="D550" s="202"/>
      <c r="E550" s="6"/>
      <c r="F550" s="6"/>
      <c r="G550" s="6"/>
      <c r="H550" s="6"/>
      <c r="I550" s="6"/>
      <c r="J550" s="6"/>
      <c r="K550" s="6"/>
      <c r="L550" s="6"/>
      <c r="M550" s="6"/>
      <c r="N550" s="6"/>
      <c r="O550" s="6"/>
      <c r="P550" s="6"/>
      <c r="Q550" s="6"/>
    </row>
    <row r="551" spans="1:17" ht="12.75">
      <c r="A551" s="214"/>
      <c r="B551" s="202"/>
      <c r="C551" s="172"/>
      <c r="D551" s="202"/>
      <c r="E551" s="6"/>
      <c r="F551" s="6"/>
      <c r="G551" s="6"/>
      <c r="H551" s="6"/>
      <c r="I551" s="6"/>
      <c r="J551" s="6"/>
      <c r="K551" s="6"/>
      <c r="L551" s="6"/>
      <c r="M551" s="6"/>
      <c r="N551" s="6"/>
      <c r="O551" s="6"/>
      <c r="P551" s="6"/>
      <c r="Q551" s="6"/>
    </row>
    <row r="552" spans="1:17" ht="12.75">
      <c r="A552" s="214"/>
      <c r="B552" s="202"/>
      <c r="C552" s="172"/>
      <c r="D552" s="202"/>
      <c r="E552" s="6"/>
      <c r="F552" s="6"/>
      <c r="G552" s="6"/>
      <c r="H552" s="6"/>
      <c r="I552" s="6"/>
      <c r="J552" s="6"/>
      <c r="K552" s="6"/>
      <c r="L552" s="6"/>
      <c r="M552" s="6"/>
      <c r="N552" s="6"/>
      <c r="O552" s="6"/>
      <c r="P552" s="6"/>
      <c r="Q552" s="6"/>
    </row>
    <row r="553" spans="1:17" ht="12.75">
      <c r="A553" s="214"/>
      <c r="B553" s="202"/>
      <c r="C553" s="172"/>
      <c r="D553" s="202"/>
      <c r="E553" s="6"/>
      <c r="F553" s="6"/>
      <c r="G553" s="6"/>
      <c r="H553" s="6"/>
      <c r="I553" s="6"/>
      <c r="J553" s="6"/>
      <c r="K553" s="6"/>
      <c r="L553" s="6"/>
      <c r="M553" s="6"/>
      <c r="N553" s="6"/>
      <c r="O553" s="6"/>
      <c r="P553" s="6"/>
      <c r="Q553" s="6"/>
    </row>
    <row r="554" spans="1:17" ht="12.75">
      <c r="A554" s="214"/>
      <c r="B554" s="202"/>
      <c r="C554" s="172"/>
      <c r="D554" s="202"/>
      <c r="E554" s="6"/>
      <c r="F554" s="6"/>
      <c r="G554" s="6"/>
      <c r="H554" s="6"/>
      <c r="I554" s="6"/>
      <c r="J554" s="6"/>
      <c r="K554" s="6"/>
      <c r="L554" s="6"/>
      <c r="M554" s="6"/>
      <c r="N554" s="6"/>
      <c r="O554" s="6"/>
      <c r="P554" s="6"/>
      <c r="Q554" s="6"/>
    </row>
    <row r="555" spans="1:17" ht="12.75">
      <c r="A555" s="214"/>
      <c r="B555" s="202"/>
      <c r="C555" s="172"/>
      <c r="D555" s="202"/>
      <c r="E555" s="6"/>
      <c r="F555" s="6"/>
      <c r="G555" s="6"/>
      <c r="H555" s="6"/>
      <c r="I555" s="6"/>
      <c r="J555" s="6"/>
      <c r="K555" s="6"/>
      <c r="L555" s="6"/>
      <c r="M555" s="6"/>
      <c r="N555" s="6"/>
      <c r="O555" s="6"/>
      <c r="P555" s="6"/>
      <c r="Q555" s="6"/>
    </row>
    <row r="556" spans="1:17" ht="12.75">
      <c r="A556" s="214"/>
      <c r="B556" s="202"/>
      <c r="C556" s="172"/>
      <c r="D556" s="202"/>
      <c r="E556" s="6"/>
      <c r="F556" s="6"/>
      <c r="G556" s="6"/>
      <c r="H556" s="6"/>
      <c r="I556" s="6"/>
      <c r="J556" s="6"/>
      <c r="K556" s="6"/>
      <c r="L556" s="6"/>
      <c r="M556" s="6"/>
      <c r="N556" s="6"/>
      <c r="O556" s="6"/>
      <c r="P556" s="6"/>
      <c r="Q556" s="6"/>
    </row>
    <row r="557" spans="1:17" ht="12.75">
      <c r="A557" s="214"/>
      <c r="B557" s="202"/>
      <c r="C557" s="172"/>
      <c r="D557" s="202"/>
      <c r="E557" s="6"/>
      <c r="F557" s="6"/>
      <c r="G557" s="6"/>
      <c r="H557" s="6"/>
      <c r="I557" s="6"/>
      <c r="J557" s="6"/>
      <c r="K557" s="6"/>
      <c r="L557" s="6"/>
      <c r="M557" s="6"/>
      <c r="N557" s="6"/>
      <c r="O557" s="6"/>
      <c r="P557" s="6"/>
      <c r="Q557" s="6"/>
    </row>
    <row r="558" spans="1:17" ht="12.75">
      <c r="A558" s="214"/>
      <c r="B558" s="202"/>
      <c r="C558" s="172"/>
      <c r="D558" s="202"/>
      <c r="E558" s="6"/>
      <c r="F558" s="6"/>
      <c r="G558" s="6"/>
      <c r="H558" s="6"/>
      <c r="I558" s="6"/>
      <c r="J558" s="6"/>
      <c r="K558" s="6"/>
      <c r="L558" s="6"/>
      <c r="M558" s="6"/>
      <c r="N558" s="6"/>
      <c r="O558" s="6"/>
      <c r="P558" s="6"/>
      <c r="Q558" s="6"/>
    </row>
    <row r="559" spans="1:17" ht="12.75">
      <c r="A559" s="214"/>
      <c r="B559" s="202"/>
      <c r="C559" s="172"/>
      <c r="D559" s="202"/>
      <c r="E559" s="6"/>
      <c r="F559" s="6"/>
      <c r="G559" s="6"/>
      <c r="H559" s="6"/>
      <c r="I559" s="6"/>
      <c r="J559" s="6"/>
      <c r="K559" s="6"/>
      <c r="L559" s="6"/>
      <c r="M559" s="6"/>
      <c r="N559" s="6"/>
      <c r="O559" s="6"/>
      <c r="P559" s="6"/>
      <c r="Q559" s="6"/>
    </row>
    <row r="560" spans="1:17" ht="12.75">
      <c r="A560" s="214"/>
      <c r="B560" s="202"/>
      <c r="C560" s="172"/>
      <c r="D560" s="202"/>
      <c r="E560" s="6"/>
      <c r="F560" s="6"/>
      <c r="G560" s="6"/>
      <c r="H560" s="6"/>
      <c r="I560" s="6"/>
      <c r="J560" s="6"/>
      <c r="K560" s="6"/>
      <c r="L560" s="6"/>
      <c r="M560" s="6"/>
      <c r="N560" s="6"/>
      <c r="O560" s="6"/>
      <c r="P560" s="6"/>
      <c r="Q560" s="6"/>
    </row>
    <row r="561" spans="1:17" ht="12.75">
      <c r="A561" s="214"/>
      <c r="B561" s="202"/>
      <c r="C561" s="172"/>
      <c r="D561" s="202"/>
      <c r="E561" s="6"/>
      <c r="F561" s="6"/>
      <c r="G561" s="6"/>
      <c r="H561" s="6"/>
      <c r="I561" s="6"/>
      <c r="J561" s="6"/>
      <c r="K561" s="6"/>
      <c r="L561" s="6"/>
      <c r="M561" s="6"/>
      <c r="N561" s="6"/>
      <c r="O561" s="6"/>
      <c r="P561" s="6"/>
      <c r="Q561" s="6"/>
    </row>
    <row r="562" spans="1:17" ht="12.75">
      <c r="A562" s="214"/>
      <c r="B562" s="202"/>
      <c r="C562" s="172"/>
      <c r="D562" s="202"/>
      <c r="E562" s="6"/>
      <c r="F562" s="6"/>
      <c r="G562" s="6"/>
      <c r="H562" s="6"/>
      <c r="I562" s="6"/>
      <c r="J562" s="6"/>
      <c r="K562" s="6"/>
      <c r="L562" s="6"/>
      <c r="M562" s="6"/>
      <c r="N562" s="6"/>
      <c r="O562" s="6"/>
      <c r="P562" s="6"/>
      <c r="Q562" s="6"/>
    </row>
    <row r="563" spans="1:17" ht="12.75">
      <c r="A563" s="214"/>
      <c r="B563" s="202"/>
      <c r="C563" s="172"/>
      <c r="D563" s="202"/>
      <c r="E563" s="6"/>
      <c r="F563" s="6"/>
      <c r="G563" s="6"/>
      <c r="H563" s="6"/>
      <c r="I563" s="6"/>
      <c r="J563" s="6"/>
      <c r="K563" s="6"/>
      <c r="L563" s="6"/>
      <c r="M563" s="6"/>
      <c r="N563" s="6"/>
      <c r="O563" s="6"/>
      <c r="P563" s="6"/>
      <c r="Q563" s="6"/>
    </row>
    <row r="564" spans="1:17" ht="12.75">
      <c r="A564" s="214"/>
      <c r="B564" s="202"/>
      <c r="C564" s="172"/>
      <c r="D564" s="202"/>
      <c r="E564" s="6"/>
      <c r="F564" s="6"/>
      <c r="G564" s="6"/>
      <c r="H564" s="6"/>
      <c r="I564" s="6"/>
      <c r="J564" s="6"/>
      <c r="K564" s="6"/>
      <c r="L564" s="6"/>
      <c r="M564" s="6"/>
      <c r="N564" s="6"/>
      <c r="O564" s="6"/>
      <c r="P564" s="6"/>
      <c r="Q564" s="6"/>
    </row>
    <row r="565" spans="1:17" ht="12.75">
      <c r="A565" s="214"/>
      <c r="B565" s="202"/>
      <c r="C565" s="172"/>
      <c r="D565" s="202"/>
      <c r="E565" s="6"/>
      <c r="F565" s="6"/>
      <c r="G565" s="6"/>
      <c r="H565" s="6"/>
      <c r="I565" s="6"/>
      <c r="J565" s="6"/>
      <c r="K565" s="6"/>
      <c r="L565" s="6"/>
      <c r="M565" s="6"/>
      <c r="N565" s="6"/>
      <c r="O565" s="6"/>
      <c r="P565" s="6"/>
      <c r="Q565" s="6"/>
    </row>
    <row r="566" spans="1:17" ht="12.75">
      <c r="A566" s="214"/>
      <c r="B566" s="202"/>
      <c r="C566" s="172"/>
      <c r="D566" s="202"/>
      <c r="E566" s="6"/>
      <c r="F566" s="6"/>
      <c r="G566" s="6"/>
      <c r="H566" s="6"/>
      <c r="I566" s="6"/>
      <c r="J566" s="6"/>
      <c r="K566" s="6"/>
      <c r="L566" s="6"/>
      <c r="M566" s="6"/>
      <c r="N566" s="6"/>
      <c r="O566" s="6"/>
      <c r="P566" s="6"/>
      <c r="Q566" s="6"/>
    </row>
    <row r="567" spans="1:17" ht="12.75">
      <c r="A567" s="214"/>
      <c r="B567" s="202"/>
      <c r="C567" s="172"/>
      <c r="D567" s="202"/>
      <c r="E567" s="6"/>
      <c r="F567" s="6"/>
      <c r="G567" s="6"/>
      <c r="H567" s="6"/>
      <c r="I567" s="6"/>
      <c r="J567" s="6"/>
      <c r="K567" s="6"/>
      <c r="L567" s="6"/>
      <c r="M567" s="6"/>
      <c r="N567" s="6"/>
      <c r="O567" s="6"/>
      <c r="P567" s="6"/>
      <c r="Q567" s="6"/>
    </row>
    <row r="568" spans="1:17" ht="12.75">
      <c r="A568" s="214"/>
      <c r="B568" s="202"/>
      <c r="C568" s="172"/>
      <c r="D568" s="202"/>
      <c r="E568" s="6"/>
      <c r="F568" s="6"/>
      <c r="G568" s="6"/>
      <c r="H568" s="6"/>
      <c r="I568" s="6"/>
      <c r="J568" s="6"/>
      <c r="K568" s="6"/>
      <c r="L568" s="6"/>
      <c r="M568" s="6"/>
      <c r="N568" s="6"/>
      <c r="O568" s="6"/>
      <c r="P568" s="6"/>
      <c r="Q568" s="6"/>
    </row>
    <row r="569" spans="1:17" ht="12.75">
      <c r="A569" s="214"/>
      <c r="B569" s="202"/>
      <c r="C569" s="172"/>
      <c r="D569" s="202"/>
      <c r="E569" s="6"/>
      <c r="F569" s="6"/>
      <c r="G569" s="6"/>
      <c r="H569" s="6"/>
      <c r="I569" s="6"/>
      <c r="J569" s="6"/>
      <c r="K569" s="6"/>
      <c r="L569" s="6"/>
      <c r="M569" s="6"/>
      <c r="N569" s="6"/>
      <c r="O569" s="6"/>
      <c r="P569" s="6"/>
      <c r="Q569" s="6"/>
    </row>
    <row r="570" spans="1:17" ht="12.75">
      <c r="A570" s="214"/>
      <c r="B570" s="202"/>
      <c r="C570" s="172"/>
      <c r="D570" s="202"/>
      <c r="E570" s="6"/>
      <c r="F570" s="6"/>
      <c r="G570" s="6"/>
      <c r="H570" s="6"/>
      <c r="I570" s="6"/>
      <c r="J570" s="6"/>
      <c r="K570" s="6"/>
      <c r="L570" s="6"/>
      <c r="M570" s="6"/>
      <c r="N570" s="6"/>
      <c r="O570" s="6"/>
      <c r="P570" s="6"/>
      <c r="Q570" s="6"/>
    </row>
    <row r="571" spans="1:17" ht="12.75">
      <c r="A571" s="214"/>
      <c r="B571" s="202"/>
      <c r="C571" s="172"/>
      <c r="D571" s="202"/>
      <c r="E571" s="6"/>
      <c r="F571" s="6"/>
      <c r="G571" s="6"/>
      <c r="H571" s="6"/>
      <c r="I571" s="6"/>
      <c r="J571" s="6"/>
      <c r="K571" s="6"/>
      <c r="L571" s="6"/>
      <c r="M571" s="6"/>
      <c r="N571" s="6"/>
      <c r="O571" s="6"/>
      <c r="P571" s="6"/>
      <c r="Q571" s="6"/>
    </row>
    <row r="572" spans="1:17" ht="12.75">
      <c r="A572" s="214"/>
      <c r="B572" s="202"/>
      <c r="C572" s="172"/>
      <c r="D572" s="202"/>
      <c r="E572" s="6"/>
      <c r="F572" s="6"/>
      <c r="G572" s="6"/>
      <c r="H572" s="6"/>
      <c r="I572" s="6"/>
      <c r="J572" s="6"/>
      <c r="K572" s="6"/>
      <c r="L572" s="6"/>
      <c r="M572" s="6"/>
      <c r="N572" s="6"/>
      <c r="O572" s="6"/>
      <c r="P572" s="6"/>
      <c r="Q572" s="6"/>
    </row>
    <row r="573" spans="1:17" ht="12.75">
      <c r="A573" s="214"/>
      <c r="B573" s="202"/>
      <c r="C573" s="172"/>
      <c r="D573" s="202"/>
      <c r="E573" s="6"/>
      <c r="F573" s="6"/>
      <c r="G573" s="6"/>
      <c r="H573" s="6"/>
      <c r="I573" s="6"/>
      <c r="J573" s="6"/>
      <c r="K573" s="6"/>
      <c r="L573" s="6"/>
      <c r="M573" s="6"/>
      <c r="N573" s="6"/>
      <c r="O573" s="6"/>
      <c r="P573" s="6"/>
      <c r="Q573" s="6"/>
    </row>
    <row r="574" spans="1:17" ht="12.75">
      <c r="A574" s="214"/>
      <c r="B574" s="202"/>
      <c r="C574" s="172"/>
      <c r="D574" s="202"/>
      <c r="E574" s="6"/>
      <c r="F574" s="6"/>
      <c r="G574" s="6"/>
      <c r="H574" s="6"/>
      <c r="I574" s="6"/>
      <c r="J574" s="6"/>
      <c r="K574" s="6"/>
      <c r="L574" s="6"/>
      <c r="M574" s="6"/>
      <c r="N574" s="6"/>
      <c r="O574" s="6"/>
      <c r="P574" s="6"/>
      <c r="Q574" s="6"/>
    </row>
    <row r="575" spans="1:17" ht="12.75">
      <c r="A575" s="214"/>
      <c r="B575" s="202"/>
      <c r="C575" s="172"/>
      <c r="D575" s="202"/>
      <c r="E575" s="6"/>
      <c r="F575" s="6"/>
      <c r="G575" s="6"/>
      <c r="H575" s="6"/>
      <c r="I575" s="6"/>
      <c r="J575" s="6"/>
      <c r="K575" s="6"/>
      <c r="L575" s="6"/>
      <c r="M575" s="6"/>
      <c r="N575" s="6"/>
      <c r="O575" s="6"/>
      <c r="P575" s="6"/>
      <c r="Q575" s="6"/>
    </row>
    <row r="576" spans="1:17" ht="12.75">
      <c r="A576" s="214"/>
      <c r="B576" s="202"/>
      <c r="C576" s="172"/>
      <c r="D576" s="202"/>
      <c r="E576" s="6"/>
      <c r="F576" s="6"/>
      <c r="G576" s="6"/>
      <c r="H576" s="6"/>
      <c r="I576" s="6"/>
      <c r="J576" s="6"/>
      <c r="K576" s="6"/>
      <c r="L576" s="6"/>
      <c r="M576" s="6"/>
      <c r="N576" s="6"/>
      <c r="O576" s="6"/>
      <c r="P576" s="6"/>
      <c r="Q576" s="6"/>
    </row>
    <row r="577" spans="1:17" ht="12.75">
      <c r="A577" s="214"/>
      <c r="B577" s="202"/>
      <c r="C577" s="172"/>
      <c r="D577" s="202"/>
      <c r="E577" s="6"/>
      <c r="F577" s="6"/>
      <c r="G577" s="6"/>
      <c r="H577" s="6"/>
      <c r="I577" s="6"/>
      <c r="J577" s="6"/>
      <c r="K577" s="6"/>
      <c r="L577" s="6"/>
      <c r="M577" s="6"/>
      <c r="N577" s="6"/>
      <c r="O577" s="6"/>
      <c r="P577" s="6"/>
      <c r="Q577" s="6"/>
    </row>
    <row r="578" spans="1:17" ht="12.75">
      <c r="A578" s="214"/>
      <c r="B578" s="202"/>
      <c r="C578" s="172"/>
      <c r="D578" s="202"/>
      <c r="E578" s="6"/>
      <c r="F578" s="6"/>
      <c r="G578" s="6"/>
      <c r="H578" s="6"/>
      <c r="I578" s="6"/>
      <c r="J578" s="6"/>
      <c r="K578" s="6"/>
      <c r="L578" s="6"/>
      <c r="M578" s="6"/>
      <c r="N578" s="6"/>
      <c r="O578" s="6"/>
      <c r="P578" s="6"/>
      <c r="Q578" s="6"/>
    </row>
    <row r="579" spans="1:17" ht="12.75">
      <c r="A579" s="214"/>
      <c r="B579" s="202"/>
      <c r="C579" s="172"/>
      <c r="D579" s="202"/>
      <c r="E579" s="6"/>
      <c r="F579" s="6"/>
      <c r="G579" s="6"/>
      <c r="H579" s="6"/>
      <c r="I579" s="6"/>
      <c r="J579" s="6"/>
      <c r="K579" s="6"/>
      <c r="L579" s="6"/>
      <c r="M579" s="6"/>
      <c r="N579" s="6"/>
      <c r="O579" s="6"/>
      <c r="P579" s="6"/>
      <c r="Q579" s="6"/>
    </row>
    <row r="580" spans="1:17" ht="12.75">
      <c r="A580" s="214"/>
      <c r="B580" s="202"/>
      <c r="C580" s="172"/>
      <c r="D580" s="202"/>
      <c r="E580" s="6"/>
      <c r="F580" s="6"/>
      <c r="G580" s="6"/>
      <c r="H580" s="6"/>
      <c r="I580" s="6"/>
      <c r="J580" s="6"/>
      <c r="K580" s="6"/>
      <c r="L580" s="6"/>
      <c r="M580" s="6"/>
      <c r="N580" s="6"/>
      <c r="O580" s="6"/>
      <c r="P580" s="6"/>
      <c r="Q580" s="6"/>
    </row>
    <row r="581" spans="1:17" ht="12.75">
      <c r="A581" s="214"/>
      <c r="B581" s="202"/>
      <c r="C581" s="172"/>
      <c r="D581" s="202"/>
      <c r="E581" s="6"/>
      <c r="F581" s="6"/>
      <c r="G581" s="6"/>
      <c r="H581" s="6"/>
      <c r="I581" s="6"/>
      <c r="J581" s="6"/>
      <c r="K581" s="6"/>
      <c r="L581" s="6"/>
      <c r="M581" s="6"/>
      <c r="N581" s="6"/>
      <c r="O581" s="6"/>
      <c r="P581" s="6"/>
      <c r="Q581" s="6"/>
    </row>
    <row r="582" spans="1:17" ht="12.75">
      <c r="A582" s="214"/>
      <c r="B582" s="202"/>
      <c r="C582" s="172"/>
      <c r="D582" s="202"/>
      <c r="E582" s="6"/>
      <c r="F582" s="6"/>
      <c r="G582" s="6"/>
      <c r="H582" s="6"/>
      <c r="I582" s="6"/>
      <c r="J582" s="6"/>
      <c r="K582" s="6"/>
      <c r="L582" s="6"/>
      <c r="M582" s="6"/>
      <c r="N582" s="6"/>
      <c r="O582" s="6"/>
      <c r="P582" s="6"/>
      <c r="Q582" s="6"/>
    </row>
    <row r="583" spans="1:17" ht="12.75">
      <c r="A583" s="214"/>
      <c r="B583" s="202"/>
      <c r="C583" s="172"/>
      <c r="D583" s="202"/>
      <c r="E583" s="6"/>
      <c r="F583" s="6"/>
      <c r="G583" s="6"/>
      <c r="H583" s="6"/>
      <c r="I583" s="6"/>
      <c r="J583" s="6"/>
      <c r="K583" s="6"/>
      <c r="L583" s="6"/>
      <c r="M583" s="6"/>
      <c r="N583" s="6"/>
      <c r="O583" s="6"/>
      <c r="P583" s="6"/>
      <c r="Q583" s="6"/>
    </row>
    <row r="584" spans="1:17" ht="12.75">
      <c r="A584" s="214"/>
      <c r="B584" s="202"/>
      <c r="C584" s="172"/>
      <c r="D584" s="202"/>
      <c r="E584" s="6"/>
      <c r="F584" s="6"/>
      <c r="G584" s="6"/>
      <c r="H584" s="6"/>
      <c r="I584" s="6"/>
      <c r="J584" s="6"/>
      <c r="K584" s="6"/>
      <c r="L584" s="6"/>
      <c r="M584" s="6"/>
      <c r="N584" s="6"/>
      <c r="O584" s="6"/>
      <c r="P584" s="6"/>
      <c r="Q584" s="6"/>
    </row>
    <row r="585" spans="1:17" ht="12.75">
      <c r="A585" s="214"/>
      <c r="B585" s="202"/>
      <c r="C585" s="172"/>
      <c r="D585" s="202"/>
      <c r="E585" s="6"/>
      <c r="F585" s="6"/>
      <c r="G585" s="6"/>
      <c r="H585" s="6"/>
      <c r="I585" s="6"/>
      <c r="J585" s="6"/>
      <c r="K585" s="6"/>
      <c r="L585" s="6"/>
      <c r="M585" s="6"/>
      <c r="N585" s="6"/>
      <c r="O585" s="6"/>
      <c r="P585" s="6"/>
      <c r="Q585" s="6"/>
    </row>
    <row r="586" spans="1:17" ht="12.75">
      <c r="A586" s="214"/>
      <c r="B586" s="202"/>
      <c r="C586" s="172"/>
      <c r="D586" s="202"/>
      <c r="E586" s="6"/>
      <c r="F586" s="6"/>
      <c r="G586" s="6"/>
      <c r="H586" s="6"/>
      <c r="I586" s="6"/>
      <c r="J586" s="6"/>
      <c r="K586" s="6"/>
      <c r="L586" s="6"/>
      <c r="M586" s="6"/>
      <c r="N586" s="6"/>
      <c r="O586" s="6"/>
      <c r="P586" s="6"/>
      <c r="Q586" s="6"/>
    </row>
    <row r="587" spans="1:17" ht="12.75">
      <c r="A587" s="214"/>
      <c r="B587" s="202"/>
      <c r="C587" s="172"/>
      <c r="D587" s="202"/>
      <c r="E587" s="6"/>
      <c r="F587" s="6"/>
      <c r="G587" s="6"/>
      <c r="H587" s="6"/>
      <c r="I587" s="6"/>
      <c r="J587" s="6"/>
      <c r="K587" s="6"/>
      <c r="L587" s="6"/>
      <c r="M587" s="6"/>
      <c r="N587" s="6"/>
      <c r="O587" s="6"/>
      <c r="P587" s="6"/>
      <c r="Q587" s="6"/>
    </row>
    <row r="588" spans="1:17" ht="12.75">
      <c r="A588" s="214"/>
      <c r="B588" s="202"/>
      <c r="C588" s="172"/>
      <c r="D588" s="202"/>
      <c r="E588" s="6"/>
      <c r="F588" s="6"/>
      <c r="G588" s="6"/>
      <c r="H588" s="6"/>
      <c r="I588" s="6"/>
      <c r="J588" s="6"/>
      <c r="K588" s="6"/>
      <c r="L588" s="6"/>
      <c r="M588" s="6"/>
      <c r="N588" s="6"/>
      <c r="O588" s="6"/>
      <c r="P588" s="6"/>
      <c r="Q588" s="6"/>
    </row>
    <row r="589" spans="1:17" ht="12.75">
      <c r="A589" s="214"/>
      <c r="B589" s="202"/>
      <c r="C589" s="172"/>
      <c r="D589" s="202"/>
      <c r="E589" s="6"/>
      <c r="F589" s="6"/>
      <c r="G589" s="6"/>
      <c r="H589" s="6"/>
      <c r="I589" s="6"/>
      <c r="J589" s="6"/>
      <c r="K589" s="6"/>
      <c r="L589" s="6"/>
      <c r="M589" s="6"/>
      <c r="N589" s="6"/>
      <c r="O589" s="6"/>
      <c r="P589" s="6"/>
      <c r="Q589" s="6"/>
    </row>
    <row r="590" spans="1:17" ht="12.75">
      <c r="A590" s="214"/>
      <c r="B590" s="202"/>
      <c r="C590" s="172"/>
      <c r="D590" s="202"/>
      <c r="E590" s="6"/>
      <c r="F590" s="6"/>
      <c r="G590" s="6"/>
      <c r="H590" s="6"/>
      <c r="I590" s="6"/>
      <c r="J590" s="6"/>
      <c r="K590" s="6"/>
      <c r="L590" s="6"/>
      <c r="M590" s="6"/>
      <c r="N590" s="6"/>
      <c r="O590" s="6"/>
      <c r="P590" s="6"/>
      <c r="Q590" s="6"/>
    </row>
    <row r="591" spans="1:17" ht="12.75">
      <c r="A591" s="214"/>
      <c r="B591" s="202"/>
      <c r="C591" s="172"/>
      <c r="D591" s="202"/>
      <c r="E591" s="6"/>
      <c r="F591" s="6"/>
      <c r="G591" s="6"/>
      <c r="H591" s="6"/>
      <c r="I591" s="6"/>
      <c r="J591" s="6"/>
      <c r="K591" s="6"/>
      <c r="L591" s="6"/>
      <c r="M591" s="6"/>
      <c r="N591" s="6"/>
      <c r="O591" s="6"/>
      <c r="P591" s="6"/>
      <c r="Q591" s="6"/>
    </row>
    <row r="592" spans="1:17" ht="12.75">
      <c r="A592" s="214"/>
      <c r="B592" s="202"/>
      <c r="C592" s="172"/>
      <c r="D592" s="202"/>
      <c r="E592" s="6"/>
      <c r="F592" s="6"/>
      <c r="G592" s="6"/>
      <c r="H592" s="6"/>
      <c r="I592" s="6"/>
      <c r="J592" s="6"/>
      <c r="K592" s="6"/>
      <c r="L592" s="6"/>
      <c r="M592" s="6"/>
      <c r="N592" s="6"/>
      <c r="O592" s="6"/>
      <c r="P592" s="6"/>
      <c r="Q592" s="6"/>
    </row>
    <row r="593" spans="1:17" ht="12.75">
      <c r="A593" s="214"/>
      <c r="B593" s="202"/>
      <c r="C593" s="172"/>
      <c r="D593" s="202"/>
      <c r="E593" s="6"/>
      <c r="F593" s="6"/>
      <c r="G593" s="6"/>
      <c r="H593" s="6"/>
      <c r="I593" s="6"/>
      <c r="J593" s="6"/>
      <c r="K593" s="6"/>
      <c r="L593" s="6"/>
      <c r="M593" s="6"/>
      <c r="N593" s="6"/>
      <c r="O593" s="6"/>
      <c r="P593" s="6"/>
      <c r="Q593" s="6"/>
    </row>
    <row r="594" spans="1:17" ht="12.75">
      <c r="A594" s="214"/>
      <c r="B594" s="202"/>
      <c r="C594" s="172"/>
      <c r="D594" s="202"/>
      <c r="E594" s="6"/>
      <c r="F594" s="6"/>
      <c r="G594" s="6"/>
      <c r="H594" s="6"/>
      <c r="I594" s="6"/>
      <c r="J594" s="6"/>
      <c r="K594" s="6"/>
      <c r="L594" s="6"/>
      <c r="M594" s="6"/>
      <c r="N594" s="6"/>
      <c r="O594" s="6"/>
      <c r="P594" s="6"/>
      <c r="Q594" s="6"/>
    </row>
    <row r="595" spans="1:17" ht="12.75">
      <c r="A595" s="214"/>
      <c r="B595" s="202"/>
      <c r="C595" s="172"/>
      <c r="D595" s="202"/>
      <c r="E595" s="6"/>
      <c r="F595" s="6"/>
      <c r="G595" s="6"/>
      <c r="H595" s="6"/>
      <c r="I595" s="6"/>
      <c r="J595" s="6"/>
      <c r="K595" s="6"/>
      <c r="L595" s="6"/>
      <c r="M595" s="6"/>
      <c r="N595" s="6"/>
      <c r="O595" s="6"/>
      <c r="P595" s="6"/>
      <c r="Q595" s="6"/>
    </row>
    <row r="596" spans="1:17" ht="12.75">
      <c r="A596" s="214"/>
      <c r="B596" s="202"/>
      <c r="C596" s="172"/>
      <c r="D596" s="202"/>
      <c r="E596" s="6"/>
      <c r="F596" s="6"/>
      <c r="G596" s="6"/>
      <c r="H596" s="6"/>
      <c r="I596" s="6"/>
      <c r="J596" s="6"/>
      <c r="K596" s="6"/>
      <c r="L596" s="6"/>
      <c r="M596" s="6"/>
      <c r="N596" s="6"/>
      <c r="O596" s="6"/>
      <c r="P596" s="6"/>
      <c r="Q596" s="6"/>
    </row>
    <row r="597" spans="1:17" ht="12.75">
      <c r="A597" s="214"/>
      <c r="B597" s="202"/>
      <c r="C597" s="172"/>
      <c r="D597" s="202"/>
      <c r="E597" s="6"/>
      <c r="F597" s="6"/>
      <c r="G597" s="6"/>
      <c r="H597" s="6"/>
      <c r="I597" s="6"/>
      <c r="J597" s="6"/>
      <c r="K597" s="6"/>
      <c r="L597" s="6"/>
      <c r="M597" s="6"/>
      <c r="N597" s="6"/>
      <c r="O597" s="6"/>
      <c r="P597" s="6"/>
      <c r="Q597" s="6"/>
    </row>
    <row r="598" spans="1:17" ht="12.75">
      <c r="A598" s="214"/>
      <c r="B598" s="202"/>
      <c r="C598" s="172"/>
      <c r="D598" s="202"/>
      <c r="E598" s="6"/>
      <c r="F598" s="6"/>
      <c r="G598" s="6"/>
      <c r="H598" s="6"/>
      <c r="I598" s="6"/>
      <c r="J598" s="6"/>
      <c r="K598" s="6"/>
      <c r="L598" s="6"/>
      <c r="M598" s="6"/>
      <c r="N598" s="6"/>
      <c r="O598" s="6"/>
      <c r="P598" s="6"/>
      <c r="Q598" s="6"/>
    </row>
    <row r="599" spans="1:17" ht="12.75">
      <c r="A599" s="214"/>
      <c r="B599" s="202"/>
      <c r="C599" s="172"/>
      <c r="D599" s="202"/>
      <c r="E599" s="6"/>
      <c r="F599" s="6"/>
      <c r="G599" s="6"/>
      <c r="H599" s="6"/>
      <c r="I599" s="6"/>
      <c r="J599" s="6"/>
      <c r="K599" s="6"/>
      <c r="L599" s="6"/>
      <c r="M599" s="6"/>
      <c r="N599" s="6"/>
      <c r="O599" s="6"/>
      <c r="P599" s="6"/>
      <c r="Q599" s="6"/>
    </row>
    <row r="600" spans="1:17" ht="12.75">
      <c r="A600" s="214"/>
      <c r="B600" s="202"/>
      <c r="C600" s="172"/>
      <c r="D600" s="202"/>
      <c r="E600" s="6"/>
      <c r="F600" s="6"/>
      <c r="G600" s="6"/>
      <c r="H600" s="6"/>
      <c r="I600" s="6"/>
      <c r="J600" s="6"/>
      <c r="K600" s="6"/>
      <c r="L600" s="6"/>
      <c r="M600" s="6"/>
      <c r="N600" s="6"/>
      <c r="O600" s="6"/>
      <c r="P600" s="6"/>
      <c r="Q600" s="6"/>
    </row>
    <row r="601" spans="1:17" ht="12.75">
      <c r="A601" s="214"/>
      <c r="B601" s="202"/>
      <c r="C601" s="172"/>
      <c r="D601" s="202"/>
      <c r="E601" s="6"/>
      <c r="F601" s="6"/>
      <c r="G601" s="6"/>
      <c r="H601" s="6"/>
      <c r="I601" s="6"/>
      <c r="J601" s="6"/>
      <c r="K601" s="6"/>
      <c r="L601" s="6"/>
      <c r="M601" s="6"/>
      <c r="N601" s="6"/>
      <c r="O601" s="6"/>
      <c r="P601" s="6"/>
      <c r="Q601" s="6"/>
    </row>
    <row r="602" spans="1:17" ht="12.75">
      <c r="A602" s="214"/>
      <c r="B602" s="202"/>
      <c r="C602" s="172"/>
      <c r="D602" s="202"/>
      <c r="E602" s="6"/>
      <c r="F602" s="6"/>
      <c r="G602" s="6"/>
      <c r="H602" s="6"/>
      <c r="I602" s="6"/>
      <c r="J602" s="6"/>
      <c r="K602" s="6"/>
      <c r="L602" s="6"/>
      <c r="M602" s="6"/>
      <c r="N602" s="6"/>
      <c r="O602" s="6"/>
      <c r="P602" s="6"/>
      <c r="Q602" s="6"/>
    </row>
    <row r="603" spans="1:17" ht="12.75">
      <c r="A603" s="214"/>
      <c r="B603" s="202"/>
      <c r="C603" s="172"/>
      <c r="D603" s="202"/>
      <c r="E603" s="6"/>
      <c r="F603" s="6"/>
      <c r="G603" s="6"/>
      <c r="H603" s="6"/>
      <c r="I603" s="6"/>
      <c r="J603" s="6"/>
      <c r="K603" s="6"/>
      <c r="L603" s="6"/>
      <c r="M603" s="6"/>
      <c r="N603" s="6"/>
      <c r="O603" s="6"/>
      <c r="P603" s="6"/>
      <c r="Q603" s="6"/>
    </row>
    <row r="604" spans="1:17" ht="12.75">
      <c r="A604" s="214"/>
      <c r="B604" s="202"/>
      <c r="C604" s="172"/>
      <c r="D604" s="202"/>
      <c r="E604" s="6"/>
      <c r="F604" s="6"/>
      <c r="G604" s="6"/>
      <c r="H604" s="6"/>
      <c r="I604" s="6"/>
      <c r="J604" s="6"/>
      <c r="K604" s="6"/>
      <c r="L604" s="6"/>
      <c r="M604" s="6"/>
      <c r="N604" s="6"/>
      <c r="O604" s="6"/>
      <c r="P604" s="6"/>
      <c r="Q604" s="6"/>
    </row>
    <row r="605" spans="1:17" ht="12.75">
      <c r="A605" s="214"/>
      <c r="B605" s="202"/>
      <c r="C605" s="172"/>
      <c r="D605" s="202"/>
      <c r="E605" s="6"/>
      <c r="F605" s="6"/>
      <c r="G605" s="6"/>
      <c r="H605" s="6"/>
      <c r="I605" s="6"/>
      <c r="J605" s="6"/>
      <c r="K605" s="6"/>
      <c r="L605" s="6"/>
      <c r="M605" s="6"/>
      <c r="N605" s="6"/>
      <c r="O605" s="6"/>
      <c r="P605" s="6"/>
      <c r="Q605" s="6"/>
    </row>
    <row r="606" spans="1:17" ht="12.75">
      <c r="A606" s="214"/>
      <c r="B606" s="202"/>
      <c r="C606" s="172"/>
      <c r="D606" s="202"/>
      <c r="E606" s="6"/>
      <c r="F606" s="6"/>
      <c r="G606" s="6"/>
      <c r="H606" s="6"/>
      <c r="I606" s="6"/>
      <c r="J606" s="6"/>
      <c r="K606" s="6"/>
      <c r="L606" s="6"/>
      <c r="M606" s="6"/>
      <c r="N606" s="6"/>
      <c r="O606" s="6"/>
      <c r="P606" s="6"/>
      <c r="Q606" s="6"/>
    </row>
    <row r="607" spans="1:17" ht="12.75">
      <c r="A607" s="214"/>
      <c r="B607" s="202"/>
      <c r="C607" s="172"/>
      <c r="D607" s="202"/>
      <c r="E607" s="6"/>
      <c r="F607" s="6"/>
      <c r="G607" s="6"/>
      <c r="H607" s="6"/>
      <c r="I607" s="6"/>
      <c r="J607" s="6"/>
      <c r="K607" s="6"/>
      <c r="L607" s="6"/>
      <c r="M607" s="6"/>
      <c r="N607" s="6"/>
      <c r="O607" s="6"/>
      <c r="P607" s="6"/>
      <c r="Q607" s="6"/>
    </row>
    <row r="608" spans="1:17" ht="12.75">
      <c r="A608" s="214"/>
      <c r="B608" s="202"/>
      <c r="C608" s="172"/>
      <c r="D608" s="202"/>
      <c r="E608" s="6"/>
      <c r="F608" s="6"/>
      <c r="G608" s="6"/>
      <c r="H608" s="6"/>
      <c r="I608" s="6"/>
      <c r="J608" s="6"/>
      <c r="K608" s="6"/>
      <c r="L608" s="6"/>
      <c r="M608" s="6"/>
      <c r="N608" s="6"/>
      <c r="O608" s="6"/>
      <c r="P608" s="6"/>
      <c r="Q608" s="6"/>
    </row>
    <row r="609" spans="1:17" ht="12.75">
      <c r="A609" s="214"/>
      <c r="B609" s="202"/>
      <c r="C609" s="172"/>
      <c r="D609" s="202"/>
      <c r="E609" s="6"/>
      <c r="F609" s="6"/>
      <c r="G609" s="6"/>
      <c r="H609" s="6"/>
      <c r="I609" s="6"/>
      <c r="J609" s="6"/>
      <c r="K609" s="6"/>
      <c r="L609" s="6"/>
      <c r="M609" s="6"/>
      <c r="N609" s="6"/>
      <c r="O609" s="6"/>
      <c r="P609" s="6"/>
      <c r="Q609" s="6"/>
    </row>
    <row r="610" spans="1:17" ht="12.75">
      <c r="A610" s="214"/>
      <c r="B610" s="202"/>
      <c r="C610" s="172"/>
      <c r="D610" s="202"/>
      <c r="E610" s="6"/>
      <c r="F610" s="6"/>
      <c r="G610" s="6"/>
      <c r="H610" s="6"/>
      <c r="I610" s="6"/>
      <c r="J610" s="6"/>
      <c r="K610" s="6"/>
      <c r="L610" s="6"/>
      <c r="M610" s="6"/>
      <c r="N610" s="6"/>
      <c r="O610" s="6"/>
      <c r="P610" s="6"/>
      <c r="Q610" s="6"/>
    </row>
    <row r="611" spans="1:17" ht="12.75">
      <c r="A611" s="214"/>
      <c r="B611" s="202"/>
      <c r="C611" s="172"/>
      <c r="D611" s="202"/>
      <c r="E611" s="6"/>
      <c r="F611" s="6"/>
      <c r="G611" s="6"/>
      <c r="H611" s="6"/>
      <c r="I611" s="6"/>
      <c r="J611" s="6"/>
      <c r="K611" s="6"/>
      <c r="L611" s="6"/>
      <c r="M611" s="6"/>
      <c r="N611" s="6"/>
      <c r="O611" s="6"/>
      <c r="P611" s="6"/>
      <c r="Q611" s="6"/>
    </row>
    <row r="612" spans="1:17" ht="12.75">
      <c r="A612" s="214"/>
      <c r="B612" s="202"/>
      <c r="C612" s="172"/>
      <c r="D612" s="202"/>
      <c r="E612" s="6"/>
      <c r="F612" s="6"/>
      <c r="G612" s="6"/>
      <c r="H612" s="6"/>
      <c r="I612" s="6"/>
      <c r="J612" s="6"/>
      <c r="K612" s="6"/>
      <c r="L612" s="6"/>
      <c r="M612" s="6"/>
      <c r="N612" s="6"/>
      <c r="O612" s="6"/>
      <c r="P612" s="6"/>
      <c r="Q612" s="6"/>
    </row>
    <row r="613" spans="1:17" ht="12.75">
      <c r="A613" s="214"/>
      <c r="B613" s="202"/>
      <c r="C613" s="172"/>
      <c r="D613" s="202"/>
      <c r="E613" s="6"/>
      <c r="F613" s="6"/>
      <c r="G613" s="6"/>
      <c r="H613" s="6"/>
      <c r="I613" s="6"/>
      <c r="J613" s="6"/>
      <c r="K613" s="6"/>
      <c r="L613" s="6"/>
      <c r="M613" s="6"/>
      <c r="N613" s="6"/>
      <c r="O613" s="6"/>
      <c r="P613" s="6"/>
      <c r="Q613" s="6"/>
    </row>
    <row r="614" spans="1:17" ht="12.75">
      <c r="A614" s="214"/>
      <c r="B614" s="202"/>
      <c r="C614" s="172"/>
      <c r="D614" s="202"/>
      <c r="E614" s="6"/>
      <c r="F614" s="6"/>
      <c r="G614" s="6"/>
      <c r="H614" s="6"/>
      <c r="I614" s="6"/>
      <c r="J614" s="6"/>
      <c r="K614" s="6"/>
      <c r="L614" s="6"/>
      <c r="M614" s="6"/>
      <c r="N614" s="6"/>
      <c r="O614" s="6"/>
      <c r="P614" s="6"/>
      <c r="Q614" s="6"/>
    </row>
    <row r="615" spans="1:17" ht="12.75">
      <c r="A615" s="214"/>
      <c r="B615" s="202"/>
      <c r="C615" s="172"/>
      <c r="D615" s="202"/>
      <c r="E615" s="6"/>
      <c r="F615" s="6"/>
      <c r="G615" s="6"/>
      <c r="H615" s="6"/>
      <c r="I615" s="6"/>
      <c r="J615" s="6"/>
      <c r="K615" s="6"/>
      <c r="L615" s="6"/>
      <c r="M615" s="6"/>
      <c r="N615" s="6"/>
      <c r="O615" s="6"/>
      <c r="P615" s="6"/>
      <c r="Q615" s="6"/>
    </row>
    <row r="616" spans="1:17" ht="12.75">
      <c r="A616" s="214"/>
      <c r="B616" s="202"/>
      <c r="C616" s="172"/>
      <c r="D616" s="202"/>
      <c r="E616" s="6"/>
      <c r="F616" s="6"/>
      <c r="G616" s="6"/>
      <c r="H616" s="6"/>
      <c r="I616" s="6"/>
      <c r="J616" s="6"/>
      <c r="K616" s="6"/>
      <c r="L616" s="6"/>
      <c r="M616" s="6"/>
      <c r="N616" s="6"/>
      <c r="O616" s="6"/>
      <c r="P616" s="6"/>
      <c r="Q616" s="6"/>
    </row>
    <row r="617" spans="1:17" ht="12.75">
      <c r="A617" s="214"/>
      <c r="B617" s="202"/>
      <c r="C617" s="172"/>
      <c r="D617" s="202"/>
      <c r="E617" s="6"/>
      <c r="F617" s="6"/>
      <c r="G617" s="6"/>
      <c r="H617" s="6"/>
      <c r="I617" s="6"/>
      <c r="J617" s="6"/>
      <c r="K617" s="6"/>
      <c r="L617" s="6"/>
      <c r="M617" s="6"/>
      <c r="N617" s="6"/>
      <c r="O617" s="6"/>
      <c r="P617" s="6"/>
      <c r="Q617" s="6"/>
    </row>
    <row r="618" spans="1:17" ht="12.75">
      <c r="A618" s="214"/>
      <c r="B618" s="202"/>
      <c r="C618" s="172"/>
      <c r="D618" s="202"/>
      <c r="E618" s="6"/>
      <c r="F618" s="6"/>
      <c r="G618" s="6"/>
      <c r="H618" s="6"/>
      <c r="I618" s="6"/>
      <c r="J618" s="6"/>
      <c r="K618" s="6"/>
      <c r="L618" s="6"/>
      <c r="M618" s="6"/>
      <c r="N618" s="6"/>
      <c r="O618" s="6"/>
      <c r="P618" s="6"/>
      <c r="Q618" s="6"/>
    </row>
    <row r="619" spans="1:17" ht="12.75">
      <c r="A619" s="214"/>
      <c r="B619" s="202"/>
      <c r="C619" s="172"/>
      <c r="D619" s="202"/>
      <c r="E619" s="6"/>
      <c r="F619" s="6"/>
      <c r="G619" s="6"/>
      <c r="H619" s="6"/>
      <c r="I619" s="6"/>
      <c r="J619" s="6"/>
      <c r="K619" s="6"/>
      <c r="L619" s="6"/>
      <c r="M619" s="6"/>
      <c r="N619" s="6"/>
      <c r="O619" s="6"/>
      <c r="P619" s="6"/>
      <c r="Q619" s="6"/>
    </row>
    <row r="620" spans="1:17" ht="12.75">
      <c r="A620" s="214"/>
      <c r="B620" s="202"/>
      <c r="C620" s="172"/>
      <c r="D620" s="202"/>
      <c r="E620" s="6"/>
      <c r="F620" s="6"/>
      <c r="G620" s="6"/>
      <c r="H620" s="6"/>
      <c r="I620" s="6"/>
      <c r="J620" s="6"/>
      <c r="K620" s="6"/>
      <c r="L620" s="6"/>
      <c r="M620" s="6"/>
      <c r="N620" s="6"/>
      <c r="O620" s="6"/>
      <c r="P620" s="6"/>
      <c r="Q620" s="6"/>
    </row>
    <row r="621" spans="1:17" ht="12.75">
      <c r="A621" s="214"/>
      <c r="B621" s="202"/>
      <c r="C621" s="172"/>
      <c r="D621" s="202"/>
      <c r="E621" s="6"/>
      <c r="F621" s="6"/>
      <c r="G621" s="6"/>
      <c r="H621" s="6"/>
      <c r="I621" s="6"/>
      <c r="J621" s="6"/>
      <c r="K621" s="6"/>
      <c r="L621" s="6"/>
      <c r="M621" s="6"/>
      <c r="N621" s="6"/>
      <c r="O621" s="6"/>
      <c r="P621" s="6"/>
      <c r="Q621" s="6"/>
    </row>
    <row r="622" spans="1:17" ht="12.75">
      <c r="A622" s="214"/>
      <c r="B622" s="202"/>
      <c r="C622" s="172"/>
      <c r="D622" s="202"/>
      <c r="E622" s="6"/>
      <c r="F622" s="6"/>
      <c r="G622" s="6"/>
      <c r="H622" s="6"/>
      <c r="I622" s="6"/>
      <c r="J622" s="6"/>
      <c r="K622" s="6"/>
      <c r="L622" s="6"/>
      <c r="M622" s="6"/>
      <c r="N622" s="6"/>
      <c r="O622" s="6"/>
      <c r="P622" s="6"/>
      <c r="Q622" s="6"/>
    </row>
    <row r="623" spans="1:17" ht="12.75">
      <c r="A623" s="214"/>
      <c r="B623" s="202"/>
      <c r="C623" s="172"/>
      <c r="D623" s="202"/>
      <c r="E623" s="6"/>
      <c r="F623" s="6"/>
      <c r="G623" s="6"/>
      <c r="H623" s="6"/>
      <c r="I623" s="6"/>
      <c r="J623" s="6"/>
      <c r="K623" s="6"/>
      <c r="L623" s="6"/>
      <c r="M623" s="6"/>
      <c r="N623" s="6"/>
      <c r="O623" s="6"/>
      <c r="P623" s="6"/>
      <c r="Q623" s="6"/>
    </row>
    <row r="624" spans="1:17" ht="12.75">
      <c r="A624" s="214"/>
      <c r="B624" s="202"/>
      <c r="C624" s="172"/>
      <c r="D624" s="202"/>
      <c r="E624" s="6"/>
      <c r="F624" s="6"/>
      <c r="G624" s="6"/>
      <c r="H624" s="6"/>
      <c r="I624" s="6"/>
      <c r="J624" s="6"/>
      <c r="K624" s="6"/>
      <c r="L624" s="6"/>
      <c r="M624" s="6"/>
      <c r="N624" s="6"/>
      <c r="O624" s="6"/>
      <c r="P624" s="6"/>
      <c r="Q624" s="6"/>
    </row>
    <row r="625" spans="1:17" ht="12.75">
      <c r="A625" s="214"/>
      <c r="B625" s="202"/>
      <c r="C625" s="172"/>
      <c r="D625" s="202"/>
      <c r="E625" s="6"/>
      <c r="F625" s="6"/>
      <c r="G625" s="6"/>
      <c r="H625" s="6"/>
      <c r="I625" s="6"/>
      <c r="J625" s="6"/>
      <c r="K625" s="6"/>
      <c r="L625" s="6"/>
      <c r="M625" s="6"/>
      <c r="N625" s="6"/>
      <c r="O625" s="6"/>
      <c r="P625" s="6"/>
      <c r="Q625" s="6"/>
    </row>
    <row r="626" spans="1:17" ht="12.75">
      <c r="A626" s="214"/>
      <c r="B626" s="202"/>
      <c r="C626" s="172"/>
      <c r="D626" s="202"/>
      <c r="E626" s="6"/>
      <c r="F626" s="6"/>
      <c r="G626" s="6"/>
      <c r="H626" s="6"/>
      <c r="I626" s="6"/>
      <c r="J626" s="6"/>
      <c r="K626" s="6"/>
      <c r="L626" s="6"/>
      <c r="M626" s="6"/>
      <c r="N626" s="6"/>
      <c r="O626" s="6"/>
      <c r="P626" s="6"/>
      <c r="Q626" s="6"/>
    </row>
    <row r="627" spans="1:17" ht="12.75">
      <c r="A627" s="214"/>
      <c r="B627" s="202"/>
      <c r="C627" s="172"/>
      <c r="D627" s="202"/>
      <c r="E627" s="6"/>
      <c r="F627" s="6"/>
      <c r="G627" s="6"/>
      <c r="H627" s="6"/>
      <c r="I627" s="6"/>
      <c r="J627" s="6"/>
      <c r="K627" s="6"/>
      <c r="L627" s="6"/>
      <c r="M627" s="6"/>
      <c r="N627" s="6"/>
      <c r="O627" s="6"/>
      <c r="P627" s="6"/>
      <c r="Q627" s="6"/>
    </row>
    <row r="628" spans="1:17" ht="12.75">
      <c r="A628" s="214"/>
      <c r="B628" s="202"/>
      <c r="C628" s="172"/>
      <c r="D628" s="202"/>
      <c r="E628" s="6"/>
      <c r="F628" s="6"/>
      <c r="G628" s="6"/>
      <c r="H628" s="6"/>
      <c r="I628" s="6"/>
      <c r="J628" s="6"/>
      <c r="K628" s="6"/>
      <c r="L628" s="6"/>
      <c r="M628" s="6"/>
      <c r="N628" s="6"/>
      <c r="O628" s="6"/>
      <c r="P628" s="6"/>
      <c r="Q628" s="6"/>
    </row>
    <row r="629" spans="1:17" ht="12.75">
      <c r="A629" s="214"/>
      <c r="B629" s="202"/>
      <c r="C629" s="172"/>
      <c r="D629" s="202"/>
      <c r="E629" s="6"/>
      <c r="F629" s="6"/>
      <c r="G629" s="6"/>
      <c r="H629" s="6"/>
      <c r="I629" s="6"/>
      <c r="J629" s="6"/>
      <c r="K629" s="6"/>
      <c r="L629" s="6"/>
      <c r="M629" s="6"/>
      <c r="N629" s="6"/>
      <c r="O629" s="6"/>
      <c r="P629" s="6"/>
      <c r="Q629" s="6"/>
    </row>
    <row r="630" spans="1:17" ht="12.75">
      <c r="A630" s="214"/>
      <c r="B630" s="202"/>
      <c r="C630" s="172"/>
      <c r="D630" s="202"/>
      <c r="E630" s="6"/>
      <c r="F630" s="6"/>
      <c r="G630" s="6"/>
      <c r="H630" s="6"/>
      <c r="I630" s="6"/>
      <c r="J630" s="6"/>
      <c r="K630" s="6"/>
      <c r="L630" s="6"/>
      <c r="M630" s="6"/>
      <c r="N630" s="6"/>
      <c r="O630" s="6"/>
      <c r="P630" s="6"/>
      <c r="Q630" s="6"/>
    </row>
    <row r="631" spans="1:17" ht="12.75">
      <c r="A631" s="214"/>
      <c r="B631" s="202"/>
      <c r="C631" s="172"/>
      <c r="D631" s="202"/>
      <c r="E631" s="6"/>
      <c r="F631" s="6"/>
      <c r="G631" s="6"/>
      <c r="H631" s="6"/>
      <c r="I631" s="6"/>
      <c r="J631" s="6"/>
      <c r="K631" s="6"/>
      <c r="L631" s="6"/>
      <c r="M631" s="6"/>
      <c r="N631" s="6"/>
      <c r="O631" s="6"/>
      <c r="P631" s="6"/>
      <c r="Q631" s="6"/>
    </row>
    <row r="632" spans="1:17" ht="12.75">
      <c r="A632" s="214"/>
      <c r="B632" s="202"/>
      <c r="C632" s="172"/>
      <c r="D632" s="202"/>
      <c r="E632" s="6"/>
      <c r="F632" s="6"/>
      <c r="G632" s="6"/>
      <c r="H632" s="6"/>
      <c r="I632" s="6"/>
      <c r="J632" s="6"/>
      <c r="K632" s="6"/>
      <c r="L632" s="6"/>
      <c r="M632" s="6"/>
      <c r="N632" s="6"/>
      <c r="O632" s="6"/>
      <c r="P632" s="6"/>
      <c r="Q632" s="6"/>
    </row>
    <row r="633" spans="1:17" ht="12.75">
      <c r="A633" s="214"/>
      <c r="B633" s="202"/>
      <c r="C633" s="172"/>
      <c r="D633" s="202"/>
      <c r="E633" s="6"/>
      <c r="F633" s="6"/>
      <c r="G633" s="6"/>
      <c r="H633" s="6"/>
      <c r="I633" s="6"/>
      <c r="J633" s="6"/>
      <c r="K633" s="6"/>
      <c r="L633" s="6"/>
      <c r="M633" s="6"/>
      <c r="N633" s="6"/>
      <c r="O633" s="6"/>
      <c r="P633" s="6"/>
      <c r="Q633" s="6"/>
    </row>
    <row r="634" spans="1:17" ht="12.75">
      <c r="A634" s="214"/>
      <c r="B634" s="202"/>
      <c r="C634" s="172"/>
      <c r="D634" s="202"/>
      <c r="E634" s="6"/>
      <c r="F634" s="6"/>
      <c r="G634" s="6"/>
      <c r="H634" s="6"/>
      <c r="I634" s="6"/>
      <c r="J634" s="6"/>
      <c r="K634" s="6"/>
      <c r="L634" s="6"/>
      <c r="M634" s="6"/>
      <c r="N634" s="6"/>
      <c r="O634" s="6"/>
      <c r="P634" s="6"/>
      <c r="Q634" s="6"/>
    </row>
    <row r="635" spans="1:17" ht="12.75">
      <c r="A635" s="214"/>
      <c r="B635" s="202"/>
      <c r="C635" s="172"/>
      <c r="D635" s="202"/>
      <c r="E635" s="6"/>
      <c r="F635" s="6"/>
      <c r="G635" s="6"/>
      <c r="H635" s="6"/>
      <c r="I635" s="6"/>
      <c r="J635" s="6"/>
      <c r="K635" s="6"/>
      <c r="L635" s="6"/>
      <c r="M635" s="6"/>
      <c r="N635" s="6"/>
      <c r="O635" s="6"/>
      <c r="P635" s="6"/>
      <c r="Q635" s="6"/>
    </row>
    <row r="636" spans="1:17" ht="12.75">
      <c r="A636" s="214"/>
      <c r="B636" s="202"/>
      <c r="C636" s="172"/>
      <c r="D636" s="202"/>
      <c r="E636" s="6"/>
      <c r="F636" s="6"/>
      <c r="G636" s="6"/>
      <c r="H636" s="6"/>
      <c r="I636" s="6"/>
      <c r="J636" s="6"/>
      <c r="K636" s="6"/>
      <c r="L636" s="6"/>
      <c r="M636" s="6"/>
      <c r="N636" s="6"/>
      <c r="O636" s="6"/>
      <c r="P636" s="6"/>
      <c r="Q636" s="6"/>
    </row>
    <row r="637" spans="1:17" ht="12.75">
      <c r="A637" s="214"/>
      <c r="B637" s="202"/>
      <c r="C637" s="172"/>
      <c r="D637" s="202"/>
      <c r="E637" s="6"/>
      <c r="F637" s="6"/>
      <c r="G637" s="6"/>
      <c r="H637" s="6"/>
      <c r="I637" s="6"/>
      <c r="J637" s="6"/>
      <c r="K637" s="6"/>
      <c r="L637" s="6"/>
      <c r="M637" s="6"/>
      <c r="N637" s="6"/>
      <c r="O637" s="6"/>
      <c r="P637" s="6"/>
      <c r="Q637" s="6"/>
    </row>
    <row r="638" spans="1:17" ht="12.75">
      <c r="A638" s="214"/>
      <c r="B638" s="202"/>
      <c r="C638" s="172"/>
      <c r="D638" s="202"/>
      <c r="E638" s="6"/>
      <c r="F638" s="6"/>
      <c r="G638" s="6"/>
      <c r="H638" s="6"/>
      <c r="I638" s="6"/>
      <c r="J638" s="6"/>
      <c r="K638" s="6"/>
      <c r="L638" s="6"/>
      <c r="M638" s="6"/>
      <c r="N638" s="6"/>
      <c r="O638" s="6"/>
      <c r="P638" s="6"/>
      <c r="Q638" s="6"/>
    </row>
    <row r="639" spans="1:17" ht="12.75">
      <c r="A639" s="214"/>
      <c r="B639" s="202"/>
      <c r="C639" s="172"/>
      <c r="D639" s="202"/>
      <c r="E639" s="6"/>
      <c r="F639" s="6"/>
      <c r="G639" s="6"/>
      <c r="H639" s="6"/>
      <c r="I639" s="6"/>
      <c r="J639" s="6"/>
      <c r="K639" s="6"/>
      <c r="L639" s="6"/>
      <c r="M639" s="6"/>
      <c r="N639" s="6"/>
      <c r="O639" s="6"/>
      <c r="P639" s="6"/>
      <c r="Q639" s="6"/>
    </row>
    <row r="640" spans="1:17" ht="12.75">
      <c r="A640" s="214"/>
      <c r="B640" s="202"/>
      <c r="C640" s="172"/>
      <c r="D640" s="202"/>
      <c r="E640" s="6"/>
      <c r="F640" s="6"/>
      <c r="G640" s="6"/>
      <c r="H640" s="6"/>
      <c r="I640" s="6"/>
      <c r="J640" s="6"/>
      <c r="K640" s="6"/>
      <c r="L640" s="6"/>
      <c r="M640" s="6"/>
      <c r="N640" s="6"/>
      <c r="O640" s="6"/>
      <c r="P640" s="6"/>
      <c r="Q640" s="6"/>
    </row>
    <row r="641" spans="1:17" ht="12.75">
      <c r="A641" s="214"/>
      <c r="B641" s="202"/>
      <c r="C641" s="172"/>
      <c r="D641" s="202"/>
      <c r="E641" s="6"/>
      <c r="F641" s="6"/>
      <c r="G641" s="6"/>
      <c r="H641" s="6"/>
      <c r="I641" s="6"/>
      <c r="J641" s="6"/>
      <c r="K641" s="6"/>
      <c r="L641" s="6"/>
      <c r="M641" s="6"/>
      <c r="N641" s="6"/>
      <c r="O641" s="6"/>
      <c r="P641" s="6"/>
      <c r="Q641" s="6"/>
    </row>
    <row r="642" spans="1:17" ht="12.75">
      <c r="A642" s="214"/>
      <c r="B642" s="202"/>
      <c r="C642" s="172"/>
      <c r="D642" s="202"/>
      <c r="E642" s="6"/>
      <c r="F642" s="6"/>
      <c r="G642" s="6"/>
      <c r="H642" s="6"/>
      <c r="I642" s="6"/>
      <c r="J642" s="6"/>
      <c r="K642" s="6"/>
      <c r="L642" s="6"/>
      <c r="M642" s="6"/>
      <c r="N642" s="6"/>
      <c r="O642" s="6"/>
      <c r="P642" s="6"/>
      <c r="Q642" s="6"/>
    </row>
    <row r="643" spans="1:17" ht="12.75">
      <c r="A643" s="214"/>
      <c r="B643" s="202"/>
      <c r="C643" s="172"/>
      <c r="D643" s="202"/>
      <c r="E643" s="6"/>
      <c r="F643" s="6"/>
      <c r="G643" s="6"/>
      <c r="H643" s="6"/>
      <c r="I643" s="6"/>
      <c r="J643" s="6"/>
      <c r="K643" s="6"/>
      <c r="L643" s="6"/>
      <c r="M643" s="6"/>
      <c r="N643" s="6"/>
      <c r="O643" s="6"/>
      <c r="P643" s="6"/>
      <c r="Q643" s="6"/>
    </row>
    <row r="644" spans="1:17" ht="12.75">
      <c r="A644" s="214"/>
      <c r="B644" s="202"/>
      <c r="C644" s="172"/>
      <c r="D644" s="202"/>
      <c r="E644" s="6"/>
      <c r="F644" s="6"/>
      <c r="G644" s="6"/>
      <c r="H644" s="6"/>
      <c r="I644" s="6"/>
      <c r="J644" s="6"/>
      <c r="K644" s="6"/>
      <c r="L644" s="6"/>
      <c r="M644" s="6"/>
      <c r="N644" s="6"/>
      <c r="O644" s="6"/>
      <c r="P644" s="6"/>
      <c r="Q644" s="6"/>
    </row>
    <row r="645" spans="1:17" ht="12.75">
      <c r="A645" s="214"/>
      <c r="B645" s="202"/>
      <c r="C645" s="172"/>
      <c r="D645" s="202"/>
      <c r="E645" s="6"/>
      <c r="F645" s="6"/>
      <c r="G645" s="6"/>
      <c r="H645" s="6"/>
      <c r="I645" s="6"/>
      <c r="J645" s="6"/>
      <c r="K645" s="6"/>
      <c r="L645" s="6"/>
      <c r="M645" s="6"/>
      <c r="N645" s="6"/>
      <c r="O645" s="6"/>
      <c r="P645" s="6"/>
      <c r="Q645" s="6"/>
    </row>
    <row r="646" spans="1:17" ht="12.75">
      <c r="A646" s="214"/>
      <c r="B646" s="202"/>
      <c r="C646" s="172"/>
      <c r="D646" s="202"/>
      <c r="E646" s="6"/>
      <c r="F646" s="6"/>
      <c r="G646" s="6"/>
      <c r="H646" s="6"/>
      <c r="I646" s="6"/>
      <c r="J646" s="6"/>
      <c r="K646" s="6"/>
      <c r="L646" s="6"/>
      <c r="M646" s="6"/>
      <c r="N646" s="6"/>
      <c r="O646" s="6"/>
      <c r="P646" s="6"/>
      <c r="Q646" s="6"/>
    </row>
    <row r="647" spans="1:17" ht="12.75">
      <c r="A647" s="214"/>
      <c r="B647" s="202"/>
      <c r="C647" s="172"/>
      <c r="D647" s="202"/>
      <c r="E647" s="6"/>
      <c r="F647" s="6"/>
      <c r="G647" s="6"/>
      <c r="H647" s="6"/>
      <c r="I647" s="6"/>
      <c r="J647" s="6"/>
      <c r="K647" s="6"/>
      <c r="L647" s="6"/>
      <c r="M647" s="6"/>
      <c r="N647" s="6"/>
      <c r="O647" s="6"/>
      <c r="P647" s="6"/>
      <c r="Q647" s="6"/>
    </row>
    <row r="648" spans="1:17" ht="12.75">
      <c r="A648" s="214"/>
      <c r="B648" s="202"/>
      <c r="C648" s="172"/>
      <c r="D648" s="202"/>
      <c r="E648" s="6"/>
      <c r="F648" s="6"/>
      <c r="G648" s="6"/>
      <c r="H648" s="6"/>
      <c r="I648" s="6"/>
      <c r="J648" s="6"/>
      <c r="K648" s="6"/>
      <c r="L648" s="6"/>
      <c r="M648" s="6"/>
      <c r="N648" s="6"/>
      <c r="O648" s="6"/>
      <c r="P648" s="6"/>
      <c r="Q648" s="6"/>
    </row>
    <row r="649" spans="1:17" ht="12.75">
      <c r="A649" s="214"/>
      <c r="B649" s="202"/>
      <c r="C649" s="172"/>
      <c r="D649" s="202"/>
      <c r="E649" s="6"/>
      <c r="F649" s="6"/>
      <c r="G649" s="6"/>
      <c r="H649" s="6"/>
      <c r="I649" s="6"/>
      <c r="J649" s="6"/>
      <c r="K649" s="6"/>
      <c r="L649" s="6"/>
      <c r="M649" s="6"/>
      <c r="N649" s="6"/>
      <c r="O649" s="6"/>
      <c r="P649" s="6"/>
      <c r="Q649" s="6"/>
    </row>
    <row r="650" spans="1:17" ht="12.75">
      <c r="A650" s="214"/>
      <c r="B650" s="202"/>
      <c r="C650" s="172"/>
      <c r="D650" s="202"/>
      <c r="E650" s="6"/>
      <c r="F650" s="6"/>
      <c r="G650" s="6"/>
      <c r="H650" s="6"/>
      <c r="I650" s="6"/>
      <c r="J650" s="6"/>
      <c r="K650" s="6"/>
      <c r="L650" s="6"/>
      <c r="M650" s="6"/>
      <c r="N650" s="6"/>
      <c r="O650" s="6"/>
      <c r="P650" s="6"/>
      <c r="Q650" s="6"/>
    </row>
    <row r="651" spans="1:17" ht="12.75">
      <c r="A651" s="214"/>
      <c r="B651" s="202"/>
      <c r="C651" s="172"/>
      <c r="D651" s="202"/>
      <c r="E651" s="6"/>
      <c r="F651" s="6"/>
      <c r="G651" s="6"/>
      <c r="H651" s="6"/>
      <c r="I651" s="6"/>
      <c r="J651" s="6"/>
      <c r="K651" s="6"/>
      <c r="L651" s="6"/>
      <c r="M651" s="6"/>
      <c r="N651" s="6"/>
      <c r="O651" s="6"/>
      <c r="P651" s="6"/>
      <c r="Q651" s="6"/>
    </row>
    <row r="652" spans="1:17" ht="12.75">
      <c r="A652" s="214"/>
      <c r="B652" s="202"/>
      <c r="C652" s="172"/>
      <c r="D652" s="202"/>
      <c r="E652" s="6"/>
      <c r="F652" s="6"/>
      <c r="G652" s="6"/>
      <c r="H652" s="6"/>
      <c r="I652" s="6"/>
      <c r="J652" s="6"/>
      <c r="K652" s="6"/>
      <c r="L652" s="6"/>
      <c r="M652" s="6"/>
      <c r="N652" s="6"/>
      <c r="O652" s="6"/>
      <c r="P652" s="6"/>
      <c r="Q652" s="6"/>
    </row>
    <row r="653" spans="1:17" ht="12.75">
      <c r="A653" s="214"/>
      <c r="B653" s="202"/>
      <c r="C653" s="172"/>
      <c r="D653" s="202"/>
      <c r="E653" s="6"/>
      <c r="F653" s="6"/>
      <c r="G653" s="6"/>
      <c r="H653" s="6"/>
      <c r="I653" s="6"/>
      <c r="J653" s="6"/>
      <c r="K653" s="6"/>
      <c r="L653" s="6"/>
      <c r="M653" s="6"/>
      <c r="N653" s="6"/>
      <c r="O653" s="6"/>
      <c r="P653" s="6"/>
      <c r="Q653" s="6"/>
    </row>
    <row r="654" spans="1:17" ht="12.75">
      <c r="A654" s="214"/>
      <c r="B654" s="202"/>
      <c r="C654" s="172"/>
      <c r="D654" s="202"/>
      <c r="E654" s="6"/>
      <c r="F654" s="6"/>
      <c r="G654" s="6"/>
      <c r="H654" s="6"/>
      <c r="I654" s="6"/>
      <c r="J654" s="6"/>
      <c r="K654" s="6"/>
      <c r="L654" s="6"/>
      <c r="M654" s="6"/>
      <c r="N654" s="6"/>
      <c r="O654" s="6"/>
      <c r="P654" s="6"/>
      <c r="Q654" s="6"/>
    </row>
    <row r="655" spans="1:17" ht="12.75">
      <c r="A655" s="214"/>
      <c r="B655" s="202"/>
      <c r="C655" s="172"/>
      <c r="D655" s="202"/>
      <c r="E655" s="6"/>
      <c r="F655" s="6"/>
      <c r="G655" s="6"/>
      <c r="H655" s="6"/>
      <c r="I655" s="6"/>
      <c r="J655" s="6"/>
      <c r="K655" s="6"/>
      <c r="L655" s="6"/>
      <c r="M655" s="6"/>
      <c r="N655" s="6"/>
      <c r="O655" s="6"/>
      <c r="P655" s="6"/>
      <c r="Q655" s="6"/>
    </row>
    <row r="656" spans="1:17" ht="12.75">
      <c r="A656" s="214"/>
      <c r="B656" s="202"/>
      <c r="C656" s="172"/>
      <c r="D656" s="202"/>
      <c r="E656" s="6"/>
      <c r="F656" s="6"/>
      <c r="G656" s="6"/>
      <c r="H656" s="6"/>
      <c r="I656" s="6"/>
      <c r="J656" s="6"/>
      <c r="K656" s="6"/>
      <c r="L656" s="6"/>
      <c r="M656" s="6"/>
      <c r="N656" s="6"/>
      <c r="O656" s="6"/>
      <c r="P656" s="6"/>
      <c r="Q656" s="6"/>
    </row>
    <row r="657" spans="1:17" ht="12.75">
      <c r="A657" s="214"/>
      <c r="B657" s="202"/>
      <c r="C657" s="172"/>
      <c r="D657" s="202"/>
      <c r="E657" s="6"/>
      <c r="F657" s="6"/>
      <c r="G657" s="6"/>
      <c r="H657" s="6"/>
      <c r="I657" s="6"/>
      <c r="J657" s="6"/>
      <c r="K657" s="6"/>
      <c r="L657" s="6"/>
      <c r="M657" s="6"/>
      <c r="N657" s="6"/>
      <c r="O657" s="6"/>
      <c r="P657" s="6"/>
      <c r="Q657" s="6"/>
    </row>
    <row r="658" spans="1:17" ht="12.75">
      <c r="A658" s="214"/>
      <c r="B658" s="202"/>
      <c r="C658" s="172"/>
      <c r="D658" s="202"/>
      <c r="E658" s="6"/>
      <c r="F658" s="6"/>
      <c r="G658" s="6"/>
      <c r="H658" s="6"/>
      <c r="I658" s="6"/>
      <c r="J658" s="6"/>
      <c r="K658" s="6"/>
      <c r="L658" s="6"/>
      <c r="M658" s="6"/>
      <c r="N658" s="6"/>
      <c r="O658" s="6"/>
      <c r="P658" s="6"/>
      <c r="Q658" s="6"/>
    </row>
    <row r="659" spans="1:17" ht="12.75">
      <c r="A659" s="214"/>
      <c r="B659" s="202"/>
      <c r="C659" s="172"/>
      <c r="D659" s="202"/>
      <c r="E659" s="6"/>
      <c r="F659" s="6"/>
      <c r="G659" s="6"/>
      <c r="H659" s="6"/>
      <c r="I659" s="6"/>
      <c r="J659" s="6"/>
      <c r="K659" s="6"/>
      <c r="L659" s="6"/>
      <c r="M659" s="6"/>
      <c r="N659" s="6"/>
      <c r="O659" s="6"/>
      <c r="P659" s="6"/>
      <c r="Q659" s="6"/>
    </row>
    <row r="660" spans="1:17" ht="12.75">
      <c r="A660" s="214"/>
      <c r="B660" s="202"/>
      <c r="C660" s="172"/>
      <c r="D660" s="202"/>
      <c r="E660" s="6"/>
      <c r="F660" s="6"/>
      <c r="G660" s="6"/>
      <c r="H660" s="6"/>
      <c r="I660" s="6"/>
      <c r="J660" s="6"/>
      <c r="K660" s="6"/>
      <c r="L660" s="6"/>
      <c r="M660" s="6"/>
      <c r="N660" s="6"/>
      <c r="O660" s="6"/>
      <c r="P660" s="6"/>
      <c r="Q660" s="6"/>
    </row>
    <row r="661" spans="1:17" ht="12.75">
      <c r="A661" s="214"/>
      <c r="B661" s="202"/>
      <c r="C661" s="172"/>
      <c r="D661" s="202"/>
      <c r="E661" s="6"/>
      <c r="F661" s="6"/>
      <c r="G661" s="6"/>
      <c r="H661" s="6"/>
      <c r="I661" s="6"/>
      <c r="J661" s="6"/>
      <c r="K661" s="6"/>
      <c r="L661" s="6"/>
      <c r="M661" s="6"/>
      <c r="N661" s="6"/>
      <c r="O661" s="6"/>
      <c r="P661" s="6"/>
      <c r="Q661" s="6"/>
    </row>
    <row r="662" spans="1:17" ht="12.75">
      <c r="A662" s="214"/>
      <c r="B662" s="202"/>
      <c r="C662" s="172"/>
      <c r="D662" s="202"/>
      <c r="E662" s="6"/>
      <c r="F662" s="6"/>
      <c r="G662" s="6"/>
      <c r="H662" s="6"/>
      <c r="I662" s="6"/>
      <c r="J662" s="6"/>
      <c r="K662" s="6"/>
      <c r="L662" s="6"/>
      <c r="M662" s="6"/>
      <c r="N662" s="6"/>
      <c r="O662" s="6"/>
      <c r="P662" s="6"/>
      <c r="Q662" s="6"/>
    </row>
    <row r="663" spans="1:17" ht="12.75">
      <c r="A663" s="214"/>
      <c r="B663" s="202"/>
      <c r="C663" s="172"/>
      <c r="D663" s="202"/>
      <c r="E663" s="6"/>
      <c r="F663" s="6"/>
      <c r="G663" s="6"/>
      <c r="H663" s="6"/>
      <c r="I663" s="6"/>
      <c r="J663" s="6"/>
      <c r="K663" s="6"/>
      <c r="L663" s="6"/>
      <c r="M663" s="6"/>
      <c r="N663" s="6"/>
      <c r="O663" s="6"/>
      <c r="P663" s="6"/>
      <c r="Q663" s="6"/>
    </row>
    <row r="664" spans="1:17" ht="12.75">
      <c r="A664" s="214"/>
      <c r="B664" s="202"/>
      <c r="C664" s="172"/>
      <c r="D664" s="202"/>
      <c r="E664" s="6"/>
      <c r="F664" s="6"/>
      <c r="G664" s="6"/>
      <c r="H664" s="6"/>
      <c r="I664" s="6"/>
      <c r="J664" s="6"/>
      <c r="K664" s="6"/>
      <c r="L664" s="6"/>
      <c r="M664" s="6"/>
      <c r="N664" s="6"/>
      <c r="O664" s="6"/>
      <c r="P664" s="6"/>
      <c r="Q664" s="6"/>
    </row>
    <row r="665" spans="1:17" ht="12.75">
      <c r="A665" s="214"/>
      <c r="B665" s="202"/>
      <c r="C665" s="172"/>
      <c r="D665" s="202"/>
      <c r="E665" s="6"/>
      <c r="F665" s="6"/>
      <c r="G665" s="6"/>
      <c r="H665" s="6"/>
      <c r="I665" s="6"/>
      <c r="J665" s="6"/>
      <c r="K665" s="6"/>
      <c r="L665" s="6"/>
      <c r="M665" s="6"/>
      <c r="N665" s="6"/>
      <c r="O665" s="6"/>
      <c r="P665" s="6"/>
      <c r="Q665" s="6"/>
    </row>
    <row r="666" spans="1:17" ht="12.75">
      <c r="A666" s="214"/>
      <c r="B666" s="202"/>
      <c r="C666" s="172"/>
      <c r="D666" s="202"/>
      <c r="E666" s="6"/>
      <c r="F666" s="6"/>
      <c r="G666" s="6"/>
      <c r="H666" s="6"/>
      <c r="I666" s="6"/>
      <c r="J666" s="6"/>
      <c r="K666" s="6"/>
      <c r="L666" s="6"/>
      <c r="M666" s="6"/>
      <c r="N666" s="6"/>
      <c r="O666" s="6"/>
      <c r="P666" s="6"/>
      <c r="Q666" s="6"/>
    </row>
    <row r="667" spans="1:17" ht="12.75">
      <c r="A667" s="214"/>
      <c r="B667" s="202"/>
      <c r="C667" s="172"/>
      <c r="D667" s="202"/>
      <c r="E667" s="6"/>
      <c r="F667" s="6"/>
      <c r="G667" s="6"/>
      <c r="H667" s="6"/>
      <c r="I667" s="6"/>
      <c r="J667" s="6"/>
      <c r="K667" s="6"/>
      <c r="L667" s="6"/>
      <c r="M667" s="6"/>
      <c r="N667" s="6"/>
      <c r="O667" s="6"/>
      <c r="P667" s="6"/>
      <c r="Q667" s="6"/>
    </row>
    <row r="668" spans="1:17" ht="12.75">
      <c r="A668" s="214"/>
      <c r="B668" s="202"/>
      <c r="C668" s="172"/>
      <c r="D668" s="202"/>
      <c r="E668" s="6"/>
      <c r="F668" s="6"/>
      <c r="G668" s="6"/>
      <c r="H668" s="6"/>
      <c r="I668" s="6"/>
      <c r="J668" s="6"/>
      <c r="K668" s="6"/>
      <c r="L668" s="6"/>
      <c r="M668" s="6"/>
      <c r="N668" s="6"/>
      <c r="O668" s="6"/>
      <c r="P668" s="6"/>
      <c r="Q668" s="6"/>
    </row>
    <row r="669" spans="1:17" ht="12.75">
      <c r="A669" s="214"/>
      <c r="B669" s="202"/>
      <c r="C669" s="172"/>
      <c r="D669" s="202"/>
      <c r="E669" s="6"/>
      <c r="F669" s="6"/>
      <c r="G669" s="6"/>
      <c r="H669" s="6"/>
      <c r="I669" s="6"/>
      <c r="J669" s="6"/>
      <c r="K669" s="6"/>
      <c r="L669" s="6"/>
      <c r="M669" s="6"/>
      <c r="N669" s="6"/>
      <c r="O669" s="6"/>
      <c r="P669" s="6"/>
      <c r="Q669" s="6"/>
    </row>
    <row r="670" spans="1:17" ht="12.75">
      <c r="A670" s="214"/>
      <c r="B670" s="202"/>
      <c r="C670" s="172"/>
      <c r="D670" s="202"/>
      <c r="E670" s="6"/>
      <c r="F670" s="6"/>
      <c r="G670" s="6"/>
      <c r="H670" s="6"/>
      <c r="I670" s="6"/>
      <c r="J670" s="6"/>
      <c r="K670" s="6"/>
      <c r="L670" s="6"/>
      <c r="M670" s="6"/>
      <c r="N670" s="6"/>
      <c r="O670" s="6"/>
      <c r="P670" s="6"/>
      <c r="Q670" s="6"/>
    </row>
    <row r="671" spans="1:17" ht="12.75">
      <c r="A671" s="214"/>
      <c r="B671" s="202"/>
      <c r="C671" s="172"/>
      <c r="D671" s="202"/>
      <c r="E671" s="6"/>
      <c r="F671" s="6"/>
      <c r="G671" s="6"/>
      <c r="H671" s="6"/>
      <c r="I671" s="6"/>
      <c r="J671" s="6"/>
      <c r="K671" s="6"/>
      <c r="L671" s="6"/>
      <c r="M671" s="6"/>
      <c r="N671" s="6"/>
      <c r="O671" s="6"/>
      <c r="P671" s="6"/>
      <c r="Q671" s="6"/>
    </row>
    <row r="672" spans="1:17" ht="12.75">
      <c r="A672" s="214"/>
      <c r="B672" s="202"/>
      <c r="C672" s="172"/>
      <c r="D672" s="202"/>
      <c r="E672" s="6"/>
      <c r="F672" s="6"/>
      <c r="G672" s="6"/>
      <c r="H672" s="6"/>
      <c r="I672" s="6"/>
      <c r="J672" s="6"/>
      <c r="K672" s="6"/>
      <c r="L672" s="6"/>
      <c r="M672" s="6"/>
      <c r="N672" s="6"/>
      <c r="O672" s="6"/>
      <c r="P672" s="6"/>
      <c r="Q672" s="6"/>
    </row>
    <row r="673" spans="1:17" ht="12.75">
      <c r="A673" s="214"/>
      <c r="B673" s="202"/>
      <c r="C673" s="172"/>
      <c r="D673" s="202"/>
      <c r="E673" s="6"/>
      <c r="F673" s="6"/>
      <c r="G673" s="6"/>
      <c r="H673" s="6"/>
      <c r="I673" s="6"/>
      <c r="J673" s="6"/>
      <c r="K673" s="6"/>
      <c r="L673" s="6"/>
      <c r="M673" s="6"/>
      <c r="N673" s="6"/>
      <c r="O673" s="6"/>
      <c r="P673" s="6"/>
      <c r="Q673" s="6"/>
    </row>
    <row r="674" spans="1:17" ht="12.75">
      <c r="A674" s="214"/>
      <c r="B674" s="202"/>
      <c r="C674" s="172"/>
      <c r="D674" s="202"/>
      <c r="E674" s="6"/>
      <c r="F674" s="6"/>
      <c r="G674" s="6"/>
      <c r="H674" s="6"/>
      <c r="I674" s="6"/>
      <c r="J674" s="6"/>
      <c r="K674" s="6"/>
      <c r="L674" s="6"/>
      <c r="M674" s="6"/>
      <c r="N674" s="6"/>
      <c r="O674" s="6"/>
      <c r="P674" s="6"/>
      <c r="Q674" s="6"/>
    </row>
    <row r="675" spans="1:17" ht="12.75">
      <c r="A675" s="214"/>
      <c r="B675" s="202"/>
      <c r="C675" s="172"/>
      <c r="D675" s="202"/>
      <c r="E675" s="6"/>
      <c r="F675" s="6"/>
      <c r="G675" s="6"/>
      <c r="H675" s="6"/>
      <c r="I675" s="6"/>
      <c r="J675" s="6"/>
      <c r="K675" s="6"/>
      <c r="L675" s="6"/>
      <c r="M675" s="6"/>
      <c r="N675" s="6"/>
      <c r="O675" s="6"/>
      <c r="P675" s="6"/>
      <c r="Q675" s="6"/>
    </row>
    <row r="676" spans="1:17" ht="12.75">
      <c r="A676" s="214"/>
      <c r="B676" s="202"/>
      <c r="C676" s="172"/>
      <c r="D676" s="202"/>
      <c r="E676" s="6"/>
      <c r="F676" s="6"/>
      <c r="G676" s="6"/>
      <c r="H676" s="6"/>
      <c r="I676" s="6"/>
      <c r="J676" s="6"/>
      <c r="K676" s="6"/>
      <c r="L676" s="6"/>
      <c r="M676" s="6"/>
      <c r="N676" s="6"/>
      <c r="O676" s="6"/>
      <c r="P676" s="6"/>
      <c r="Q676" s="6"/>
    </row>
    <row r="677" spans="1:17" ht="12.75">
      <c r="A677" s="214"/>
      <c r="B677" s="202"/>
      <c r="C677" s="172"/>
      <c r="D677" s="202"/>
      <c r="E677" s="6"/>
      <c r="F677" s="6"/>
      <c r="G677" s="6"/>
      <c r="H677" s="6"/>
      <c r="I677" s="6"/>
      <c r="J677" s="6"/>
      <c r="K677" s="6"/>
      <c r="L677" s="6"/>
      <c r="M677" s="6"/>
      <c r="N677" s="6"/>
      <c r="O677" s="6"/>
      <c r="P677" s="6"/>
      <c r="Q677" s="6"/>
    </row>
    <row r="678" spans="1:17" ht="12.75">
      <c r="A678" s="214"/>
      <c r="B678" s="202"/>
      <c r="C678" s="172"/>
      <c r="D678" s="202"/>
      <c r="E678" s="6"/>
      <c r="F678" s="6"/>
      <c r="G678" s="6"/>
      <c r="H678" s="6"/>
      <c r="I678" s="6"/>
      <c r="J678" s="6"/>
      <c r="K678" s="6"/>
      <c r="L678" s="6"/>
      <c r="M678" s="6"/>
      <c r="N678" s="6"/>
      <c r="O678" s="6"/>
      <c r="P678" s="6"/>
      <c r="Q678" s="6"/>
    </row>
    <row r="679" spans="1:17" ht="12.75">
      <c r="A679" s="214"/>
      <c r="B679" s="202"/>
      <c r="C679" s="172"/>
      <c r="D679" s="202"/>
      <c r="E679" s="6"/>
      <c r="F679" s="6"/>
      <c r="G679" s="6"/>
      <c r="H679" s="6"/>
      <c r="I679" s="6"/>
      <c r="J679" s="6"/>
      <c r="K679" s="6"/>
      <c r="L679" s="6"/>
      <c r="M679" s="6"/>
      <c r="N679" s="6"/>
      <c r="O679" s="6"/>
      <c r="P679" s="6"/>
      <c r="Q679" s="6"/>
    </row>
    <row r="680" spans="1:17" ht="12.75">
      <c r="A680" s="214"/>
      <c r="B680" s="202"/>
      <c r="C680" s="172"/>
      <c r="D680" s="202"/>
      <c r="E680" s="6"/>
      <c r="F680" s="6"/>
      <c r="G680" s="6"/>
      <c r="H680" s="6"/>
      <c r="I680" s="6"/>
      <c r="J680" s="6"/>
      <c r="K680" s="6"/>
      <c r="L680" s="6"/>
      <c r="M680" s="6"/>
      <c r="N680" s="6"/>
      <c r="O680" s="6"/>
      <c r="P680" s="6"/>
      <c r="Q680" s="6"/>
    </row>
    <row r="681" spans="1:17" ht="12.75">
      <c r="A681" s="214"/>
      <c r="B681" s="202"/>
      <c r="C681" s="172"/>
      <c r="D681" s="202"/>
      <c r="E681" s="6"/>
      <c r="F681" s="6"/>
      <c r="G681" s="6"/>
      <c r="H681" s="6"/>
      <c r="I681" s="6"/>
      <c r="J681" s="6"/>
      <c r="K681" s="6"/>
      <c r="L681" s="6"/>
      <c r="M681" s="6"/>
      <c r="N681" s="6"/>
      <c r="O681" s="6"/>
      <c r="P681" s="6"/>
      <c r="Q681" s="6"/>
    </row>
    <row r="682" spans="1:17" ht="12.75">
      <c r="A682" s="214"/>
      <c r="B682" s="202"/>
      <c r="C682" s="172"/>
      <c r="D682" s="202"/>
      <c r="E682" s="6"/>
      <c r="F682" s="6"/>
      <c r="G682" s="6"/>
      <c r="H682" s="6"/>
      <c r="I682" s="6"/>
      <c r="J682" s="6"/>
      <c r="K682" s="6"/>
      <c r="L682" s="6"/>
      <c r="M682" s="6"/>
      <c r="N682" s="6"/>
      <c r="O682" s="6"/>
      <c r="P682" s="6"/>
      <c r="Q682" s="6"/>
    </row>
    <row r="683" spans="1:17" ht="12.75">
      <c r="A683" s="214"/>
      <c r="B683" s="202"/>
      <c r="C683" s="172"/>
      <c r="D683" s="202"/>
      <c r="E683" s="6"/>
      <c r="F683" s="6"/>
      <c r="G683" s="6"/>
      <c r="H683" s="6"/>
      <c r="I683" s="6"/>
      <c r="J683" s="6"/>
      <c r="K683" s="6"/>
      <c r="L683" s="6"/>
      <c r="M683" s="6"/>
      <c r="N683" s="6"/>
      <c r="O683" s="6"/>
      <c r="P683" s="6"/>
      <c r="Q683" s="6"/>
    </row>
    <row r="684" spans="1:17" ht="12.75">
      <c r="A684" s="214"/>
      <c r="B684" s="202"/>
      <c r="C684" s="172"/>
      <c r="D684" s="202"/>
      <c r="E684" s="6"/>
      <c r="F684" s="6"/>
      <c r="G684" s="6"/>
      <c r="H684" s="6"/>
      <c r="I684" s="6"/>
      <c r="J684" s="6"/>
      <c r="K684" s="6"/>
      <c r="L684" s="6"/>
      <c r="M684" s="6"/>
      <c r="N684" s="6"/>
      <c r="O684" s="6"/>
      <c r="P684" s="6"/>
      <c r="Q684" s="6"/>
    </row>
    <row r="685" spans="1:17" ht="12.75">
      <c r="A685" s="214"/>
      <c r="B685" s="202"/>
      <c r="C685" s="172"/>
      <c r="D685" s="202"/>
      <c r="E685" s="6"/>
      <c r="F685" s="6"/>
      <c r="G685" s="6"/>
      <c r="H685" s="6"/>
      <c r="I685" s="6"/>
      <c r="J685" s="6"/>
      <c r="K685" s="6"/>
      <c r="L685" s="6"/>
      <c r="M685" s="6"/>
      <c r="N685" s="6"/>
      <c r="O685" s="6"/>
      <c r="P685" s="6"/>
      <c r="Q685" s="6"/>
    </row>
    <row r="686" spans="1:17" ht="12.75">
      <c r="A686" s="214"/>
      <c r="B686" s="202"/>
      <c r="C686" s="172"/>
      <c r="D686" s="202"/>
      <c r="E686" s="6"/>
      <c r="F686" s="6"/>
      <c r="G686" s="6"/>
      <c r="H686" s="6"/>
      <c r="I686" s="6"/>
      <c r="J686" s="6"/>
      <c r="K686" s="6"/>
      <c r="L686" s="6"/>
      <c r="M686" s="6"/>
      <c r="N686" s="6"/>
      <c r="O686" s="6"/>
      <c r="P686" s="6"/>
      <c r="Q686" s="6"/>
    </row>
    <row r="687" spans="1:17" ht="12.75">
      <c r="A687" s="214"/>
      <c r="B687" s="202"/>
      <c r="C687" s="172"/>
      <c r="D687" s="202"/>
      <c r="E687" s="6"/>
      <c r="F687" s="6"/>
      <c r="G687" s="6"/>
      <c r="H687" s="6"/>
      <c r="I687" s="6"/>
      <c r="J687" s="6"/>
      <c r="K687" s="6"/>
      <c r="L687" s="6"/>
      <c r="M687" s="6"/>
      <c r="N687" s="6"/>
      <c r="O687" s="6"/>
      <c r="P687" s="6"/>
      <c r="Q687" s="6"/>
    </row>
    <row r="688" spans="1:17" ht="12.75">
      <c r="A688" s="214"/>
      <c r="B688" s="202"/>
      <c r="C688" s="172"/>
      <c r="D688" s="202"/>
      <c r="E688" s="6"/>
      <c r="F688" s="6"/>
      <c r="G688" s="6"/>
      <c r="H688" s="6"/>
      <c r="I688" s="6"/>
      <c r="J688" s="6"/>
      <c r="K688" s="6"/>
      <c r="L688" s="6"/>
      <c r="M688" s="6"/>
      <c r="N688" s="6"/>
      <c r="O688" s="6"/>
      <c r="P688" s="6"/>
      <c r="Q688" s="6"/>
    </row>
    <row r="689" spans="1:17" ht="12.75">
      <c r="A689" s="214"/>
      <c r="B689" s="202"/>
      <c r="C689" s="172"/>
      <c r="D689" s="202"/>
      <c r="E689" s="6"/>
      <c r="F689" s="6"/>
      <c r="G689" s="6"/>
      <c r="H689" s="6"/>
      <c r="I689" s="6"/>
      <c r="J689" s="6"/>
      <c r="K689" s="6"/>
      <c r="L689" s="6"/>
      <c r="M689" s="6"/>
      <c r="N689" s="6"/>
      <c r="O689" s="6"/>
      <c r="P689" s="6"/>
      <c r="Q689" s="6"/>
    </row>
    <row r="690" spans="1:17" ht="12.75">
      <c r="A690" s="214"/>
      <c r="B690" s="202"/>
      <c r="C690" s="172"/>
      <c r="D690" s="202"/>
      <c r="E690" s="6"/>
      <c r="F690" s="6"/>
      <c r="G690" s="6"/>
      <c r="H690" s="6"/>
      <c r="I690" s="6"/>
      <c r="J690" s="6"/>
      <c r="K690" s="6"/>
      <c r="L690" s="6"/>
      <c r="M690" s="6"/>
      <c r="N690" s="6"/>
      <c r="O690" s="6"/>
      <c r="P690" s="6"/>
      <c r="Q690" s="6"/>
    </row>
    <row r="691" spans="1:17" ht="12.75">
      <c r="A691" s="214"/>
      <c r="B691" s="202"/>
      <c r="C691" s="172"/>
      <c r="D691" s="202"/>
      <c r="E691" s="6"/>
      <c r="F691" s="6"/>
      <c r="G691" s="6"/>
      <c r="H691" s="6"/>
      <c r="I691" s="6"/>
      <c r="J691" s="6"/>
      <c r="K691" s="6"/>
      <c r="L691" s="6"/>
      <c r="M691" s="6"/>
      <c r="N691" s="6"/>
      <c r="O691" s="6"/>
      <c r="P691" s="6"/>
      <c r="Q691" s="6"/>
    </row>
    <row r="692" spans="1:17" ht="12.75">
      <c r="A692" s="214"/>
      <c r="B692" s="202"/>
      <c r="C692" s="172"/>
      <c r="D692" s="202"/>
      <c r="E692" s="6"/>
      <c r="F692" s="6"/>
      <c r="G692" s="6"/>
      <c r="H692" s="6"/>
      <c r="I692" s="6"/>
      <c r="J692" s="6"/>
      <c r="K692" s="6"/>
      <c r="L692" s="6"/>
      <c r="M692" s="6"/>
      <c r="N692" s="6"/>
      <c r="O692" s="6"/>
      <c r="P692" s="6"/>
      <c r="Q692" s="6"/>
    </row>
    <row r="693" spans="1:17" ht="12.75">
      <c r="A693" s="214"/>
      <c r="B693" s="202"/>
      <c r="C693" s="172"/>
      <c r="D693" s="202"/>
      <c r="E693" s="6"/>
      <c r="F693" s="6"/>
      <c r="G693" s="6"/>
      <c r="H693" s="6"/>
      <c r="I693" s="6"/>
      <c r="J693" s="6"/>
      <c r="K693" s="6"/>
      <c r="L693" s="6"/>
      <c r="M693" s="6"/>
      <c r="N693" s="6"/>
      <c r="O693" s="6"/>
      <c r="P693" s="6"/>
      <c r="Q693" s="6"/>
    </row>
    <row r="694" spans="1:17" ht="12.75">
      <c r="A694" s="214"/>
      <c r="B694" s="202"/>
      <c r="C694" s="172"/>
      <c r="D694" s="202"/>
      <c r="E694" s="6"/>
      <c r="F694" s="6"/>
      <c r="G694" s="6"/>
      <c r="H694" s="6"/>
      <c r="I694" s="6"/>
      <c r="J694" s="6"/>
      <c r="K694" s="6"/>
      <c r="L694" s="6"/>
      <c r="M694" s="6"/>
      <c r="N694" s="6"/>
      <c r="O694" s="6"/>
      <c r="P694" s="6"/>
      <c r="Q694" s="6"/>
    </row>
    <row r="695" spans="1:17" ht="12.75">
      <c r="A695" s="214"/>
      <c r="B695" s="202"/>
      <c r="C695" s="172"/>
      <c r="D695" s="202"/>
      <c r="E695" s="6"/>
      <c r="F695" s="6"/>
      <c r="G695" s="6"/>
      <c r="H695" s="6"/>
      <c r="I695" s="6"/>
      <c r="J695" s="6"/>
      <c r="K695" s="6"/>
      <c r="L695" s="6"/>
      <c r="M695" s="6"/>
      <c r="N695" s="6"/>
      <c r="O695" s="6"/>
      <c r="P695" s="6"/>
      <c r="Q695" s="6"/>
    </row>
    <row r="696" spans="1:17" ht="12.75">
      <c r="A696" s="214"/>
      <c r="B696" s="202"/>
      <c r="C696" s="172"/>
      <c r="D696" s="202"/>
      <c r="E696" s="6"/>
      <c r="F696" s="6"/>
      <c r="G696" s="6"/>
      <c r="H696" s="6"/>
      <c r="I696" s="6"/>
      <c r="J696" s="6"/>
      <c r="K696" s="6"/>
      <c r="L696" s="6"/>
      <c r="M696" s="6"/>
      <c r="N696" s="6"/>
      <c r="O696" s="6"/>
      <c r="P696" s="6"/>
      <c r="Q696" s="6"/>
    </row>
    <row r="697" spans="1:17" ht="12.75">
      <c r="A697" s="214"/>
      <c r="B697" s="202"/>
      <c r="C697" s="172"/>
      <c r="D697" s="202"/>
      <c r="E697" s="6"/>
      <c r="F697" s="6"/>
      <c r="G697" s="6"/>
      <c r="H697" s="6"/>
      <c r="I697" s="6"/>
      <c r="J697" s="6"/>
      <c r="K697" s="6"/>
      <c r="L697" s="6"/>
      <c r="M697" s="6"/>
      <c r="N697" s="6"/>
      <c r="O697" s="6"/>
      <c r="P697" s="6"/>
      <c r="Q697" s="6"/>
    </row>
    <row r="698" spans="1:17" ht="12.75">
      <c r="A698" s="214"/>
      <c r="B698" s="202"/>
      <c r="C698" s="172"/>
      <c r="D698" s="202"/>
      <c r="E698" s="6"/>
      <c r="F698" s="6"/>
      <c r="G698" s="6"/>
      <c r="H698" s="6"/>
      <c r="I698" s="6"/>
      <c r="J698" s="6"/>
      <c r="K698" s="6"/>
      <c r="L698" s="6"/>
      <c r="M698" s="6"/>
      <c r="N698" s="6"/>
      <c r="O698" s="6"/>
      <c r="P698" s="6"/>
      <c r="Q698" s="6"/>
    </row>
    <row r="699" spans="1:17" ht="12.75">
      <c r="A699" s="214"/>
      <c r="B699" s="202"/>
      <c r="C699" s="172"/>
      <c r="D699" s="202"/>
      <c r="E699" s="6"/>
      <c r="F699" s="6"/>
      <c r="G699" s="6"/>
      <c r="H699" s="6"/>
      <c r="I699" s="6"/>
      <c r="J699" s="6"/>
      <c r="K699" s="6"/>
      <c r="L699" s="6"/>
      <c r="M699" s="6"/>
      <c r="N699" s="6"/>
      <c r="O699" s="6"/>
      <c r="P699" s="6"/>
      <c r="Q699" s="6"/>
    </row>
    <row r="700" spans="1:17" ht="12.75">
      <c r="A700" s="214"/>
      <c r="B700" s="202"/>
      <c r="C700" s="172"/>
      <c r="D700" s="202"/>
      <c r="E700" s="6"/>
      <c r="F700" s="6"/>
      <c r="G700" s="6"/>
      <c r="H700" s="6"/>
      <c r="I700" s="6"/>
      <c r="J700" s="6"/>
      <c r="K700" s="6"/>
      <c r="L700" s="6"/>
      <c r="M700" s="6"/>
      <c r="N700" s="6"/>
      <c r="O700" s="6"/>
      <c r="P700" s="6"/>
      <c r="Q700" s="6"/>
    </row>
    <row r="701" spans="1:17" ht="12.75">
      <c r="A701" s="214"/>
      <c r="B701" s="202"/>
      <c r="C701" s="172"/>
      <c r="D701" s="202"/>
      <c r="E701" s="6"/>
      <c r="F701" s="6"/>
      <c r="G701" s="6"/>
      <c r="H701" s="6"/>
      <c r="I701" s="6"/>
      <c r="J701" s="6"/>
      <c r="K701" s="6"/>
      <c r="L701" s="6"/>
      <c r="M701" s="6"/>
      <c r="N701" s="6"/>
      <c r="O701" s="6"/>
      <c r="P701" s="6"/>
      <c r="Q701" s="6"/>
    </row>
    <row r="702" spans="1:17" ht="12.75">
      <c r="A702" s="214"/>
      <c r="B702" s="202"/>
      <c r="C702" s="172"/>
      <c r="D702" s="202"/>
      <c r="E702" s="6"/>
      <c r="F702" s="6"/>
      <c r="G702" s="6"/>
      <c r="H702" s="6"/>
      <c r="I702" s="6"/>
      <c r="J702" s="6"/>
      <c r="K702" s="6"/>
      <c r="L702" s="6"/>
      <c r="M702" s="6"/>
      <c r="N702" s="6"/>
      <c r="O702" s="6"/>
      <c r="P702" s="6"/>
      <c r="Q702" s="6"/>
    </row>
    <row r="703" spans="1:17" ht="12.75">
      <c r="A703" s="214"/>
      <c r="B703" s="202"/>
      <c r="C703" s="172"/>
      <c r="D703" s="202"/>
      <c r="E703" s="6"/>
      <c r="F703" s="6"/>
      <c r="G703" s="6"/>
      <c r="H703" s="6"/>
      <c r="I703" s="6"/>
      <c r="J703" s="6"/>
      <c r="K703" s="6"/>
      <c r="L703" s="6"/>
      <c r="M703" s="6"/>
      <c r="N703" s="6"/>
      <c r="O703" s="6"/>
      <c r="P703" s="6"/>
      <c r="Q703" s="6"/>
    </row>
    <row r="704" spans="1:17" ht="12.75">
      <c r="A704" s="214"/>
      <c r="B704" s="202"/>
      <c r="C704" s="172"/>
      <c r="D704" s="202"/>
      <c r="E704" s="6"/>
      <c r="F704" s="6"/>
      <c r="G704" s="6"/>
      <c r="H704" s="6"/>
      <c r="I704" s="6"/>
      <c r="J704" s="6"/>
      <c r="K704" s="6"/>
      <c r="L704" s="6"/>
      <c r="M704" s="6"/>
      <c r="N704" s="6"/>
      <c r="O704" s="6"/>
      <c r="P704" s="6"/>
      <c r="Q704" s="6"/>
    </row>
    <row r="705" spans="1:17" ht="12.75">
      <c r="A705" s="214"/>
      <c r="B705" s="202"/>
      <c r="C705" s="172"/>
      <c r="D705" s="202"/>
      <c r="E705" s="6"/>
      <c r="F705" s="6"/>
      <c r="G705" s="6"/>
      <c r="H705" s="6"/>
      <c r="I705" s="6"/>
      <c r="J705" s="6"/>
      <c r="K705" s="6"/>
      <c r="L705" s="6"/>
      <c r="M705" s="6"/>
      <c r="N705" s="6"/>
      <c r="O705" s="6"/>
      <c r="P705" s="6"/>
      <c r="Q705" s="6"/>
    </row>
    <row r="706" spans="1:17" ht="12.75">
      <c r="A706" s="214"/>
      <c r="B706" s="202"/>
      <c r="C706" s="172"/>
      <c r="D706" s="202"/>
      <c r="E706" s="6"/>
      <c r="F706" s="6"/>
      <c r="G706" s="6"/>
      <c r="H706" s="6"/>
      <c r="I706" s="6"/>
      <c r="J706" s="6"/>
      <c r="K706" s="6"/>
      <c r="L706" s="6"/>
      <c r="M706" s="6"/>
      <c r="N706" s="6"/>
      <c r="O706" s="6"/>
      <c r="P706" s="6"/>
      <c r="Q706" s="6"/>
    </row>
    <row r="707" spans="1:17" ht="12.75">
      <c r="A707" s="214"/>
      <c r="B707" s="202"/>
      <c r="C707" s="172"/>
      <c r="D707" s="202"/>
      <c r="E707" s="6"/>
      <c r="F707" s="6"/>
      <c r="G707" s="6"/>
      <c r="H707" s="6"/>
      <c r="I707" s="6"/>
      <c r="J707" s="6"/>
      <c r="K707" s="6"/>
      <c r="L707" s="6"/>
      <c r="M707" s="6"/>
      <c r="N707" s="6"/>
      <c r="O707" s="6"/>
      <c r="P707" s="6"/>
      <c r="Q707" s="6"/>
    </row>
    <row r="708" spans="1:17" ht="12.75">
      <c r="A708" s="214"/>
      <c r="B708" s="202"/>
      <c r="C708" s="172"/>
      <c r="D708" s="202"/>
      <c r="E708" s="6"/>
      <c r="F708" s="6"/>
      <c r="G708" s="6"/>
      <c r="H708" s="6"/>
      <c r="I708" s="6"/>
      <c r="J708" s="6"/>
      <c r="K708" s="6"/>
      <c r="L708" s="6"/>
      <c r="M708" s="6"/>
      <c r="N708" s="6"/>
      <c r="O708" s="6"/>
      <c r="P708" s="6"/>
      <c r="Q708" s="6"/>
    </row>
    <row r="709" spans="1:17" ht="12.75">
      <c r="A709" s="214"/>
      <c r="B709" s="202"/>
      <c r="C709" s="172"/>
      <c r="D709" s="202"/>
      <c r="E709" s="6"/>
      <c r="F709" s="6"/>
      <c r="G709" s="6"/>
      <c r="H709" s="6"/>
      <c r="I709" s="6"/>
      <c r="J709" s="6"/>
      <c r="K709" s="6"/>
      <c r="L709" s="6"/>
      <c r="M709" s="6"/>
      <c r="N709" s="6"/>
      <c r="O709" s="6"/>
      <c r="P709" s="6"/>
      <c r="Q709" s="6"/>
    </row>
    <row r="710" spans="1:17" ht="12.75">
      <c r="A710" s="214"/>
      <c r="B710" s="202"/>
      <c r="C710" s="172"/>
      <c r="D710" s="202"/>
      <c r="E710" s="6"/>
      <c r="F710" s="6"/>
      <c r="G710" s="6"/>
      <c r="H710" s="6"/>
      <c r="I710" s="6"/>
      <c r="J710" s="6"/>
      <c r="K710" s="6"/>
      <c r="L710" s="6"/>
      <c r="M710" s="6"/>
      <c r="N710" s="6"/>
      <c r="O710" s="6"/>
      <c r="P710" s="6"/>
      <c r="Q710" s="6"/>
    </row>
    <row r="711" spans="1:17" ht="12.75">
      <c r="A711" s="214"/>
      <c r="B711" s="202"/>
      <c r="C711" s="172"/>
      <c r="D711" s="202"/>
      <c r="E711" s="6"/>
      <c r="F711" s="6"/>
      <c r="G711" s="6"/>
      <c r="H711" s="6"/>
      <c r="I711" s="6"/>
      <c r="J711" s="6"/>
      <c r="K711" s="6"/>
      <c r="L711" s="6"/>
      <c r="M711" s="6"/>
      <c r="N711" s="6"/>
      <c r="O711" s="6"/>
      <c r="P711" s="6"/>
      <c r="Q711" s="6"/>
    </row>
    <row r="712" spans="1:17" ht="12.75">
      <c r="A712" s="214"/>
      <c r="B712" s="202"/>
      <c r="C712" s="172"/>
      <c r="D712" s="202"/>
      <c r="E712" s="6"/>
      <c r="F712" s="6"/>
      <c r="G712" s="6"/>
      <c r="H712" s="6"/>
      <c r="I712" s="6"/>
      <c r="J712" s="6"/>
      <c r="K712" s="6"/>
      <c r="L712" s="6"/>
      <c r="M712" s="6"/>
      <c r="N712" s="6"/>
      <c r="O712" s="6"/>
      <c r="P712" s="6"/>
      <c r="Q712" s="6"/>
    </row>
    <row r="713" spans="1:17" ht="12.75">
      <c r="A713" s="214"/>
      <c r="B713" s="202"/>
      <c r="C713" s="172"/>
      <c r="D713" s="202"/>
      <c r="E713" s="6"/>
      <c r="F713" s="6"/>
      <c r="G713" s="6"/>
      <c r="H713" s="6"/>
      <c r="I713" s="6"/>
      <c r="J713" s="6"/>
      <c r="K713" s="6"/>
      <c r="L713" s="6"/>
      <c r="M713" s="6"/>
      <c r="N713" s="6"/>
      <c r="O713" s="6"/>
      <c r="P713" s="6"/>
      <c r="Q713" s="6"/>
    </row>
    <row r="714" spans="1:17" ht="12.75">
      <c r="A714" s="214"/>
      <c r="B714" s="202"/>
      <c r="C714" s="172"/>
      <c r="D714" s="202"/>
      <c r="E714" s="6"/>
      <c r="F714" s="6"/>
      <c r="G714" s="6"/>
      <c r="H714" s="6"/>
      <c r="I714" s="6"/>
      <c r="J714" s="6"/>
      <c r="K714" s="6"/>
      <c r="L714" s="6"/>
      <c r="M714" s="6"/>
      <c r="N714" s="6"/>
      <c r="O714" s="6"/>
      <c r="P714" s="6"/>
      <c r="Q714" s="6"/>
    </row>
    <row r="715" spans="1:17" ht="12.75">
      <c r="A715" s="214"/>
      <c r="B715" s="202"/>
      <c r="C715" s="172"/>
      <c r="D715" s="202"/>
      <c r="E715" s="6"/>
      <c r="F715" s="6"/>
      <c r="G715" s="6"/>
      <c r="H715" s="6"/>
      <c r="I715" s="6"/>
      <c r="J715" s="6"/>
      <c r="K715" s="6"/>
      <c r="L715" s="6"/>
      <c r="M715" s="6"/>
      <c r="N715" s="6"/>
      <c r="O715" s="6"/>
      <c r="P715" s="6"/>
      <c r="Q715" s="6"/>
    </row>
    <row r="716" spans="1:17" ht="12.75">
      <c r="A716" s="214"/>
      <c r="B716" s="202"/>
      <c r="C716" s="172"/>
      <c r="D716" s="202"/>
      <c r="E716" s="6"/>
      <c r="F716" s="6"/>
      <c r="G716" s="6"/>
      <c r="H716" s="6"/>
      <c r="I716" s="6"/>
      <c r="J716" s="6"/>
      <c r="K716" s="6"/>
      <c r="L716" s="6"/>
      <c r="M716" s="6"/>
      <c r="N716" s="6"/>
      <c r="O716" s="6"/>
      <c r="P716" s="6"/>
      <c r="Q716" s="6"/>
    </row>
    <row r="717" spans="1:17" ht="12.75">
      <c r="A717" s="214"/>
      <c r="B717" s="202"/>
      <c r="C717" s="172"/>
      <c r="D717" s="202"/>
      <c r="E717" s="6"/>
      <c r="F717" s="6"/>
      <c r="G717" s="6"/>
      <c r="H717" s="6"/>
      <c r="I717" s="6"/>
      <c r="J717" s="6"/>
      <c r="K717" s="6"/>
      <c r="L717" s="6"/>
      <c r="M717" s="6"/>
      <c r="N717" s="6"/>
      <c r="O717" s="6"/>
      <c r="P717" s="6"/>
      <c r="Q717" s="6"/>
    </row>
    <row r="718" spans="1:17" ht="12.75">
      <c r="A718" s="214"/>
      <c r="B718" s="202"/>
      <c r="C718" s="172"/>
      <c r="D718" s="202"/>
      <c r="E718" s="6"/>
      <c r="F718" s="6"/>
      <c r="G718" s="6"/>
      <c r="H718" s="6"/>
      <c r="I718" s="6"/>
      <c r="J718" s="6"/>
      <c r="K718" s="6"/>
      <c r="L718" s="6"/>
      <c r="M718" s="6"/>
      <c r="N718" s="6"/>
      <c r="O718" s="6"/>
      <c r="P718" s="6"/>
      <c r="Q718" s="6"/>
    </row>
    <row r="719" spans="1:17" ht="12.75">
      <c r="A719" s="214"/>
      <c r="B719" s="202"/>
      <c r="C719" s="172"/>
      <c r="D719" s="202"/>
      <c r="E719" s="6"/>
      <c r="F719" s="6"/>
      <c r="G719" s="6"/>
      <c r="H719" s="6"/>
      <c r="I719" s="6"/>
      <c r="J719" s="6"/>
      <c r="K719" s="6"/>
      <c r="L719" s="6"/>
      <c r="M719" s="6"/>
      <c r="N719" s="6"/>
      <c r="O719" s="6"/>
      <c r="P719" s="6"/>
      <c r="Q719" s="6"/>
    </row>
    <row r="720" spans="1:17" ht="12.75">
      <c r="A720" s="214"/>
      <c r="B720" s="202"/>
      <c r="C720" s="172"/>
      <c r="D720" s="202"/>
      <c r="E720" s="6"/>
      <c r="F720" s="6"/>
      <c r="G720" s="6"/>
      <c r="H720" s="6"/>
      <c r="I720" s="6"/>
      <c r="J720" s="6"/>
      <c r="K720" s="6"/>
      <c r="L720" s="6"/>
      <c r="M720" s="6"/>
      <c r="N720" s="6"/>
      <c r="O720" s="6"/>
      <c r="P720" s="6"/>
      <c r="Q720" s="6"/>
    </row>
    <row r="721" spans="1:17" ht="12.75">
      <c r="A721" s="214"/>
      <c r="B721" s="202"/>
      <c r="C721" s="172"/>
      <c r="D721" s="202"/>
      <c r="E721" s="6"/>
      <c r="F721" s="6"/>
      <c r="G721" s="6"/>
      <c r="H721" s="6"/>
      <c r="I721" s="6"/>
      <c r="J721" s="6"/>
      <c r="K721" s="6"/>
      <c r="L721" s="6"/>
      <c r="M721" s="6"/>
      <c r="N721" s="6"/>
      <c r="O721" s="6"/>
      <c r="P721" s="6"/>
      <c r="Q721" s="6"/>
    </row>
    <row r="722" spans="1:17" ht="12.75">
      <c r="A722" s="214"/>
      <c r="B722" s="202"/>
      <c r="C722" s="172"/>
      <c r="D722" s="202"/>
      <c r="E722" s="6"/>
      <c r="F722" s="6"/>
      <c r="G722" s="6"/>
      <c r="H722" s="6"/>
      <c r="I722" s="6"/>
      <c r="J722" s="6"/>
      <c r="K722" s="6"/>
      <c r="L722" s="6"/>
      <c r="M722" s="6"/>
      <c r="N722" s="6"/>
      <c r="O722" s="6"/>
      <c r="P722" s="6"/>
      <c r="Q722" s="6"/>
    </row>
    <row r="723" spans="1:17" ht="12.75">
      <c r="A723" s="214"/>
      <c r="B723" s="202"/>
      <c r="C723" s="172"/>
      <c r="D723" s="202"/>
      <c r="E723" s="6"/>
      <c r="F723" s="6"/>
      <c r="G723" s="6"/>
      <c r="H723" s="6"/>
      <c r="I723" s="6"/>
      <c r="J723" s="6"/>
      <c r="K723" s="6"/>
      <c r="L723" s="6"/>
      <c r="M723" s="6"/>
      <c r="N723" s="6"/>
      <c r="O723" s="6"/>
      <c r="P723" s="6"/>
      <c r="Q723" s="6"/>
    </row>
    <row r="724" spans="1:17" ht="12.75">
      <c r="A724" s="214"/>
      <c r="B724" s="202"/>
      <c r="C724" s="172"/>
      <c r="D724" s="202"/>
      <c r="E724" s="6"/>
      <c r="F724" s="6"/>
      <c r="G724" s="6"/>
      <c r="H724" s="6"/>
      <c r="I724" s="6"/>
      <c r="J724" s="6"/>
      <c r="K724" s="6"/>
      <c r="L724" s="6"/>
      <c r="M724" s="6"/>
      <c r="N724" s="6"/>
      <c r="O724" s="6"/>
      <c r="P724" s="6"/>
      <c r="Q724" s="6"/>
    </row>
    <row r="725" spans="1:17" ht="12.75">
      <c r="A725" s="214"/>
      <c r="B725" s="202"/>
      <c r="C725" s="172"/>
      <c r="D725" s="202"/>
      <c r="E725" s="6"/>
      <c r="F725" s="6"/>
      <c r="G725" s="6"/>
      <c r="H725" s="6"/>
      <c r="I725" s="6"/>
      <c r="J725" s="6"/>
      <c r="K725" s="6"/>
      <c r="L725" s="6"/>
      <c r="M725" s="6"/>
      <c r="N725" s="6"/>
      <c r="O725" s="6"/>
      <c r="P725" s="6"/>
      <c r="Q725" s="6"/>
    </row>
    <row r="726" spans="1:17" ht="12.75">
      <c r="A726" s="214"/>
      <c r="B726" s="202"/>
      <c r="C726" s="172"/>
      <c r="D726" s="202"/>
      <c r="E726" s="6"/>
      <c r="F726" s="6"/>
      <c r="G726" s="6"/>
      <c r="H726" s="6"/>
      <c r="I726" s="6"/>
      <c r="J726" s="6"/>
      <c r="K726" s="6"/>
      <c r="L726" s="6"/>
      <c r="M726" s="6"/>
      <c r="N726" s="6"/>
      <c r="O726" s="6"/>
      <c r="P726" s="6"/>
      <c r="Q726" s="6"/>
    </row>
    <row r="727" spans="1:17" ht="12.75">
      <c r="A727" s="214"/>
      <c r="B727" s="202"/>
      <c r="C727" s="172"/>
      <c r="D727" s="202"/>
      <c r="E727" s="6"/>
      <c r="F727" s="6"/>
      <c r="G727" s="6"/>
      <c r="H727" s="6"/>
      <c r="I727" s="6"/>
      <c r="J727" s="6"/>
      <c r="K727" s="6"/>
      <c r="L727" s="6"/>
      <c r="M727" s="6"/>
      <c r="N727" s="6"/>
      <c r="O727" s="6"/>
      <c r="P727" s="6"/>
      <c r="Q727" s="6"/>
    </row>
    <row r="728" spans="1:17" ht="12.75">
      <c r="A728" s="214"/>
      <c r="B728" s="202"/>
      <c r="C728" s="172"/>
      <c r="D728" s="202"/>
      <c r="E728" s="6"/>
      <c r="F728" s="6"/>
      <c r="G728" s="6"/>
      <c r="H728" s="6"/>
      <c r="I728" s="6"/>
      <c r="J728" s="6"/>
      <c r="K728" s="6"/>
      <c r="L728" s="6"/>
      <c r="M728" s="6"/>
      <c r="N728" s="6"/>
      <c r="O728" s="6"/>
      <c r="P728" s="6"/>
      <c r="Q728" s="6"/>
    </row>
    <row r="729" spans="1:17" ht="12.75">
      <c r="A729" s="214"/>
      <c r="B729" s="202"/>
      <c r="C729" s="172"/>
      <c r="D729" s="202"/>
      <c r="E729" s="6"/>
      <c r="F729" s="6"/>
      <c r="G729" s="6"/>
      <c r="H729" s="6"/>
      <c r="I729" s="6"/>
      <c r="J729" s="6"/>
      <c r="K729" s="6"/>
      <c r="L729" s="6"/>
      <c r="M729" s="6"/>
      <c r="N729" s="6"/>
      <c r="O729" s="6"/>
      <c r="P729" s="6"/>
      <c r="Q729" s="6"/>
    </row>
    <row r="730" spans="1:17" ht="12.75">
      <c r="A730" s="214"/>
      <c r="B730" s="202"/>
      <c r="C730" s="172"/>
      <c r="D730" s="202"/>
      <c r="E730" s="6"/>
      <c r="F730" s="6"/>
      <c r="G730" s="6"/>
      <c r="H730" s="6"/>
      <c r="I730" s="6"/>
      <c r="J730" s="6"/>
      <c r="K730" s="6"/>
      <c r="L730" s="6"/>
      <c r="M730" s="6"/>
      <c r="N730" s="6"/>
      <c r="O730" s="6"/>
      <c r="P730" s="6"/>
      <c r="Q730" s="6"/>
    </row>
    <row r="731" spans="1:17" ht="12.75">
      <c r="A731" s="214"/>
      <c r="B731" s="202"/>
      <c r="C731" s="172"/>
      <c r="D731" s="202"/>
      <c r="E731" s="6"/>
      <c r="F731" s="6"/>
      <c r="G731" s="6"/>
      <c r="H731" s="6"/>
      <c r="I731" s="6"/>
      <c r="J731" s="6"/>
      <c r="K731" s="6"/>
      <c r="L731" s="6"/>
      <c r="M731" s="6"/>
      <c r="N731" s="6"/>
      <c r="O731" s="6"/>
      <c r="P731" s="6"/>
      <c r="Q731" s="6"/>
    </row>
    <row r="732" spans="1:17" ht="12.75">
      <c r="A732" s="214"/>
      <c r="B732" s="202"/>
      <c r="C732" s="172"/>
      <c r="D732" s="202"/>
      <c r="E732" s="6"/>
      <c r="F732" s="6"/>
      <c r="G732" s="6"/>
      <c r="H732" s="6"/>
      <c r="I732" s="6"/>
      <c r="J732" s="6"/>
      <c r="K732" s="6"/>
      <c r="L732" s="6"/>
      <c r="M732" s="6"/>
      <c r="N732" s="6"/>
      <c r="O732" s="6"/>
      <c r="P732" s="6"/>
      <c r="Q732" s="6"/>
    </row>
    <row r="733" spans="1:17" ht="12.75">
      <c r="A733" s="214"/>
      <c r="B733" s="202"/>
      <c r="C733" s="172"/>
      <c r="D733" s="202"/>
      <c r="E733" s="6"/>
      <c r="F733" s="6"/>
      <c r="G733" s="6"/>
      <c r="H733" s="6"/>
      <c r="I733" s="6"/>
      <c r="J733" s="6"/>
      <c r="K733" s="6"/>
      <c r="L733" s="6"/>
      <c r="M733" s="6"/>
      <c r="N733" s="6"/>
      <c r="O733" s="6"/>
      <c r="P733" s="6"/>
      <c r="Q733" s="6"/>
    </row>
    <row r="734" spans="1:17" ht="12.75">
      <c r="A734" s="214"/>
      <c r="B734" s="202"/>
      <c r="C734" s="172"/>
      <c r="D734" s="202"/>
      <c r="E734" s="6"/>
      <c r="F734" s="6"/>
      <c r="G734" s="6"/>
      <c r="H734" s="6"/>
      <c r="I734" s="6"/>
      <c r="J734" s="6"/>
      <c r="K734" s="6"/>
      <c r="L734" s="6"/>
      <c r="M734" s="6"/>
      <c r="N734" s="6"/>
      <c r="O734" s="6"/>
      <c r="P734" s="6"/>
      <c r="Q734" s="6"/>
    </row>
    <row r="735" spans="1:17" ht="12.75">
      <c r="A735" s="214"/>
      <c r="B735" s="202"/>
      <c r="C735" s="172"/>
      <c r="D735" s="202"/>
      <c r="E735" s="6"/>
      <c r="F735" s="6"/>
      <c r="G735" s="6"/>
      <c r="H735" s="6"/>
      <c r="I735" s="6"/>
      <c r="J735" s="6"/>
      <c r="K735" s="6"/>
      <c r="L735" s="6"/>
      <c r="M735" s="6"/>
      <c r="N735" s="6"/>
      <c r="O735" s="6"/>
      <c r="P735" s="6"/>
      <c r="Q735" s="6"/>
    </row>
    <row r="736" spans="1:17" ht="12.75">
      <c r="A736" s="214"/>
      <c r="B736" s="202"/>
      <c r="C736" s="172"/>
      <c r="D736" s="202"/>
      <c r="E736" s="6"/>
      <c r="F736" s="6"/>
      <c r="G736" s="6"/>
      <c r="H736" s="6"/>
      <c r="I736" s="6"/>
      <c r="J736" s="6"/>
      <c r="K736" s="6"/>
      <c r="L736" s="6"/>
      <c r="M736" s="6"/>
      <c r="N736" s="6"/>
      <c r="O736" s="6"/>
      <c r="P736" s="6"/>
      <c r="Q736" s="6"/>
    </row>
    <row r="737" spans="1:17" ht="12.75">
      <c r="A737" s="214"/>
      <c r="B737" s="202"/>
      <c r="C737" s="172"/>
      <c r="D737" s="202"/>
      <c r="E737" s="6"/>
      <c r="F737" s="6"/>
      <c r="G737" s="6"/>
      <c r="H737" s="6"/>
      <c r="I737" s="6"/>
      <c r="J737" s="6"/>
      <c r="K737" s="6"/>
      <c r="L737" s="6"/>
      <c r="M737" s="6"/>
      <c r="N737" s="6"/>
      <c r="O737" s="6"/>
      <c r="P737" s="6"/>
      <c r="Q737" s="6"/>
    </row>
    <row r="738" spans="1:17" ht="12.75">
      <c r="A738" s="214"/>
      <c r="B738" s="202"/>
      <c r="C738" s="172"/>
      <c r="D738" s="202"/>
      <c r="E738" s="6"/>
      <c r="F738" s="6"/>
      <c r="G738" s="6"/>
      <c r="H738" s="6"/>
      <c r="I738" s="6"/>
      <c r="J738" s="6"/>
      <c r="K738" s="6"/>
      <c r="L738" s="6"/>
      <c r="M738" s="6"/>
      <c r="N738" s="6"/>
      <c r="O738" s="6"/>
      <c r="P738" s="6"/>
      <c r="Q738" s="6"/>
    </row>
    <row r="739" spans="1:17" ht="12.75">
      <c r="A739" s="214"/>
      <c r="B739" s="202"/>
      <c r="C739" s="172"/>
      <c r="D739" s="202"/>
      <c r="E739" s="6"/>
      <c r="F739" s="6"/>
      <c r="G739" s="6"/>
      <c r="H739" s="6"/>
      <c r="I739" s="6"/>
      <c r="J739" s="6"/>
      <c r="K739" s="6"/>
      <c r="L739" s="6"/>
      <c r="M739" s="6"/>
      <c r="N739" s="6"/>
      <c r="O739" s="6"/>
      <c r="P739" s="6"/>
      <c r="Q739" s="6"/>
    </row>
    <row r="740" spans="1:17" ht="12.75">
      <c r="A740" s="214"/>
      <c r="B740" s="202"/>
      <c r="C740" s="172"/>
      <c r="D740" s="202"/>
      <c r="E740" s="6"/>
      <c r="F740" s="6"/>
      <c r="G740" s="6"/>
      <c r="H740" s="6"/>
      <c r="I740" s="6"/>
      <c r="J740" s="6"/>
      <c r="K740" s="6"/>
      <c r="L740" s="6"/>
      <c r="M740" s="6"/>
      <c r="N740" s="6"/>
      <c r="O740" s="6"/>
      <c r="P740" s="6"/>
      <c r="Q740" s="6"/>
    </row>
    <row r="741" spans="1:17" ht="12.75">
      <c r="A741" s="214"/>
      <c r="B741" s="202"/>
      <c r="C741" s="172"/>
      <c r="D741" s="202"/>
      <c r="E741" s="6"/>
      <c r="F741" s="6"/>
      <c r="G741" s="6"/>
      <c r="H741" s="6"/>
      <c r="I741" s="6"/>
      <c r="J741" s="6"/>
      <c r="K741" s="6"/>
      <c r="L741" s="6"/>
      <c r="M741" s="6"/>
      <c r="N741" s="6"/>
      <c r="O741" s="6"/>
      <c r="P741" s="6"/>
      <c r="Q741" s="6"/>
    </row>
    <row r="742" spans="1:17" ht="12.75">
      <c r="A742" s="214"/>
      <c r="B742" s="202"/>
      <c r="C742" s="172"/>
      <c r="D742" s="202"/>
      <c r="E742" s="6"/>
      <c r="F742" s="6"/>
      <c r="G742" s="6"/>
      <c r="H742" s="6"/>
      <c r="I742" s="6"/>
      <c r="J742" s="6"/>
      <c r="K742" s="6"/>
      <c r="L742" s="6"/>
      <c r="M742" s="6"/>
      <c r="N742" s="6"/>
      <c r="O742" s="6"/>
      <c r="P742" s="6"/>
      <c r="Q742" s="6"/>
    </row>
    <row r="743" spans="1:17" ht="12.75">
      <c r="A743" s="214"/>
      <c r="B743" s="202"/>
      <c r="C743" s="172"/>
      <c r="D743" s="202"/>
      <c r="E743" s="6"/>
      <c r="F743" s="6"/>
      <c r="G743" s="6"/>
      <c r="H743" s="6"/>
      <c r="I743" s="6"/>
      <c r="J743" s="6"/>
      <c r="K743" s="6"/>
      <c r="L743" s="6"/>
      <c r="M743" s="6"/>
      <c r="N743" s="6"/>
      <c r="O743" s="6"/>
      <c r="P743" s="6"/>
      <c r="Q743" s="6"/>
    </row>
    <row r="744" spans="1:17" ht="12.75">
      <c r="A744" s="214"/>
      <c r="B744" s="202"/>
      <c r="C744" s="172"/>
      <c r="D744" s="202"/>
      <c r="E744" s="6"/>
      <c r="F744" s="6"/>
      <c r="G744" s="6"/>
      <c r="H744" s="6"/>
      <c r="I744" s="6"/>
      <c r="J744" s="6"/>
      <c r="K744" s="6"/>
      <c r="L744" s="6"/>
      <c r="M744" s="6"/>
      <c r="N744" s="6"/>
      <c r="O744" s="6"/>
      <c r="P744" s="6"/>
      <c r="Q744" s="6"/>
    </row>
    <row r="745" spans="1:17" ht="12.75">
      <c r="A745" s="214"/>
      <c r="B745" s="202"/>
      <c r="C745" s="172"/>
      <c r="D745" s="202"/>
      <c r="E745" s="6"/>
      <c r="F745" s="6"/>
      <c r="G745" s="6"/>
      <c r="H745" s="6"/>
      <c r="I745" s="6"/>
      <c r="J745" s="6"/>
      <c r="K745" s="6"/>
      <c r="L745" s="6"/>
      <c r="M745" s="6"/>
      <c r="N745" s="6"/>
      <c r="O745" s="6"/>
      <c r="P745" s="6"/>
      <c r="Q745" s="6"/>
    </row>
    <row r="746" spans="1:17" ht="12.75">
      <c r="A746" s="214"/>
      <c r="B746" s="202"/>
      <c r="C746" s="172"/>
      <c r="D746" s="202"/>
      <c r="E746" s="6"/>
      <c r="F746" s="6"/>
      <c r="G746" s="6"/>
      <c r="H746" s="6"/>
      <c r="I746" s="6"/>
      <c r="J746" s="6"/>
      <c r="K746" s="6"/>
      <c r="L746" s="6"/>
      <c r="M746" s="6"/>
      <c r="N746" s="6"/>
      <c r="O746" s="6"/>
      <c r="P746" s="6"/>
      <c r="Q746" s="6"/>
    </row>
    <row r="747" spans="1:17" ht="12.75">
      <c r="A747" s="214"/>
      <c r="B747" s="202"/>
      <c r="C747" s="172"/>
      <c r="D747" s="202"/>
      <c r="E747" s="6"/>
      <c r="F747" s="6"/>
      <c r="G747" s="6"/>
      <c r="H747" s="6"/>
      <c r="I747" s="6"/>
      <c r="J747" s="6"/>
      <c r="K747" s="6"/>
      <c r="L747" s="6"/>
      <c r="M747" s="6"/>
      <c r="N747" s="6"/>
      <c r="O747" s="6"/>
      <c r="P747" s="6"/>
      <c r="Q747" s="6"/>
    </row>
    <row r="748" spans="1:17" ht="12.75">
      <c r="A748" s="214"/>
      <c r="B748" s="202"/>
      <c r="C748" s="172"/>
      <c r="D748" s="202"/>
      <c r="E748" s="6"/>
      <c r="F748" s="6"/>
      <c r="G748" s="6"/>
      <c r="H748" s="6"/>
      <c r="I748" s="6"/>
      <c r="J748" s="6"/>
      <c r="K748" s="6"/>
      <c r="L748" s="6"/>
      <c r="M748" s="6"/>
      <c r="N748" s="6"/>
      <c r="O748" s="6"/>
      <c r="P748" s="6"/>
      <c r="Q748" s="6"/>
    </row>
    <row r="749" spans="1:17" ht="12.75">
      <c r="A749" s="214"/>
      <c r="B749" s="202"/>
      <c r="C749" s="172"/>
      <c r="D749" s="202"/>
      <c r="E749" s="6"/>
      <c r="F749" s="6"/>
      <c r="G749" s="6"/>
      <c r="H749" s="6"/>
      <c r="I749" s="6"/>
      <c r="J749" s="6"/>
      <c r="K749" s="6"/>
      <c r="L749" s="6"/>
      <c r="M749" s="6"/>
      <c r="N749" s="6"/>
      <c r="O749" s="6"/>
      <c r="P749" s="6"/>
      <c r="Q749" s="6"/>
    </row>
    <row r="750" spans="1:17" ht="12.75">
      <c r="A750" s="214"/>
      <c r="B750" s="202"/>
      <c r="C750" s="172"/>
      <c r="D750" s="202"/>
      <c r="E750" s="6"/>
      <c r="F750" s="6"/>
      <c r="G750" s="6"/>
      <c r="H750" s="6"/>
      <c r="I750" s="6"/>
      <c r="J750" s="6"/>
      <c r="K750" s="6"/>
      <c r="L750" s="6"/>
      <c r="M750" s="6"/>
      <c r="N750" s="6"/>
      <c r="O750" s="6"/>
      <c r="P750" s="6"/>
      <c r="Q750" s="6"/>
    </row>
    <row r="751" spans="1:17" ht="12.75">
      <c r="A751" s="214"/>
      <c r="B751" s="202"/>
      <c r="C751" s="172"/>
      <c r="D751" s="202"/>
      <c r="E751" s="6"/>
      <c r="F751" s="6"/>
      <c r="G751" s="6"/>
      <c r="H751" s="6"/>
      <c r="I751" s="6"/>
      <c r="J751" s="6"/>
      <c r="K751" s="6"/>
      <c r="L751" s="6"/>
      <c r="M751" s="6"/>
      <c r="N751" s="6"/>
      <c r="O751" s="6"/>
      <c r="P751" s="6"/>
      <c r="Q751" s="6"/>
    </row>
    <row r="752" spans="1:17" ht="12.75">
      <c r="A752" s="214"/>
      <c r="B752" s="202"/>
      <c r="C752" s="172"/>
      <c r="D752" s="202"/>
      <c r="E752" s="6"/>
      <c r="F752" s="6"/>
      <c r="G752" s="6"/>
      <c r="H752" s="6"/>
      <c r="I752" s="6"/>
      <c r="J752" s="6"/>
      <c r="K752" s="6"/>
      <c r="L752" s="6"/>
      <c r="M752" s="6"/>
      <c r="N752" s="6"/>
      <c r="O752" s="6"/>
      <c r="P752" s="6"/>
      <c r="Q752" s="6"/>
    </row>
    <row r="753" spans="1:17" ht="12.75">
      <c r="A753" s="214"/>
      <c r="B753" s="202"/>
      <c r="C753" s="172"/>
      <c r="D753" s="202"/>
      <c r="E753" s="6"/>
      <c r="F753" s="6"/>
      <c r="G753" s="6"/>
      <c r="H753" s="6"/>
      <c r="I753" s="6"/>
      <c r="J753" s="6"/>
      <c r="K753" s="6"/>
      <c r="L753" s="6"/>
      <c r="M753" s="6"/>
      <c r="N753" s="6"/>
      <c r="O753" s="6"/>
      <c r="P753" s="6"/>
      <c r="Q753" s="6"/>
    </row>
    <row r="754" spans="1:17" ht="12.75">
      <c r="A754" s="214"/>
      <c r="B754" s="202"/>
      <c r="C754" s="172"/>
      <c r="D754" s="202"/>
      <c r="E754" s="6"/>
      <c r="F754" s="6"/>
      <c r="G754" s="6"/>
      <c r="H754" s="6"/>
      <c r="I754" s="6"/>
      <c r="J754" s="6"/>
      <c r="K754" s="6"/>
      <c r="L754" s="6"/>
      <c r="M754" s="6"/>
      <c r="N754" s="6"/>
      <c r="O754" s="6"/>
      <c r="P754" s="6"/>
      <c r="Q754" s="6"/>
    </row>
    <row r="755" spans="1:17" ht="12.75">
      <c r="A755" s="214"/>
      <c r="B755" s="202"/>
      <c r="C755" s="172"/>
      <c r="D755" s="202"/>
      <c r="E755" s="6"/>
      <c r="F755" s="6"/>
      <c r="G755" s="6"/>
      <c r="H755" s="6"/>
      <c r="I755" s="6"/>
      <c r="J755" s="6"/>
      <c r="K755" s="6"/>
      <c r="L755" s="6"/>
      <c r="M755" s="6"/>
      <c r="N755" s="6"/>
      <c r="O755" s="6"/>
      <c r="P755" s="6"/>
      <c r="Q755" s="6"/>
    </row>
    <row r="756" spans="1:17" ht="12.75">
      <c r="A756" s="214"/>
      <c r="B756" s="202"/>
      <c r="C756" s="172"/>
      <c r="D756" s="202"/>
      <c r="E756" s="6"/>
      <c r="F756" s="6"/>
      <c r="G756" s="6"/>
      <c r="H756" s="6"/>
      <c r="I756" s="6"/>
      <c r="J756" s="6"/>
      <c r="K756" s="6"/>
      <c r="L756" s="6"/>
      <c r="M756" s="6"/>
      <c r="N756" s="6"/>
      <c r="O756" s="6"/>
      <c r="P756" s="6"/>
      <c r="Q756" s="6"/>
    </row>
    <row r="757" spans="1:17" ht="12.75">
      <c r="A757" s="214"/>
      <c r="B757" s="202"/>
      <c r="C757" s="172"/>
      <c r="D757" s="202"/>
      <c r="E757" s="6"/>
      <c r="F757" s="6"/>
      <c r="G757" s="6"/>
      <c r="H757" s="6"/>
      <c r="I757" s="6"/>
      <c r="J757" s="6"/>
      <c r="K757" s="6"/>
      <c r="L757" s="6"/>
      <c r="M757" s="6"/>
      <c r="N757" s="6"/>
      <c r="O757" s="6"/>
      <c r="P757" s="6"/>
      <c r="Q757" s="6"/>
    </row>
    <row r="758" spans="1:17" ht="12.75">
      <c r="A758" s="214"/>
      <c r="B758" s="202"/>
      <c r="C758" s="172"/>
      <c r="D758" s="202"/>
      <c r="E758" s="6"/>
      <c r="F758" s="6"/>
      <c r="G758" s="6"/>
      <c r="H758" s="6"/>
      <c r="I758" s="6"/>
      <c r="J758" s="6"/>
      <c r="K758" s="6"/>
      <c r="L758" s="6"/>
      <c r="M758" s="6"/>
      <c r="N758" s="6"/>
      <c r="O758" s="6"/>
      <c r="P758" s="6"/>
      <c r="Q758" s="6"/>
    </row>
    <row r="759" spans="1:17" ht="12.75">
      <c r="A759" s="214"/>
      <c r="B759" s="202"/>
      <c r="C759" s="172"/>
      <c r="D759" s="202"/>
      <c r="E759" s="6"/>
      <c r="F759" s="6"/>
      <c r="G759" s="6"/>
      <c r="H759" s="6"/>
      <c r="I759" s="6"/>
      <c r="J759" s="6"/>
      <c r="K759" s="6"/>
      <c r="L759" s="6"/>
      <c r="M759" s="6"/>
      <c r="N759" s="6"/>
      <c r="O759" s="6"/>
      <c r="P759" s="6"/>
      <c r="Q759" s="6"/>
    </row>
    <row r="760" spans="1:17" ht="12.75">
      <c r="A760" s="214"/>
      <c r="B760" s="202"/>
      <c r="C760" s="172"/>
      <c r="D760" s="202"/>
      <c r="E760" s="6"/>
      <c r="F760" s="6"/>
      <c r="G760" s="6"/>
      <c r="H760" s="6"/>
      <c r="I760" s="6"/>
      <c r="J760" s="6"/>
      <c r="K760" s="6"/>
      <c r="L760" s="6"/>
      <c r="M760" s="6"/>
      <c r="N760" s="6"/>
      <c r="O760" s="6"/>
      <c r="P760" s="6"/>
      <c r="Q760" s="6"/>
    </row>
    <row r="761" spans="1:17" ht="12.75">
      <c r="A761" s="214"/>
      <c r="B761" s="202"/>
      <c r="C761" s="172"/>
      <c r="D761" s="202"/>
      <c r="E761" s="6"/>
      <c r="F761" s="6"/>
      <c r="G761" s="6"/>
      <c r="H761" s="6"/>
      <c r="I761" s="6"/>
      <c r="J761" s="6"/>
      <c r="K761" s="6"/>
      <c r="L761" s="6"/>
      <c r="M761" s="6"/>
      <c r="N761" s="6"/>
      <c r="O761" s="6"/>
      <c r="P761" s="6"/>
      <c r="Q761" s="6"/>
    </row>
    <row r="762" spans="1:17" ht="12.75">
      <c r="A762" s="214"/>
      <c r="B762" s="202"/>
      <c r="C762" s="172"/>
      <c r="D762" s="202"/>
      <c r="E762" s="6"/>
      <c r="F762" s="6"/>
      <c r="G762" s="6"/>
      <c r="H762" s="6"/>
      <c r="I762" s="6"/>
      <c r="J762" s="6"/>
      <c r="K762" s="6"/>
      <c r="L762" s="6"/>
      <c r="M762" s="6"/>
      <c r="N762" s="6"/>
      <c r="O762" s="6"/>
      <c r="P762" s="6"/>
      <c r="Q762" s="6"/>
    </row>
    <row r="763" spans="1:17" ht="12.75">
      <c r="A763" s="214"/>
      <c r="B763" s="202"/>
      <c r="C763" s="172"/>
      <c r="D763" s="202"/>
      <c r="E763" s="6"/>
      <c r="F763" s="6"/>
      <c r="G763" s="6"/>
      <c r="H763" s="6"/>
      <c r="I763" s="6"/>
      <c r="J763" s="6"/>
      <c r="K763" s="6"/>
      <c r="L763" s="6"/>
      <c r="M763" s="6"/>
      <c r="N763" s="6"/>
      <c r="O763" s="6"/>
      <c r="P763" s="6"/>
      <c r="Q763" s="6"/>
    </row>
    <row r="764" spans="1:17" ht="12.75">
      <c r="A764" s="214"/>
      <c r="B764" s="202"/>
      <c r="C764" s="172"/>
      <c r="D764" s="202"/>
      <c r="E764" s="6"/>
      <c r="F764" s="6"/>
      <c r="G764" s="6"/>
      <c r="H764" s="6"/>
      <c r="I764" s="6"/>
      <c r="J764" s="6"/>
      <c r="K764" s="6"/>
      <c r="L764" s="6"/>
      <c r="M764" s="6"/>
      <c r="N764" s="6"/>
      <c r="O764" s="6"/>
      <c r="P764" s="6"/>
      <c r="Q764" s="6"/>
    </row>
    <row r="765" spans="1:17" ht="12.75">
      <c r="A765" s="214"/>
      <c r="B765" s="202"/>
      <c r="C765" s="172"/>
      <c r="D765" s="202"/>
      <c r="E765" s="6"/>
      <c r="F765" s="6"/>
      <c r="G765" s="6"/>
      <c r="H765" s="6"/>
      <c r="I765" s="6"/>
      <c r="J765" s="6"/>
      <c r="K765" s="6"/>
      <c r="L765" s="6"/>
      <c r="M765" s="6"/>
      <c r="N765" s="6"/>
      <c r="O765" s="6"/>
      <c r="P765" s="6"/>
      <c r="Q765" s="6"/>
    </row>
    <row r="766" spans="1:17" ht="12.75">
      <c r="A766" s="214"/>
      <c r="B766" s="202"/>
      <c r="C766" s="172"/>
      <c r="D766" s="202"/>
      <c r="E766" s="6"/>
      <c r="F766" s="6"/>
      <c r="G766" s="6"/>
      <c r="H766" s="6"/>
      <c r="I766" s="6"/>
      <c r="J766" s="6"/>
      <c r="K766" s="6"/>
      <c r="L766" s="6"/>
      <c r="M766" s="6"/>
      <c r="N766" s="6"/>
      <c r="O766" s="6"/>
      <c r="P766" s="6"/>
      <c r="Q766" s="6"/>
    </row>
    <row r="767" spans="1:17" ht="12.75">
      <c r="A767" s="214"/>
      <c r="B767" s="202"/>
      <c r="C767" s="172"/>
      <c r="D767" s="202"/>
      <c r="E767" s="6"/>
      <c r="F767" s="6"/>
      <c r="G767" s="6"/>
      <c r="H767" s="6"/>
      <c r="I767" s="6"/>
      <c r="J767" s="6"/>
      <c r="K767" s="6"/>
      <c r="L767" s="6"/>
      <c r="M767" s="6"/>
      <c r="N767" s="6"/>
      <c r="O767" s="6"/>
      <c r="P767" s="6"/>
      <c r="Q767" s="6"/>
    </row>
    <row r="768" spans="1:17" ht="12.75">
      <c r="A768" s="214"/>
      <c r="B768" s="202"/>
      <c r="C768" s="172"/>
      <c r="D768" s="202"/>
      <c r="E768" s="6"/>
      <c r="F768" s="6"/>
      <c r="G768" s="6"/>
      <c r="H768" s="6"/>
      <c r="I768" s="6"/>
      <c r="J768" s="6"/>
      <c r="K768" s="6"/>
      <c r="L768" s="6"/>
      <c r="M768" s="6"/>
      <c r="N768" s="6"/>
      <c r="O768" s="6"/>
      <c r="P768" s="6"/>
      <c r="Q768" s="6"/>
    </row>
    <row r="769" spans="1:17" ht="12.75">
      <c r="A769" s="214"/>
      <c r="B769" s="202"/>
      <c r="C769" s="172"/>
      <c r="D769" s="202"/>
      <c r="E769" s="6"/>
      <c r="F769" s="6"/>
      <c r="G769" s="6"/>
      <c r="H769" s="6"/>
      <c r="I769" s="6"/>
      <c r="J769" s="6"/>
      <c r="K769" s="6"/>
      <c r="L769" s="6"/>
      <c r="M769" s="6"/>
      <c r="N769" s="6"/>
      <c r="O769" s="6"/>
      <c r="P769" s="6"/>
      <c r="Q769" s="6"/>
    </row>
    <row r="770" spans="1:17" ht="12.75">
      <c r="A770" s="214"/>
      <c r="B770" s="202"/>
      <c r="C770" s="172"/>
      <c r="D770" s="202"/>
      <c r="E770" s="6"/>
      <c r="F770" s="6"/>
      <c r="G770" s="6"/>
      <c r="H770" s="6"/>
      <c r="I770" s="6"/>
      <c r="J770" s="6"/>
      <c r="K770" s="6"/>
      <c r="L770" s="6"/>
      <c r="M770" s="6"/>
      <c r="N770" s="6"/>
      <c r="O770" s="6"/>
      <c r="P770" s="6"/>
      <c r="Q770" s="6"/>
    </row>
    <row r="771" spans="1:17" ht="12.75">
      <c r="A771" s="214"/>
      <c r="B771" s="202"/>
      <c r="C771" s="172"/>
      <c r="D771" s="202"/>
      <c r="E771" s="6"/>
      <c r="F771" s="6"/>
      <c r="G771" s="6"/>
      <c r="H771" s="6"/>
      <c r="I771" s="6"/>
      <c r="J771" s="6"/>
      <c r="K771" s="6"/>
      <c r="L771" s="6"/>
      <c r="M771" s="6"/>
      <c r="N771" s="6"/>
      <c r="O771" s="6"/>
      <c r="P771" s="6"/>
      <c r="Q771" s="6"/>
    </row>
    <row r="772" spans="1:17" ht="12.75">
      <c r="A772" s="214"/>
      <c r="B772" s="202"/>
      <c r="C772" s="172"/>
      <c r="D772" s="202"/>
      <c r="E772" s="6"/>
      <c r="F772" s="6"/>
      <c r="G772" s="6"/>
      <c r="H772" s="6"/>
      <c r="I772" s="6"/>
      <c r="J772" s="6"/>
      <c r="K772" s="6"/>
      <c r="L772" s="6"/>
      <c r="M772" s="6"/>
      <c r="N772" s="6"/>
      <c r="O772" s="6"/>
      <c r="P772" s="6"/>
      <c r="Q772" s="6"/>
    </row>
    <row r="773" spans="1:17" ht="12.75">
      <c r="A773" s="214"/>
      <c r="B773" s="202"/>
      <c r="C773" s="172"/>
      <c r="D773" s="202"/>
      <c r="E773" s="6"/>
      <c r="F773" s="6"/>
      <c r="G773" s="6"/>
      <c r="H773" s="6"/>
      <c r="I773" s="6"/>
      <c r="J773" s="6"/>
      <c r="K773" s="6"/>
      <c r="L773" s="6"/>
      <c r="M773" s="6"/>
      <c r="N773" s="6"/>
      <c r="O773" s="6"/>
      <c r="P773" s="6"/>
      <c r="Q773" s="6"/>
    </row>
    <row r="774" spans="1:17" ht="12.75">
      <c r="A774" s="214"/>
      <c r="B774" s="202"/>
      <c r="C774" s="172"/>
      <c r="D774" s="202"/>
      <c r="E774" s="6"/>
      <c r="F774" s="6"/>
      <c r="G774" s="6"/>
      <c r="H774" s="6"/>
      <c r="I774" s="6"/>
      <c r="J774" s="6"/>
      <c r="K774" s="6"/>
      <c r="L774" s="6"/>
      <c r="M774" s="6"/>
      <c r="N774" s="6"/>
      <c r="O774" s="6"/>
      <c r="P774" s="6"/>
      <c r="Q774" s="6"/>
    </row>
    <row r="775" spans="1:17" ht="12.75">
      <c r="A775" s="214"/>
      <c r="B775" s="202"/>
      <c r="C775" s="172"/>
      <c r="D775" s="202"/>
      <c r="E775" s="6"/>
      <c r="F775" s="6"/>
      <c r="G775" s="6"/>
      <c r="H775" s="6"/>
      <c r="I775" s="6"/>
      <c r="J775" s="6"/>
      <c r="K775" s="6"/>
      <c r="L775" s="6"/>
      <c r="M775" s="6"/>
      <c r="N775" s="6"/>
      <c r="O775" s="6"/>
      <c r="P775" s="6"/>
      <c r="Q775" s="6"/>
    </row>
    <row r="776" spans="1:17" ht="12.75">
      <c r="A776" s="214"/>
      <c r="B776" s="202"/>
      <c r="C776" s="172"/>
      <c r="D776" s="202"/>
      <c r="E776" s="6"/>
      <c r="F776" s="6"/>
      <c r="G776" s="6"/>
      <c r="H776" s="6"/>
      <c r="I776" s="6"/>
      <c r="J776" s="6"/>
      <c r="K776" s="6"/>
      <c r="L776" s="6"/>
      <c r="M776" s="6"/>
      <c r="N776" s="6"/>
      <c r="O776" s="6"/>
      <c r="P776" s="6"/>
      <c r="Q776" s="6"/>
    </row>
    <row r="777" spans="1:17" ht="12.75">
      <c r="A777" s="214"/>
      <c r="B777" s="202"/>
      <c r="C777" s="172"/>
      <c r="D777" s="202"/>
      <c r="E777" s="6"/>
      <c r="F777" s="6"/>
      <c r="G777" s="6"/>
      <c r="H777" s="6"/>
      <c r="I777" s="6"/>
      <c r="J777" s="6"/>
      <c r="K777" s="6"/>
      <c r="L777" s="6"/>
      <c r="M777" s="6"/>
      <c r="N777" s="6"/>
      <c r="O777" s="6"/>
      <c r="P777" s="6"/>
      <c r="Q777" s="6"/>
    </row>
    <row r="778" spans="1:17" ht="12.75">
      <c r="A778" s="214"/>
      <c r="B778" s="202"/>
      <c r="C778" s="172"/>
      <c r="D778" s="202"/>
      <c r="E778" s="6"/>
      <c r="F778" s="6"/>
      <c r="G778" s="6"/>
      <c r="H778" s="6"/>
      <c r="I778" s="6"/>
      <c r="J778" s="6"/>
      <c r="K778" s="6"/>
      <c r="L778" s="6"/>
      <c r="M778" s="6"/>
      <c r="N778" s="6"/>
      <c r="O778" s="6"/>
      <c r="P778" s="6"/>
      <c r="Q778" s="6"/>
    </row>
    <row r="779" spans="1:17" ht="12.75">
      <c r="A779" s="214"/>
      <c r="B779" s="202"/>
      <c r="C779" s="172"/>
      <c r="D779" s="202"/>
      <c r="E779" s="6"/>
      <c r="F779" s="6"/>
      <c r="G779" s="6"/>
      <c r="H779" s="6"/>
      <c r="I779" s="6"/>
      <c r="J779" s="6"/>
      <c r="K779" s="6"/>
      <c r="L779" s="6"/>
      <c r="M779" s="6"/>
      <c r="N779" s="6"/>
      <c r="O779" s="6"/>
      <c r="P779" s="6"/>
      <c r="Q779" s="6"/>
    </row>
    <row r="780" spans="1:17" ht="12.75">
      <c r="A780" s="214"/>
      <c r="B780" s="202"/>
      <c r="C780" s="172"/>
      <c r="D780" s="202"/>
      <c r="E780" s="6"/>
      <c r="F780" s="6"/>
      <c r="G780" s="6"/>
      <c r="H780" s="6"/>
      <c r="I780" s="6"/>
      <c r="J780" s="6"/>
      <c r="K780" s="6"/>
      <c r="L780" s="6"/>
      <c r="M780" s="6"/>
      <c r="N780" s="6"/>
      <c r="O780" s="6"/>
      <c r="P780" s="6"/>
      <c r="Q780" s="6"/>
    </row>
    <row r="781" spans="1:17" ht="12.75">
      <c r="A781" s="214"/>
      <c r="B781" s="202"/>
      <c r="C781" s="172"/>
      <c r="D781" s="202"/>
      <c r="E781" s="6"/>
      <c r="F781" s="6"/>
      <c r="G781" s="6"/>
      <c r="H781" s="6"/>
      <c r="I781" s="6"/>
      <c r="J781" s="6"/>
      <c r="K781" s="6"/>
      <c r="L781" s="6"/>
      <c r="M781" s="6"/>
      <c r="N781" s="6"/>
      <c r="O781" s="6"/>
      <c r="P781" s="6"/>
      <c r="Q781" s="6"/>
    </row>
    <row r="782" spans="1:17" ht="12.75">
      <c r="A782" s="214"/>
      <c r="B782" s="202"/>
      <c r="C782" s="172"/>
      <c r="D782" s="202"/>
      <c r="E782" s="6"/>
      <c r="F782" s="6"/>
      <c r="G782" s="6"/>
      <c r="H782" s="6"/>
      <c r="I782" s="6"/>
      <c r="J782" s="6"/>
      <c r="K782" s="6"/>
      <c r="L782" s="6"/>
      <c r="M782" s="6"/>
      <c r="N782" s="6"/>
      <c r="O782" s="6"/>
      <c r="P782" s="6"/>
      <c r="Q782" s="6"/>
    </row>
    <row r="783" spans="1:17" ht="12.75">
      <c r="A783" s="214"/>
      <c r="B783" s="202"/>
      <c r="C783" s="172"/>
      <c r="D783" s="202"/>
      <c r="E783" s="6"/>
      <c r="F783" s="6"/>
      <c r="G783" s="6"/>
      <c r="H783" s="6"/>
      <c r="I783" s="6"/>
      <c r="J783" s="6"/>
      <c r="K783" s="6"/>
      <c r="L783" s="6"/>
      <c r="M783" s="6"/>
      <c r="N783" s="6"/>
      <c r="O783" s="6"/>
      <c r="P783" s="6"/>
      <c r="Q783" s="6"/>
    </row>
    <row r="784" spans="1:17" ht="12.75">
      <c r="A784" s="214"/>
      <c r="B784" s="202"/>
      <c r="C784" s="172"/>
      <c r="D784" s="202"/>
      <c r="E784" s="6"/>
      <c r="F784" s="6"/>
      <c r="G784" s="6"/>
      <c r="H784" s="6"/>
      <c r="I784" s="6"/>
      <c r="J784" s="6"/>
      <c r="K784" s="6"/>
      <c r="L784" s="6"/>
      <c r="M784" s="6"/>
      <c r="N784" s="6"/>
      <c r="O784" s="6"/>
      <c r="P784" s="6"/>
      <c r="Q784" s="6"/>
    </row>
    <row r="785" spans="1:17" ht="12.75">
      <c r="A785" s="214"/>
      <c r="B785" s="202"/>
      <c r="C785" s="172"/>
      <c r="D785" s="202"/>
      <c r="E785" s="6"/>
      <c r="F785" s="6"/>
      <c r="G785" s="6"/>
      <c r="H785" s="6"/>
      <c r="I785" s="6"/>
      <c r="J785" s="6"/>
      <c r="K785" s="6"/>
      <c r="L785" s="6"/>
      <c r="M785" s="6"/>
      <c r="N785" s="6"/>
      <c r="O785" s="6"/>
      <c r="P785" s="6"/>
      <c r="Q785" s="6"/>
    </row>
    <row r="786" spans="1:17" ht="12.75">
      <c r="A786" s="214"/>
      <c r="B786" s="202"/>
      <c r="C786" s="172"/>
      <c r="D786" s="202"/>
      <c r="E786" s="6"/>
      <c r="F786" s="6"/>
      <c r="G786" s="6"/>
      <c r="H786" s="6"/>
      <c r="I786" s="6"/>
      <c r="J786" s="6"/>
      <c r="K786" s="6"/>
      <c r="L786" s="6"/>
      <c r="M786" s="6"/>
      <c r="N786" s="6"/>
      <c r="O786" s="6"/>
      <c r="P786" s="6"/>
      <c r="Q786" s="6"/>
    </row>
    <row r="787" spans="1:17" ht="12.75">
      <c r="A787" s="214"/>
      <c r="B787" s="202"/>
      <c r="C787" s="172"/>
      <c r="D787" s="202"/>
      <c r="E787" s="6"/>
      <c r="F787" s="6"/>
      <c r="G787" s="6"/>
      <c r="H787" s="6"/>
      <c r="I787" s="6"/>
      <c r="J787" s="6"/>
      <c r="K787" s="6"/>
      <c r="L787" s="6"/>
      <c r="M787" s="6"/>
      <c r="N787" s="6"/>
      <c r="O787" s="6"/>
      <c r="P787" s="6"/>
      <c r="Q787" s="6"/>
    </row>
    <row r="788" spans="1:17" ht="12.75">
      <c r="A788" s="214"/>
      <c r="B788" s="202"/>
      <c r="C788" s="172"/>
      <c r="D788" s="202"/>
      <c r="E788" s="6"/>
      <c r="F788" s="6"/>
      <c r="G788" s="6"/>
      <c r="H788" s="6"/>
      <c r="I788" s="6"/>
      <c r="J788" s="6"/>
      <c r="K788" s="6"/>
      <c r="L788" s="6"/>
      <c r="M788" s="6"/>
      <c r="N788" s="6"/>
      <c r="O788" s="6"/>
      <c r="P788" s="6"/>
      <c r="Q788" s="6"/>
    </row>
    <row r="789" spans="1:17" ht="12.75">
      <c r="A789" s="214"/>
      <c r="B789" s="202"/>
      <c r="C789" s="172"/>
      <c r="D789" s="202"/>
      <c r="E789" s="6"/>
      <c r="F789" s="6"/>
      <c r="G789" s="6"/>
      <c r="H789" s="6"/>
      <c r="I789" s="6"/>
      <c r="J789" s="6"/>
      <c r="K789" s="6"/>
      <c r="L789" s="6"/>
      <c r="M789" s="6"/>
      <c r="N789" s="6"/>
      <c r="O789" s="6"/>
      <c r="P789" s="6"/>
      <c r="Q789" s="6"/>
    </row>
    <row r="790" spans="1:17" ht="12.75">
      <c r="A790" s="214"/>
      <c r="B790" s="202"/>
      <c r="C790" s="172"/>
      <c r="D790" s="202"/>
      <c r="E790" s="6"/>
      <c r="F790" s="6"/>
      <c r="G790" s="6"/>
      <c r="H790" s="6"/>
      <c r="I790" s="6"/>
      <c r="J790" s="6"/>
      <c r="K790" s="6"/>
      <c r="L790" s="6"/>
      <c r="M790" s="6"/>
      <c r="N790" s="6"/>
      <c r="O790" s="6"/>
      <c r="P790" s="6"/>
      <c r="Q790" s="6"/>
    </row>
    <row r="791" spans="1:17" ht="12.75">
      <c r="A791" s="214"/>
      <c r="B791" s="202"/>
      <c r="C791" s="172"/>
      <c r="D791" s="202"/>
      <c r="E791" s="6"/>
      <c r="F791" s="6"/>
      <c r="G791" s="6"/>
      <c r="H791" s="6"/>
      <c r="I791" s="6"/>
      <c r="J791" s="6"/>
      <c r="K791" s="6"/>
      <c r="L791" s="6"/>
      <c r="M791" s="6"/>
      <c r="N791" s="6"/>
      <c r="O791" s="6"/>
      <c r="P791" s="6"/>
      <c r="Q791" s="6"/>
    </row>
    <row r="792" spans="1:17" ht="12.75">
      <c r="A792" s="214"/>
      <c r="B792" s="202"/>
      <c r="C792" s="172"/>
      <c r="D792" s="202"/>
      <c r="E792" s="6"/>
      <c r="F792" s="6"/>
      <c r="G792" s="6"/>
      <c r="H792" s="6"/>
      <c r="I792" s="6"/>
      <c r="J792" s="6"/>
      <c r="K792" s="6"/>
      <c r="L792" s="6"/>
      <c r="M792" s="6"/>
      <c r="N792" s="6"/>
      <c r="O792" s="6"/>
      <c r="P792" s="6"/>
      <c r="Q792" s="6"/>
    </row>
    <row r="793" spans="1:17" ht="12.75">
      <c r="A793" s="214"/>
      <c r="B793" s="202"/>
      <c r="C793" s="172"/>
      <c r="D793" s="202"/>
      <c r="E793" s="6"/>
      <c r="F793" s="6"/>
      <c r="G793" s="6"/>
      <c r="H793" s="6"/>
      <c r="I793" s="6"/>
      <c r="J793" s="6"/>
      <c r="K793" s="6"/>
      <c r="L793" s="6"/>
      <c r="M793" s="6"/>
      <c r="N793" s="6"/>
      <c r="O793" s="6"/>
      <c r="P793" s="6"/>
      <c r="Q793" s="6"/>
    </row>
    <row r="794" spans="1:17" ht="12.75">
      <c r="A794" s="214"/>
      <c r="B794" s="202"/>
      <c r="C794" s="172"/>
      <c r="D794" s="202"/>
      <c r="E794" s="6"/>
      <c r="F794" s="6"/>
      <c r="G794" s="6"/>
      <c r="H794" s="6"/>
      <c r="I794" s="6"/>
      <c r="J794" s="6"/>
      <c r="K794" s="6"/>
      <c r="L794" s="6"/>
      <c r="M794" s="6"/>
      <c r="N794" s="6"/>
      <c r="O794" s="6"/>
      <c r="P794" s="6"/>
      <c r="Q794" s="6"/>
    </row>
    <row r="795" spans="1:17" ht="12.75">
      <c r="A795" s="214"/>
      <c r="B795" s="202"/>
      <c r="C795" s="172"/>
      <c r="D795" s="202"/>
      <c r="E795" s="6"/>
      <c r="F795" s="6"/>
      <c r="G795" s="6"/>
      <c r="H795" s="6"/>
      <c r="I795" s="6"/>
      <c r="J795" s="6"/>
      <c r="K795" s="6"/>
      <c r="L795" s="6"/>
      <c r="M795" s="6"/>
      <c r="N795" s="6"/>
      <c r="O795" s="6"/>
      <c r="P795" s="6"/>
      <c r="Q795" s="6"/>
    </row>
    <row r="796" spans="1:17" ht="12.75">
      <c r="A796" s="214"/>
      <c r="B796" s="202"/>
      <c r="C796" s="172"/>
      <c r="D796" s="202"/>
      <c r="E796" s="6"/>
      <c r="F796" s="6"/>
      <c r="G796" s="6"/>
      <c r="H796" s="6"/>
      <c r="I796" s="6"/>
      <c r="J796" s="6"/>
      <c r="K796" s="6"/>
      <c r="L796" s="6"/>
      <c r="M796" s="6"/>
      <c r="N796" s="6"/>
      <c r="O796" s="6"/>
      <c r="P796" s="6"/>
      <c r="Q796" s="6"/>
    </row>
    <row r="797" spans="1:17" ht="12.75">
      <c r="A797" s="214"/>
      <c r="B797" s="202"/>
      <c r="C797" s="172"/>
      <c r="D797" s="202"/>
      <c r="E797" s="6"/>
      <c r="F797" s="6"/>
      <c r="G797" s="6"/>
      <c r="H797" s="6"/>
      <c r="I797" s="6"/>
      <c r="J797" s="6"/>
      <c r="K797" s="6"/>
      <c r="L797" s="6"/>
      <c r="M797" s="6"/>
      <c r="N797" s="6"/>
      <c r="O797" s="6"/>
      <c r="P797" s="6"/>
      <c r="Q797" s="6"/>
    </row>
    <row r="798" spans="1:17" ht="12.75">
      <c r="A798" s="214"/>
      <c r="B798" s="202"/>
      <c r="C798" s="172"/>
      <c r="D798" s="202"/>
      <c r="E798" s="6"/>
      <c r="F798" s="6"/>
      <c r="G798" s="6"/>
      <c r="H798" s="6"/>
      <c r="I798" s="6"/>
      <c r="J798" s="6"/>
      <c r="K798" s="6"/>
      <c r="L798" s="6"/>
      <c r="M798" s="6"/>
      <c r="N798" s="6"/>
      <c r="O798" s="6"/>
      <c r="P798" s="6"/>
      <c r="Q798" s="6"/>
    </row>
    <row r="799" spans="1:17" ht="12.75">
      <c r="A799" s="214"/>
      <c r="B799" s="202"/>
      <c r="C799" s="172"/>
      <c r="D799" s="202"/>
      <c r="E799" s="6"/>
      <c r="F799" s="6"/>
      <c r="G799" s="6"/>
      <c r="H799" s="6"/>
      <c r="I799" s="6"/>
      <c r="J799" s="6"/>
      <c r="K799" s="6"/>
      <c r="L799" s="6"/>
      <c r="M799" s="6"/>
      <c r="N799" s="6"/>
      <c r="O799" s="6"/>
      <c r="P799" s="6"/>
      <c r="Q799" s="6"/>
    </row>
    <row r="800" spans="1:17" ht="12.75">
      <c r="A800" s="214"/>
      <c r="B800" s="202"/>
      <c r="C800" s="172"/>
      <c r="D800" s="202"/>
      <c r="E800" s="6"/>
      <c r="F800" s="6"/>
      <c r="G800" s="6"/>
      <c r="H800" s="6"/>
      <c r="I800" s="6"/>
      <c r="J800" s="6"/>
      <c r="K800" s="6"/>
      <c r="L800" s="6"/>
      <c r="M800" s="6"/>
      <c r="N800" s="6"/>
      <c r="O800" s="6"/>
      <c r="P800" s="6"/>
      <c r="Q800" s="6"/>
    </row>
    <row r="801" spans="1:17" ht="12.75">
      <c r="A801" s="214"/>
      <c r="B801" s="202"/>
      <c r="C801" s="172"/>
      <c r="D801" s="202"/>
      <c r="E801" s="6"/>
      <c r="F801" s="6"/>
      <c r="G801" s="6"/>
      <c r="H801" s="6"/>
      <c r="I801" s="6"/>
      <c r="J801" s="6"/>
      <c r="K801" s="6"/>
      <c r="L801" s="6"/>
      <c r="M801" s="6"/>
      <c r="N801" s="6"/>
      <c r="O801" s="6"/>
      <c r="P801" s="6"/>
      <c r="Q801" s="6"/>
    </row>
    <row r="802" spans="1:17" ht="12.75">
      <c r="A802" s="214"/>
      <c r="B802" s="202"/>
      <c r="C802" s="172"/>
      <c r="D802" s="202"/>
      <c r="E802" s="6"/>
      <c r="F802" s="6"/>
      <c r="G802" s="6"/>
      <c r="H802" s="6"/>
      <c r="I802" s="6"/>
      <c r="J802" s="6"/>
      <c r="K802" s="6"/>
      <c r="L802" s="6"/>
      <c r="M802" s="6"/>
      <c r="N802" s="6"/>
      <c r="O802" s="6"/>
      <c r="P802" s="6"/>
      <c r="Q802" s="6"/>
    </row>
    <row r="803" spans="1:17" ht="12.75">
      <c r="A803" s="214"/>
      <c r="B803" s="202"/>
      <c r="C803" s="172"/>
      <c r="D803" s="202"/>
      <c r="E803" s="6"/>
      <c r="F803" s="6"/>
      <c r="G803" s="6"/>
      <c r="H803" s="6"/>
      <c r="I803" s="6"/>
      <c r="J803" s="6"/>
      <c r="K803" s="6"/>
      <c r="L803" s="6"/>
      <c r="M803" s="6"/>
      <c r="N803" s="6"/>
      <c r="O803" s="6"/>
      <c r="P803" s="6"/>
      <c r="Q803" s="6"/>
    </row>
    <row r="804" spans="1:17" ht="12.75">
      <c r="A804" s="214"/>
      <c r="B804" s="202"/>
      <c r="C804" s="172"/>
      <c r="D804" s="202"/>
      <c r="E804" s="6"/>
      <c r="F804" s="6"/>
      <c r="G804" s="6"/>
      <c r="H804" s="6"/>
      <c r="I804" s="6"/>
      <c r="J804" s="6"/>
      <c r="K804" s="6"/>
      <c r="L804" s="6"/>
      <c r="M804" s="6"/>
      <c r="N804" s="6"/>
      <c r="O804" s="6"/>
      <c r="P804" s="6"/>
      <c r="Q804" s="6"/>
    </row>
    <row r="805" spans="1:17" ht="12.75">
      <c r="A805" s="214"/>
      <c r="B805" s="202"/>
      <c r="C805" s="172"/>
      <c r="D805" s="202"/>
      <c r="E805" s="6"/>
      <c r="F805" s="6"/>
      <c r="G805" s="6"/>
      <c r="H805" s="6"/>
      <c r="I805" s="6"/>
      <c r="J805" s="6"/>
      <c r="K805" s="6"/>
      <c r="L805" s="6"/>
      <c r="M805" s="6"/>
      <c r="N805" s="6"/>
      <c r="O805" s="6"/>
      <c r="P805" s="6"/>
      <c r="Q805" s="6"/>
    </row>
    <row r="806" spans="1:17" ht="12.75">
      <c r="A806" s="214"/>
      <c r="B806" s="202"/>
      <c r="C806" s="172"/>
      <c r="D806" s="202"/>
      <c r="E806" s="6"/>
      <c r="F806" s="6"/>
      <c r="G806" s="6"/>
      <c r="H806" s="6"/>
      <c r="I806" s="6"/>
      <c r="J806" s="6"/>
      <c r="K806" s="6"/>
      <c r="L806" s="6"/>
      <c r="M806" s="6"/>
      <c r="N806" s="6"/>
      <c r="O806" s="6"/>
      <c r="P806" s="6"/>
      <c r="Q806" s="6"/>
    </row>
    <row r="807" spans="1:17" ht="12.75">
      <c r="A807" s="214"/>
      <c r="B807" s="202"/>
      <c r="C807" s="172"/>
      <c r="D807" s="202"/>
      <c r="E807" s="6"/>
      <c r="F807" s="6"/>
      <c r="G807" s="6"/>
      <c r="H807" s="6"/>
      <c r="I807" s="6"/>
      <c r="J807" s="6"/>
      <c r="K807" s="6"/>
      <c r="L807" s="6"/>
      <c r="M807" s="6"/>
      <c r="N807" s="6"/>
      <c r="O807" s="6"/>
      <c r="P807" s="6"/>
      <c r="Q807" s="6"/>
    </row>
    <row r="808" spans="1:17" ht="12.75">
      <c r="A808" s="214"/>
      <c r="B808" s="202"/>
      <c r="C808" s="172"/>
      <c r="D808" s="202"/>
      <c r="E808" s="6"/>
      <c r="F808" s="6"/>
      <c r="G808" s="6"/>
      <c r="H808" s="6"/>
      <c r="I808" s="6"/>
      <c r="J808" s="6"/>
      <c r="K808" s="6"/>
      <c r="L808" s="6"/>
      <c r="M808" s="6"/>
      <c r="N808" s="6"/>
      <c r="O808" s="6"/>
      <c r="P808" s="6"/>
      <c r="Q808" s="6"/>
    </row>
    <row r="809" spans="1:17" ht="12.75">
      <c r="A809" s="214"/>
      <c r="B809" s="202"/>
      <c r="C809" s="172"/>
      <c r="D809" s="202"/>
      <c r="E809" s="6"/>
      <c r="F809" s="6"/>
      <c r="G809" s="6"/>
      <c r="H809" s="6"/>
      <c r="I809" s="6"/>
      <c r="J809" s="6"/>
      <c r="K809" s="6"/>
      <c r="L809" s="6"/>
      <c r="M809" s="6"/>
      <c r="N809" s="6"/>
      <c r="O809" s="6"/>
      <c r="P809" s="6"/>
      <c r="Q809" s="6"/>
    </row>
    <row r="810" spans="1:17" ht="12.75">
      <c r="A810" s="214"/>
      <c r="B810" s="202"/>
      <c r="C810" s="172"/>
      <c r="D810" s="202"/>
      <c r="E810" s="6"/>
      <c r="F810" s="6"/>
      <c r="G810" s="6"/>
      <c r="H810" s="6"/>
      <c r="I810" s="6"/>
      <c r="J810" s="6"/>
      <c r="K810" s="6"/>
      <c r="L810" s="6"/>
      <c r="M810" s="6"/>
      <c r="N810" s="6"/>
      <c r="O810" s="6"/>
      <c r="P810" s="6"/>
      <c r="Q810" s="6"/>
    </row>
    <row r="811" spans="1:17" ht="12.75">
      <c r="A811" s="214"/>
      <c r="B811" s="202"/>
      <c r="C811" s="172"/>
      <c r="D811" s="202"/>
      <c r="E811" s="6"/>
      <c r="F811" s="6"/>
      <c r="G811" s="6"/>
      <c r="H811" s="6"/>
      <c r="I811" s="6"/>
      <c r="J811" s="6"/>
      <c r="K811" s="6"/>
      <c r="L811" s="6"/>
      <c r="M811" s="6"/>
      <c r="N811" s="6"/>
      <c r="O811" s="6"/>
      <c r="P811" s="6"/>
      <c r="Q811" s="6"/>
    </row>
    <row r="812" spans="1:17" ht="12.75">
      <c r="A812" s="214"/>
      <c r="B812" s="202"/>
      <c r="C812" s="172"/>
      <c r="D812" s="202"/>
      <c r="E812" s="6"/>
      <c r="F812" s="6"/>
      <c r="G812" s="6"/>
      <c r="H812" s="6"/>
      <c r="I812" s="6"/>
      <c r="J812" s="6"/>
      <c r="K812" s="6"/>
      <c r="L812" s="6"/>
      <c r="M812" s="6"/>
      <c r="N812" s="6"/>
      <c r="O812" s="6"/>
      <c r="P812" s="6"/>
      <c r="Q812" s="6"/>
    </row>
    <row r="813" spans="1:17" ht="12.75">
      <c r="A813" s="214"/>
      <c r="B813" s="202"/>
      <c r="C813" s="172"/>
      <c r="D813" s="202"/>
      <c r="E813" s="6"/>
      <c r="F813" s="6"/>
      <c r="G813" s="6"/>
      <c r="H813" s="6"/>
      <c r="I813" s="6"/>
      <c r="J813" s="6"/>
      <c r="K813" s="6"/>
      <c r="L813" s="6"/>
      <c r="M813" s="6"/>
      <c r="N813" s="6"/>
      <c r="O813" s="6"/>
      <c r="P813" s="6"/>
      <c r="Q813" s="6"/>
    </row>
    <row r="814" spans="1:17" ht="12.75">
      <c r="A814" s="214"/>
      <c r="B814" s="202"/>
      <c r="C814" s="172"/>
      <c r="D814" s="202"/>
      <c r="E814" s="6"/>
      <c r="F814" s="6"/>
      <c r="G814" s="6"/>
      <c r="H814" s="6"/>
      <c r="I814" s="6"/>
      <c r="J814" s="6"/>
      <c r="K814" s="6"/>
      <c r="L814" s="6"/>
      <c r="M814" s="6"/>
      <c r="N814" s="6"/>
      <c r="O814" s="6"/>
      <c r="P814" s="6"/>
      <c r="Q814" s="6"/>
    </row>
    <row r="815" spans="1:17" ht="12.75">
      <c r="A815" s="214"/>
      <c r="B815" s="202"/>
      <c r="C815" s="172"/>
      <c r="D815" s="202"/>
      <c r="E815" s="6"/>
      <c r="F815" s="6"/>
      <c r="G815" s="6"/>
      <c r="H815" s="6"/>
      <c r="I815" s="6"/>
      <c r="J815" s="6"/>
      <c r="K815" s="6"/>
      <c r="L815" s="6"/>
      <c r="M815" s="6"/>
      <c r="N815" s="6"/>
      <c r="O815" s="6"/>
      <c r="P815" s="6"/>
      <c r="Q815" s="6"/>
    </row>
    <row r="816" spans="1:17" ht="12.75">
      <c r="A816" s="214"/>
      <c r="B816" s="202"/>
      <c r="C816" s="172"/>
      <c r="D816" s="202"/>
      <c r="E816" s="6"/>
      <c r="F816" s="6"/>
      <c r="G816" s="6"/>
      <c r="H816" s="6"/>
      <c r="I816" s="6"/>
      <c r="J816" s="6"/>
      <c r="K816" s="6"/>
      <c r="L816" s="6"/>
      <c r="M816" s="6"/>
      <c r="N816" s="6"/>
      <c r="O816" s="6"/>
      <c r="P816" s="6"/>
      <c r="Q816" s="6"/>
    </row>
    <row r="817" spans="1:17" ht="12.75">
      <c r="A817" s="214"/>
      <c r="B817" s="202"/>
      <c r="C817" s="172"/>
      <c r="D817" s="202"/>
      <c r="E817" s="6"/>
      <c r="F817" s="6"/>
      <c r="G817" s="6"/>
      <c r="H817" s="6"/>
      <c r="I817" s="6"/>
      <c r="J817" s="6"/>
      <c r="K817" s="6"/>
      <c r="L817" s="6"/>
      <c r="M817" s="6"/>
      <c r="N817" s="6"/>
      <c r="O817" s="6"/>
      <c r="P817" s="6"/>
      <c r="Q817" s="6"/>
    </row>
    <row r="818" spans="1:17" ht="12.75">
      <c r="A818" s="214"/>
      <c r="B818" s="202"/>
      <c r="C818" s="172"/>
      <c r="D818" s="202"/>
      <c r="E818" s="6"/>
      <c r="F818" s="6"/>
      <c r="G818" s="6"/>
      <c r="H818" s="6"/>
      <c r="I818" s="6"/>
      <c r="J818" s="6"/>
      <c r="K818" s="6"/>
      <c r="L818" s="6"/>
      <c r="M818" s="6"/>
      <c r="N818" s="6"/>
      <c r="O818" s="6"/>
      <c r="P818" s="6"/>
      <c r="Q818" s="6"/>
    </row>
    <row r="819" spans="1:17" ht="12.75">
      <c r="A819" s="214"/>
      <c r="B819" s="202"/>
      <c r="C819" s="172"/>
      <c r="D819" s="202"/>
      <c r="E819" s="6"/>
      <c r="F819" s="6"/>
      <c r="G819" s="6"/>
      <c r="H819" s="6"/>
      <c r="I819" s="6"/>
      <c r="J819" s="6"/>
      <c r="K819" s="6"/>
      <c r="L819" s="6"/>
      <c r="M819" s="6"/>
      <c r="N819" s="6"/>
      <c r="O819" s="6"/>
      <c r="P819" s="6"/>
      <c r="Q819" s="6"/>
    </row>
    <row r="820" spans="1:17" ht="12.75">
      <c r="A820" s="214"/>
      <c r="B820" s="202"/>
      <c r="C820" s="172"/>
      <c r="D820" s="202"/>
      <c r="E820" s="6"/>
      <c r="F820" s="6"/>
      <c r="G820" s="6"/>
      <c r="H820" s="6"/>
      <c r="I820" s="6"/>
      <c r="J820" s="6"/>
      <c r="K820" s="6"/>
      <c r="L820" s="6"/>
      <c r="M820" s="6"/>
      <c r="N820" s="6"/>
      <c r="O820" s="6"/>
      <c r="P820" s="6"/>
      <c r="Q820" s="6"/>
    </row>
    <row r="821" spans="1:17" ht="12.75">
      <c r="A821" s="214"/>
      <c r="B821" s="202"/>
      <c r="C821" s="172"/>
      <c r="D821" s="202"/>
      <c r="E821" s="6"/>
      <c r="F821" s="6"/>
      <c r="G821" s="6"/>
      <c r="H821" s="6"/>
      <c r="I821" s="6"/>
      <c r="J821" s="6"/>
      <c r="K821" s="6"/>
      <c r="L821" s="6"/>
      <c r="M821" s="6"/>
      <c r="N821" s="6"/>
      <c r="O821" s="6"/>
      <c r="P821" s="6"/>
      <c r="Q821" s="6"/>
    </row>
    <row r="822" spans="1:17" ht="12.75">
      <c r="A822" s="214"/>
      <c r="B822" s="202"/>
      <c r="C822" s="172"/>
      <c r="D822" s="202"/>
      <c r="E822" s="6"/>
      <c r="F822" s="6"/>
      <c r="G822" s="6"/>
      <c r="H822" s="6"/>
      <c r="I822" s="6"/>
      <c r="J822" s="6"/>
      <c r="K822" s="6"/>
      <c r="L822" s="6"/>
      <c r="M822" s="6"/>
      <c r="N822" s="6"/>
      <c r="O822" s="6"/>
      <c r="P822" s="6"/>
      <c r="Q822" s="6"/>
    </row>
    <row r="823" spans="1:17" ht="12.75">
      <c r="A823" s="214"/>
      <c r="B823" s="202"/>
      <c r="C823" s="172"/>
      <c r="D823" s="202"/>
      <c r="E823" s="6"/>
      <c r="F823" s="6"/>
      <c r="G823" s="6"/>
      <c r="H823" s="6"/>
      <c r="I823" s="6"/>
      <c r="J823" s="6"/>
      <c r="K823" s="6"/>
      <c r="L823" s="6"/>
      <c r="M823" s="6"/>
      <c r="N823" s="6"/>
      <c r="O823" s="6"/>
      <c r="P823" s="6"/>
      <c r="Q823" s="6"/>
    </row>
    <row r="824" spans="1:17" ht="12.75">
      <c r="A824" s="214"/>
      <c r="B824" s="202"/>
      <c r="C824" s="172"/>
      <c r="D824" s="202"/>
      <c r="E824" s="6"/>
      <c r="F824" s="6"/>
      <c r="G824" s="6"/>
      <c r="H824" s="6"/>
      <c r="I824" s="6"/>
      <c r="J824" s="6"/>
      <c r="K824" s="6"/>
      <c r="L824" s="6"/>
      <c r="M824" s="6"/>
      <c r="N824" s="6"/>
      <c r="O824" s="6"/>
      <c r="P824" s="6"/>
      <c r="Q824" s="6"/>
    </row>
    <row r="825" spans="1:17" ht="12.75">
      <c r="A825" s="214"/>
      <c r="B825" s="202"/>
      <c r="C825" s="172"/>
      <c r="D825" s="202"/>
      <c r="E825" s="6"/>
      <c r="F825" s="6"/>
      <c r="G825" s="6"/>
      <c r="H825" s="6"/>
      <c r="I825" s="6"/>
      <c r="J825" s="6"/>
      <c r="K825" s="6"/>
      <c r="L825" s="6"/>
      <c r="M825" s="6"/>
      <c r="N825" s="6"/>
      <c r="O825" s="6"/>
      <c r="P825" s="6"/>
      <c r="Q825" s="6"/>
    </row>
    <row r="826" spans="1:17" ht="12.75">
      <c r="A826" s="214"/>
      <c r="B826" s="202"/>
      <c r="C826" s="172"/>
      <c r="D826" s="202"/>
      <c r="E826" s="6"/>
      <c r="F826" s="6"/>
      <c r="G826" s="6"/>
      <c r="H826" s="6"/>
      <c r="I826" s="6"/>
      <c r="J826" s="6"/>
      <c r="K826" s="6"/>
      <c r="L826" s="6"/>
      <c r="M826" s="6"/>
      <c r="N826" s="6"/>
      <c r="O826" s="6"/>
      <c r="P826" s="6"/>
      <c r="Q826" s="6"/>
    </row>
    <row r="827" spans="1:17" ht="12.75">
      <c r="A827" s="214"/>
      <c r="B827" s="202"/>
      <c r="C827" s="172"/>
      <c r="D827" s="202"/>
      <c r="E827" s="6"/>
      <c r="F827" s="6"/>
      <c r="G827" s="6"/>
      <c r="H827" s="6"/>
      <c r="I827" s="6"/>
      <c r="J827" s="6"/>
      <c r="K827" s="6"/>
      <c r="L827" s="6"/>
      <c r="M827" s="6"/>
      <c r="N827" s="6"/>
      <c r="O827" s="6"/>
      <c r="P827" s="6"/>
      <c r="Q827" s="6"/>
    </row>
    <row r="828" spans="1:17" ht="12.75">
      <c r="A828" s="214"/>
      <c r="B828" s="202"/>
      <c r="C828" s="172"/>
      <c r="D828" s="202"/>
      <c r="E828" s="6"/>
      <c r="F828" s="6"/>
      <c r="G828" s="6"/>
      <c r="H828" s="6"/>
      <c r="I828" s="6"/>
      <c r="J828" s="6"/>
      <c r="K828" s="6"/>
      <c r="L828" s="6"/>
      <c r="M828" s="6"/>
      <c r="N828" s="6"/>
      <c r="O828" s="6"/>
      <c r="P828" s="6"/>
      <c r="Q828" s="6"/>
    </row>
    <row r="829" spans="1:17" ht="12.75">
      <c r="A829" s="214"/>
      <c r="B829" s="202"/>
      <c r="C829" s="172"/>
      <c r="D829" s="202"/>
      <c r="E829" s="6"/>
      <c r="F829" s="6"/>
      <c r="G829" s="6"/>
      <c r="H829" s="6"/>
      <c r="I829" s="6"/>
      <c r="J829" s="6"/>
      <c r="K829" s="6"/>
      <c r="L829" s="6"/>
      <c r="M829" s="6"/>
      <c r="N829" s="6"/>
      <c r="O829" s="6"/>
      <c r="P829" s="6"/>
      <c r="Q829" s="6"/>
    </row>
    <row r="830" spans="1:17" ht="12.75">
      <c r="A830" s="214"/>
      <c r="B830" s="202"/>
      <c r="C830" s="172"/>
      <c r="D830" s="202"/>
      <c r="E830" s="6"/>
      <c r="F830" s="6"/>
      <c r="G830" s="6"/>
      <c r="H830" s="6"/>
      <c r="I830" s="6"/>
      <c r="J830" s="6"/>
      <c r="K830" s="6"/>
      <c r="L830" s="6"/>
      <c r="M830" s="6"/>
      <c r="N830" s="6"/>
      <c r="O830" s="6"/>
      <c r="P830" s="6"/>
      <c r="Q830" s="6"/>
    </row>
    <row r="831" spans="1:17" ht="12.75">
      <c r="A831" s="214"/>
      <c r="B831" s="202"/>
      <c r="C831" s="172"/>
      <c r="D831" s="202"/>
      <c r="E831" s="6"/>
      <c r="F831" s="6"/>
      <c r="G831" s="6"/>
      <c r="H831" s="6"/>
      <c r="I831" s="6"/>
      <c r="J831" s="6"/>
      <c r="K831" s="6"/>
      <c r="L831" s="6"/>
      <c r="M831" s="6"/>
      <c r="N831" s="6"/>
      <c r="O831" s="6"/>
      <c r="P831" s="6"/>
      <c r="Q831" s="6"/>
    </row>
    <row r="832" spans="1:17" ht="12.75">
      <c r="A832" s="214"/>
      <c r="B832" s="202"/>
      <c r="C832" s="172"/>
      <c r="D832" s="202"/>
      <c r="E832" s="6"/>
      <c r="F832" s="6"/>
      <c r="G832" s="6"/>
      <c r="H832" s="6"/>
      <c r="I832" s="6"/>
      <c r="J832" s="6"/>
      <c r="K832" s="6"/>
      <c r="L832" s="6"/>
      <c r="M832" s="6"/>
      <c r="N832" s="6"/>
      <c r="O832" s="6"/>
      <c r="P832" s="6"/>
      <c r="Q832" s="6"/>
    </row>
    <row r="833" spans="1:17" ht="12.75">
      <c r="A833" s="214"/>
      <c r="B833" s="202"/>
      <c r="C833" s="172"/>
      <c r="D833" s="202"/>
      <c r="E833" s="6"/>
      <c r="F833" s="6"/>
      <c r="G833" s="6"/>
      <c r="H833" s="6"/>
      <c r="I833" s="6"/>
      <c r="J833" s="6"/>
      <c r="K833" s="6"/>
      <c r="L833" s="6"/>
      <c r="M833" s="6"/>
      <c r="N833" s="6"/>
      <c r="O833" s="6"/>
      <c r="P833" s="6"/>
      <c r="Q833" s="6"/>
    </row>
    <row r="834" spans="1:17" ht="12.75">
      <c r="A834" s="214"/>
      <c r="B834" s="202"/>
      <c r="C834" s="172"/>
      <c r="D834" s="202"/>
      <c r="E834" s="6"/>
      <c r="F834" s="6"/>
      <c r="G834" s="6"/>
      <c r="H834" s="6"/>
      <c r="I834" s="6"/>
      <c r="J834" s="6"/>
      <c r="K834" s="6"/>
      <c r="L834" s="6"/>
      <c r="M834" s="6"/>
      <c r="N834" s="6"/>
      <c r="O834" s="6"/>
      <c r="P834" s="6"/>
      <c r="Q834" s="6"/>
    </row>
    <row r="835" spans="1:17" ht="12.75">
      <c r="A835" s="214"/>
      <c r="B835" s="202"/>
      <c r="C835" s="172"/>
      <c r="D835" s="202"/>
      <c r="E835" s="6"/>
      <c r="F835" s="6"/>
      <c r="G835" s="6"/>
      <c r="H835" s="6"/>
      <c r="I835" s="6"/>
      <c r="J835" s="6"/>
      <c r="K835" s="6"/>
      <c r="L835" s="6"/>
      <c r="M835" s="6"/>
      <c r="N835" s="6"/>
      <c r="O835" s="6"/>
      <c r="P835" s="6"/>
      <c r="Q835" s="6"/>
    </row>
    <row r="836" spans="1:17" ht="12.75">
      <c r="A836" s="214"/>
      <c r="B836" s="202"/>
      <c r="C836" s="172"/>
      <c r="D836" s="202"/>
      <c r="E836" s="6"/>
      <c r="F836" s="6"/>
      <c r="G836" s="6"/>
      <c r="H836" s="6"/>
      <c r="I836" s="6"/>
      <c r="J836" s="6"/>
      <c r="K836" s="6"/>
      <c r="L836" s="6"/>
      <c r="M836" s="6"/>
      <c r="N836" s="6"/>
      <c r="O836" s="6"/>
      <c r="P836" s="6"/>
      <c r="Q836" s="6"/>
    </row>
    <row r="837" spans="1:17" ht="12.75">
      <c r="A837" s="214"/>
      <c r="B837" s="202"/>
      <c r="C837" s="172"/>
      <c r="D837" s="202"/>
      <c r="E837" s="6"/>
      <c r="F837" s="6"/>
      <c r="G837" s="6"/>
      <c r="H837" s="6"/>
      <c r="I837" s="6"/>
      <c r="J837" s="6"/>
      <c r="K837" s="6"/>
      <c r="L837" s="6"/>
      <c r="M837" s="6"/>
      <c r="N837" s="6"/>
      <c r="O837" s="6"/>
      <c r="P837" s="6"/>
      <c r="Q837" s="6"/>
    </row>
    <row r="838" spans="1:17" ht="12.75">
      <c r="A838" s="214"/>
      <c r="B838" s="202"/>
      <c r="C838" s="172"/>
      <c r="D838" s="202"/>
      <c r="E838" s="6"/>
      <c r="F838" s="6"/>
      <c r="G838" s="6"/>
      <c r="H838" s="6"/>
      <c r="I838" s="6"/>
      <c r="J838" s="6"/>
      <c r="K838" s="6"/>
      <c r="L838" s="6"/>
      <c r="M838" s="6"/>
      <c r="N838" s="6"/>
      <c r="O838" s="6"/>
      <c r="P838" s="6"/>
      <c r="Q838" s="6"/>
    </row>
    <row r="839" spans="1:17" ht="12.75">
      <c r="A839" s="214"/>
      <c r="B839" s="202"/>
      <c r="C839" s="172"/>
      <c r="D839" s="202"/>
      <c r="E839" s="6"/>
      <c r="F839" s="6"/>
      <c r="G839" s="6"/>
      <c r="H839" s="6"/>
      <c r="I839" s="6"/>
      <c r="J839" s="6"/>
      <c r="K839" s="6"/>
      <c r="L839" s="6"/>
      <c r="M839" s="6"/>
      <c r="N839" s="6"/>
      <c r="O839" s="6"/>
      <c r="P839" s="6"/>
      <c r="Q839" s="6"/>
    </row>
    <row r="840" spans="1:17" ht="12.75">
      <c r="A840" s="214"/>
      <c r="B840" s="202"/>
      <c r="C840" s="172"/>
      <c r="D840" s="202"/>
      <c r="E840" s="6"/>
      <c r="F840" s="6"/>
      <c r="G840" s="6"/>
      <c r="H840" s="6"/>
      <c r="I840" s="6"/>
      <c r="J840" s="6"/>
      <c r="K840" s="6"/>
      <c r="L840" s="6"/>
      <c r="M840" s="6"/>
      <c r="N840" s="6"/>
      <c r="O840" s="6"/>
      <c r="P840" s="6"/>
      <c r="Q840" s="6"/>
    </row>
    <row r="841" spans="1:17" ht="12.75">
      <c r="A841" s="214"/>
      <c r="B841" s="202"/>
      <c r="C841" s="172"/>
      <c r="D841" s="202"/>
      <c r="E841" s="6"/>
      <c r="F841" s="6"/>
      <c r="G841" s="6"/>
      <c r="H841" s="6"/>
      <c r="I841" s="6"/>
      <c r="J841" s="6"/>
      <c r="K841" s="6"/>
      <c r="L841" s="6"/>
      <c r="M841" s="6"/>
      <c r="N841" s="6"/>
      <c r="O841" s="6"/>
      <c r="P841" s="6"/>
      <c r="Q841" s="6"/>
    </row>
    <row r="842" spans="1:17" ht="12.75">
      <c r="A842" s="214"/>
      <c r="B842" s="202"/>
      <c r="C842" s="172"/>
      <c r="D842" s="202"/>
      <c r="E842" s="6"/>
      <c r="F842" s="6"/>
      <c r="G842" s="6"/>
      <c r="H842" s="6"/>
      <c r="I842" s="6"/>
      <c r="J842" s="6"/>
      <c r="K842" s="6"/>
      <c r="L842" s="6"/>
      <c r="M842" s="6"/>
      <c r="N842" s="6"/>
      <c r="O842" s="6"/>
      <c r="P842" s="6"/>
      <c r="Q842" s="6"/>
    </row>
    <row r="843" spans="1:17" ht="12.75">
      <c r="A843" s="214"/>
      <c r="B843" s="202"/>
      <c r="C843" s="172"/>
      <c r="D843" s="202"/>
      <c r="E843" s="6"/>
      <c r="F843" s="6"/>
      <c r="G843" s="6"/>
      <c r="H843" s="6"/>
      <c r="I843" s="6"/>
      <c r="J843" s="6"/>
      <c r="K843" s="6"/>
      <c r="L843" s="6"/>
      <c r="M843" s="6"/>
      <c r="N843" s="6"/>
      <c r="O843" s="6"/>
      <c r="P843" s="6"/>
      <c r="Q843" s="6"/>
    </row>
    <row r="844" spans="1:17" ht="12.75">
      <c r="A844" s="214"/>
      <c r="B844" s="202"/>
      <c r="C844" s="172"/>
      <c r="D844" s="202"/>
      <c r="E844" s="6"/>
      <c r="F844" s="6"/>
      <c r="G844" s="6"/>
      <c r="H844" s="6"/>
      <c r="I844" s="6"/>
      <c r="J844" s="6"/>
      <c r="K844" s="6"/>
      <c r="L844" s="6"/>
      <c r="M844" s="6"/>
      <c r="N844" s="6"/>
      <c r="O844" s="6"/>
      <c r="P844" s="6"/>
      <c r="Q844" s="6"/>
    </row>
    <row r="845" spans="1:17" ht="12.75">
      <c r="A845" s="214"/>
      <c r="B845" s="202"/>
      <c r="C845" s="172"/>
      <c r="D845" s="202"/>
      <c r="E845" s="6"/>
      <c r="F845" s="6"/>
      <c r="G845" s="6"/>
      <c r="H845" s="6"/>
      <c r="I845" s="6"/>
      <c r="J845" s="6"/>
      <c r="K845" s="6"/>
      <c r="L845" s="6"/>
      <c r="M845" s="6"/>
      <c r="N845" s="6"/>
      <c r="O845" s="6"/>
      <c r="P845" s="6"/>
      <c r="Q845" s="6"/>
    </row>
    <row r="846" spans="1:17" ht="12.75">
      <c r="A846" s="214"/>
      <c r="B846" s="202"/>
      <c r="C846" s="172"/>
      <c r="D846" s="202"/>
      <c r="E846" s="6"/>
      <c r="F846" s="6"/>
      <c r="G846" s="6"/>
      <c r="H846" s="6"/>
      <c r="I846" s="6"/>
      <c r="J846" s="6"/>
      <c r="K846" s="6"/>
      <c r="L846" s="6"/>
      <c r="M846" s="6"/>
      <c r="N846" s="6"/>
      <c r="O846" s="6"/>
      <c r="P846" s="6"/>
      <c r="Q846" s="6"/>
    </row>
    <row r="847" spans="1:17" ht="12.75">
      <c r="A847" s="214"/>
      <c r="B847" s="202"/>
      <c r="C847" s="172"/>
      <c r="D847" s="202"/>
      <c r="E847" s="6"/>
      <c r="F847" s="6"/>
      <c r="G847" s="6"/>
      <c r="H847" s="6"/>
      <c r="I847" s="6"/>
      <c r="J847" s="6"/>
      <c r="K847" s="6"/>
      <c r="L847" s="6"/>
      <c r="M847" s="6"/>
      <c r="N847" s="6"/>
      <c r="O847" s="6"/>
      <c r="P847" s="6"/>
      <c r="Q847" s="6"/>
    </row>
    <row r="848" spans="1:17" ht="12.75">
      <c r="A848" s="214"/>
      <c r="B848" s="202"/>
      <c r="C848" s="172"/>
      <c r="D848" s="202"/>
      <c r="E848" s="6"/>
      <c r="F848" s="6"/>
      <c r="G848" s="6"/>
      <c r="H848" s="6"/>
      <c r="I848" s="6"/>
      <c r="J848" s="6"/>
      <c r="K848" s="6"/>
      <c r="L848" s="6"/>
      <c r="M848" s="6"/>
      <c r="N848" s="6"/>
      <c r="O848" s="6"/>
      <c r="P848" s="6"/>
      <c r="Q848" s="6"/>
    </row>
    <row r="849" spans="1:17" ht="12.75">
      <c r="A849" s="214"/>
      <c r="B849" s="202"/>
      <c r="C849" s="172"/>
      <c r="D849" s="202"/>
      <c r="E849" s="6"/>
      <c r="F849" s="6"/>
      <c r="G849" s="6"/>
      <c r="H849" s="6"/>
      <c r="I849" s="6"/>
      <c r="J849" s="6"/>
      <c r="K849" s="6"/>
      <c r="L849" s="6"/>
      <c r="M849" s="6"/>
      <c r="N849" s="6"/>
      <c r="O849" s="6"/>
      <c r="P849" s="6"/>
      <c r="Q849" s="6"/>
    </row>
    <row r="850" spans="1:17" ht="12.75">
      <c r="A850" s="214"/>
      <c r="B850" s="202"/>
      <c r="C850" s="172"/>
      <c r="D850" s="202"/>
      <c r="E850" s="6"/>
      <c r="F850" s="6"/>
      <c r="G850" s="6"/>
      <c r="H850" s="6"/>
      <c r="I850" s="6"/>
      <c r="J850" s="6"/>
      <c r="K850" s="6"/>
      <c r="L850" s="6"/>
      <c r="M850" s="6"/>
      <c r="N850" s="6"/>
      <c r="O850" s="6"/>
      <c r="P850" s="6"/>
      <c r="Q850" s="6"/>
    </row>
    <row r="851" spans="1:17" ht="12.75">
      <c r="A851" s="214"/>
      <c r="B851" s="202"/>
      <c r="C851" s="172"/>
      <c r="D851" s="202"/>
      <c r="E851" s="6"/>
      <c r="F851" s="6"/>
      <c r="G851" s="6"/>
      <c r="H851" s="6"/>
      <c r="I851" s="6"/>
      <c r="J851" s="6"/>
      <c r="K851" s="6"/>
      <c r="L851" s="6"/>
      <c r="M851" s="6"/>
      <c r="N851" s="6"/>
      <c r="O851" s="6"/>
      <c r="P851" s="6"/>
      <c r="Q851" s="6"/>
    </row>
    <row r="852" spans="1:17" ht="12.75">
      <c r="A852" s="214"/>
      <c r="B852" s="202"/>
      <c r="C852" s="172"/>
      <c r="D852" s="202"/>
      <c r="E852" s="6"/>
      <c r="F852" s="6"/>
      <c r="G852" s="6"/>
      <c r="H852" s="6"/>
      <c r="I852" s="6"/>
      <c r="J852" s="6"/>
      <c r="K852" s="6"/>
      <c r="L852" s="6"/>
      <c r="M852" s="6"/>
      <c r="N852" s="6"/>
      <c r="O852" s="6"/>
      <c r="P852" s="6"/>
      <c r="Q852" s="6"/>
    </row>
    <row r="853" spans="1:17" ht="12.75">
      <c r="A853" s="214"/>
      <c r="B853" s="202"/>
      <c r="C853" s="172"/>
      <c r="D853" s="202"/>
      <c r="E853" s="6"/>
      <c r="F853" s="6"/>
      <c r="G853" s="6"/>
      <c r="H853" s="6"/>
      <c r="I853" s="6"/>
      <c r="J853" s="6"/>
      <c r="K853" s="6"/>
      <c r="L853" s="6"/>
      <c r="M853" s="6"/>
      <c r="N853" s="6"/>
      <c r="O853" s="6"/>
      <c r="P853" s="6"/>
      <c r="Q853" s="6"/>
    </row>
    <row r="854" spans="1:17" ht="12.75">
      <c r="A854" s="214"/>
      <c r="B854" s="202"/>
      <c r="C854" s="172"/>
      <c r="D854" s="202"/>
      <c r="E854" s="6"/>
      <c r="F854" s="6"/>
      <c r="G854" s="6"/>
      <c r="H854" s="6"/>
      <c r="I854" s="6"/>
      <c r="J854" s="6"/>
      <c r="K854" s="6"/>
      <c r="L854" s="6"/>
      <c r="M854" s="6"/>
      <c r="N854" s="6"/>
      <c r="O854" s="6"/>
      <c r="P854" s="6"/>
      <c r="Q854" s="6"/>
    </row>
    <row r="855" spans="1:17" ht="12.75">
      <c r="A855" s="214"/>
      <c r="B855" s="202"/>
      <c r="C855" s="172"/>
      <c r="D855" s="202"/>
      <c r="E855" s="6"/>
      <c r="F855" s="6"/>
      <c r="G855" s="6"/>
      <c r="H855" s="6"/>
      <c r="I855" s="6"/>
      <c r="J855" s="6"/>
      <c r="K855" s="6"/>
      <c r="L855" s="6"/>
      <c r="M855" s="6"/>
      <c r="N855" s="6"/>
      <c r="O855" s="6"/>
      <c r="P855" s="6"/>
      <c r="Q855" s="6"/>
    </row>
    <row r="856" spans="1:17" ht="12.75">
      <c r="A856" s="214"/>
      <c r="B856" s="202"/>
      <c r="C856" s="172"/>
      <c r="D856" s="202"/>
      <c r="E856" s="6"/>
      <c r="F856" s="6"/>
      <c r="G856" s="6"/>
      <c r="H856" s="6"/>
      <c r="I856" s="6"/>
      <c r="J856" s="6"/>
      <c r="K856" s="6"/>
      <c r="L856" s="6"/>
      <c r="M856" s="6"/>
      <c r="N856" s="6"/>
      <c r="O856" s="6"/>
      <c r="P856" s="6"/>
      <c r="Q856" s="6"/>
    </row>
    <row r="857" spans="1:17" ht="12.75">
      <c r="A857" s="214"/>
      <c r="B857" s="202"/>
      <c r="C857" s="172"/>
      <c r="D857" s="202"/>
      <c r="E857" s="6"/>
      <c r="F857" s="6"/>
      <c r="G857" s="6"/>
      <c r="H857" s="6"/>
      <c r="I857" s="6"/>
      <c r="J857" s="6"/>
      <c r="K857" s="6"/>
      <c r="L857" s="6"/>
      <c r="M857" s="6"/>
      <c r="N857" s="6"/>
      <c r="O857" s="6"/>
      <c r="P857" s="6"/>
      <c r="Q857" s="6"/>
    </row>
    <row r="858" spans="1:17" ht="12.75">
      <c r="A858" s="214"/>
      <c r="B858" s="202"/>
      <c r="C858" s="172"/>
      <c r="D858" s="202"/>
      <c r="E858" s="6"/>
      <c r="F858" s="6"/>
      <c r="G858" s="6"/>
      <c r="H858" s="6"/>
      <c r="I858" s="6"/>
      <c r="J858" s="6"/>
      <c r="K858" s="6"/>
      <c r="L858" s="6"/>
      <c r="M858" s="6"/>
      <c r="N858" s="6"/>
      <c r="O858" s="6"/>
      <c r="P858" s="6"/>
      <c r="Q858" s="6"/>
    </row>
    <row r="859" spans="1:17" ht="12.75">
      <c r="A859" s="214"/>
      <c r="B859" s="202"/>
      <c r="C859" s="172"/>
      <c r="D859" s="202"/>
      <c r="E859" s="6"/>
      <c r="F859" s="6"/>
      <c r="G859" s="6"/>
      <c r="H859" s="6"/>
      <c r="I859" s="6"/>
      <c r="J859" s="6"/>
      <c r="K859" s="6"/>
      <c r="L859" s="6"/>
      <c r="M859" s="6"/>
      <c r="N859" s="6"/>
      <c r="O859" s="6"/>
      <c r="P859" s="6"/>
      <c r="Q859" s="6"/>
    </row>
    <row r="860" spans="1:17" ht="12.75">
      <c r="A860" s="214"/>
      <c r="B860" s="202"/>
      <c r="C860" s="172"/>
      <c r="D860" s="202"/>
      <c r="E860" s="6"/>
      <c r="F860" s="6"/>
      <c r="G860" s="6"/>
      <c r="H860" s="6"/>
      <c r="I860" s="6"/>
      <c r="J860" s="6"/>
      <c r="K860" s="6"/>
      <c r="L860" s="6"/>
      <c r="M860" s="6"/>
      <c r="N860" s="6"/>
      <c r="O860" s="6"/>
      <c r="P860" s="6"/>
      <c r="Q860" s="6"/>
    </row>
    <row r="861" spans="1:17" ht="12.75">
      <c r="A861" s="214"/>
      <c r="B861" s="202"/>
      <c r="C861" s="172"/>
      <c r="D861" s="202"/>
      <c r="E861" s="6"/>
      <c r="F861" s="6"/>
      <c r="G861" s="6"/>
      <c r="H861" s="6"/>
      <c r="I861" s="6"/>
      <c r="J861" s="6"/>
      <c r="K861" s="6"/>
      <c r="L861" s="6"/>
      <c r="M861" s="6"/>
      <c r="N861" s="6"/>
      <c r="O861" s="6"/>
      <c r="P861" s="6"/>
      <c r="Q861" s="6"/>
    </row>
    <row r="862" spans="1:17" ht="12.75">
      <c r="A862" s="214"/>
      <c r="B862" s="202"/>
      <c r="C862" s="172"/>
      <c r="D862" s="202"/>
      <c r="E862" s="6"/>
      <c r="F862" s="6"/>
      <c r="G862" s="6"/>
      <c r="H862" s="6"/>
      <c r="I862" s="6"/>
      <c r="J862" s="6"/>
      <c r="K862" s="6"/>
      <c r="L862" s="6"/>
      <c r="M862" s="6"/>
      <c r="N862" s="6"/>
      <c r="O862" s="6"/>
      <c r="P862" s="6"/>
      <c r="Q862" s="6"/>
    </row>
    <row r="863" spans="1:17" ht="12.75">
      <c r="A863" s="214"/>
      <c r="B863" s="202"/>
      <c r="C863" s="172"/>
      <c r="D863" s="202"/>
      <c r="E863" s="6"/>
      <c r="F863" s="6"/>
      <c r="G863" s="6"/>
      <c r="H863" s="6"/>
      <c r="I863" s="6"/>
      <c r="J863" s="6"/>
      <c r="K863" s="6"/>
      <c r="L863" s="6"/>
      <c r="M863" s="6"/>
      <c r="N863" s="6"/>
      <c r="O863" s="6"/>
      <c r="P863" s="6"/>
      <c r="Q863" s="6"/>
    </row>
    <row r="864" spans="1:17" ht="12.75">
      <c r="A864" s="214"/>
      <c r="B864" s="202"/>
      <c r="C864" s="172"/>
      <c r="D864" s="202"/>
      <c r="E864" s="6"/>
      <c r="F864" s="6"/>
      <c r="G864" s="6"/>
      <c r="H864" s="6"/>
      <c r="I864" s="6"/>
      <c r="J864" s="6"/>
      <c r="K864" s="6"/>
      <c r="L864" s="6"/>
      <c r="M864" s="6"/>
      <c r="N864" s="6"/>
      <c r="O864" s="6"/>
      <c r="P864" s="6"/>
      <c r="Q864" s="6"/>
    </row>
    <row r="865" spans="1:17" ht="12.75">
      <c r="A865" s="214"/>
      <c r="B865" s="202"/>
      <c r="C865" s="172"/>
      <c r="D865" s="202"/>
      <c r="E865" s="6"/>
      <c r="F865" s="6"/>
      <c r="G865" s="6"/>
      <c r="H865" s="6"/>
      <c r="I865" s="6"/>
      <c r="J865" s="6"/>
      <c r="K865" s="6"/>
      <c r="L865" s="6"/>
      <c r="M865" s="6"/>
      <c r="N865" s="6"/>
      <c r="O865" s="6"/>
      <c r="P865" s="6"/>
      <c r="Q865" s="6"/>
    </row>
    <row r="866" spans="1:17" ht="12.75">
      <c r="A866" s="214"/>
      <c r="B866" s="202"/>
      <c r="C866" s="172"/>
      <c r="D866" s="202"/>
      <c r="E866" s="6"/>
      <c r="F866" s="6"/>
      <c r="G866" s="6"/>
      <c r="H866" s="6"/>
      <c r="I866" s="6"/>
      <c r="J866" s="6"/>
      <c r="K866" s="6"/>
      <c r="L866" s="6"/>
      <c r="M866" s="6"/>
      <c r="N866" s="6"/>
      <c r="O866" s="6"/>
      <c r="P866" s="6"/>
      <c r="Q866" s="6"/>
    </row>
    <row r="867" spans="1:17" ht="12.75">
      <c r="A867" s="214"/>
      <c r="B867" s="202"/>
      <c r="C867" s="172"/>
      <c r="D867" s="202"/>
      <c r="E867" s="6"/>
      <c r="F867" s="6"/>
      <c r="G867" s="6"/>
      <c r="H867" s="6"/>
      <c r="I867" s="6"/>
      <c r="J867" s="6"/>
      <c r="K867" s="6"/>
      <c r="L867" s="6"/>
      <c r="M867" s="6"/>
      <c r="N867" s="6"/>
      <c r="O867" s="6"/>
      <c r="P867" s="6"/>
      <c r="Q867" s="6"/>
    </row>
    <row r="868" spans="1:17" ht="12.75">
      <c r="A868" s="214"/>
      <c r="B868" s="202"/>
      <c r="C868" s="172"/>
      <c r="D868" s="202"/>
      <c r="E868" s="6"/>
      <c r="F868" s="6"/>
      <c r="G868" s="6"/>
      <c r="H868" s="6"/>
      <c r="I868" s="6"/>
      <c r="J868" s="6"/>
      <c r="K868" s="6"/>
      <c r="L868" s="6"/>
      <c r="M868" s="6"/>
      <c r="N868" s="6"/>
      <c r="O868" s="6"/>
      <c r="P868" s="6"/>
      <c r="Q868" s="6"/>
    </row>
    <row r="869" spans="1:17" ht="12.75">
      <c r="A869" s="214"/>
      <c r="B869" s="202"/>
      <c r="C869" s="172"/>
      <c r="D869" s="202"/>
      <c r="E869" s="6"/>
      <c r="F869" s="6"/>
      <c r="G869" s="6"/>
      <c r="H869" s="6"/>
      <c r="I869" s="6"/>
      <c r="J869" s="6"/>
      <c r="K869" s="6"/>
      <c r="L869" s="6"/>
      <c r="M869" s="6"/>
      <c r="N869" s="6"/>
      <c r="O869" s="6"/>
      <c r="P869" s="6"/>
      <c r="Q869" s="6"/>
    </row>
    <row r="870" spans="1:17" ht="12.75">
      <c r="A870" s="214"/>
      <c r="B870" s="202"/>
      <c r="C870" s="172"/>
      <c r="D870" s="202"/>
      <c r="E870" s="6"/>
      <c r="F870" s="6"/>
      <c r="G870" s="6"/>
      <c r="H870" s="6"/>
      <c r="I870" s="6"/>
      <c r="J870" s="6"/>
      <c r="K870" s="6"/>
      <c r="L870" s="6"/>
      <c r="M870" s="6"/>
      <c r="N870" s="6"/>
      <c r="O870" s="6"/>
      <c r="P870" s="6"/>
      <c r="Q870" s="6"/>
    </row>
    <row r="871" spans="1:17" ht="12.75">
      <c r="A871" s="214"/>
      <c r="B871" s="202"/>
      <c r="C871" s="172"/>
      <c r="D871" s="202"/>
      <c r="E871" s="6"/>
      <c r="F871" s="6"/>
      <c r="G871" s="6"/>
      <c r="H871" s="6"/>
      <c r="I871" s="6"/>
      <c r="J871" s="6"/>
      <c r="K871" s="6"/>
      <c r="L871" s="6"/>
      <c r="M871" s="6"/>
      <c r="N871" s="6"/>
      <c r="O871" s="6"/>
      <c r="P871" s="6"/>
      <c r="Q871" s="6"/>
    </row>
    <row r="872" spans="1:17" ht="12.75">
      <c r="A872" s="214"/>
      <c r="B872" s="202"/>
      <c r="C872" s="172"/>
      <c r="D872" s="202"/>
      <c r="E872" s="6"/>
      <c r="F872" s="6"/>
      <c r="G872" s="6"/>
      <c r="H872" s="6"/>
      <c r="I872" s="6"/>
      <c r="J872" s="6"/>
      <c r="K872" s="6"/>
      <c r="L872" s="6"/>
      <c r="M872" s="6"/>
      <c r="N872" s="6"/>
      <c r="O872" s="6"/>
      <c r="P872" s="6"/>
      <c r="Q872" s="6"/>
    </row>
    <row r="873" spans="1:17" ht="12.75">
      <c r="A873" s="214"/>
      <c r="B873" s="202"/>
      <c r="C873" s="172"/>
      <c r="D873" s="202"/>
      <c r="E873" s="6"/>
      <c r="F873" s="6"/>
      <c r="G873" s="6"/>
      <c r="H873" s="6"/>
      <c r="I873" s="6"/>
      <c r="J873" s="6"/>
      <c r="K873" s="6"/>
      <c r="L873" s="6"/>
      <c r="M873" s="6"/>
      <c r="N873" s="6"/>
      <c r="O873" s="6"/>
      <c r="P873" s="6"/>
      <c r="Q873" s="6"/>
    </row>
    <row r="874" spans="1:17" ht="12.75">
      <c r="A874" s="214"/>
      <c r="B874" s="202"/>
      <c r="C874" s="172"/>
      <c r="D874" s="202"/>
      <c r="E874" s="6"/>
      <c r="F874" s="6"/>
      <c r="G874" s="6"/>
      <c r="H874" s="6"/>
      <c r="I874" s="6"/>
      <c r="J874" s="6"/>
      <c r="K874" s="6"/>
      <c r="L874" s="6"/>
      <c r="M874" s="6"/>
      <c r="N874" s="6"/>
      <c r="O874" s="6"/>
      <c r="P874" s="6"/>
      <c r="Q874" s="6"/>
    </row>
    <row r="875" spans="1:17" ht="12.75">
      <c r="A875" s="214"/>
      <c r="B875" s="202"/>
      <c r="C875" s="172"/>
      <c r="D875" s="202"/>
      <c r="E875" s="6"/>
      <c r="F875" s="6"/>
      <c r="G875" s="6"/>
      <c r="H875" s="6"/>
      <c r="I875" s="6"/>
      <c r="J875" s="6"/>
      <c r="K875" s="6"/>
      <c r="L875" s="6"/>
      <c r="M875" s="6"/>
      <c r="N875" s="6"/>
      <c r="O875" s="6"/>
      <c r="P875" s="6"/>
      <c r="Q875" s="6"/>
    </row>
    <row r="876" spans="1:17" ht="12.75">
      <c r="A876" s="214"/>
      <c r="B876" s="202"/>
      <c r="C876" s="172"/>
      <c r="D876" s="202"/>
      <c r="E876" s="6"/>
      <c r="F876" s="6"/>
      <c r="G876" s="6"/>
      <c r="H876" s="6"/>
      <c r="I876" s="6"/>
      <c r="J876" s="6"/>
      <c r="K876" s="6"/>
      <c r="L876" s="6"/>
      <c r="M876" s="6"/>
      <c r="N876" s="6"/>
      <c r="O876" s="6"/>
      <c r="P876" s="6"/>
      <c r="Q876" s="6"/>
    </row>
    <row r="877" spans="1:17" ht="12.75">
      <c r="A877" s="214"/>
      <c r="B877" s="202"/>
      <c r="C877" s="172"/>
      <c r="D877" s="202"/>
      <c r="E877" s="6"/>
      <c r="F877" s="6"/>
      <c r="G877" s="6"/>
      <c r="H877" s="6"/>
      <c r="I877" s="6"/>
      <c r="J877" s="6"/>
      <c r="K877" s="6"/>
      <c r="L877" s="6"/>
      <c r="M877" s="6"/>
      <c r="N877" s="6"/>
      <c r="O877" s="6"/>
      <c r="P877" s="6"/>
      <c r="Q877" s="6"/>
    </row>
    <row r="878" spans="1:17" ht="12.75">
      <c r="A878" s="214"/>
      <c r="B878" s="202"/>
      <c r="C878" s="172"/>
      <c r="D878" s="202"/>
      <c r="E878" s="6"/>
      <c r="F878" s="6"/>
      <c r="G878" s="6"/>
      <c r="H878" s="6"/>
      <c r="I878" s="6"/>
      <c r="J878" s="6"/>
      <c r="K878" s="6"/>
      <c r="L878" s="6"/>
      <c r="M878" s="6"/>
      <c r="N878" s="6"/>
      <c r="O878" s="6"/>
      <c r="P878" s="6"/>
      <c r="Q878" s="6"/>
    </row>
    <row r="879" spans="1:17" ht="12.75">
      <c r="A879" s="214"/>
      <c r="B879" s="202"/>
      <c r="C879" s="172"/>
      <c r="D879" s="202"/>
      <c r="E879" s="6"/>
      <c r="F879" s="6"/>
      <c r="G879" s="6"/>
      <c r="H879" s="6"/>
      <c r="I879" s="6"/>
      <c r="J879" s="6"/>
      <c r="K879" s="6"/>
      <c r="L879" s="6"/>
      <c r="M879" s="6"/>
      <c r="N879" s="6"/>
      <c r="O879" s="6"/>
      <c r="P879" s="6"/>
      <c r="Q879" s="6"/>
    </row>
    <row r="880" spans="1:17" ht="12.75">
      <c r="A880" s="214"/>
      <c r="B880" s="202"/>
      <c r="C880" s="172"/>
      <c r="D880" s="202"/>
      <c r="E880" s="6"/>
      <c r="F880" s="6"/>
      <c r="G880" s="6"/>
      <c r="H880" s="6"/>
      <c r="I880" s="6"/>
      <c r="J880" s="6"/>
      <c r="K880" s="6"/>
      <c r="L880" s="6"/>
      <c r="M880" s="6"/>
      <c r="N880" s="6"/>
      <c r="O880" s="6"/>
      <c r="P880" s="6"/>
      <c r="Q880" s="6"/>
    </row>
    <row r="881" spans="1:17" ht="12.75">
      <c r="A881" s="214"/>
      <c r="B881" s="202"/>
      <c r="C881" s="172"/>
      <c r="D881" s="202"/>
      <c r="E881" s="6"/>
      <c r="F881" s="6"/>
      <c r="G881" s="6"/>
      <c r="H881" s="6"/>
      <c r="I881" s="6"/>
      <c r="J881" s="6"/>
      <c r="K881" s="6"/>
      <c r="L881" s="6"/>
      <c r="M881" s="6"/>
      <c r="N881" s="6"/>
      <c r="O881" s="6"/>
      <c r="P881" s="6"/>
      <c r="Q881" s="6"/>
    </row>
    <row r="882" spans="1:17" ht="12.75">
      <c r="A882" s="214"/>
      <c r="B882" s="202"/>
      <c r="C882" s="172"/>
      <c r="D882" s="202"/>
      <c r="E882" s="6"/>
      <c r="F882" s="6"/>
      <c r="G882" s="6"/>
      <c r="H882" s="6"/>
      <c r="I882" s="6"/>
      <c r="J882" s="6"/>
      <c r="K882" s="6"/>
      <c r="L882" s="6"/>
      <c r="M882" s="6"/>
      <c r="N882" s="6"/>
      <c r="O882" s="6"/>
      <c r="P882" s="6"/>
      <c r="Q882" s="6"/>
    </row>
    <row r="883" spans="1:17" ht="12.75">
      <c r="A883" s="214"/>
      <c r="B883" s="202"/>
      <c r="C883" s="172"/>
      <c r="D883" s="202"/>
      <c r="E883" s="6"/>
      <c r="F883" s="6"/>
      <c r="G883" s="6"/>
      <c r="H883" s="6"/>
      <c r="I883" s="6"/>
      <c r="J883" s="6"/>
      <c r="K883" s="6"/>
      <c r="L883" s="6"/>
      <c r="M883" s="6"/>
      <c r="N883" s="6"/>
      <c r="O883" s="6"/>
      <c r="P883" s="6"/>
      <c r="Q883" s="6"/>
    </row>
    <row r="884" spans="1:17" ht="12.75">
      <c r="A884" s="214"/>
      <c r="B884" s="202"/>
      <c r="C884" s="172"/>
      <c r="D884" s="202"/>
      <c r="E884" s="6"/>
      <c r="F884" s="6"/>
      <c r="G884" s="6"/>
      <c r="H884" s="6"/>
      <c r="I884" s="6"/>
      <c r="J884" s="6"/>
      <c r="K884" s="6"/>
      <c r="L884" s="6"/>
      <c r="M884" s="6"/>
      <c r="N884" s="6"/>
      <c r="O884" s="6"/>
      <c r="P884" s="6"/>
      <c r="Q884" s="6"/>
    </row>
    <row r="885" spans="1:17" ht="12.75">
      <c r="A885" s="214"/>
      <c r="B885" s="202"/>
      <c r="C885" s="172"/>
      <c r="D885" s="202"/>
      <c r="E885" s="6"/>
      <c r="F885" s="6"/>
      <c r="G885" s="6"/>
      <c r="H885" s="6"/>
      <c r="I885" s="6"/>
      <c r="J885" s="6"/>
      <c r="K885" s="6"/>
      <c r="L885" s="6"/>
      <c r="M885" s="6"/>
      <c r="N885" s="6"/>
      <c r="O885" s="6"/>
      <c r="P885" s="6"/>
      <c r="Q885" s="6"/>
    </row>
    <row r="886" spans="1:17" ht="12.75">
      <c r="A886" s="214"/>
      <c r="B886" s="202"/>
      <c r="C886" s="172"/>
      <c r="D886" s="202"/>
      <c r="E886" s="6"/>
      <c r="F886" s="6"/>
      <c r="G886" s="6"/>
      <c r="H886" s="6"/>
      <c r="I886" s="6"/>
      <c r="J886" s="6"/>
      <c r="K886" s="6"/>
      <c r="L886" s="6"/>
      <c r="M886" s="6"/>
      <c r="N886" s="6"/>
      <c r="O886" s="6"/>
      <c r="P886" s="6"/>
      <c r="Q886" s="6"/>
    </row>
    <row r="887" spans="1:17" ht="12.75">
      <c r="A887" s="214"/>
      <c r="B887" s="202"/>
      <c r="C887" s="172"/>
      <c r="D887" s="202"/>
      <c r="E887" s="6"/>
      <c r="F887" s="6"/>
      <c r="G887" s="6"/>
      <c r="H887" s="6"/>
      <c r="I887" s="6"/>
      <c r="J887" s="6"/>
      <c r="K887" s="6"/>
      <c r="L887" s="6"/>
      <c r="M887" s="6"/>
      <c r="N887" s="6"/>
      <c r="O887" s="6"/>
      <c r="P887" s="6"/>
      <c r="Q887" s="6"/>
    </row>
    <row r="888" spans="1:17" ht="12.75">
      <c r="A888" s="214"/>
      <c r="B888" s="202"/>
      <c r="C888" s="172"/>
      <c r="D888" s="202"/>
      <c r="E888" s="6"/>
      <c r="F888" s="6"/>
      <c r="G888" s="6"/>
      <c r="H888" s="6"/>
      <c r="I888" s="6"/>
      <c r="J888" s="6"/>
      <c r="K888" s="6"/>
      <c r="L888" s="6"/>
      <c r="M888" s="6"/>
      <c r="N888" s="6"/>
      <c r="O888" s="6"/>
      <c r="P888" s="6"/>
      <c r="Q888" s="6"/>
    </row>
    <row r="889" spans="1:17" ht="12.75">
      <c r="A889" s="214"/>
      <c r="B889" s="202"/>
      <c r="C889" s="172"/>
      <c r="D889" s="202"/>
      <c r="E889" s="6"/>
      <c r="F889" s="6"/>
      <c r="G889" s="6"/>
      <c r="H889" s="6"/>
      <c r="I889" s="6"/>
      <c r="J889" s="6"/>
      <c r="K889" s="6"/>
      <c r="L889" s="6"/>
      <c r="M889" s="6"/>
      <c r="N889" s="6"/>
      <c r="O889" s="6"/>
      <c r="P889" s="6"/>
      <c r="Q889" s="6"/>
    </row>
    <row r="890" spans="1:17" ht="12.75">
      <c r="A890" s="214"/>
      <c r="B890" s="202"/>
      <c r="C890" s="172"/>
      <c r="D890" s="202"/>
      <c r="E890" s="6"/>
      <c r="F890" s="6"/>
      <c r="G890" s="6"/>
      <c r="H890" s="6"/>
      <c r="I890" s="6"/>
      <c r="J890" s="6"/>
      <c r="K890" s="6"/>
      <c r="L890" s="6"/>
      <c r="M890" s="6"/>
      <c r="N890" s="6"/>
      <c r="O890" s="6"/>
      <c r="P890" s="6"/>
      <c r="Q890" s="6"/>
    </row>
    <row r="891" spans="1:17" ht="12.75">
      <c r="A891" s="214"/>
      <c r="B891" s="202"/>
      <c r="C891" s="172"/>
      <c r="D891" s="202"/>
      <c r="E891" s="6"/>
      <c r="F891" s="6"/>
      <c r="G891" s="6"/>
      <c r="H891" s="6"/>
      <c r="I891" s="6"/>
      <c r="J891" s="6"/>
      <c r="K891" s="6"/>
      <c r="L891" s="6"/>
      <c r="M891" s="6"/>
      <c r="N891" s="6"/>
      <c r="O891" s="6"/>
      <c r="P891" s="6"/>
      <c r="Q891" s="6"/>
    </row>
    <row r="892" spans="1:17" ht="12.75">
      <c r="A892" s="214"/>
      <c r="B892" s="202"/>
      <c r="C892" s="172"/>
      <c r="D892" s="202"/>
      <c r="E892" s="6"/>
      <c r="F892" s="6"/>
      <c r="G892" s="6"/>
      <c r="H892" s="6"/>
      <c r="I892" s="6"/>
      <c r="J892" s="6"/>
      <c r="K892" s="6"/>
      <c r="L892" s="6"/>
      <c r="M892" s="6"/>
      <c r="N892" s="6"/>
      <c r="O892" s="6"/>
      <c r="P892" s="6"/>
      <c r="Q892" s="6"/>
    </row>
    <row r="893" spans="1:17" ht="12.75">
      <c r="A893" s="214"/>
      <c r="B893" s="202"/>
      <c r="C893" s="172"/>
      <c r="D893" s="202"/>
      <c r="E893" s="6"/>
      <c r="F893" s="6"/>
      <c r="G893" s="6"/>
      <c r="H893" s="6"/>
      <c r="I893" s="6"/>
      <c r="J893" s="6"/>
      <c r="K893" s="6"/>
      <c r="L893" s="6"/>
      <c r="M893" s="6"/>
      <c r="N893" s="6"/>
      <c r="O893" s="6"/>
      <c r="P893" s="6"/>
      <c r="Q893" s="6"/>
    </row>
    <row r="894" spans="1:17" ht="12.75">
      <c r="A894" s="214"/>
      <c r="B894" s="202"/>
      <c r="C894" s="172"/>
      <c r="D894" s="202"/>
      <c r="E894" s="6"/>
      <c r="F894" s="6"/>
      <c r="G894" s="6"/>
      <c r="H894" s="6"/>
      <c r="I894" s="6"/>
      <c r="J894" s="6"/>
      <c r="K894" s="6"/>
      <c r="L894" s="6"/>
      <c r="M894" s="6"/>
      <c r="N894" s="6"/>
      <c r="O894" s="6"/>
      <c r="P894" s="6"/>
      <c r="Q894" s="6"/>
    </row>
    <row r="895" spans="1:17" ht="12.75">
      <c r="A895" s="214"/>
      <c r="B895" s="202"/>
      <c r="C895" s="172"/>
      <c r="D895" s="202"/>
      <c r="E895" s="6"/>
      <c r="F895" s="6"/>
      <c r="G895" s="6"/>
      <c r="H895" s="6"/>
      <c r="I895" s="6"/>
      <c r="J895" s="6"/>
      <c r="K895" s="6"/>
      <c r="L895" s="6"/>
      <c r="M895" s="6"/>
      <c r="N895" s="6"/>
      <c r="O895" s="6"/>
      <c r="P895" s="6"/>
      <c r="Q895" s="6"/>
    </row>
    <row r="896" spans="1:17" ht="12.75">
      <c r="A896" s="214"/>
      <c r="B896" s="202"/>
      <c r="C896" s="172"/>
      <c r="D896" s="202"/>
      <c r="E896" s="6"/>
      <c r="F896" s="6"/>
      <c r="G896" s="6"/>
      <c r="H896" s="6"/>
      <c r="I896" s="6"/>
      <c r="J896" s="6"/>
      <c r="K896" s="6"/>
      <c r="L896" s="6"/>
      <c r="M896" s="6"/>
      <c r="N896" s="6"/>
      <c r="O896" s="6"/>
      <c r="P896" s="6"/>
      <c r="Q896" s="6"/>
    </row>
    <row r="897" spans="1:17" ht="12.75">
      <c r="A897" s="214"/>
      <c r="B897" s="202"/>
      <c r="C897" s="172"/>
      <c r="D897" s="202"/>
      <c r="E897" s="6"/>
      <c r="F897" s="6"/>
      <c r="G897" s="6"/>
      <c r="H897" s="6"/>
      <c r="I897" s="6"/>
      <c r="J897" s="6"/>
      <c r="K897" s="6"/>
      <c r="L897" s="6"/>
      <c r="M897" s="6"/>
      <c r="N897" s="6"/>
      <c r="O897" s="6"/>
      <c r="P897" s="6"/>
      <c r="Q897" s="6"/>
    </row>
    <row r="898" spans="1:17" ht="12.75">
      <c r="A898" s="214"/>
      <c r="B898" s="202"/>
      <c r="C898" s="172"/>
      <c r="D898" s="202"/>
      <c r="E898" s="6"/>
      <c r="F898" s="6"/>
      <c r="G898" s="6"/>
      <c r="H898" s="6"/>
      <c r="I898" s="6"/>
      <c r="J898" s="6"/>
      <c r="K898" s="6"/>
      <c r="L898" s="6"/>
      <c r="M898" s="6"/>
      <c r="N898" s="6"/>
      <c r="O898" s="6"/>
      <c r="P898" s="6"/>
      <c r="Q898" s="6"/>
    </row>
    <row r="899" spans="1:17" ht="12.75">
      <c r="A899" s="214"/>
      <c r="B899" s="202"/>
      <c r="C899" s="172"/>
      <c r="D899" s="202"/>
      <c r="E899" s="6"/>
      <c r="F899" s="6"/>
      <c r="G899" s="6"/>
      <c r="H899" s="6"/>
      <c r="I899" s="6"/>
      <c r="J899" s="6"/>
      <c r="K899" s="6"/>
      <c r="L899" s="6"/>
      <c r="M899" s="6"/>
      <c r="N899" s="6"/>
      <c r="O899" s="6"/>
      <c r="P899" s="6"/>
      <c r="Q899" s="6"/>
    </row>
    <row r="900" spans="1:17" ht="12.75">
      <c r="A900" s="214"/>
      <c r="B900" s="202"/>
      <c r="C900" s="172"/>
      <c r="D900" s="202"/>
      <c r="E900" s="6"/>
      <c r="F900" s="6"/>
      <c r="G900" s="6"/>
      <c r="H900" s="6"/>
      <c r="I900" s="6"/>
      <c r="J900" s="6"/>
      <c r="K900" s="6"/>
      <c r="L900" s="6"/>
      <c r="M900" s="6"/>
      <c r="N900" s="6"/>
      <c r="O900" s="6"/>
      <c r="P900" s="6"/>
      <c r="Q900" s="6"/>
    </row>
    <row r="901" spans="1:17" ht="12.75">
      <c r="A901" s="214"/>
      <c r="B901" s="202"/>
      <c r="C901" s="172"/>
      <c r="D901" s="202"/>
      <c r="E901" s="6"/>
      <c r="F901" s="6"/>
      <c r="G901" s="6"/>
      <c r="H901" s="6"/>
      <c r="I901" s="6"/>
      <c r="J901" s="6"/>
      <c r="K901" s="6"/>
      <c r="L901" s="6"/>
      <c r="M901" s="6"/>
      <c r="N901" s="6"/>
      <c r="O901" s="6"/>
      <c r="P901" s="6"/>
      <c r="Q901" s="6"/>
    </row>
    <row r="902" spans="1:17" ht="12.75">
      <c r="A902" s="214"/>
      <c r="B902" s="202"/>
      <c r="C902" s="172"/>
      <c r="D902" s="202"/>
      <c r="E902" s="6"/>
      <c r="F902" s="6"/>
      <c r="G902" s="6"/>
      <c r="H902" s="6"/>
      <c r="I902" s="6"/>
      <c r="J902" s="6"/>
      <c r="K902" s="6"/>
      <c r="L902" s="6"/>
      <c r="M902" s="6"/>
      <c r="N902" s="6"/>
      <c r="O902" s="6"/>
      <c r="P902" s="6"/>
      <c r="Q902" s="6"/>
    </row>
    <row r="903" spans="1:17" ht="12.75">
      <c r="A903" s="214"/>
      <c r="B903" s="202"/>
      <c r="C903" s="172"/>
      <c r="D903" s="202"/>
      <c r="E903" s="6"/>
      <c r="F903" s="6"/>
      <c r="G903" s="6"/>
      <c r="H903" s="6"/>
      <c r="I903" s="6"/>
      <c r="J903" s="6"/>
      <c r="K903" s="6"/>
      <c r="L903" s="6"/>
      <c r="M903" s="6"/>
      <c r="N903" s="6"/>
      <c r="O903" s="6"/>
      <c r="P903" s="6"/>
      <c r="Q903" s="6"/>
    </row>
    <row r="904" spans="1:17" ht="12.75">
      <c r="A904" s="214"/>
      <c r="B904" s="202"/>
      <c r="C904" s="172"/>
      <c r="D904" s="202"/>
      <c r="E904" s="6"/>
      <c r="F904" s="6"/>
      <c r="G904" s="6"/>
      <c r="H904" s="6"/>
      <c r="I904" s="6"/>
      <c r="J904" s="6"/>
      <c r="K904" s="6"/>
      <c r="L904" s="6"/>
      <c r="M904" s="6"/>
      <c r="N904" s="6"/>
      <c r="O904" s="6"/>
      <c r="P904" s="6"/>
      <c r="Q904" s="6"/>
    </row>
    <row r="905" spans="1:17" ht="12.75">
      <c r="A905" s="214"/>
      <c r="B905" s="202"/>
      <c r="C905" s="172"/>
      <c r="D905" s="202"/>
      <c r="E905" s="6"/>
      <c r="F905" s="6"/>
      <c r="G905" s="6"/>
      <c r="H905" s="6"/>
      <c r="I905" s="6"/>
      <c r="J905" s="6"/>
      <c r="K905" s="6"/>
      <c r="L905" s="6"/>
      <c r="M905" s="6"/>
      <c r="N905" s="6"/>
      <c r="O905" s="6"/>
      <c r="P905" s="6"/>
      <c r="Q905" s="6"/>
    </row>
    <row r="906" spans="1:17" ht="12.75">
      <c r="A906" s="214"/>
      <c r="B906" s="202"/>
      <c r="C906" s="172"/>
      <c r="D906" s="202"/>
      <c r="E906" s="6"/>
      <c r="F906" s="6"/>
      <c r="G906" s="6"/>
      <c r="H906" s="6"/>
      <c r="I906" s="6"/>
      <c r="J906" s="6"/>
      <c r="K906" s="6"/>
      <c r="L906" s="6"/>
      <c r="M906" s="6"/>
      <c r="N906" s="6"/>
      <c r="O906" s="6"/>
      <c r="P906" s="6"/>
      <c r="Q906" s="6"/>
    </row>
    <row r="907" spans="1:17" ht="12.75">
      <c r="A907" s="214"/>
      <c r="B907" s="202"/>
      <c r="C907" s="172"/>
      <c r="D907" s="202"/>
      <c r="E907" s="6"/>
      <c r="F907" s="6"/>
      <c r="G907" s="6"/>
      <c r="H907" s="6"/>
      <c r="I907" s="6"/>
      <c r="J907" s="6"/>
      <c r="K907" s="6"/>
      <c r="L907" s="6"/>
      <c r="M907" s="6"/>
      <c r="N907" s="6"/>
      <c r="O907" s="6"/>
      <c r="P907" s="6"/>
      <c r="Q907" s="6"/>
    </row>
    <row r="908" spans="1:17" ht="12.75">
      <c r="A908" s="214"/>
      <c r="B908" s="202"/>
      <c r="C908" s="172"/>
      <c r="D908" s="202"/>
      <c r="E908" s="6"/>
      <c r="F908" s="6"/>
      <c r="G908" s="6"/>
      <c r="H908" s="6"/>
      <c r="I908" s="6"/>
      <c r="J908" s="6"/>
      <c r="K908" s="6"/>
      <c r="L908" s="6"/>
      <c r="M908" s="6"/>
      <c r="N908" s="6"/>
      <c r="O908" s="6"/>
      <c r="P908" s="6"/>
      <c r="Q908" s="6"/>
    </row>
    <row r="909" spans="1:17" ht="12.75">
      <c r="A909" s="214"/>
      <c r="B909" s="202"/>
      <c r="C909" s="172"/>
      <c r="D909" s="202"/>
      <c r="E909" s="6"/>
      <c r="F909" s="6"/>
      <c r="G909" s="6"/>
      <c r="H909" s="6"/>
      <c r="I909" s="6"/>
      <c r="J909" s="6"/>
      <c r="K909" s="6"/>
      <c r="L909" s="6"/>
      <c r="M909" s="6"/>
      <c r="N909" s="6"/>
      <c r="O909" s="6"/>
      <c r="P909" s="6"/>
      <c r="Q909" s="6"/>
    </row>
    <row r="910" spans="1:17" ht="12.75">
      <c r="A910" s="214"/>
      <c r="B910" s="202"/>
      <c r="C910" s="172"/>
      <c r="D910" s="202"/>
      <c r="E910" s="6"/>
      <c r="F910" s="6"/>
      <c r="G910" s="6"/>
      <c r="H910" s="6"/>
      <c r="I910" s="6"/>
      <c r="J910" s="6"/>
      <c r="K910" s="6"/>
      <c r="L910" s="6"/>
      <c r="M910" s="6"/>
      <c r="N910" s="6"/>
      <c r="O910" s="6"/>
      <c r="P910" s="6"/>
      <c r="Q910" s="6"/>
    </row>
    <row r="911" spans="1:17" ht="12.75">
      <c r="A911" s="214"/>
      <c r="B911" s="202"/>
      <c r="C911" s="172"/>
      <c r="D911" s="202"/>
      <c r="E911" s="6"/>
      <c r="F911" s="6"/>
      <c r="G911" s="6"/>
      <c r="H911" s="6"/>
      <c r="I911" s="6"/>
      <c r="J911" s="6"/>
      <c r="K911" s="6"/>
      <c r="L911" s="6"/>
      <c r="M911" s="6"/>
      <c r="N911" s="6"/>
      <c r="O911" s="6"/>
      <c r="P911" s="6"/>
      <c r="Q911" s="6"/>
    </row>
    <row r="912" spans="1:17" ht="12.75">
      <c r="A912" s="214"/>
      <c r="B912" s="202"/>
      <c r="C912" s="172"/>
      <c r="D912" s="202"/>
      <c r="E912" s="6"/>
      <c r="F912" s="6"/>
      <c r="G912" s="6"/>
      <c r="H912" s="6"/>
      <c r="I912" s="6"/>
      <c r="J912" s="6"/>
      <c r="K912" s="6"/>
      <c r="L912" s="6"/>
      <c r="M912" s="6"/>
      <c r="N912" s="6"/>
      <c r="O912" s="6"/>
      <c r="P912" s="6"/>
      <c r="Q912" s="6"/>
    </row>
    <row r="913" spans="1:17" ht="12.75">
      <c r="A913" s="214"/>
      <c r="B913" s="202"/>
      <c r="C913" s="172"/>
      <c r="D913" s="202"/>
      <c r="E913" s="6"/>
      <c r="F913" s="6"/>
      <c r="G913" s="6"/>
      <c r="H913" s="6"/>
      <c r="I913" s="6"/>
      <c r="J913" s="6"/>
      <c r="K913" s="6"/>
      <c r="L913" s="6"/>
      <c r="M913" s="6"/>
      <c r="N913" s="6"/>
      <c r="O913" s="6"/>
      <c r="P913" s="6"/>
      <c r="Q913" s="6"/>
    </row>
    <row r="914" spans="1:17" ht="12.75">
      <c r="A914" s="214"/>
      <c r="B914" s="202"/>
      <c r="C914" s="172"/>
      <c r="D914" s="202"/>
      <c r="E914" s="6"/>
      <c r="F914" s="6"/>
      <c r="G914" s="6"/>
      <c r="H914" s="6"/>
      <c r="I914" s="6"/>
      <c r="J914" s="6"/>
      <c r="K914" s="6"/>
      <c r="L914" s="6"/>
      <c r="M914" s="6"/>
      <c r="N914" s="6"/>
      <c r="O914" s="6"/>
      <c r="P914" s="6"/>
      <c r="Q914" s="6"/>
    </row>
    <row r="915" spans="1:17" ht="12.75">
      <c r="A915" s="214"/>
      <c r="B915" s="202"/>
      <c r="C915" s="172"/>
      <c r="D915" s="202"/>
      <c r="E915" s="6"/>
      <c r="F915" s="6"/>
      <c r="G915" s="6"/>
      <c r="H915" s="6"/>
      <c r="I915" s="6"/>
      <c r="J915" s="6"/>
      <c r="K915" s="6"/>
      <c r="L915" s="6"/>
      <c r="M915" s="6"/>
      <c r="N915" s="6"/>
      <c r="O915" s="6"/>
      <c r="P915" s="6"/>
      <c r="Q915" s="6"/>
    </row>
    <row r="916" spans="1:17" ht="12.75">
      <c r="A916" s="214"/>
      <c r="B916" s="202"/>
      <c r="C916" s="172"/>
      <c r="D916" s="202"/>
      <c r="E916" s="6"/>
      <c r="F916" s="6"/>
      <c r="G916" s="6"/>
      <c r="H916" s="6"/>
      <c r="I916" s="6"/>
      <c r="J916" s="6"/>
      <c r="K916" s="6"/>
      <c r="L916" s="6"/>
      <c r="M916" s="6"/>
      <c r="N916" s="6"/>
      <c r="O916" s="6"/>
      <c r="P916" s="6"/>
      <c r="Q916" s="6"/>
    </row>
    <row r="917" spans="1:17" ht="12.75">
      <c r="A917" s="214"/>
      <c r="B917" s="202"/>
      <c r="C917" s="172"/>
      <c r="D917" s="202"/>
      <c r="E917" s="6"/>
      <c r="F917" s="6"/>
      <c r="G917" s="6"/>
      <c r="H917" s="6"/>
      <c r="I917" s="6"/>
      <c r="J917" s="6"/>
      <c r="K917" s="6"/>
      <c r="L917" s="6"/>
      <c r="M917" s="6"/>
      <c r="N917" s="6"/>
      <c r="O917" s="6"/>
      <c r="P917" s="6"/>
      <c r="Q917" s="6"/>
    </row>
    <row r="918" spans="1:17" ht="12.75">
      <c r="A918" s="214"/>
      <c r="B918" s="202"/>
      <c r="C918" s="172"/>
      <c r="D918" s="202"/>
      <c r="E918" s="6"/>
      <c r="F918" s="6"/>
      <c r="G918" s="6"/>
      <c r="H918" s="6"/>
      <c r="I918" s="6"/>
      <c r="J918" s="6"/>
      <c r="K918" s="6"/>
      <c r="L918" s="6"/>
      <c r="M918" s="6"/>
      <c r="N918" s="6"/>
      <c r="O918" s="6"/>
      <c r="P918" s="6"/>
      <c r="Q918" s="6"/>
    </row>
    <row r="919" spans="1:17" ht="12.75">
      <c r="A919" s="214"/>
      <c r="B919" s="202"/>
      <c r="C919" s="172"/>
      <c r="D919" s="202"/>
      <c r="E919" s="6"/>
      <c r="F919" s="6"/>
      <c r="G919" s="6"/>
      <c r="H919" s="6"/>
      <c r="I919" s="6"/>
      <c r="J919" s="6"/>
      <c r="K919" s="6"/>
      <c r="L919" s="6"/>
      <c r="M919" s="6"/>
      <c r="N919" s="6"/>
      <c r="O919" s="6"/>
      <c r="P919" s="6"/>
      <c r="Q919" s="6"/>
    </row>
    <row r="920" spans="1:17" ht="12.75">
      <c r="A920" s="214"/>
      <c r="B920" s="202"/>
      <c r="C920" s="172"/>
      <c r="D920" s="202"/>
      <c r="E920" s="6"/>
      <c r="F920" s="6"/>
      <c r="G920" s="6"/>
      <c r="H920" s="6"/>
      <c r="I920" s="6"/>
      <c r="J920" s="6"/>
      <c r="K920" s="6"/>
      <c r="L920" s="6"/>
      <c r="M920" s="6"/>
      <c r="N920" s="6"/>
      <c r="O920" s="6"/>
      <c r="P920" s="6"/>
      <c r="Q920" s="6"/>
    </row>
    <row r="921" spans="1:17" ht="12.75">
      <c r="A921" s="214"/>
      <c r="B921" s="202"/>
      <c r="C921" s="172"/>
      <c r="D921" s="202"/>
      <c r="E921" s="6"/>
      <c r="F921" s="6"/>
      <c r="G921" s="6"/>
      <c r="H921" s="6"/>
      <c r="I921" s="6"/>
      <c r="J921" s="6"/>
      <c r="K921" s="6"/>
      <c r="L921" s="6"/>
      <c r="M921" s="6"/>
      <c r="N921" s="6"/>
      <c r="O921" s="6"/>
      <c r="P921" s="6"/>
      <c r="Q921" s="6"/>
    </row>
    <row r="922" spans="1:17" ht="12.75">
      <c r="A922" s="214"/>
      <c r="B922" s="202"/>
      <c r="C922" s="172"/>
      <c r="D922" s="202"/>
      <c r="E922" s="6"/>
      <c r="F922" s="6"/>
      <c r="G922" s="6"/>
      <c r="H922" s="6"/>
      <c r="I922" s="6"/>
      <c r="J922" s="6"/>
      <c r="K922" s="6"/>
      <c r="L922" s="6"/>
      <c r="M922" s="6"/>
      <c r="N922" s="6"/>
      <c r="O922" s="6"/>
      <c r="P922" s="6"/>
      <c r="Q922" s="6"/>
    </row>
    <row r="923" spans="1:17" ht="12.75">
      <c r="A923" s="214"/>
      <c r="B923" s="202"/>
      <c r="C923" s="172"/>
      <c r="D923" s="202"/>
      <c r="E923" s="6"/>
      <c r="F923" s="6"/>
      <c r="G923" s="6"/>
      <c r="H923" s="6"/>
      <c r="I923" s="6"/>
      <c r="J923" s="6"/>
      <c r="K923" s="6"/>
      <c r="L923" s="6"/>
      <c r="M923" s="6"/>
      <c r="N923" s="6"/>
      <c r="O923" s="6"/>
      <c r="P923" s="6"/>
      <c r="Q923" s="6"/>
    </row>
    <row r="924" spans="1:17" ht="12.75">
      <c r="A924" s="214"/>
      <c r="B924" s="202"/>
      <c r="C924" s="172"/>
      <c r="D924" s="202"/>
      <c r="E924" s="6"/>
      <c r="F924" s="6"/>
      <c r="G924" s="6"/>
      <c r="H924" s="6"/>
      <c r="I924" s="6"/>
      <c r="J924" s="6"/>
      <c r="K924" s="6"/>
      <c r="L924" s="6"/>
      <c r="M924" s="6"/>
      <c r="N924" s="6"/>
      <c r="O924" s="6"/>
      <c r="P924" s="6"/>
      <c r="Q924" s="6"/>
    </row>
    <row r="925" spans="1:17" ht="12.75">
      <c r="A925" s="214"/>
      <c r="B925" s="202"/>
      <c r="C925" s="172"/>
      <c r="D925" s="202"/>
      <c r="E925" s="6"/>
      <c r="F925" s="6"/>
      <c r="G925" s="6"/>
      <c r="H925" s="6"/>
      <c r="I925" s="6"/>
      <c r="J925" s="6"/>
      <c r="K925" s="6"/>
      <c r="L925" s="6"/>
      <c r="M925" s="6"/>
      <c r="N925" s="6"/>
      <c r="O925" s="6"/>
      <c r="P925" s="6"/>
      <c r="Q925" s="6"/>
    </row>
    <row r="926" spans="1:17" ht="12.75">
      <c r="A926" s="214"/>
      <c r="B926" s="202"/>
      <c r="C926" s="172"/>
      <c r="D926" s="202"/>
      <c r="E926" s="6"/>
      <c r="F926" s="6"/>
      <c r="G926" s="6"/>
      <c r="H926" s="6"/>
      <c r="I926" s="6"/>
      <c r="J926" s="6"/>
      <c r="K926" s="6"/>
      <c r="L926" s="6"/>
      <c r="M926" s="6"/>
      <c r="N926" s="6"/>
      <c r="O926" s="6"/>
      <c r="P926" s="6"/>
      <c r="Q926" s="6"/>
    </row>
    <row r="927" spans="1:17" ht="12.75">
      <c r="A927" s="214"/>
      <c r="B927" s="202"/>
      <c r="C927" s="172"/>
      <c r="D927" s="202"/>
      <c r="E927" s="6"/>
      <c r="F927" s="6"/>
      <c r="G927" s="6"/>
      <c r="H927" s="6"/>
      <c r="I927" s="6"/>
      <c r="J927" s="6"/>
      <c r="K927" s="6"/>
      <c r="L927" s="6"/>
      <c r="M927" s="6"/>
      <c r="N927" s="6"/>
      <c r="O927" s="6"/>
      <c r="P927" s="6"/>
      <c r="Q927" s="6"/>
    </row>
    <row r="928" spans="1:17" ht="12.75">
      <c r="A928" s="214"/>
      <c r="B928" s="202"/>
      <c r="C928" s="172"/>
      <c r="D928" s="202"/>
      <c r="E928" s="6"/>
      <c r="F928" s="6"/>
      <c r="G928" s="6"/>
      <c r="H928" s="6"/>
      <c r="I928" s="6"/>
      <c r="J928" s="6"/>
      <c r="K928" s="6"/>
      <c r="L928" s="6"/>
      <c r="M928" s="6"/>
      <c r="N928" s="6"/>
      <c r="O928" s="6"/>
      <c r="P928" s="6"/>
      <c r="Q928" s="6"/>
    </row>
    <row r="929" spans="1:17" ht="12.75">
      <c r="A929" s="214"/>
      <c r="B929" s="202"/>
      <c r="C929" s="172"/>
      <c r="D929" s="202"/>
      <c r="E929" s="6"/>
      <c r="F929" s="6"/>
      <c r="G929" s="6"/>
      <c r="H929" s="6"/>
      <c r="I929" s="6"/>
      <c r="J929" s="6"/>
      <c r="K929" s="6"/>
      <c r="L929" s="6"/>
      <c r="M929" s="6"/>
      <c r="N929" s="6"/>
      <c r="O929" s="6"/>
      <c r="P929" s="6"/>
      <c r="Q929" s="6"/>
    </row>
    <row r="930" spans="1:17" ht="12.75">
      <c r="A930" s="214"/>
      <c r="B930" s="202"/>
      <c r="C930" s="172"/>
      <c r="D930" s="202"/>
      <c r="E930" s="6"/>
      <c r="F930" s="6"/>
      <c r="G930" s="6"/>
      <c r="H930" s="6"/>
      <c r="I930" s="6"/>
      <c r="J930" s="6"/>
      <c r="K930" s="6"/>
      <c r="L930" s="6"/>
      <c r="M930" s="6"/>
      <c r="N930" s="6"/>
      <c r="O930" s="6"/>
      <c r="P930" s="6"/>
      <c r="Q930" s="6"/>
    </row>
    <row r="931" spans="1:17" ht="12.75">
      <c r="A931" s="214"/>
      <c r="B931" s="202"/>
      <c r="C931" s="172"/>
      <c r="D931" s="202"/>
      <c r="E931" s="6"/>
      <c r="F931" s="6"/>
      <c r="G931" s="6"/>
      <c r="H931" s="6"/>
      <c r="I931" s="6"/>
      <c r="J931" s="6"/>
      <c r="K931" s="6"/>
      <c r="L931" s="6"/>
      <c r="M931" s="6"/>
      <c r="N931" s="6"/>
      <c r="O931" s="6"/>
      <c r="P931" s="6"/>
      <c r="Q931" s="6"/>
    </row>
    <row r="932" spans="1:17" ht="12.75">
      <c r="A932" s="214"/>
      <c r="B932" s="202"/>
      <c r="C932" s="172"/>
      <c r="D932" s="202"/>
      <c r="E932" s="6"/>
      <c r="F932" s="6"/>
      <c r="G932" s="6"/>
      <c r="H932" s="6"/>
      <c r="I932" s="6"/>
      <c r="J932" s="6"/>
      <c r="K932" s="6"/>
      <c r="L932" s="6"/>
      <c r="M932" s="6"/>
      <c r="N932" s="6"/>
      <c r="O932" s="6"/>
      <c r="P932" s="6"/>
      <c r="Q932" s="6"/>
    </row>
    <row r="933" spans="1:17" ht="12.75">
      <c r="A933" s="214"/>
      <c r="B933" s="202"/>
      <c r="C933" s="172"/>
      <c r="D933" s="202"/>
      <c r="E933" s="6"/>
      <c r="F933" s="6"/>
      <c r="G933" s="6"/>
      <c r="H933" s="6"/>
      <c r="I933" s="6"/>
      <c r="J933" s="6"/>
      <c r="K933" s="6"/>
      <c r="L933" s="6"/>
      <c r="M933" s="6"/>
      <c r="N933" s="6"/>
      <c r="O933" s="6"/>
      <c r="P933" s="6"/>
      <c r="Q933" s="6"/>
    </row>
    <row r="934" spans="1:17" ht="12.75">
      <c r="A934" s="214"/>
      <c r="B934" s="202"/>
      <c r="C934" s="172"/>
      <c r="D934" s="202"/>
      <c r="E934" s="6"/>
      <c r="F934" s="6"/>
      <c r="G934" s="6"/>
      <c r="H934" s="6"/>
      <c r="I934" s="6"/>
      <c r="J934" s="6"/>
      <c r="K934" s="6"/>
      <c r="L934" s="6"/>
      <c r="M934" s="6"/>
      <c r="N934" s="6"/>
      <c r="O934" s="6"/>
      <c r="P934" s="6"/>
      <c r="Q934" s="6"/>
    </row>
    <row r="935" spans="1:17" ht="12.75">
      <c r="A935" s="214"/>
      <c r="B935" s="202"/>
      <c r="C935" s="172"/>
      <c r="D935" s="202"/>
      <c r="E935" s="6"/>
      <c r="F935" s="6"/>
      <c r="G935" s="6"/>
      <c r="H935" s="6"/>
      <c r="I935" s="6"/>
      <c r="J935" s="6"/>
      <c r="K935" s="6"/>
      <c r="L935" s="6"/>
      <c r="M935" s="6"/>
      <c r="N935" s="6"/>
      <c r="O935" s="6"/>
      <c r="P935" s="6"/>
      <c r="Q935" s="6"/>
    </row>
    <row r="936" spans="1:17" ht="12.75">
      <c r="A936" s="214"/>
      <c r="B936" s="202"/>
      <c r="C936" s="172"/>
      <c r="D936" s="202"/>
      <c r="E936" s="6"/>
      <c r="F936" s="6"/>
      <c r="G936" s="6"/>
      <c r="H936" s="6"/>
      <c r="I936" s="6"/>
      <c r="J936" s="6"/>
      <c r="K936" s="6"/>
      <c r="L936" s="6"/>
      <c r="M936" s="6"/>
      <c r="N936" s="6"/>
      <c r="O936" s="6"/>
      <c r="P936" s="6"/>
      <c r="Q936" s="6"/>
    </row>
    <row r="937" spans="1:17" ht="12.75">
      <c r="A937" s="214"/>
      <c r="B937" s="202"/>
      <c r="C937" s="172"/>
      <c r="D937" s="202"/>
      <c r="E937" s="6"/>
      <c r="F937" s="6"/>
      <c r="G937" s="6"/>
      <c r="H937" s="6"/>
      <c r="I937" s="6"/>
      <c r="J937" s="6"/>
      <c r="K937" s="6"/>
      <c r="L937" s="6"/>
      <c r="M937" s="6"/>
      <c r="N937" s="6"/>
      <c r="O937" s="6"/>
      <c r="P937" s="6"/>
      <c r="Q937" s="6"/>
    </row>
    <row r="938" spans="1:17" ht="12.75">
      <c r="A938" s="214"/>
      <c r="B938" s="202"/>
      <c r="C938" s="172"/>
      <c r="D938" s="202"/>
      <c r="E938" s="6"/>
      <c r="F938" s="6"/>
      <c r="G938" s="6"/>
      <c r="H938" s="6"/>
      <c r="I938" s="6"/>
      <c r="J938" s="6"/>
      <c r="K938" s="6"/>
      <c r="L938" s="6"/>
      <c r="M938" s="6"/>
      <c r="N938" s="6"/>
      <c r="O938" s="6"/>
      <c r="P938" s="6"/>
      <c r="Q938" s="6"/>
    </row>
    <row r="939" spans="1:17" ht="12.75">
      <c r="A939" s="214"/>
      <c r="B939" s="202"/>
      <c r="C939" s="172"/>
      <c r="D939" s="202"/>
      <c r="E939" s="6"/>
      <c r="F939" s="6"/>
      <c r="G939" s="6"/>
      <c r="H939" s="6"/>
      <c r="I939" s="6"/>
      <c r="J939" s="6"/>
      <c r="K939" s="6"/>
      <c r="L939" s="6"/>
      <c r="M939" s="6"/>
      <c r="N939" s="6"/>
      <c r="O939" s="6"/>
      <c r="P939" s="6"/>
      <c r="Q939" s="6"/>
    </row>
    <row r="940" spans="1:17" ht="12.75">
      <c r="A940" s="214"/>
      <c r="B940" s="202"/>
      <c r="C940" s="172"/>
      <c r="D940" s="202"/>
      <c r="E940" s="6"/>
      <c r="F940" s="6"/>
      <c r="G940" s="6"/>
      <c r="H940" s="6"/>
      <c r="I940" s="6"/>
      <c r="J940" s="6"/>
      <c r="K940" s="6"/>
      <c r="L940" s="6"/>
      <c r="M940" s="6"/>
      <c r="N940" s="6"/>
      <c r="O940" s="6"/>
      <c r="P940" s="6"/>
      <c r="Q940" s="6"/>
    </row>
    <row r="941" spans="1:17" ht="12.75">
      <c r="A941" s="214"/>
      <c r="B941" s="202"/>
      <c r="C941" s="172"/>
      <c r="D941" s="202"/>
      <c r="E941" s="6"/>
      <c r="F941" s="6"/>
      <c r="G941" s="6"/>
      <c r="H941" s="6"/>
      <c r="I941" s="6"/>
      <c r="J941" s="6"/>
      <c r="K941" s="6"/>
      <c r="L941" s="6"/>
      <c r="M941" s="6"/>
      <c r="N941" s="6"/>
      <c r="O941" s="6"/>
      <c r="P941" s="6"/>
      <c r="Q941" s="6"/>
    </row>
    <row r="942" spans="1:17" ht="12.75">
      <c r="A942" s="214"/>
      <c r="B942" s="202"/>
      <c r="C942" s="172"/>
      <c r="D942" s="202"/>
      <c r="E942" s="6"/>
      <c r="F942" s="6"/>
      <c r="G942" s="6"/>
      <c r="H942" s="6"/>
      <c r="I942" s="6"/>
      <c r="J942" s="6"/>
      <c r="K942" s="6"/>
      <c r="L942" s="6"/>
      <c r="M942" s="6"/>
      <c r="N942" s="6"/>
      <c r="O942" s="6"/>
      <c r="P942" s="6"/>
      <c r="Q942" s="6"/>
    </row>
    <row r="943" spans="1:17" ht="12.75">
      <c r="A943" s="214"/>
      <c r="B943" s="202"/>
      <c r="C943" s="172"/>
      <c r="D943" s="202"/>
      <c r="E943" s="6"/>
      <c r="F943" s="6"/>
      <c r="G943" s="6"/>
      <c r="H943" s="6"/>
      <c r="I943" s="6"/>
      <c r="J943" s="6"/>
      <c r="K943" s="6"/>
      <c r="L943" s="6"/>
      <c r="M943" s="6"/>
      <c r="N943" s="6"/>
      <c r="O943" s="6"/>
      <c r="P943" s="6"/>
      <c r="Q943" s="6"/>
    </row>
    <row r="944" spans="1:17" ht="12.75">
      <c r="A944" s="214"/>
      <c r="B944" s="202"/>
      <c r="C944" s="172"/>
      <c r="D944" s="202"/>
      <c r="E944" s="6"/>
      <c r="F944" s="6"/>
      <c r="G944" s="6"/>
      <c r="H944" s="6"/>
      <c r="I944" s="6"/>
      <c r="J944" s="6"/>
      <c r="K944" s="6"/>
      <c r="L944" s="6"/>
      <c r="M944" s="6"/>
      <c r="N944" s="6"/>
      <c r="O944" s="6"/>
      <c r="P944" s="6"/>
      <c r="Q944" s="6"/>
    </row>
    <row r="945" spans="1:17" ht="12.75">
      <c r="A945" s="214"/>
      <c r="B945" s="202"/>
      <c r="C945" s="172"/>
      <c r="D945" s="202"/>
      <c r="E945" s="6"/>
      <c r="F945" s="6"/>
      <c r="G945" s="6"/>
      <c r="H945" s="6"/>
      <c r="I945" s="6"/>
      <c r="J945" s="6"/>
      <c r="K945" s="6"/>
      <c r="L945" s="6"/>
      <c r="M945" s="6"/>
      <c r="N945" s="6"/>
      <c r="O945" s="6"/>
      <c r="P945" s="6"/>
      <c r="Q945" s="6"/>
    </row>
    <row r="946" spans="1:17" ht="12.75">
      <c r="A946" s="214"/>
      <c r="B946" s="202"/>
      <c r="C946" s="172"/>
      <c r="D946" s="202"/>
      <c r="E946" s="6"/>
      <c r="F946" s="6"/>
      <c r="G946" s="6"/>
      <c r="H946" s="6"/>
      <c r="I946" s="6"/>
      <c r="J946" s="6"/>
      <c r="K946" s="6"/>
      <c r="L946" s="6"/>
      <c r="M946" s="6"/>
      <c r="N946" s="6"/>
      <c r="O946" s="6"/>
      <c r="P946" s="6"/>
      <c r="Q946" s="6"/>
    </row>
    <row r="947" spans="1:17" ht="12.75">
      <c r="A947" s="214"/>
      <c r="B947" s="202"/>
      <c r="C947" s="172"/>
      <c r="D947" s="202"/>
      <c r="E947" s="6"/>
      <c r="F947" s="6"/>
      <c r="G947" s="6"/>
      <c r="H947" s="6"/>
      <c r="I947" s="6"/>
      <c r="J947" s="6"/>
      <c r="K947" s="6"/>
      <c r="L947" s="6"/>
      <c r="M947" s="6"/>
      <c r="N947" s="6"/>
      <c r="O947" s="6"/>
      <c r="P947" s="6"/>
      <c r="Q947" s="6"/>
    </row>
    <row r="948" spans="1:17" ht="12.75">
      <c r="A948" s="214"/>
      <c r="B948" s="202"/>
      <c r="C948" s="172"/>
      <c r="D948" s="202"/>
      <c r="E948" s="6"/>
      <c r="F948" s="6"/>
      <c r="G948" s="6"/>
      <c r="H948" s="6"/>
      <c r="I948" s="6"/>
      <c r="J948" s="6"/>
      <c r="K948" s="6"/>
      <c r="L948" s="6"/>
      <c r="M948" s="6"/>
      <c r="N948" s="6"/>
      <c r="O948" s="6"/>
      <c r="P948" s="6"/>
      <c r="Q948" s="6"/>
    </row>
    <row r="949" spans="1:17" ht="12.75">
      <c r="A949" s="214"/>
      <c r="B949" s="202"/>
      <c r="C949" s="172"/>
      <c r="D949" s="202"/>
      <c r="E949" s="6"/>
      <c r="F949" s="6"/>
      <c r="G949" s="6"/>
      <c r="H949" s="6"/>
      <c r="I949" s="6"/>
      <c r="J949" s="6"/>
      <c r="K949" s="6"/>
      <c r="L949" s="6"/>
      <c r="M949" s="6"/>
      <c r="N949" s="6"/>
      <c r="O949" s="6"/>
      <c r="P949" s="6"/>
      <c r="Q949" s="6"/>
    </row>
    <row r="950" spans="1:17" ht="12.75">
      <c r="A950" s="214"/>
      <c r="B950" s="202"/>
      <c r="C950" s="172"/>
      <c r="D950" s="202"/>
      <c r="E950" s="6"/>
      <c r="F950" s="6"/>
      <c r="G950" s="6"/>
      <c r="H950" s="6"/>
      <c r="I950" s="6"/>
      <c r="J950" s="6"/>
      <c r="K950" s="6"/>
      <c r="L950" s="6"/>
      <c r="M950" s="6"/>
      <c r="N950" s="6"/>
      <c r="O950" s="6"/>
      <c r="P950" s="6"/>
      <c r="Q950" s="6"/>
    </row>
    <row r="951" spans="1:17" ht="12.75">
      <c r="A951" s="214"/>
      <c r="B951" s="202"/>
      <c r="C951" s="172"/>
      <c r="D951" s="202"/>
      <c r="E951" s="6"/>
      <c r="F951" s="6"/>
      <c r="G951" s="6"/>
      <c r="H951" s="6"/>
      <c r="I951" s="6"/>
      <c r="J951" s="6"/>
      <c r="K951" s="6"/>
      <c r="L951" s="6"/>
      <c r="M951" s="6"/>
      <c r="N951" s="6"/>
      <c r="O951" s="6"/>
      <c r="P951" s="6"/>
      <c r="Q951" s="6"/>
    </row>
    <row r="952" spans="1:17" ht="12.75">
      <c r="A952" s="214"/>
      <c r="B952" s="202"/>
      <c r="C952" s="172"/>
      <c r="D952" s="202"/>
      <c r="E952" s="6"/>
      <c r="F952" s="6"/>
      <c r="G952" s="6"/>
      <c r="H952" s="6"/>
      <c r="I952" s="6"/>
      <c r="J952" s="6"/>
      <c r="K952" s="6"/>
      <c r="L952" s="6"/>
      <c r="M952" s="6"/>
      <c r="N952" s="6"/>
      <c r="O952" s="6"/>
      <c r="P952" s="6"/>
      <c r="Q952" s="6"/>
    </row>
    <row r="953" spans="1:17" ht="12.75">
      <c r="A953" s="214"/>
      <c r="B953" s="202"/>
      <c r="C953" s="172"/>
      <c r="D953" s="202"/>
      <c r="E953" s="6"/>
      <c r="F953" s="6"/>
      <c r="G953" s="6"/>
      <c r="H953" s="6"/>
      <c r="I953" s="6"/>
      <c r="J953" s="6"/>
      <c r="K953" s="6"/>
      <c r="L953" s="6"/>
      <c r="M953" s="6"/>
      <c r="N953" s="6"/>
      <c r="O953" s="6"/>
      <c r="P953" s="6"/>
      <c r="Q953" s="6"/>
    </row>
    <row r="954" spans="1:17" ht="12.75">
      <c r="A954" s="214"/>
      <c r="B954" s="202"/>
      <c r="C954" s="172"/>
      <c r="D954" s="202"/>
      <c r="E954" s="6"/>
      <c r="F954" s="6"/>
      <c r="G954" s="6"/>
      <c r="H954" s="6"/>
      <c r="I954" s="6"/>
      <c r="J954" s="6"/>
      <c r="K954" s="6"/>
      <c r="L954" s="6"/>
      <c r="M954" s="6"/>
      <c r="N954" s="6"/>
      <c r="O954" s="6"/>
      <c r="P954" s="6"/>
      <c r="Q954" s="6"/>
    </row>
    <row r="955" spans="1:17" ht="12.75">
      <c r="A955" s="214"/>
      <c r="B955" s="202"/>
      <c r="C955" s="172"/>
      <c r="D955" s="202"/>
      <c r="E955" s="6"/>
      <c r="F955" s="6"/>
      <c r="G955" s="6"/>
      <c r="H955" s="6"/>
      <c r="I955" s="6"/>
      <c r="J955" s="6"/>
      <c r="K955" s="6"/>
      <c r="L955" s="6"/>
      <c r="M955" s="6"/>
      <c r="N955" s="6"/>
      <c r="O955" s="6"/>
      <c r="P955" s="6"/>
      <c r="Q955" s="6"/>
    </row>
    <row r="956" spans="1:17" ht="12.75">
      <c r="A956" s="214"/>
      <c r="B956" s="202"/>
      <c r="C956" s="172"/>
      <c r="D956" s="202"/>
      <c r="E956" s="6"/>
      <c r="F956" s="6"/>
      <c r="G956" s="6"/>
      <c r="H956" s="6"/>
      <c r="I956" s="6"/>
      <c r="J956" s="6"/>
      <c r="K956" s="6"/>
      <c r="L956" s="6"/>
      <c r="M956" s="6"/>
      <c r="N956" s="6"/>
      <c r="O956" s="6"/>
      <c r="P956" s="6"/>
      <c r="Q956" s="6"/>
    </row>
    <row r="957" spans="1:17" ht="12.75">
      <c r="A957" s="214"/>
      <c r="B957" s="202"/>
      <c r="C957" s="172"/>
      <c r="D957" s="202"/>
      <c r="E957" s="6"/>
      <c r="F957" s="6"/>
      <c r="G957" s="6"/>
      <c r="H957" s="6"/>
      <c r="I957" s="6"/>
      <c r="J957" s="6"/>
      <c r="K957" s="6"/>
      <c r="L957" s="6"/>
      <c r="M957" s="6"/>
      <c r="N957" s="6"/>
      <c r="O957" s="6"/>
      <c r="P957" s="6"/>
      <c r="Q957" s="6"/>
    </row>
    <row r="958" spans="1:17" ht="12.75">
      <c r="A958" s="214"/>
      <c r="B958" s="202"/>
      <c r="C958" s="172"/>
      <c r="D958" s="202"/>
      <c r="E958" s="6"/>
      <c r="F958" s="6"/>
      <c r="G958" s="6"/>
      <c r="H958" s="6"/>
      <c r="I958" s="6"/>
      <c r="J958" s="6"/>
      <c r="K958" s="6"/>
      <c r="L958" s="6"/>
      <c r="M958" s="6"/>
      <c r="N958" s="6"/>
      <c r="O958" s="6"/>
      <c r="P958" s="6"/>
      <c r="Q958" s="6"/>
    </row>
    <row r="959" spans="1:17" ht="12.75">
      <c r="A959" s="214"/>
      <c r="B959" s="202"/>
      <c r="C959" s="172"/>
      <c r="D959" s="202"/>
      <c r="E959" s="6"/>
      <c r="F959" s="6"/>
      <c r="G959" s="6"/>
      <c r="H959" s="6"/>
      <c r="I959" s="6"/>
      <c r="J959" s="6"/>
      <c r="K959" s="6"/>
      <c r="L959" s="6"/>
      <c r="M959" s="6"/>
      <c r="N959" s="6"/>
      <c r="O959" s="6"/>
      <c r="P959" s="6"/>
      <c r="Q959" s="6"/>
    </row>
    <row r="960" spans="1:17" ht="12.75">
      <c r="A960" s="214"/>
      <c r="B960" s="202"/>
      <c r="C960" s="172"/>
      <c r="D960" s="202"/>
      <c r="E960" s="6"/>
      <c r="F960" s="6"/>
      <c r="G960" s="6"/>
      <c r="H960" s="6"/>
      <c r="I960" s="6"/>
      <c r="J960" s="6"/>
      <c r="K960" s="6"/>
      <c r="L960" s="6"/>
      <c r="M960" s="6"/>
      <c r="N960" s="6"/>
      <c r="O960" s="6"/>
      <c r="P960" s="6"/>
      <c r="Q960" s="6"/>
    </row>
    <row r="961" spans="1:17" ht="12.75">
      <c r="A961" s="214"/>
      <c r="B961" s="202"/>
      <c r="C961" s="172"/>
      <c r="D961" s="202"/>
      <c r="E961" s="6"/>
      <c r="F961" s="6"/>
      <c r="G961" s="6"/>
      <c r="H961" s="6"/>
      <c r="I961" s="6"/>
      <c r="J961" s="6"/>
      <c r="K961" s="6"/>
      <c r="L961" s="6"/>
      <c r="M961" s="6"/>
      <c r="N961" s="6"/>
      <c r="O961" s="6"/>
      <c r="P961" s="6"/>
      <c r="Q961" s="6"/>
    </row>
    <row r="962" spans="1:17" ht="12.75">
      <c r="A962" s="214"/>
      <c r="B962" s="202"/>
      <c r="C962" s="172"/>
      <c r="D962" s="202"/>
      <c r="E962" s="6"/>
      <c r="F962" s="6"/>
      <c r="G962" s="6"/>
      <c r="H962" s="6"/>
      <c r="I962" s="6"/>
      <c r="J962" s="6"/>
      <c r="K962" s="6"/>
      <c r="L962" s="6"/>
      <c r="M962" s="6"/>
      <c r="N962" s="6"/>
      <c r="O962" s="6"/>
      <c r="P962" s="6"/>
      <c r="Q962" s="6"/>
    </row>
    <row r="963" spans="1:17" ht="12.75">
      <c r="A963" s="214"/>
      <c r="B963" s="202"/>
      <c r="C963" s="172"/>
      <c r="D963" s="202"/>
      <c r="E963" s="6"/>
      <c r="F963" s="6"/>
      <c r="G963" s="6"/>
      <c r="H963" s="6"/>
      <c r="I963" s="6"/>
      <c r="J963" s="6"/>
      <c r="K963" s="6"/>
      <c r="L963" s="6"/>
      <c r="M963" s="6"/>
      <c r="N963" s="6"/>
      <c r="O963" s="6"/>
      <c r="P963" s="6"/>
      <c r="Q963" s="6"/>
    </row>
    <row r="964" spans="1:17" ht="12.75">
      <c r="A964" s="214"/>
      <c r="B964" s="202"/>
      <c r="C964" s="172"/>
      <c r="D964" s="202"/>
      <c r="E964" s="6"/>
      <c r="F964" s="6"/>
      <c r="G964" s="6"/>
      <c r="H964" s="6"/>
      <c r="I964" s="6"/>
      <c r="J964" s="6"/>
      <c r="K964" s="6"/>
      <c r="L964" s="6"/>
      <c r="M964" s="6"/>
      <c r="N964" s="6"/>
      <c r="O964" s="6"/>
      <c r="P964" s="6"/>
      <c r="Q964" s="6"/>
    </row>
    <row r="965" spans="1:17" ht="12.75">
      <c r="A965" s="214"/>
      <c r="B965" s="202"/>
      <c r="C965" s="172"/>
      <c r="D965" s="202"/>
      <c r="E965" s="6"/>
      <c r="F965" s="6"/>
      <c r="G965" s="6"/>
      <c r="H965" s="6"/>
      <c r="I965" s="6"/>
      <c r="J965" s="6"/>
      <c r="K965" s="6"/>
      <c r="L965" s="6"/>
      <c r="M965" s="6"/>
      <c r="N965" s="6"/>
      <c r="O965" s="6"/>
      <c r="P965" s="6"/>
      <c r="Q965" s="6"/>
    </row>
    <row r="966" spans="1:17" ht="12.75">
      <c r="A966" s="214"/>
      <c r="B966" s="202"/>
      <c r="C966" s="172"/>
      <c r="D966" s="202"/>
      <c r="E966" s="6"/>
      <c r="F966" s="6"/>
      <c r="G966" s="6"/>
      <c r="H966" s="6"/>
      <c r="I966" s="6"/>
      <c r="J966" s="6"/>
      <c r="K966" s="6"/>
      <c r="L966" s="6"/>
      <c r="M966" s="6"/>
      <c r="N966" s="6"/>
      <c r="O966" s="6"/>
      <c r="P966" s="6"/>
      <c r="Q966" s="6"/>
    </row>
    <row r="967" spans="1:17" ht="12.75">
      <c r="A967" s="214"/>
      <c r="B967" s="202"/>
      <c r="C967" s="172"/>
      <c r="D967" s="202"/>
      <c r="E967" s="6"/>
      <c r="F967" s="6"/>
      <c r="G967" s="6"/>
      <c r="H967" s="6"/>
      <c r="I967" s="6"/>
      <c r="J967" s="6"/>
      <c r="K967" s="6"/>
      <c r="L967" s="6"/>
      <c r="M967" s="6"/>
      <c r="N967" s="6"/>
      <c r="O967" s="6"/>
      <c r="P967" s="6"/>
      <c r="Q967" s="6"/>
    </row>
    <row r="968" spans="1:17" ht="12.75">
      <c r="A968" s="214"/>
      <c r="B968" s="202"/>
      <c r="C968" s="172"/>
      <c r="D968" s="202"/>
      <c r="E968" s="6"/>
      <c r="F968" s="6"/>
      <c r="G968" s="6"/>
      <c r="H968" s="6"/>
      <c r="I968" s="6"/>
      <c r="J968" s="6"/>
      <c r="K968" s="6"/>
      <c r="L968" s="6"/>
      <c r="M968" s="6"/>
      <c r="N968" s="6"/>
      <c r="O968" s="6"/>
      <c r="P968" s="6"/>
      <c r="Q968" s="6"/>
    </row>
    <row r="969" spans="1:17" ht="12.75">
      <c r="A969" s="214"/>
      <c r="B969" s="202"/>
      <c r="C969" s="172"/>
      <c r="D969" s="202"/>
      <c r="E969" s="6"/>
      <c r="F969" s="6"/>
      <c r="G969" s="6"/>
      <c r="H969" s="6"/>
      <c r="I969" s="6"/>
      <c r="J969" s="6"/>
      <c r="K969" s="6"/>
      <c r="L969" s="6"/>
      <c r="M969" s="6"/>
      <c r="N969" s="6"/>
      <c r="O969" s="6"/>
      <c r="P969" s="6"/>
      <c r="Q969" s="6"/>
    </row>
    <row r="970" spans="1:17" ht="12.75">
      <c r="A970" s="214"/>
      <c r="B970" s="202"/>
      <c r="C970" s="172"/>
      <c r="D970" s="202"/>
      <c r="E970" s="6"/>
      <c r="F970" s="6"/>
      <c r="G970" s="6"/>
      <c r="H970" s="6"/>
      <c r="I970" s="6"/>
      <c r="J970" s="6"/>
      <c r="K970" s="6"/>
      <c r="L970" s="6"/>
      <c r="M970" s="6"/>
      <c r="N970" s="6"/>
      <c r="O970" s="6"/>
      <c r="P970" s="6"/>
      <c r="Q970" s="6"/>
    </row>
    <row r="971" spans="1:17" ht="12.75">
      <c r="A971" s="214"/>
      <c r="B971" s="202"/>
      <c r="C971" s="172"/>
      <c r="D971" s="202"/>
      <c r="E971" s="6"/>
      <c r="F971" s="6"/>
      <c r="G971" s="6"/>
      <c r="H971" s="6"/>
      <c r="I971" s="6"/>
      <c r="J971" s="6"/>
      <c r="K971" s="6"/>
      <c r="L971" s="6"/>
      <c r="M971" s="6"/>
      <c r="N971" s="6"/>
      <c r="O971" s="6"/>
      <c r="P971" s="6"/>
      <c r="Q971" s="6"/>
    </row>
    <row r="972" spans="1:17" ht="12.75">
      <c r="A972" s="214"/>
      <c r="B972" s="202"/>
      <c r="C972" s="172"/>
      <c r="D972" s="202"/>
      <c r="E972" s="6"/>
      <c r="F972" s="6"/>
      <c r="G972" s="6"/>
      <c r="H972" s="6"/>
      <c r="I972" s="6"/>
      <c r="J972" s="6"/>
      <c r="K972" s="6"/>
      <c r="L972" s="6"/>
      <c r="M972" s="6"/>
      <c r="N972" s="6"/>
      <c r="O972" s="6"/>
      <c r="P972" s="6"/>
      <c r="Q972" s="6"/>
    </row>
    <row r="973" spans="1:17" ht="12.75">
      <c r="A973" s="214"/>
      <c r="B973" s="202"/>
      <c r="C973" s="172"/>
      <c r="D973" s="202"/>
      <c r="E973" s="6"/>
      <c r="F973" s="6"/>
      <c r="G973" s="6"/>
      <c r="H973" s="6"/>
      <c r="I973" s="6"/>
      <c r="J973" s="6"/>
      <c r="K973" s="6"/>
      <c r="L973" s="6"/>
      <c r="M973" s="6"/>
      <c r="N973" s="6"/>
      <c r="O973" s="6"/>
      <c r="P973" s="6"/>
      <c r="Q973" s="6"/>
    </row>
    <row r="974" spans="1:17" ht="12.75">
      <c r="A974" s="214"/>
      <c r="B974" s="202"/>
      <c r="C974" s="172"/>
      <c r="D974" s="202"/>
      <c r="E974" s="6"/>
      <c r="F974" s="6"/>
      <c r="G974" s="6"/>
      <c r="H974" s="6"/>
      <c r="I974" s="6"/>
      <c r="J974" s="6"/>
      <c r="K974" s="6"/>
      <c r="L974" s="6"/>
      <c r="M974" s="6"/>
      <c r="N974" s="6"/>
      <c r="O974" s="6"/>
      <c r="P974" s="6"/>
      <c r="Q974" s="6"/>
    </row>
    <row r="975" spans="1:17" ht="12.75">
      <c r="A975" s="214"/>
      <c r="B975" s="202"/>
      <c r="C975" s="172"/>
      <c r="D975" s="202"/>
      <c r="E975" s="6"/>
      <c r="F975" s="6"/>
      <c r="G975" s="6"/>
      <c r="H975" s="6"/>
      <c r="I975" s="6"/>
      <c r="J975" s="6"/>
      <c r="K975" s="6"/>
      <c r="L975" s="6"/>
      <c r="M975" s="6"/>
      <c r="N975" s="6"/>
      <c r="O975" s="6"/>
      <c r="P975" s="6"/>
      <c r="Q975" s="6"/>
    </row>
    <row r="976" spans="1:17" ht="12.75">
      <c r="A976" s="214"/>
      <c r="B976" s="202"/>
      <c r="C976" s="172"/>
      <c r="D976" s="202"/>
      <c r="E976" s="6"/>
      <c r="F976" s="6"/>
      <c r="G976" s="6"/>
      <c r="H976" s="6"/>
      <c r="I976" s="6"/>
      <c r="J976" s="6"/>
      <c r="K976" s="6"/>
      <c r="L976" s="6"/>
      <c r="M976" s="6"/>
      <c r="N976" s="6"/>
      <c r="O976" s="6"/>
      <c r="P976" s="6"/>
      <c r="Q976" s="6"/>
    </row>
    <row r="977" spans="1:17" ht="12.75">
      <c r="A977" s="214"/>
      <c r="B977" s="202"/>
      <c r="C977" s="172"/>
      <c r="D977" s="202"/>
      <c r="E977" s="6"/>
      <c r="F977" s="6"/>
      <c r="G977" s="6"/>
      <c r="H977" s="6"/>
      <c r="I977" s="6"/>
      <c r="J977" s="6"/>
      <c r="K977" s="6"/>
      <c r="L977" s="6"/>
      <c r="M977" s="6"/>
      <c r="N977" s="6"/>
      <c r="O977" s="6"/>
      <c r="P977" s="6"/>
      <c r="Q977" s="6"/>
    </row>
    <row r="978" spans="1:17" ht="12.75">
      <c r="A978" s="214"/>
      <c r="B978" s="202"/>
      <c r="C978" s="172"/>
      <c r="D978" s="202"/>
      <c r="E978" s="6"/>
      <c r="F978" s="6"/>
      <c r="G978" s="6"/>
      <c r="H978" s="6"/>
      <c r="I978" s="6"/>
      <c r="J978" s="6"/>
      <c r="K978" s="6"/>
      <c r="L978" s="6"/>
      <c r="M978" s="6"/>
      <c r="N978" s="6"/>
      <c r="O978" s="6"/>
      <c r="P978" s="6"/>
      <c r="Q978" s="6"/>
    </row>
    <row r="979" spans="1:17" ht="12.75">
      <c r="A979" s="214"/>
      <c r="B979" s="202"/>
      <c r="C979" s="172"/>
      <c r="D979" s="202"/>
      <c r="E979" s="6"/>
      <c r="F979" s="6"/>
      <c r="G979" s="6"/>
      <c r="H979" s="6"/>
      <c r="I979" s="6"/>
      <c r="J979" s="6"/>
      <c r="K979" s="6"/>
      <c r="L979" s="6"/>
      <c r="M979" s="6"/>
      <c r="N979" s="6"/>
      <c r="O979" s="6"/>
      <c r="P979" s="6"/>
      <c r="Q979" s="6"/>
    </row>
    <row r="980" spans="1:17" ht="12.75">
      <c r="A980" s="214"/>
      <c r="B980" s="202"/>
      <c r="C980" s="172"/>
      <c r="D980" s="202"/>
      <c r="E980" s="6"/>
      <c r="F980" s="6"/>
      <c r="G980" s="6"/>
      <c r="H980" s="6"/>
      <c r="I980" s="6"/>
      <c r="J980" s="6"/>
      <c r="K980" s="6"/>
      <c r="L980" s="6"/>
      <c r="M980" s="6"/>
      <c r="N980" s="6"/>
      <c r="O980" s="6"/>
      <c r="P980" s="6"/>
      <c r="Q980" s="6"/>
    </row>
    <row r="981" spans="1:17" ht="12.75">
      <c r="A981" s="214"/>
      <c r="B981" s="202"/>
      <c r="C981" s="172"/>
      <c r="D981" s="202"/>
      <c r="E981" s="6"/>
      <c r="F981" s="6"/>
      <c r="G981" s="6"/>
      <c r="H981" s="6"/>
      <c r="I981" s="6"/>
      <c r="J981" s="6"/>
      <c r="K981" s="6"/>
      <c r="L981" s="6"/>
      <c r="M981" s="6"/>
      <c r="N981" s="6"/>
      <c r="O981" s="6"/>
      <c r="P981" s="6"/>
      <c r="Q981" s="6"/>
    </row>
    <row r="982" spans="1:17" ht="12.75">
      <c r="A982" s="214"/>
      <c r="B982" s="202"/>
      <c r="C982" s="172"/>
      <c r="D982" s="202"/>
      <c r="E982" s="6"/>
      <c r="F982" s="6"/>
      <c r="G982" s="6"/>
      <c r="H982" s="6"/>
      <c r="I982" s="6"/>
      <c r="J982" s="6"/>
      <c r="K982" s="6"/>
      <c r="L982" s="6"/>
      <c r="M982" s="6"/>
      <c r="N982" s="6"/>
      <c r="O982" s="6"/>
      <c r="P982" s="6"/>
      <c r="Q982" s="6"/>
    </row>
    <row r="983" spans="1:17" ht="12.75">
      <c r="A983" s="214"/>
      <c r="B983" s="202"/>
      <c r="C983" s="172"/>
      <c r="D983" s="202"/>
      <c r="E983" s="6"/>
      <c r="F983" s="6"/>
      <c r="G983" s="6"/>
      <c r="H983" s="6"/>
      <c r="I983" s="6"/>
      <c r="J983" s="6"/>
      <c r="K983" s="6"/>
      <c r="L983" s="6"/>
      <c r="M983" s="6"/>
      <c r="N983" s="6"/>
      <c r="O983" s="6"/>
      <c r="P983" s="6"/>
      <c r="Q983" s="6"/>
    </row>
    <row r="984" spans="1:17" ht="12.75">
      <c r="A984" s="214"/>
      <c r="B984" s="202"/>
      <c r="C984" s="172"/>
      <c r="D984" s="202"/>
      <c r="E984" s="6"/>
      <c r="F984" s="6"/>
      <c r="G984" s="6"/>
      <c r="H984" s="6"/>
      <c r="I984" s="6"/>
      <c r="J984" s="6"/>
      <c r="K984" s="6"/>
      <c r="L984" s="6"/>
      <c r="M984" s="6"/>
      <c r="N984" s="6"/>
      <c r="O984" s="6"/>
      <c r="P984" s="6"/>
      <c r="Q984" s="6"/>
    </row>
    <row r="985" spans="1:17" ht="12.75">
      <c r="A985" s="214"/>
      <c r="B985" s="202"/>
      <c r="C985" s="172"/>
      <c r="D985" s="202"/>
      <c r="E985" s="6"/>
      <c r="F985" s="6"/>
      <c r="G985" s="6"/>
      <c r="H985" s="6"/>
      <c r="I985" s="6"/>
      <c r="J985" s="6"/>
      <c r="K985" s="6"/>
      <c r="L985" s="6"/>
      <c r="M985" s="6"/>
      <c r="N985" s="6"/>
      <c r="O985" s="6"/>
      <c r="P985" s="6"/>
      <c r="Q985" s="6"/>
    </row>
    <row r="986" spans="1:17" ht="12.75">
      <c r="A986" s="214"/>
      <c r="B986" s="202"/>
      <c r="C986" s="172"/>
      <c r="D986" s="202"/>
      <c r="E986" s="6"/>
      <c r="F986" s="6"/>
      <c r="G986" s="6"/>
      <c r="H986" s="6"/>
      <c r="I986" s="6"/>
      <c r="J986" s="6"/>
      <c r="K986" s="6"/>
      <c r="L986" s="6"/>
      <c r="M986" s="6"/>
      <c r="N986" s="6"/>
      <c r="O986" s="6"/>
      <c r="P986" s="6"/>
      <c r="Q986" s="6"/>
    </row>
    <row r="987" spans="1:17" ht="12.75">
      <c r="A987" s="214"/>
      <c r="B987" s="202"/>
      <c r="C987" s="172"/>
      <c r="D987" s="202"/>
      <c r="E987" s="6"/>
      <c r="F987" s="6"/>
      <c r="G987" s="6"/>
      <c r="H987" s="6"/>
      <c r="I987" s="6"/>
      <c r="J987" s="6"/>
      <c r="K987" s="6"/>
      <c r="L987" s="6"/>
      <c r="M987" s="6"/>
      <c r="N987" s="6"/>
      <c r="O987" s="6"/>
      <c r="P987" s="6"/>
      <c r="Q987" s="6"/>
    </row>
    <row r="988" spans="1:17" ht="12.75">
      <c r="A988" s="214"/>
      <c r="B988" s="202"/>
      <c r="C988" s="172"/>
      <c r="D988" s="202"/>
      <c r="E988" s="6"/>
      <c r="F988" s="6"/>
      <c r="G988" s="6"/>
      <c r="H988" s="6"/>
      <c r="I988" s="6"/>
      <c r="J988" s="6"/>
      <c r="K988" s="6"/>
      <c r="L988" s="6"/>
      <c r="M988" s="6"/>
      <c r="N988" s="6"/>
      <c r="O988" s="6"/>
      <c r="P988" s="6"/>
      <c r="Q988" s="6"/>
    </row>
    <row r="989" spans="1:17" ht="12.75">
      <c r="A989" s="214"/>
      <c r="B989" s="202"/>
      <c r="C989" s="172"/>
      <c r="D989" s="202"/>
      <c r="E989" s="6"/>
      <c r="F989" s="6"/>
      <c r="G989" s="6"/>
      <c r="H989" s="6"/>
      <c r="I989" s="6"/>
      <c r="J989" s="6"/>
      <c r="K989" s="6"/>
      <c r="L989" s="6"/>
      <c r="M989" s="6"/>
      <c r="N989" s="6"/>
      <c r="O989" s="6"/>
      <c r="P989" s="6"/>
      <c r="Q989" s="6"/>
    </row>
    <row r="990" spans="1:17" ht="12.75">
      <c r="A990" s="214"/>
      <c r="B990" s="202"/>
      <c r="C990" s="172"/>
      <c r="D990" s="202"/>
      <c r="E990" s="6"/>
      <c r="F990" s="6"/>
      <c r="G990" s="6"/>
      <c r="H990" s="6"/>
      <c r="I990" s="6"/>
      <c r="J990" s="6"/>
      <c r="K990" s="6"/>
      <c r="L990" s="6"/>
      <c r="M990" s="6"/>
      <c r="N990" s="6"/>
      <c r="O990" s="6"/>
      <c r="P990" s="6"/>
      <c r="Q990" s="6"/>
    </row>
    <row r="991" spans="1:17" ht="12.75">
      <c r="A991" s="214"/>
      <c r="B991" s="202"/>
      <c r="C991" s="172"/>
      <c r="D991" s="202"/>
      <c r="E991" s="6"/>
      <c r="F991" s="6"/>
      <c r="G991" s="6"/>
      <c r="H991" s="6"/>
      <c r="I991" s="6"/>
      <c r="J991" s="6"/>
      <c r="K991" s="6"/>
      <c r="L991" s="6"/>
      <c r="M991" s="6"/>
      <c r="N991" s="6"/>
      <c r="O991" s="6"/>
      <c r="P991" s="6"/>
      <c r="Q991" s="6"/>
    </row>
    <row r="992" spans="1:17" ht="12.75">
      <c r="A992" s="214"/>
      <c r="B992" s="202"/>
      <c r="C992" s="172"/>
      <c r="D992" s="202"/>
      <c r="E992" s="6"/>
      <c r="F992" s="6"/>
      <c r="G992" s="6"/>
      <c r="H992" s="6"/>
      <c r="I992" s="6"/>
      <c r="J992" s="6"/>
      <c r="K992" s="6"/>
      <c r="L992" s="6"/>
      <c r="M992" s="6"/>
      <c r="N992" s="6"/>
      <c r="O992" s="6"/>
      <c r="P992" s="6"/>
      <c r="Q992" s="6"/>
    </row>
    <row r="993" spans="1:17" ht="12.75">
      <c r="A993" s="214"/>
      <c r="B993" s="202"/>
      <c r="C993" s="172"/>
      <c r="D993" s="202"/>
      <c r="E993" s="6"/>
      <c r="F993" s="6"/>
      <c r="G993" s="6"/>
      <c r="H993" s="6"/>
      <c r="I993" s="6"/>
      <c r="J993" s="6"/>
      <c r="K993" s="6"/>
      <c r="L993" s="6"/>
      <c r="M993" s="6"/>
      <c r="N993" s="6"/>
      <c r="O993" s="6"/>
      <c r="P993" s="6"/>
      <c r="Q993" s="6"/>
    </row>
    <row r="994" spans="1:17" ht="12.75">
      <c r="A994" s="214"/>
      <c r="B994" s="202"/>
      <c r="C994" s="172"/>
      <c r="D994" s="202"/>
      <c r="E994" s="6"/>
      <c r="F994" s="6"/>
      <c r="G994" s="6"/>
      <c r="H994" s="6"/>
      <c r="I994" s="6"/>
      <c r="J994" s="6"/>
      <c r="K994" s="6"/>
      <c r="L994" s="6"/>
      <c r="M994" s="6"/>
      <c r="N994" s="6"/>
      <c r="O994" s="6"/>
      <c r="P994" s="6"/>
      <c r="Q994" s="6"/>
    </row>
    <row r="995" spans="1:17" ht="12.75">
      <c r="A995" s="214"/>
      <c r="B995" s="202"/>
      <c r="C995" s="172"/>
      <c r="D995" s="202"/>
      <c r="E995" s="6"/>
      <c r="F995" s="6"/>
      <c r="G995" s="6"/>
      <c r="H995" s="6"/>
      <c r="I995" s="6"/>
      <c r="J995" s="6"/>
      <c r="K995" s="6"/>
      <c r="L995" s="6"/>
      <c r="M995" s="6"/>
      <c r="N995" s="6"/>
      <c r="O995" s="6"/>
      <c r="P995" s="6"/>
      <c r="Q995" s="6"/>
    </row>
    <row r="996" spans="1:17" ht="12.75">
      <c r="A996" s="214"/>
      <c r="B996" s="202"/>
      <c r="C996" s="172"/>
      <c r="D996" s="202"/>
      <c r="E996" s="6"/>
      <c r="F996" s="6"/>
      <c r="G996" s="6"/>
      <c r="H996" s="6"/>
      <c r="I996" s="6"/>
      <c r="J996" s="6"/>
      <c r="K996" s="6"/>
      <c r="L996" s="6"/>
      <c r="M996" s="6"/>
      <c r="N996" s="6"/>
      <c r="O996" s="6"/>
      <c r="P996" s="6"/>
      <c r="Q996" s="6"/>
    </row>
    <row r="997" spans="1:17" ht="12.75">
      <c r="A997" s="214"/>
      <c r="B997" s="202"/>
      <c r="C997" s="172"/>
      <c r="D997" s="202"/>
      <c r="E997" s="6"/>
      <c r="F997" s="6"/>
      <c r="G997" s="6"/>
      <c r="H997" s="6"/>
      <c r="I997" s="6"/>
      <c r="J997" s="6"/>
      <c r="K997" s="6"/>
      <c r="L997" s="6"/>
      <c r="M997" s="6"/>
      <c r="N997" s="6"/>
      <c r="O997" s="6"/>
      <c r="P997" s="6"/>
      <c r="Q997" s="6"/>
    </row>
    <row r="998" spans="1:17" ht="12.75">
      <c r="A998" s="214"/>
      <c r="B998" s="202"/>
      <c r="C998" s="172"/>
      <c r="D998" s="202"/>
      <c r="E998" s="6"/>
      <c r="F998" s="6"/>
      <c r="G998" s="6"/>
      <c r="H998" s="6"/>
      <c r="I998" s="6"/>
      <c r="J998" s="6"/>
      <c r="K998" s="6"/>
      <c r="L998" s="6"/>
      <c r="M998" s="6"/>
      <c r="N998" s="6"/>
      <c r="O998" s="6"/>
      <c r="P998" s="6"/>
      <c r="Q998" s="6"/>
    </row>
    <row r="999" spans="1:17" ht="12.75">
      <c r="A999" s="214"/>
      <c r="B999" s="202"/>
      <c r="C999" s="172"/>
      <c r="D999" s="202"/>
      <c r="E999" s="6"/>
      <c r="F999" s="6"/>
      <c r="G999" s="6"/>
      <c r="H999" s="6"/>
      <c r="I999" s="6"/>
      <c r="J999" s="6"/>
      <c r="K999" s="6"/>
      <c r="L999" s="6"/>
      <c r="M999" s="6"/>
      <c r="N999" s="6"/>
      <c r="O999" s="6"/>
      <c r="P999" s="6"/>
      <c r="Q999" s="6"/>
    </row>
    <row r="1000" spans="1:17" ht="12.75">
      <c r="A1000" s="214"/>
      <c r="B1000" s="202"/>
      <c r="C1000" s="172"/>
      <c r="D1000" s="202"/>
      <c r="E1000" s="6"/>
      <c r="F1000" s="6"/>
      <c r="G1000" s="6"/>
      <c r="H1000" s="6"/>
      <c r="I1000" s="6"/>
      <c r="J1000" s="6"/>
      <c r="K1000" s="6"/>
      <c r="L1000" s="6"/>
      <c r="M1000" s="6"/>
      <c r="N1000" s="6"/>
      <c r="O1000" s="6"/>
      <c r="P1000" s="6"/>
      <c r="Q1000" s="6"/>
    </row>
    <row r="1001" spans="1:17" ht="12.75">
      <c r="A1001" s="214"/>
      <c r="B1001" s="202"/>
      <c r="C1001" s="172"/>
      <c r="D1001" s="202"/>
      <c r="E1001" s="6"/>
      <c r="F1001" s="6"/>
      <c r="G1001" s="6"/>
      <c r="H1001" s="6"/>
      <c r="I1001" s="6"/>
      <c r="J1001" s="6"/>
      <c r="K1001" s="6"/>
      <c r="L1001" s="6"/>
      <c r="M1001" s="6"/>
      <c r="N1001" s="6"/>
      <c r="O1001" s="6"/>
      <c r="P1001" s="6"/>
      <c r="Q1001" s="6"/>
    </row>
    <row r="1002" spans="1:17" ht="12.75">
      <c r="A1002" s="214"/>
      <c r="B1002" s="202"/>
      <c r="C1002" s="172"/>
      <c r="D1002" s="202"/>
      <c r="E1002" s="6"/>
      <c r="F1002" s="6"/>
      <c r="G1002" s="6"/>
      <c r="H1002" s="6"/>
      <c r="I1002" s="6"/>
      <c r="J1002" s="6"/>
      <c r="K1002" s="6"/>
      <c r="L1002" s="6"/>
      <c r="M1002" s="6"/>
      <c r="N1002" s="6"/>
      <c r="O1002" s="6"/>
      <c r="P1002" s="6"/>
      <c r="Q1002" s="6"/>
    </row>
    <row r="1003" spans="1:17" ht="12.75">
      <c r="A1003" s="214"/>
      <c r="B1003" s="202"/>
      <c r="C1003" s="172"/>
      <c r="D1003" s="202"/>
      <c r="E1003" s="6"/>
      <c r="F1003" s="6"/>
      <c r="G1003" s="6"/>
      <c r="H1003" s="6"/>
      <c r="I1003" s="6"/>
      <c r="J1003" s="6"/>
      <c r="K1003" s="6"/>
      <c r="L1003" s="6"/>
      <c r="M1003" s="6"/>
      <c r="N1003" s="6"/>
      <c r="O1003" s="6"/>
      <c r="P1003" s="6"/>
      <c r="Q1003" s="6"/>
    </row>
  </sheetData>
  <mergeCells count="6">
    <mergeCell ref="A1:Q1"/>
    <mergeCell ref="A2:Q2"/>
    <mergeCell ref="A3:Q3"/>
    <mergeCell ref="C4:D4"/>
    <mergeCell ref="E4:G4"/>
    <mergeCell ref="I4:L4"/>
  </mergeCells>
  <hyperlinks>
    <hyperlink ref="A1" r:id="rId1" xr:uid="{00000000-0004-0000-0500-000000000000}"/>
    <hyperlink ref="A3" location="'Target Precision'!A1" display="Instructions: Enter Target data in columns B:D.  (Target Group # is not used here. If you did not record the point of aim for every shot then use the unknown POA calculator.)" xr:uid="{00000000-0004-0000-0500-000001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0500-000000000000}">
          <x14:formula1>
            <xm:f>'Target Precision'!$O$9:$O$10</xm:f>
          </x14:formula1>
          <xm:sqref>C4</xm:sqref>
        </x14:dataValidation>
        <x14:dataValidation type="list" allowBlank="1" showErrorMessage="1" xr:uid="{00000000-0002-0000-0500-000001000000}">
          <x14:formula1>
            <xm:f>'Target Precision'!$O$5:$O$7</xm:f>
          </x14:formula1>
          <xm:sqref>B4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1002"/>
  <sheetViews>
    <sheetView showGridLines="0" workbookViewId="0">
      <selection sqref="A1:J1"/>
    </sheetView>
  </sheetViews>
  <sheetFormatPr defaultColWidth="12.59765625" defaultRowHeight="15.75" customHeight="1"/>
  <cols>
    <col min="3" max="3" width="15.3984375" customWidth="1"/>
    <col min="4" max="4" width="8.59765625" customWidth="1"/>
    <col min="5" max="7" width="9.265625" customWidth="1"/>
    <col min="8" max="8" width="5.46484375" customWidth="1"/>
    <col min="9" max="9" width="10.73046875" customWidth="1"/>
    <col min="10" max="10" width="29.53125" customWidth="1"/>
  </cols>
  <sheetData>
    <row r="1" spans="1:10">
      <c r="A1" s="351" t="s">
        <v>123</v>
      </c>
      <c r="B1" s="352"/>
      <c r="C1" s="352"/>
      <c r="D1" s="352"/>
      <c r="E1" s="352"/>
      <c r="F1" s="352"/>
      <c r="G1" s="352"/>
      <c r="H1" s="352"/>
      <c r="I1" s="352"/>
      <c r="J1" s="352"/>
    </row>
    <row r="2" spans="1:10">
      <c r="A2" s="383" t="s">
        <v>124</v>
      </c>
      <c r="B2" s="361"/>
      <c r="C2" s="361"/>
      <c r="D2" s="361"/>
      <c r="E2" s="361"/>
      <c r="F2" s="361"/>
      <c r="G2" s="361"/>
      <c r="H2" s="361"/>
      <c r="I2" s="361"/>
      <c r="J2" s="361"/>
    </row>
    <row r="3" spans="1:10" ht="15.75" customHeight="1">
      <c r="A3" s="52" t="s">
        <v>125</v>
      </c>
      <c r="B3" s="52" t="s">
        <v>126</v>
      </c>
      <c r="C3" s="215" t="s">
        <v>44</v>
      </c>
      <c r="D3" s="216"/>
      <c r="E3" s="216"/>
      <c r="H3" s="217">
        <v>0.9</v>
      </c>
      <c r="I3" s="384" t="s">
        <v>127</v>
      </c>
      <c r="J3" s="357"/>
    </row>
    <row r="4" spans="1:10" ht="15.75" customHeight="1">
      <c r="A4" s="218">
        <v>7.3261000000000007E-2</v>
      </c>
      <c r="B4" s="218">
        <v>0.18609999999999999</v>
      </c>
      <c r="C4" s="219" t="s">
        <v>128</v>
      </c>
      <c r="E4" s="385" t="s">
        <v>129</v>
      </c>
      <c r="F4" s="386"/>
      <c r="G4" s="357"/>
      <c r="H4" s="220"/>
      <c r="I4" s="54"/>
    </row>
    <row r="5" spans="1:10" ht="15.75" customHeight="1">
      <c r="A5" s="218">
        <v>5.0333000000000003E-2</v>
      </c>
      <c r="B5" s="218">
        <v>0.16187299999999999</v>
      </c>
      <c r="D5" s="221" t="s">
        <v>46</v>
      </c>
      <c r="E5" s="222" t="s">
        <v>130</v>
      </c>
      <c r="F5" s="19" t="s">
        <v>131</v>
      </c>
      <c r="G5" s="223" t="s">
        <v>132</v>
      </c>
      <c r="H5" s="224" t="s">
        <v>133</v>
      </c>
      <c r="I5" s="225" t="s">
        <v>134</v>
      </c>
      <c r="J5" s="226"/>
    </row>
    <row r="6" spans="1:10" ht="15.75" customHeight="1">
      <c r="A6" s="218">
        <v>2.5104999999999999E-2</v>
      </c>
      <c r="B6" s="218">
        <v>0.110245</v>
      </c>
      <c r="C6" s="227" t="str">
        <f>SUBSTITUTE(A3," R^2","")</f>
        <v>SK Match</v>
      </c>
      <c r="D6" s="228">
        <f>COUNT(A:A)</f>
        <v>25</v>
      </c>
      <c r="E6" s="229">
        <f>I6*SQRT(SUM(A:A)/CHIINV((1-$H$3)/2,2*(D6-1)))</f>
        <v>0.13492227473003071</v>
      </c>
      <c r="F6" s="230">
        <f>I6*SQRT(SUM(A:A)/H6)</f>
        <v>0.15560087578870768</v>
      </c>
      <c r="G6" s="231">
        <f>I6*SQRT(SUM(A:A)/CHIINV((1+$H$3)/2,2*(D6-1)))</f>
        <v>0.18932531726137392</v>
      </c>
      <c r="H6" s="232">
        <f t="shared" ref="H6:H7" si="0">2*D6-1</f>
        <v>49</v>
      </c>
      <c r="I6" s="225">
        <f t="shared" ref="I6:I7" si="1">EXP(GAMMALN((H6-1)/2) - LN(SQRT(2/(H6-1))) - GAMMALN(H6/2))</f>
        <v>1.0052215417490218</v>
      </c>
      <c r="J6" s="233"/>
    </row>
    <row r="7" spans="1:10" ht="15.75" customHeight="1">
      <c r="A7" s="218">
        <v>5.3800000000000002E-3</v>
      </c>
      <c r="B7" s="218">
        <v>4.1570000000000003E-2</v>
      </c>
      <c r="C7" s="227" t="str">
        <f>SUBSTITUTE(B3," R^2","")</f>
        <v>SK+</v>
      </c>
      <c r="D7" s="234">
        <f>COUNT(B:B)</f>
        <v>30</v>
      </c>
      <c r="E7" s="235">
        <f>I7*SQRT(SUM(B:B)/CHIINV((1-$H$3)/2,2*(D7-1)))</f>
        <v>0.1559341231014032</v>
      </c>
      <c r="F7" s="236">
        <f>I7*SQRT(SUM(B:B)/H7)</f>
        <v>0.17788240693560561</v>
      </c>
      <c r="G7" s="237">
        <f>I7*SQRT(SUM(B:B)/CHIINV((1+$H$3)/2,2*(D7-1)))</f>
        <v>0.21211777196142323</v>
      </c>
      <c r="H7" s="232">
        <f t="shared" si="0"/>
        <v>59</v>
      </c>
      <c r="I7" s="225">
        <f t="shared" si="1"/>
        <v>1.0043194333267089</v>
      </c>
      <c r="J7" s="226"/>
    </row>
    <row r="8" spans="1:10">
      <c r="A8" s="218">
        <v>2.5666000000000001E-2</v>
      </c>
      <c r="B8" s="218">
        <v>2.1530000000000001E-2</v>
      </c>
      <c r="C8" s="216"/>
      <c r="D8" s="387" t="s">
        <v>135</v>
      </c>
      <c r="E8" s="352"/>
      <c r="F8" s="352"/>
      <c r="G8" s="352"/>
      <c r="H8" s="352"/>
      <c r="I8" s="352"/>
      <c r="J8" s="352"/>
    </row>
    <row r="9" spans="1:10">
      <c r="A9" s="218">
        <v>8.0308000000000004E-2</v>
      </c>
      <c r="B9" s="218">
        <v>5.9208999999999998E-2</v>
      </c>
      <c r="C9" s="216"/>
      <c r="D9" s="352"/>
      <c r="E9" s="352"/>
      <c r="F9" s="352"/>
      <c r="G9" s="352"/>
      <c r="H9" s="352"/>
      <c r="I9" s="352"/>
      <c r="J9" s="352"/>
    </row>
    <row r="10" spans="1:10" ht="15.75" customHeight="1">
      <c r="A10" s="218">
        <v>0.16001000000000001</v>
      </c>
      <c r="B10" s="218">
        <v>4.2386E-2</v>
      </c>
      <c r="C10" s="216"/>
      <c r="D10" s="238" t="s">
        <v>136</v>
      </c>
      <c r="E10" s="238" t="s">
        <v>137</v>
      </c>
      <c r="F10" s="239" t="s">
        <v>138</v>
      </c>
      <c r="G10" s="388" t="s">
        <v>139</v>
      </c>
      <c r="H10" s="352"/>
      <c r="I10" s="352"/>
      <c r="J10" s="352"/>
    </row>
    <row r="11" spans="1:10" ht="15.75" customHeight="1">
      <c r="A11" s="218">
        <v>3.7907999999999997E-2</v>
      </c>
      <c r="B11" s="218">
        <v>7.9896999999999996E-2</v>
      </c>
      <c r="C11" s="216"/>
      <c r="D11" s="240">
        <f>_xlfn.F.DIST(IF(H15&lt;1,H15,1/H15),2*D6-2,2*D7-2,TRUE)</f>
        <v>0.16609567968538672</v>
      </c>
      <c r="E11" s="240">
        <f>1-_xlfn.F.DIST(IF(H15&gt;1,H15,1/H15),2*D6-2,2*D7-2,TRUE)</f>
        <v>0.15974865746531564</v>
      </c>
      <c r="F11" s="241">
        <f>D11+E11</f>
        <v>0.32584433715070238</v>
      </c>
      <c r="G11" s="352"/>
      <c r="H11" s="352"/>
      <c r="I11" s="352"/>
      <c r="J11" s="352"/>
    </row>
    <row r="12" spans="1:10">
      <c r="A12" s="218">
        <v>5.1685000000000002E-2</v>
      </c>
      <c r="B12" s="218">
        <v>1.3445E-2</v>
      </c>
      <c r="C12" s="216"/>
      <c r="D12" s="387" t="s">
        <v>140</v>
      </c>
      <c r="E12" s="352"/>
      <c r="F12" s="352"/>
      <c r="G12" s="352"/>
      <c r="H12" s="352"/>
      <c r="I12" s="352"/>
      <c r="J12" s="352"/>
    </row>
    <row r="13" spans="1:10">
      <c r="A13" s="218">
        <v>1.9465E-2</v>
      </c>
      <c r="B13" s="218">
        <v>9.7192000000000001E-2</v>
      </c>
      <c r="C13" s="216"/>
      <c r="D13" s="352"/>
      <c r="E13" s="352"/>
      <c r="F13" s="352"/>
      <c r="G13" s="352"/>
      <c r="H13" s="352"/>
      <c r="I13" s="352"/>
      <c r="J13" s="352"/>
    </row>
    <row r="14" spans="1:10" ht="15.75" customHeight="1">
      <c r="A14" s="218">
        <v>6.0499999999999996E-4</v>
      </c>
      <c r="B14" s="218">
        <v>0.27648499999999998</v>
      </c>
      <c r="C14" s="216"/>
      <c r="D14" s="242"/>
      <c r="E14" s="243" t="s">
        <v>130</v>
      </c>
      <c r="F14" s="244" t="s">
        <v>141</v>
      </c>
      <c r="G14" s="245" t="s">
        <v>132</v>
      </c>
      <c r="H14" s="154" t="b">
        <f>AND(E15&lt;=1,G15&gt;=1)</f>
        <v>1</v>
      </c>
      <c r="J14" s="246"/>
    </row>
    <row r="15" spans="1:10" ht="15.75" customHeight="1">
      <c r="A15" s="218">
        <v>7.2313000000000002E-2</v>
      </c>
      <c r="B15" s="218">
        <v>9.3658000000000005E-2</v>
      </c>
      <c r="C15" s="216"/>
      <c r="D15" s="242"/>
      <c r="E15" s="247">
        <f>F15*(I7/I6)*SQRT(1/_xlfn.F.INV((1+$H$3)/2,2*D6-2,2*D7-2))</f>
        <v>0.69705124059692836</v>
      </c>
      <c r="F15" s="248">
        <f>F6/F7</f>
        <v>0.87474010763209442</v>
      </c>
      <c r="G15" s="249">
        <f>F15*(I7/I6)*SQRT(1/_xlfn.F.INV((1-$H$3)/2,2*D6-2,2*D7-2))</f>
        <v>1.1020459486933663</v>
      </c>
      <c r="H15" s="250">
        <f>AVERAGE(A:A)/AVERAGE(B:B)</f>
        <v>0.76120836604329989</v>
      </c>
      <c r="I15" s="251" t="s">
        <v>142</v>
      </c>
      <c r="J15" s="246"/>
    </row>
    <row r="16" spans="1:10">
      <c r="A16" s="218">
        <v>6.2144999999999999E-2</v>
      </c>
      <c r="B16" s="218">
        <v>0.112072</v>
      </c>
      <c r="C16" s="216"/>
      <c r="D16" s="389" t="str">
        <f>"⇒ Ratio test statistic does "&amp;IF(H14,"not ","")&amp;"reject that they are equal because the Confidence Interval does "&amp;IF(H14,"","not ")&amp;"contain 1."</f>
        <v>⇒ Ratio test statistic does not reject that they are equal because the Confidence Interval does contain 1.</v>
      </c>
      <c r="E16" s="352"/>
      <c r="F16" s="352"/>
      <c r="G16" s="352"/>
      <c r="H16" s="352"/>
      <c r="I16" s="352"/>
    </row>
    <row r="17" spans="1:9">
      <c r="A17" s="218">
        <v>2.2865E-2</v>
      </c>
      <c r="B17" s="218">
        <v>4.8929E-2</v>
      </c>
      <c r="C17" s="216"/>
      <c r="D17" s="352"/>
      <c r="E17" s="352"/>
      <c r="F17" s="352"/>
      <c r="G17" s="352"/>
      <c r="H17" s="352"/>
      <c r="I17" s="352"/>
    </row>
    <row r="18" spans="1:9">
      <c r="A18" s="218">
        <v>0.13306000000000001</v>
      </c>
      <c r="B18" s="218">
        <v>9.6159999999999995E-3</v>
      </c>
      <c r="C18" s="216"/>
      <c r="D18" s="242"/>
      <c r="E18" s="252"/>
      <c r="F18" s="253"/>
      <c r="G18" s="254"/>
      <c r="H18" s="255"/>
    </row>
    <row r="19" spans="1:9">
      <c r="A19" s="218">
        <v>6.1025000000000003E-2</v>
      </c>
      <c r="B19" s="218">
        <v>1.696E-3</v>
      </c>
      <c r="C19" s="216"/>
      <c r="D19" s="242"/>
      <c r="E19" s="252"/>
      <c r="F19" s="253"/>
      <c r="G19" s="254"/>
      <c r="H19" s="255"/>
    </row>
    <row r="20" spans="1:9">
      <c r="A20" s="218">
        <v>5.9903999999999999E-2</v>
      </c>
      <c r="B20" s="218">
        <v>3.5909000000000003E-2</v>
      </c>
      <c r="C20" s="216"/>
      <c r="D20" s="242"/>
      <c r="E20" s="252"/>
      <c r="F20" s="253"/>
      <c r="G20" s="254"/>
      <c r="H20" s="255"/>
    </row>
    <row r="21" spans="1:9">
      <c r="A21" s="218">
        <v>1.6965000000000001E-2</v>
      </c>
      <c r="B21" s="218">
        <v>7.6564999999999994E-2</v>
      </c>
      <c r="C21" s="216"/>
      <c r="D21" s="242"/>
      <c r="E21" s="252"/>
      <c r="F21" s="253"/>
      <c r="G21" s="254"/>
      <c r="H21" s="255"/>
    </row>
    <row r="22" spans="1:9">
      <c r="A22" s="218">
        <v>3.8281999999999997E-2</v>
      </c>
      <c r="B22" s="218">
        <v>8.8249999999999995E-3</v>
      </c>
      <c r="C22" s="216"/>
      <c r="D22" s="242"/>
      <c r="E22" s="252"/>
      <c r="F22" s="253"/>
      <c r="G22" s="254"/>
      <c r="H22" s="255"/>
    </row>
    <row r="23" spans="1:9">
      <c r="A23" s="218">
        <v>6.8840999999999999E-2</v>
      </c>
      <c r="B23" s="218">
        <v>4.1209999999999997E-2</v>
      </c>
      <c r="C23" s="216"/>
      <c r="D23" s="242"/>
      <c r="E23" s="252"/>
      <c r="F23" s="253"/>
      <c r="G23" s="254"/>
      <c r="H23" s="255"/>
    </row>
    <row r="24" spans="1:9">
      <c r="A24" s="218">
        <v>3.2865999999999999E-2</v>
      </c>
      <c r="B24" s="218">
        <v>6.9785E-2</v>
      </c>
      <c r="C24" s="216"/>
      <c r="D24" s="242"/>
      <c r="E24" s="252"/>
      <c r="F24" s="253"/>
      <c r="G24" s="254"/>
      <c r="H24" s="255"/>
    </row>
    <row r="25" spans="1:9">
      <c r="A25" s="218">
        <v>5.5449999999999996E-3</v>
      </c>
      <c r="B25" s="218">
        <v>0.110125</v>
      </c>
      <c r="C25" s="216"/>
      <c r="D25" s="242"/>
      <c r="E25" s="252"/>
      <c r="F25" s="253"/>
      <c r="G25" s="254"/>
      <c r="H25" s="255"/>
    </row>
    <row r="26" spans="1:9">
      <c r="A26" s="218">
        <v>2.3859999999999999E-2</v>
      </c>
      <c r="B26" s="218">
        <v>4.4089999999999997E-2</v>
      </c>
      <c r="C26" s="216"/>
      <c r="D26" s="242"/>
      <c r="E26" s="252"/>
      <c r="F26" s="253"/>
      <c r="G26" s="254"/>
      <c r="H26" s="255"/>
    </row>
    <row r="27" spans="1:9">
      <c r="A27" s="218">
        <v>6.3400000000000001E-3</v>
      </c>
      <c r="B27" s="218">
        <v>4.6945000000000001E-2</v>
      </c>
      <c r="C27" s="216"/>
      <c r="D27" s="242"/>
      <c r="E27" s="252"/>
      <c r="F27" s="253"/>
      <c r="G27" s="254"/>
      <c r="H27" s="255"/>
    </row>
    <row r="28" spans="1:9">
      <c r="A28" s="218">
        <v>4.0340000000000001E-2</v>
      </c>
      <c r="B28" s="218">
        <v>1.1050000000000001E-3</v>
      </c>
      <c r="C28" s="216"/>
      <c r="D28" s="242"/>
      <c r="E28" s="252"/>
      <c r="F28" s="253"/>
      <c r="G28" s="254"/>
      <c r="H28" s="255"/>
    </row>
    <row r="29" spans="1:9">
      <c r="A29" s="256"/>
      <c r="B29" s="218">
        <v>2.7421000000000001E-2</v>
      </c>
      <c r="C29" s="216"/>
      <c r="D29" s="242"/>
      <c r="E29" s="252"/>
      <c r="F29" s="253"/>
      <c r="G29" s="254"/>
      <c r="H29" s="255"/>
    </row>
    <row r="30" spans="1:9">
      <c r="A30" s="256"/>
      <c r="B30" s="218">
        <v>4.2399999999999998E-3</v>
      </c>
      <c r="C30" s="216"/>
      <c r="D30" s="242"/>
      <c r="E30" s="252"/>
      <c r="F30" s="253"/>
      <c r="G30" s="254"/>
      <c r="H30" s="255"/>
    </row>
    <row r="31" spans="1:9">
      <c r="A31" s="256"/>
      <c r="B31" s="218">
        <v>2.405E-3</v>
      </c>
      <c r="C31" s="216"/>
      <c r="D31" s="242"/>
      <c r="E31" s="252"/>
      <c r="F31" s="253"/>
      <c r="G31" s="254"/>
      <c r="H31" s="255"/>
    </row>
    <row r="32" spans="1:9">
      <c r="A32" s="256"/>
      <c r="B32" s="218">
        <v>2.1530000000000001E-2</v>
      </c>
      <c r="C32" s="216"/>
      <c r="D32" s="216"/>
      <c r="E32" s="216"/>
    </row>
    <row r="33" spans="1:5" ht="12.75">
      <c r="A33" s="256"/>
      <c r="B33" s="218">
        <v>4.8050000000000002E-3</v>
      </c>
      <c r="C33" s="216"/>
      <c r="D33" s="216"/>
      <c r="E33" s="216"/>
    </row>
    <row r="34" spans="1:5" ht="12.75">
      <c r="A34" s="256"/>
      <c r="B34" s="256"/>
      <c r="C34" s="216"/>
      <c r="D34" s="216"/>
      <c r="E34" s="216"/>
    </row>
    <row r="35" spans="1:5" ht="12.75">
      <c r="A35" s="256"/>
      <c r="B35" s="256"/>
      <c r="C35" s="216"/>
      <c r="D35" s="216"/>
      <c r="E35" s="216"/>
    </row>
    <row r="36" spans="1:5" ht="12.75">
      <c r="A36" s="256"/>
      <c r="B36" s="256"/>
      <c r="C36" s="216"/>
      <c r="D36" s="216"/>
      <c r="E36" s="216"/>
    </row>
    <row r="37" spans="1:5" ht="12.75">
      <c r="A37" s="256"/>
      <c r="B37" s="256"/>
      <c r="C37" s="216"/>
      <c r="D37" s="216"/>
      <c r="E37" s="216"/>
    </row>
    <row r="38" spans="1:5" ht="12.75">
      <c r="A38" s="256"/>
      <c r="B38" s="256"/>
      <c r="C38" s="216"/>
      <c r="D38" s="216"/>
      <c r="E38" s="216"/>
    </row>
    <row r="39" spans="1:5" ht="12.75">
      <c r="A39" s="256"/>
      <c r="B39" s="256"/>
      <c r="C39" s="216"/>
      <c r="D39" s="216"/>
      <c r="E39" s="216"/>
    </row>
    <row r="40" spans="1:5" ht="12.75">
      <c r="A40" s="256"/>
      <c r="B40" s="256"/>
      <c r="C40" s="216"/>
      <c r="D40" s="216"/>
      <c r="E40" s="216"/>
    </row>
    <row r="41" spans="1:5" ht="12.75">
      <c r="A41" s="256"/>
      <c r="B41" s="256"/>
      <c r="C41" s="216"/>
      <c r="D41" s="216"/>
      <c r="E41" s="216"/>
    </row>
    <row r="42" spans="1:5" ht="12.75">
      <c r="A42" s="256"/>
      <c r="B42" s="256"/>
      <c r="C42" s="216"/>
      <c r="D42" s="216"/>
      <c r="E42" s="216"/>
    </row>
    <row r="43" spans="1:5" ht="12.75">
      <c r="A43" s="256"/>
      <c r="B43" s="256"/>
      <c r="C43" s="216"/>
      <c r="D43" s="216"/>
      <c r="E43" s="216"/>
    </row>
    <row r="44" spans="1:5" ht="12.75">
      <c r="A44" s="256"/>
      <c r="B44" s="256"/>
      <c r="C44" s="216"/>
      <c r="D44" s="216"/>
      <c r="E44" s="216"/>
    </row>
    <row r="45" spans="1:5" ht="12.75">
      <c r="A45" s="256"/>
      <c r="B45" s="256"/>
      <c r="C45" s="216"/>
      <c r="D45" s="216"/>
      <c r="E45" s="216"/>
    </row>
    <row r="46" spans="1:5" ht="12.75">
      <c r="A46" s="256"/>
      <c r="B46" s="256"/>
      <c r="C46" s="216"/>
      <c r="D46" s="216"/>
      <c r="E46" s="216"/>
    </row>
    <row r="47" spans="1:5" ht="12.75">
      <c r="A47" s="256"/>
      <c r="B47" s="256"/>
      <c r="C47" s="216"/>
      <c r="D47" s="216"/>
      <c r="E47" s="216"/>
    </row>
    <row r="48" spans="1:5" ht="12.75">
      <c r="A48" s="256"/>
      <c r="B48" s="256"/>
      <c r="C48" s="216"/>
      <c r="D48" s="216"/>
      <c r="E48" s="216"/>
    </row>
    <row r="49" spans="1:5" ht="12.75">
      <c r="A49" s="256"/>
      <c r="B49" s="256"/>
      <c r="C49" s="216"/>
      <c r="D49" s="216"/>
      <c r="E49" s="216"/>
    </row>
    <row r="50" spans="1:5" ht="12.75">
      <c r="A50" s="256"/>
      <c r="B50" s="256"/>
      <c r="C50" s="216"/>
      <c r="D50" s="216"/>
      <c r="E50" s="216"/>
    </row>
    <row r="51" spans="1:5" ht="12.75">
      <c r="A51" s="256"/>
      <c r="B51" s="256"/>
      <c r="C51" s="216"/>
      <c r="D51" s="216"/>
      <c r="E51" s="216"/>
    </row>
    <row r="52" spans="1:5" ht="12.75">
      <c r="A52" s="256"/>
      <c r="B52" s="256"/>
      <c r="C52" s="216"/>
      <c r="D52" s="216"/>
      <c r="E52" s="216"/>
    </row>
    <row r="53" spans="1:5" ht="12.75">
      <c r="A53" s="256"/>
      <c r="B53" s="256"/>
      <c r="C53" s="216"/>
      <c r="D53" s="216"/>
      <c r="E53" s="216"/>
    </row>
    <row r="54" spans="1:5" ht="12.75">
      <c r="A54" s="256"/>
      <c r="B54" s="256"/>
      <c r="C54" s="216"/>
      <c r="D54" s="216"/>
      <c r="E54" s="216"/>
    </row>
    <row r="55" spans="1:5" ht="12.75">
      <c r="A55" s="256"/>
      <c r="B55" s="256"/>
      <c r="C55" s="216"/>
      <c r="D55" s="216"/>
      <c r="E55" s="216"/>
    </row>
    <row r="56" spans="1:5" ht="12.75">
      <c r="A56" s="256"/>
      <c r="B56" s="256"/>
      <c r="C56" s="216"/>
      <c r="D56" s="216"/>
      <c r="E56" s="216"/>
    </row>
    <row r="57" spans="1:5" ht="12.75">
      <c r="A57" s="256"/>
      <c r="B57" s="256"/>
      <c r="C57" s="216"/>
      <c r="D57" s="216"/>
      <c r="E57" s="216"/>
    </row>
    <row r="58" spans="1:5" ht="12.75">
      <c r="A58" s="256"/>
      <c r="B58" s="256"/>
      <c r="C58" s="216"/>
      <c r="D58" s="216"/>
      <c r="E58" s="216"/>
    </row>
    <row r="59" spans="1:5" ht="12.75">
      <c r="A59" s="256"/>
      <c r="B59" s="256"/>
      <c r="C59" s="216"/>
      <c r="D59" s="216"/>
      <c r="E59" s="216"/>
    </row>
    <row r="60" spans="1:5" ht="12.75">
      <c r="A60" s="256"/>
      <c r="B60" s="256"/>
      <c r="C60" s="216"/>
      <c r="D60" s="216"/>
      <c r="E60" s="216"/>
    </row>
    <row r="61" spans="1:5" ht="12.75">
      <c r="A61" s="256"/>
      <c r="B61" s="256"/>
      <c r="C61" s="216"/>
      <c r="D61" s="216"/>
      <c r="E61" s="216"/>
    </row>
    <row r="62" spans="1:5" ht="12.75">
      <c r="A62" s="256"/>
      <c r="B62" s="256"/>
      <c r="C62" s="216"/>
      <c r="D62" s="216"/>
      <c r="E62" s="216"/>
    </row>
    <row r="63" spans="1:5" ht="12.75">
      <c r="A63" s="256"/>
      <c r="B63" s="256"/>
      <c r="C63" s="216"/>
      <c r="D63" s="216"/>
      <c r="E63" s="216"/>
    </row>
    <row r="64" spans="1:5" ht="12.75">
      <c r="A64" s="256"/>
      <c r="B64" s="256"/>
      <c r="C64" s="216"/>
      <c r="D64" s="216"/>
      <c r="E64" s="216"/>
    </row>
    <row r="65" spans="1:5" ht="12.75">
      <c r="A65" s="256"/>
      <c r="B65" s="256"/>
      <c r="C65" s="216"/>
      <c r="D65" s="216"/>
      <c r="E65" s="216"/>
    </row>
    <row r="66" spans="1:5" ht="12.75">
      <c r="A66" s="256"/>
      <c r="B66" s="256"/>
      <c r="C66" s="216"/>
      <c r="D66" s="216"/>
      <c r="E66" s="216"/>
    </row>
    <row r="67" spans="1:5" ht="12.75">
      <c r="A67" s="256"/>
      <c r="B67" s="256"/>
      <c r="C67" s="216"/>
      <c r="D67" s="216"/>
      <c r="E67" s="216"/>
    </row>
    <row r="68" spans="1:5" ht="12.75">
      <c r="A68" s="256"/>
      <c r="B68" s="256"/>
      <c r="C68" s="216"/>
      <c r="D68" s="216"/>
      <c r="E68" s="216"/>
    </row>
    <row r="69" spans="1:5" ht="12.75">
      <c r="A69" s="256"/>
      <c r="B69" s="256"/>
      <c r="C69" s="216"/>
      <c r="D69" s="216"/>
      <c r="E69" s="216"/>
    </row>
    <row r="70" spans="1:5" ht="12.75">
      <c r="A70" s="256"/>
      <c r="B70" s="256"/>
      <c r="C70" s="216"/>
      <c r="D70" s="216"/>
      <c r="E70" s="216"/>
    </row>
    <row r="71" spans="1:5" ht="12.75">
      <c r="A71" s="256"/>
      <c r="B71" s="256"/>
      <c r="C71" s="216"/>
      <c r="D71" s="216"/>
      <c r="E71" s="216"/>
    </row>
    <row r="72" spans="1:5" ht="12.75">
      <c r="A72" s="256"/>
      <c r="B72" s="256"/>
      <c r="C72" s="216"/>
      <c r="D72" s="216"/>
      <c r="E72" s="216"/>
    </row>
    <row r="73" spans="1:5" ht="12.75">
      <c r="A73" s="256"/>
      <c r="B73" s="256"/>
      <c r="C73" s="216"/>
      <c r="D73" s="216"/>
      <c r="E73" s="216"/>
    </row>
    <row r="74" spans="1:5" ht="12.75">
      <c r="A74" s="256"/>
      <c r="B74" s="256"/>
      <c r="C74" s="216"/>
      <c r="D74" s="216"/>
      <c r="E74" s="216"/>
    </row>
    <row r="75" spans="1:5" ht="12.75">
      <c r="A75" s="256"/>
      <c r="B75" s="256"/>
      <c r="C75" s="216"/>
      <c r="D75" s="216"/>
      <c r="E75" s="216"/>
    </row>
    <row r="76" spans="1:5" ht="12.75">
      <c r="A76" s="256"/>
      <c r="B76" s="256"/>
      <c r="C76" s="216"/>
      <c r="D76" s="216"/>
      <c r="E76" s="216"/>
    </row>
    <row r="77" spans="1:5" ht="12.75">
      <c r="A77" s="256"/>
      <c r="B77" s="256"/>
      <c r="C77" s="216"/>
      <c r="D77" s="216"/>
      <c r="E77" s="216"/>
    </row>
    <row r="78" spans="1:5" ht="12.75">
      <c r="A78" s="256"/>
      <c r="B78" s="256"/>
      <c r="C78" s="216"/>
      <c r="D78" s="216"/>
      <c r="E78" s="216"/>
    </row>
    <row r="79" spans="1:5" ht="12.75">
      <c r="A79" s="256"/>
      <c r="B79" s="256"/>
      <c r="C79" s="216"/>
      <c r="D79" s="216"/>
      <c r="E79" s="216"/>
    </row>
    <row r="80" spans="1:5" ht="12.75">
      <c r="A80" s="256"/>
      <c r="B80" s="256"/>
      <c r="C80" s="216"/>
      <c r="D80" s="216"/>
      <c r="E80" s="216"/>
    </row>
    <row r="81" spans="1:5" ht="12.75">
      <c r="A81" s="256"/>
      <c r="B81" s="256"/>
      <c r="C81" s="216"/>
      <c r="D81" s="216"/>
      <c r="E81" s="216"/>
    </row>
    <row r="82" spans="1:5" ht="12.75">
      <c r="A82" s="256"/>
      <c r="B82" s="256"/>
      <c r="C82" s="216"/>
      <c r="D82" s="216"/>
      <c r="E82" s="216"/>
    </row>
    <row r="83" spans="1:5" ht="12.75">
      <c r="A83" s="256"/>
      <c r="B83" s="256"/>
      <c r="C83" s="216"/>
      <c r="D83" s="216"/>
      <c r="E83" s="216"/>
    </row>
    <row r="84" spans="1:5" ht="12.75">
      <c r="A84" s="256"/>
      <c r="B84" s="256"/>
      <c r="C84" s="216"/>
      <c r="D84" s="216"/>
      <c r="E84" s="216"/>
    </row>
    <row r="85" spans="1:5" ht="12.75">
      <c r="A85" s="256"/>
      <c r="B85" s="256"/>
      <c r="C85" s="216"/>
      <c r="D85" s="216"/>
      <c r="E85" s="216"/>
    </row>
    <row r="86" spans="1:5" ht="12.75">
      <c r="A86" s="256"/>
      <c r="B86" s="256"/>
      <c r="C86" s="216"/>
      <c r="D86" s="216"/>
      <c r="E86" s="216"/>
    </row>
    <row r="87" spans="1:5" ht="12.75">
      <c r="A87" s="256"/>
      <c r="B87" s="256"/>
      <c r="C87" s="216"/>
      <c r="D87" s="216"/>
      <c r="E87" s="216"/>
    </row>
    <row r="88" spans="1:5" ht="12.75">
      <c r="A88" s="256"/>
      <c r="B88" s="256"/>
      <c r="C88" s="216"/>
      <c r="D88" s="216"/>
      <c r="E88" s="216"/>
    </row>
    <row r="89" spans="1:5" ht="12.75">
      <c r="A89" s="256"/>
      <c r="B89" s="256"/>
      <c r="C89" s="216"/>
      <c r="D89" s="216"/>
      <c r="E89" s="216"/>
    </row>
    <row r="90" spans="1:5" ht="12.75">
      <c r="A90" s="256"/>
      <c r="B90" s="256"/>
      <c r="C90" s="216"/>
      <c r="D90" s="216"/>
      <c r="E90" s="216"/>
    </row>
    <row r="91" spans="1:5" ht="12.75">
      <c r="A91" s="256"/>
      <c r="B91" s="256"/>
      <c r="C91" s="216"/>
      <c r="D91" s="216"/>
      <c r="E91" s="216"/>
    </row>
    <row r="92" spans="1:5" ht="12.75">
      <c r="A92" s="256"/>
      <c r="B92" s="256"/>
      <c r="C92" s="216"/>
      <c r="D92" s="216"/>
      <c r="E92" s="216"/>
    </row>
    <row r="93" spans="1:5" ht="12.75">
      <c r="A93" s="256"/>
      <c r="B93" s="256"/>
      <c r="C93" s="216"/>
      <c r="D93" s="216"/>
      <c r="E93" s="216"/>
    </row>
    <row r="94" spans="1:5" ht="12.75">
      <c r="A94" s="256"/>
      <c r="B94" s="256"/>
      <c r="C94" s="216"/>
      <c r="D94" s="216"/>
      <c r="E94" s="216"/>
    </row>
    <row r="95" spans="1:5" ht="12.75">
      <c r="A95" s="256"/>
      <c r="B95" s="256"/>
      <c r="C95" s="216"/>
      <c r="D95" s="216"/>
      <c r="E95" s="216"/>
    </row>
    <row r="96" spans="1:5" ht="12.75">
      <c r="A96" s="256"/>
      <c r="B96" s="256"/>
      <c r="C96" s="216"/>
      <c r="D96" s="216"/>
      <c r="E96" s="216"/>
    </row>
    <row r="97" spans="1:5" ht="12.75">
      <c r="A97" s="256"/>
      <c r="B97" s="256"/>
      <c r="C97" s="216"/>
      <c r="D97" s="216"/>
      <c r="E97" s="216"/>
    </row>
    <row r="98" spans="1:5" ht="12.75">
      <c r="A98" s="256"/>
      <c r="B98" s="256"/>
      <c r="C98" s="216"/>
      <c r="D98" s="216"/>
      <c r="E98" s="216"/>
    </row>
    <row r="99" spans="1:5" ht="12.75">
      <c r="A99" s="256"/>
      <c r="B99" s="256"/>
      <c r="C99" s="216"/>
      <c r="D99" s="216"/>
      <c r="E99" s="216"/>
    </row>
    <row r="100" spans="1:5" ht="12.75">
      <c r="A100" s="256"/>
      <c r="B100" s="256"/>
      <c r="C100" s="216"/>
      <c r="D100" s="216"/>
      <c r="E100" s="216"/>
    </row>
    <row r="101" spans="1:5" ht="12.75">
      <c r="A101" s="256"/>
      <c r="B101" s="256"/>
      <c r="C101" s="216"/>
      <c r="D101" s="216"/>
      <c r="E101" s="216"/>
    </row>
    <row r="102" spans="1:5" ht="12.75">
      <c r="A102" s="256"/>
      <c r="B102" s="256"/>
      <c r="C102" s="216"/>
      <c r="D102" s="216"/>
      <c r="E102" s="216"/>
    </row>
    <row r="103" spans="1:5" ht="12.75">
      <c r="A103" s="256"/>
      <c r="B103" s="256"/>
      <c r="C103" s="216"/>
      <c r="D103" s="216"/>
      <c r="E103" s="216"/>
    </row>
    <row r="104" spans="1:5" ht="12.75">
      <c r="A104" s="256"/>
      <c r="B104" s="256"/>
      <c r="C104" s="216"/>
      <c r="D104" s="216"/>
      <c r="E104" s="216"/>
    </row>
    <row r="105" spans="1:5" ht="12.75">
      <c r="A105" s="256"/>
      <c r="B105" s="256"/>
      <c r="C105" s="216"/>
      <c r="D105" s="216"/>
      <c r="E105" s="216"/>
    </row>
    <row r="106" spans="1:5" ht="12.75">
      <c r="A106" s="256"/>
      <c r="B106" s="256"/>
      <c r="C106" s="216"/>
      <c r="D106" s="216"/>
      <c r="E106" s="216"/>
    </row>
    <row r="107" spans="1:5" ht="12.75">
      <c r="A107" s="256"/>
      <c r="B107" s="256"/>
      <c r="C107" s="216"/>
      <c r="D107" s="216"/>
      <c r="E107" s="216"/>
    </row>
    <row r="108" spans="1:5" ht="12.75">
      <c r="A108" s="256"/>
      <c r="B108" s="256"/>
      <c r="C108" s="216"/>
      <c r="D108" s="216"/>
      <c r="E108" s="216"/>
    </row>
    <row r="109" spans="1:5" ht="12.75">
      <c r="A109" s="256"/>
      <c r="B109" s="256"/>
      <c r="C109" s="216"/>
      <c r="D109" s="216"/>
      <c r="E109" s="216"/>
    </row>
    <row r="110" spans="1:5" ht="12.75">
      <c r="A110" s="256"/>
      <c r="B110" s="256"/>
      <c r="C110" s="216"/>
      <c r="D110" s="216"/>
      <c r="E110" s="216"/>
    </row>
    <row r="111" spans="1:5" ht="12.75">
      <c r="A111" s="256"/>
      <c r="B111" s="256"/>
      <c r="C111" s="216"/>
      <c r="D111" s="216"/>
      <c r="E111" s="216"/>
    </row>
    <row r="112" spans="1:5" ht="12.75">
      <c r="A112" s="256"/>
      <c r="B112" s="256"/>
      <c r="C112" s="216"/>
      <c r="D112" s="216"/>
      <c r="E112" s="216"/>
    </row>
    <row r="113" spans="1:5" ht="12.75">
      <c r="A113" s="256"/>
      <c r="B113" s="256"/>
      <c r="C113" s="216"/>
      <c r="D113" s="216"/>
      <c r="E113" s="216"/>
    </row>
    <row r="114" spans="1:5" ht="12.75">
      <c r="A114" s="256"/>
      <c r="B114" s="256"/>
      <c r="C114" s="216"/>
      <c r="D114" s="216"/>
      <c r="E114" s="216"/>
    </row>
    <row r="115" spans="1:5" ht="12.75">
      <c r="A115" s="256"/>
      <c r="B115" s="256"/>
      <c r="C115" s="216"/>
      <c r="D115" s="216"/>
      <c r="E115" s="216"/>
    </row>
    <row r="116" spans="1:5" ht="12.75">
      <c r="A116" s="256"/>
      <c r="B116" s="256"/>
      <c r="C116" s="216"/>
      <c r="D116" s="216"/>
      <c r="E116" s="216"/>
    </row>
    <row r="117" spans="1:5" ht="12.75">
      <c r="A117" s="256"/>
      <c r="B117" s="256"/>
      <c r="C117" s="216"/>
      <c r="D117" s="216"/>
      <c r="E117" s="216"/>
    </row>
    <row r="118" spans="1:5" ht="12.75">
      <c r="A118" s="256"/>
      <c r="B118" s="256"/>
      <c r="C118" s="216"/>
      <c r="D118" s="216"/>
      <c r="E118" s="216"/>
    </row>
    <row r="119" spans="1:5" ht="12.75">
      <c r="A119" s="256"/>
      <c r="B119" s="256"/>
      <c r="C119" s="216"/>
      <c r="D119" s="216"/>
      <c r="E119" s="216"/>
    </row>
    <row r="120" spans="1:5" ht="12.75">
      <c r="A120" s="256"/>
      <c r="B120" s="256"/>
      <c r="C120" s="216"/>
      <c r="D120" s="216"/>
      <c r="E120" s="216"/>
    </row>
    <row r="121" spans="1:5" ht="12.75">
      <c r="A121" s="256"/>
      <c r="B121" s="256"/>
      <c r="C121" s="216"/>
      <c r="D121" s="216"/>
      <c r="E121" s="216"/>
    </row>
    <row r="122" spans="1:5" ht="12.75">
      <c r="A122" s="256"/>
      <c r="B122" s="256"/>
      <c r="C122" s="216"/>
      <c r="D122" s="216"/>
      <c r="E122" s="216"/>
    </row>
    <row r="123" spans="1:5" ht="12.75">
      <c r="A123" s="256"/>
      <c r="B123" s="256"/>
      <c r="C123" s="216"/>
      <c r="D123" s="216"/>
      <c r="E123" s="216"/>
    </row>
    <row r="124" spans="1:5" ht="12.75">
      <c r="A124" s="256"/>
      <c r="B124" s="256"/>
      <c r="C124" s="216"/>
      <c r="D124" s="216"/>
      <c r="E124" s="216"/>
    </row>
    <row r="125" spans="1:5" ht="12.75">
      <c r="A125" s="256"/>
      <c r="B125" s="256"/>
      <c r="C125" s="216"/>
      <c r="D125" s="216"/>
      <c r="E125" s="216"/>
    </row>
    <row r="126" spans="1:5" ht="12.75">
      <c r="A126" s="256"/>
      <c r="B126" s="256"/>
      <c r="C126" s="216"/>
      <c r="D126" s="216"/>
      <c r="E126" s="216"/>
    </row>
    <row r="127" spans="1:5" ht="12.75">
      <c r="A127" s="256"/>
      <c r="B127" s="256"/>
      <c r="C127" s="216"/>
      <c r="D127" s="216"/>
      <c r="E127" s="216"/>
    </row>
    <row r="128" spans="1:5" ht="12.75">
      <c r="A128" s="256"/>
      <c r="B128" s="256"/>
      <c r="C128" s="216"/>
      <c r="D128" s="216"/>
      <c r="E128" s="216"/>
    </row>
    <row r="129" spans="1:5" ht="12.75">
      <c r="A129" s="256"/>
      <c r="B129" s="256"/>
      <c r="C129" s="216"/>
      <c r="D129" s="216"/>
      <c r="E129" s="216"/>
    </row>
    <row r="130" spans="1:5" ht="12.75">
      <c r="A130" s="256"/>
      <c r="B130" s="256"/>
      <c r="C130" s="216"/>
      <c r="D130" s="216"/>
      <c r="E130" s="216"/>
    </row>
    <row r="131" spans="1:5" ht="12.75">
      <c r="A131" s="256"/>
      <c r="B131" s="256"/>
      <c r="C131" s="216"/>
      <c r="D131" s="216"/>
      <c r="E131" s="216"/>
    </row>
    <row r="132" spans="1:5" ht="12.75">
      <c r="A132" s="256"/>
      <c r="B132" s="256"/>
      <c r="C132" s="216"/>
      <c r="D132" s="216"/>
      <c r="E132" s="216"/>
    </row>
    <row r="133" spans="1:5" ht="12.75">
      <c r="A133" s="256"/>
      <c r="B133" s="256"/>
      <c r="C133" s="216"/>
      <c r="D133" s="216"/>
      <c r="E133" s="216"/>
    </row>
    <row r="134" spans="1:5" ht="12.75">
      <c r="A134" s="256"/>
      <c r="B134" s="256"/>
      <c r="C134" s="216"/>
      <c r="D134" s="216"/>
      <c r="E134" s="216"/>
    </row>
    <row r="135" spans="1:5" ht="12.75">
      <c r="A135" s="256"/>
      <c r="B135" s="256"/>
      <c r="C135" s="216"/>
      <c r="D135" s="216"/>
      <c r="E135" s="216"/>
    </row>
    <row r="136" spans="1:5" ht="12.75">
      <c r="A136" s="256"/>
      <c r="B136" s="256"/>
      <c r="C136" s="216"/>
      <c r="D136" s="216"/>
      <c r="E136" s="216"/>
    </row>
    <row r="137" spans="1:5" ht="12.75">
      <c r="A137" s="256"/>
      <c r="B137" s="256"/>
      <c r="C137" s="216"/>
      <c r="D137" s="216"/>
      <c r="E137" s="216"/>
    </row>
    <row r="138" spans="1:5" ht="12.75">
      <c r="A138" s="256"/>
      <c r="B138" s="256"/>
      <c r="C138" s="216"/>
      <c r="D138" s="216"/>
      <c r="E138" s="216"/>
    </row>
    <row r="139" spans="1:5" ht="12.75">
      <c r="A139" s="256"/>
      <c r="B139" s="256"/>
      <c r="C139" s="216"/>
      <c r="D139" s="216"/>
      <c r="E139" s="216"/>
    </row>
    <row r="140" spans="1:5" ht="12.75">
      <c r="A140" s="256"/>
      <c r="B140" s="256"/>
      <c r="C140" s="216"/>
      <c r="D140" s="216"/>
      <c r="E140" s="216"/>
    </row>
    <row r="141" spans="1:5" ht="12.75">
      <c r="A141" s="256"/>
      <c r="B141" s="256"/>
      <c r="C141" s="216"/>
      <c r="D141" s="216"/>
      <c r="E141" s="216"/>
    </row>
    <row r="142" spans="1:5" ht="12.75">
      <c r="A142" s="256"/>
      <c r="B142" s="256"/>
      <c r="C142" s="216"/>
      <c r="D142" s="216"/>
      <c r="E142" s="216"/>
    </row>
    <row r="143" spans="1:5" ht="12.75">
      <c r="A143" s="256"/>
      <c r="B143" s="256"/>
      <c r="C143" s="216"/>
      <c r="D143" s="216"/>
      <c r="E143" s="216"/>
    </row>
    <row r="144" spans="1:5" ht="12.75">
      <c r="A144" s="256"/>
      <c r="B144" s="256"/>
      <c r="C144" s="216"/>
      <c r="D144" s="216"/>
      <c r="E144" s="216"/>
    </row>
    <row r="145" spans="1:5" ht="12.75">
      <c r="A145" s="256"/>
      <c r="B145" s="256"/>
      <c r="C145" s="216"/>
      <c r="D145" s="216"/>
      <c r="E145" s="216"/>
    </row>
    <row r="146" spans="1:5" ht="12.75">
      <c r="A146" s="256"/>
      <c r="B146" s="256"/>
      <c r="C146" s="216"/>
      <c r="D146" s="216"/>
      <c r="E146" s="216"/>
    </row>
    <row r="147" spans="1:5" ht="12.75">
      <c r="A147" s="256"/>
      <c r="B147" s="256"/>
      <c r="C147" s="216"/>
      <c r="D147" s="216"/>
      <c r="E147" s="216"/>
    </row>
    <row r="148" spans="1:5" ht="12.75">
      <c r="A148" s="256"/>
      <c r="B148" s="256"/>
      <c r="C148" s="216"/>
      <c r="D148" s="216"/>
      <c r="E148" s="216"/>
    </row>
    <row r="149" spans="1:5" ht="12.75">
      <c r="A149" s="256"/>
      <c r="B149" s="256"/>
      <c r="C149" s="216"/>
      <c r="D149" s="216"/>
      <c r="E149" s="216"/>
    </row>
    <row r="150" spans="1:5" ht="12.75">
      <c r="A150" s="256"/>
      <c r="B150" s="256"/>
      <c r="C150" s="216"/>
      <c r="D150" s="216"/>
      <c r="E150" s="216"/>
    </row>
    <row r="151" spans="1:5" ht="12.75">
      <c r="A151" s="256"/>
      <c r="B151" s="256"/>
      <c r="C151" s="216"/>
      <c r="D151" s="216"/>
      <c r="E151" s="216"/>
    </row>
    <row r="152" spans="1:5" ht="12.75">
      <c r="A152" s="256"/>
      <c r="B152" s="256"/>
      <c r="C152" s="216"/>
      <c r="D152" s="216"/>
      <c r="E152" s="216"/>
    </row>
    <row r="153" spans="1:5" ht="12.75">
      <c r="A153" s="256"/>
      <c r="B153" s="256"/>
      <c r="C153" s="216"/>
      <c r="D153" s="216"/>
      <c r="E153" s="216"/>
    </row>
    <row r="154" spans="1:5" ht="12.75">
      <c r="A154" s="256"/>
      <c r="B154" s="256"/>
      <c r="C154" s="216"/>
      <c r="D154" s="216"/>
      <c r="E154" s="216"/>
    </row>
    <row r="155" spans="1:5" ht="12.75">
      <c r="A155" s="256"/>
      <c r="B155" s="256"/>
      <c r="C155" s="216"/>
      <c r="D155" s="216"/>
      <c r="E155" s="216"/>
    </row>
    <row r="156" spans="1:5" ht="12.75">
      <c r="A156" s="256"/>
      <c r="B156" s="256"/>
      <c r="C156" s="216"/>
      <c r="D156" s="216"/>
      <c r="E156" s="216"/>
    </row>
    <row r="157" spans="1:5" ht="12.75">
      <c r="A157" s="256"/>
      <c r="B157" s="256"/>
      <c r="C157" s="216"/>
      <c r="D157" s="216"/>
      <c r="E157" s="216"/>
    </row>
    <row r="158" spans="1:5" ht="12.75">
      <c r="A158" s="256"/>
      <c r="B158" s="256"/>
      <c r="C158" s="216"/>
      <c r="D158" s="216"/>
      <c r="E158" s="216"/>
    </row>
    <row r="159" spans="1:5" ht="12.75">
      <c r="A159" s="256"/>
      <c r="B159" s="256"/>
      <c r="C159" s="216"/>
      <c r="D159" s="216"/>
      <c r="E159" s="216"/>
    </row>
    <row r="160" spans="1:5" ht="12.75">
      <c r="A160" s="256"/>
      <c r="B160" s="256"/>
      <c r="C160" s="216"/>
      <c r="D160" s="216"/>
      <c r="E160" s="216"/>
    </row>
    <row r="161" spans="1:5" ht="12.75">
      <c r="A161" s="256"/>
      <c r="B161" s="256"/>
      <c r="C161" s="216"/>
      <c r="D161" s="216"/>
      <c r="E161" s="216"/>
    </row>
    <row r="162" spans="1:5" ht="12.75">
      <c r="A162" s="256"/>
      <c r="B162" s="256"/>
      <c r="C162" s="216"/>
      <c r="D162" s="216"/>
      <c r="E162" s="216"/>
    </row>
    <row r="163" spans="1:5" ht="12.75">
      <c r="A163" s="256"/>
      <c r="B163" s="256"/>
      <c r="C163" s="216"/>
      <c r="D163" s="216"/>
      <c r="E163" s="216"/>
    </row>
    <row r="164" spans="1:5" ht="12.75">
      <c r="A164" s="256"/>
      <c r="B164" s="256"/>
      <c r="C164" s="216"/>
      <c r="D164" s="216"/>
      <c r="E164" s="216"/>
    </row>
    <row r="165" spans="1:5" ht="12.75">
      <c r="A165" s="256"/>
      <c r="B165" s="256"/>
      <c r="C165" s="216"/>
      <c r="D165" s="216"/>
      <c r="E165" s="216"/>
    </row>
    <row r="166" spans="1:5" ht="12.75">
      <c r="A166" s="256"/>
      <c r="B166" s="256"/>
      <c r="C166" s="216"/>
      <c r="D166" s="216"/>
      <c r="E166" s="216"/>
    </row>
    <row r="167" spans="1:5" ht="12.75">
      <c r="A167" s="256"/>
      <c r="B167" s="256"/>
      <c r="C167" s="216"/>
      <c r="D167" s="216"/>
      <c r="E167" s="216"/>
    </row>
    <row r="168" spans="1:5" ht="12.75">
      <c r="A168" s="256"/>
      <c r="B168" s="256"/>
      <c r="C168" s="216"/>
      <c r="D168" s="216"/>
      <c r="E168" s="216"/>
    </row>
    <row r="169" spans="1:5" ht="12.75">
      <c r="A169" s="256"/>
      <c r="B169" s="256"/>
      <c r="C169" s="216"/>
      <c r="D169" s="216"/>
      <c r="E169" s="216"/>
    </row>
    <row r="170" spans="1:5" ht="12.75">
      <c r="A170" s="256"/>
      <c r="B170" s="256"/>
      <c r="C170" s="216"/>
      <c r="D170" s="216"/>
      <c r="E170" s="216"/>
    </row>
    <row r="171" spans="1:5" ht="12.75">
      <c r="A171" s="256"/>
      <c r="B171" s="256"/>
      <c r="C171" s="216"/>
      <c r="D171" s="216"/>
      <c r="E171" s="216"/>
    </row>
    <row r="172" spans="1:5" ht="12.75">
      <c r="A172" s="256"/>
      <c r="B172" s="256"/>
      <c r="C172" s="216"/>
      <c r="D172" s="216"/>
      <c r="E172" s="216"/>
    </row>
    <row r="173" spans="1:5" ht="12.75">
      <c r="A173" s="256"/>
      <c r="B173" s="256"/>
      <c r="C173" s="216"/>
      <c r="D173" s="216"/>
      <c r="E173" s="216"/>
    </row>
    <row r="174" spans="1:5" ht="12.75">
      <c r="A174" s="256"/>
      <c r="B174" s="256"/>
      <c r="C174" s="216"/>
      <c r="D174" s="216"/>
      <c r="E174" s="216"/>
    </row>
    <row r="175" spans="1:5" ht="12.75">
      <c r="A175" s="256"/>
      <c r="B175" s="256"/>
      <c r="C175" s="216"/>
      <c r="D175" s="216"/>
      <c r="E175" s="216"/>
    </row>
    <row r="176" spans="1:5" ht="12.75">
      <c r="A176" s="256"/>
      <c r="B176" s="256"/>
      <c r="C176" s="216"/>
      <c r="D176" s="216"/>
      <c r="E176" s="216"/>
    </row>
    <row r="177" spans="1:5" ht="12.75">
      <c r="A177" s="256"/>
      <c r="B177" s="256"/>
      <c r="C177" s="216"/>
      <c r="D177" s="216"/>
      <c r="E177" s="216"/>
    </row>
    <row r="178" spans="1:5" ht="12.75">
      <c r="A178" s="256"/>
      <c r="B178" s="256"/>
      <c r="C178" s="216"/>
      <c r="D178" s="216"/>
      <c r="E178" s="216"/>
    </row>
    <row r="179" spans="1:5" ht="12.75">
      <c r="A179" s="256"/>
      <c r="B179" s="256"/>
      <c r="C179" s="216"/>
      <c r="D179" s="216"/>
      <c r="E179" s="216"/>
    </row>
    <row r="180" spans="1:5" ht="12.75">
      <c r="A180" s="256"/>
      <c r="B180" s="256"/>
      <c r="C180" s="216"/>
      <c r="D180" s="216"/>
      <c r="E180" s="216"/>
    </row>
    <row r="181" spans="1:5" ht="12.75">
      <c r="A181" s="256"/>
      <c r="B181" s="256"/>
      <c r="C181" s="216"/>
      <c r="D181" s="216"/>
      <c r="E181" s="216"/>
    </row>
    <row r="182" spans="1:5" ht="12.75">
      <c r="A182" s="256"/>
      <c r="B182" s="256"/>
      <c r="C182" s="216"/>
      <c r="D182" s="216"/>
      <c r="E182" s="216"/>
    </row>
    <row r="183" spans="1:5" ht="12.75">
      <c r="A183" s="256"/>
      <c r="B183" s="256"/>
      <c r="C183" s="216"/>
      <c r="D183" s="216"/>
      <c r="E183" s="216"/>
    </row>
    <row r="184" spans="1:5" ht="12.75">
      <c r="A184" s="256"/>
      <c r="B184" s="256"/>
      <c r="C184" s="216"/>
      <c r="D184" s="216"/>
      <c r="E184" s="216"/>
    </row>
    <row r="185" spans="1:5" ht="12.75">
      <c r="A185" s="256"/>
      <c r="B185" s="256"/>
      <c r="C185" s="216"/>
      <c r="D185" s="216"/>
      <c r="E185" s="216"/>
    </row>
    <row r="186" spans="1:5" ht="12.75">
      <c r="A186" s="256"/>
      <c r="B186" s="256"/>
      <c r="C186" s="216"/>
      <c r="D186" s="216"/>
      <c r="E186" s="216"/>
    </row>
    <row r="187" spans="1:5" ht="12.75">
      <c r="A187" s="256"/>
      <c r="B187" s="256"/>
      <c r="C187" s="216"/>
      <c r="D187" s="216"/>
      <c r="E187" s="216"/>
    </row>
    <row r="188" spans="1:5" ht="12.75">
      <c r="A188" s="256"/>
      <c r="B188" s="256"/>
      <c r="C188" s="216"/>
      <c r="D188" s="216"/>
      <c r="E188" s="216"/>
    </row>
    <row r="189" spans="1:5" ht="12.75">
      <c r="A189" s="256"/>
      <c r="B189" s="256"/>
      <c r="C189" s="216"/>
      <c r="D189" s="216"/>
      <c r="E189" s="216"/>
    </row>
    <row r="190" spans="1:5" ht="12.75">
      <c r="A190" s="256"/>
      <c r="B190" s="256"/>
      <c r="C190" s="216"/>
      <c r="D190" s="216"/>
      <c r="E190" s="216"/>
    </row>
    <row r="191" spans="1:5" ht="12.75">
      <c r="A191" s="256"/>
      <c r="B191" s="256"/>
      <c r="C191" s="216"/>
      <c r="D191" s="216"/>
      <c r="E191" s="216"/>
    </row>
    <row r="192" spans="1:5" ht="12.75">
      <c r="A192" s="256"/>
      <c r="B192" s="256"/>
      <c r="C192" s="216"/>
      <c r="D192" s="216"/>
      <c r="E192" s="216"/>
    </row>
    <row r="193" spans="1:5" ht="12.75">
      <c r="A193" s="256"/>
      <c r="B193" s="256"/>
      <c r="C193" s="216"/>
      <c r="D193" s="216"/>
      <c r="E193" s="216"/>
    </row>
    <row r="194" spans="1:5" ht="12.75">
      <c r="A194" s="256"/>
      <c r="B194" s="256"/>
      <c r="C194" s="216"/>
      <c r="D194" s="216"/>
      <c r="E194" s="216"/>
    </row>
    <row r="195" spans="1:5" ht="12.75">
      <c r="A195" s="256"/>
      <c r="B195" s="256"/>
      <c r="C195" s="216"/>
      <c r="D195" s="216"/>
      <c r="E195" s="216"/>
    </row>
    <row r="196" spans="1:5" ht="12.75">
      <c r="A196" s="256"/>
      <c r="B196" s="256"/>
      <c r="C196" s="216"/>
      <c r="D196" s="216"/>
      <c r="E196" s="216"/>
    </row>
    <row r="197" spans="1:5" ht="12.75">
      <c r="A197" s="256"/>
      <c r="B197" s="256"/>
      <c r="C197" s="216"/>
      <c r="D197" s="216"/>
      <c r="E197" s="216"/>
    </row>
    <row r="198" spans="1:5" ht="12.75">
      <c r="A198" s="256"/>
      <c r="B198" s="256"/>
      <c r="C198" s="216"/>
      <c r="D198" s="216"/>
      <c r="E198" s="216"/>
    </row>
    <row r="199" spans="1:5" ht="12.75">
      <c r="A199" s="256"/>
      <c r="B199" s="256"/>
      <c r="C199" s="216"/>
      <c r="D199" s="216"/>
      <c r="E199" s="216"/>
    </row>
    <row r="200" spans="1:5" ht="12.75">
      <c r="A200" s="256"/>
      <c r="B200" s="256"/>
      <c r="C200" s="216"/>
      <c r="D200" s="216"/>
      <c r="E200" s="216"/>
    </row>
    <row r="201" spans="1:5" ht="12.75">
      <c r="A201" s="256"/>
      <c r="B201" s="256"/>
      <c r="C201" s="216"/>
      <c r="D201" s="216"/>
      <c r="E201" s="216"/>
    </row>
    <row r="202" spans="1:5" ht="12.75">
      <c r="A202" s="256"/>
      <c r="B202" s="256"/>
      <c r="C202" s="216"/>
      <c r="D202" s="216"/>
      <c r="E202" s="216"/>
    </row>
    <row r="203" spans="1:5" ht="12.75">
      <c r="A203" s="256"/>
      <c r="B203" s="256"/>
      <c r="C203" s="216"/>
      <c r="D203" s="216"/>
      <c r="E203" s="216"/>
    </row>
    <row r="204" spans="1:5" ht="12.75">
      <c r="A204" s="256"/>
      <c r="B204" s="256"/>
      <c r="C204" s="216"/>
      <c r="D204" s="216"/>
      <c r="E204" s="216"/>
    </row>
    <row r="205" spans="1:5" ht="12.75">
      <c r="A205" s="256"/>
      <c r="B205" s="256"/>
      <c r="C205" s="216"/>
      <c r="D205" s="216"/>
      <c r="E205" s="216"/>
    </row>
    <row r="206" spans="1:5" ht="12.75">
      <c r="A206" s="256"/>
      <c r="B206" s="256"/>
      <c r="C206" s="216"/>
      <c r="D206" s="216"/>
      <c r="E206" s="216"/>
    </row>
    <row r="207" spans="1:5" ht="12.75">
      <c r="A207" s="256"/>
      <c r="B207" s="256"/>
      <c r="C207" s="216"/>
      <c r="D207" s="216"/>
      <c r="E207" s="216"/>
    </row>
    <row r="208" spans="1:5" ht="12.75">
      <c r="A208" s="256"/>
      <c r="B208" s="256"/>
      <c r="C208" s="216"/>
      <c r="D208" s="216"/>
      <c r="E208" s="216"/>
    </row>
    <row r="209" spans="1:5" ht="12.75">
      <c r="A209" s="256"/>
      <c r="B209" s="256"/>
      <c r="C209" s="216"/>
      <c r="D209" s="216"/>
      <c r="E209" s="216"/>
    </row>
    <row r="210" spans="1:5" ht="12.75">
      <c r="A210" s="256"/>
      <c r="B210" s="256"/>
      <c r="C210" s="216"/>
      <c r="D210" s="216"/>
      <c r="E210" s="216"/>
    </row>
    <row r="211" spans="1:5" ht="12.75">
      <c r="A211" s="256"/>
      <c r="B211" s="256"/>
      <c r="C211" s="216"/>
      <c r="D211" s="216"/>
      <c r="E211" s="216"/>
    </row>
    <row r="212" spans="1:5" ht="12.75">
      <c r="A212" s="256"/>
      <c r="B212" s="256"/>
      <c r="C212" s="216"/>
      <c r="D212" s="216"/>
      <c r="E212" s="216"/>
    </row>
    <row r="213" spans="1:5" ht="12.75">
      <c r="A213" s="256"/>
      <c r="B213" s="256"/>
      <c r="C213" s="216"/>
      <c r="D213" s="216"/>
      <c r="E213" s="216"/>
    </row>
    <row r="214" spans="1:5" ht="12.75">
      <c r="A214" s="256"/>
      <c r="B214" s="256"/>
      <c r="C214" s="216"/>
      <c r="D214" s="216"/>
      <c r="E214" s="216"/>
    </row>
    <row r="215" spans="1:5" ht="12.75">
      <c r="A215" s="256"/>
      <c r="B215" s="256"/>
      <c r="C215" s="216"/>
      <c r="D215" s="216"/>
      <c r="E215" s="216"/>
    </row>
    <row r="216" spans="1:5" ht="12.75">
      <c r="A216" s="256"/>
      <c r="B216" s="256"/>
      <c r="C216" s="216"/>
      <c r="D216" s="216"/>
      <c r="E216" s="216"/>
    </row>
    <row r="217" spans="1:5" ht="12.75">
      <c r="A217" s="256"/>
      <c r="B217" s="256"/>
      <c r="C217" s="216"/>
      <c r="D217" s="216"/>
      <c r="E217" s="216"/>
    </row>
    <row r="218" spans="1:5" ht="12.75">
      <c r="A218" s="256"/>
      <c r="B218" s="256"/>
      <c r="C218" s="216"/>
      <c r="D218" s="216"/>
      <c r="E218" s="216"/>
    </row>
    <row r="219" spans="1:5" ht="12.75">
      <c r="A219" s="256"/>
      <c r="B219" s="256"/>
      <c r="C219" s="216"/>
      <c r="D219" s="216"/>
      <c r="E219" s="216"/>
    </row>
    <row r="220" spans="1:5" ht="12.75">
      <c r="A220" s="256"/>
      <c r="B220" s="256"/>
      <c r="C220" s="216"/>
      <c r="D220" s="216"/>
      <c r="E220" s="216"/>
    </row>
    <row r="221" spans="1:5" ht="12.75">
      <c r="A221" s="256"/>
      <c r="B221" s="256"/>
      <c r="C221" s="216"/>
      <c r="D221" s="216"/>
      <c r="E221" s="216"/>
    </row>
    <row r="222" spans="1:5" ht="12.75">
      <c r="A222" s="256"/>
      <c r="B222" s="256"/>
      <c r="C222" s="216"/>
      <c r="D222" s="216"/>
      <c r="E222" s="216"/>
    </row>
    <row r="223" spans="1:5" ht="12.75">
      <c r="A223" s="256"/>
      <c r="B223" s="256"/>
      <c r="C223" s="216"/>
      <c r="D223" s="216"/>
      <c r="E223" s="216"/>
    </row>
    <row r="224" spans="1:5" ht="12.75">
      <c r="A224" s="256"/>
      <c r="B224" s="256"/>
      <c r="C224" s="216"/>
      <c r="D224" s="216"/>
      <c r="E224" s="216"/>
    </row>
    <row r="225" spans="1:5" ht="12.75">
      <c r="A225" s="256"/>
      <c r="B225" s="256"/>
      <c r="C225" s="216"/>
      <c r="D225" s="216"/>
      <c r="E225" s="216"/>
    </row>
    <row r="226" spans="1:5" ht="12.75">
      <c r="A226" s="256"/>
      <c r="B226" s="256"/>
      <c r="C226" s="216"/>
      <c r="D226" s="216"/>
      <c r="E226" s="216"/>
    </row>
    <row r="227" spans="1:5" ht="12.75">
      <c r="A227" s="256"/>
      <c r="B227" s="256"/>
      <c r="C227" s="216"/>
      <c r="D227" s="216"/>
      <c r="E227" s="216"/>
    </row>
    <row r="228" spans="1:5" ht="12.75">
      <c r="A228" s="256"/>
      <c r="B228" s="256"/>
      <c r="C228" s="216"/>
      <c r="D228" s="216"/>
      <c r="E228" s="216"/>
    </row>
    <row r="229" spans="1:5" ht="12.75">
      <c r="A229" s="256"/>
      <c r="B229" s="256"/>
      <c r="C229" s="216"/>
      <c r="D229" s="216"/>
      <c r="E229" s="216"/>
    </row>
    <row r="230" spans="1:5" ht="12.75">
      <c r="A230" s="256"/>
      <c r="B230" s="256"/>
      <c r="C230" s="216"/>
      <c r="D230" s="216"/>
      <c r="E230" s="216"/>
    </row>
    <row r="231" spans="1:5" ht="12.75">
      <c r="A231" s="256"/>
      <c r="B231" s="256"/>
      <c r="C231" s="216"/>
      <c r="D231" s="216"/>
      <c r="E231" s="216"/>
    </row>
    <row r="232" spans="1:5" ht="12.75">
      <c r="A232" s="256"/>
      <c r="B232" s="256"/>
      <c r="C232" s="216"/>
      <c r="D232" s="216"/>
      <c r="E232" s="216"/>
    </row>
    <row r="233" spans="1:5" ht="12.75">
      <c r="A233" s="256"/>
      <c r="B233" s="256"/>
      <c r="C233" s="216"/>
      <c r="D233" s="216"/>
      <c r="E233" s="216"/>
    </row>
    <row r="234" spans="1:5" ht="12.75">
      <c r="A234" s="256"/>
      <c r="B234" s="256"/>
      <c r="C234" s="216"/>
      <c r="D234" s="216"/>
      <c r="E234" s="216"/>
    </row>
    <row r="235" spans="1:5" ht="12.75">
      <c r="A235" s="256"/>
      <c r="B235" s="256"/>
      <c r="C235" s="216"/>
      <c r="D235" s="216"/>
      <c r="E235" s="216"/>
    </row>
    <row r="236" spans="1:5" ht="12.75">
      <c r="A236" s="256"/>
      <c r="B236" s="256"/>
      <c r="C236" s="216"/>
      <c r="D236" s="216"/>
      <c r="E236" s="216"/>
    </row>
    <row r="237" spans="1:5" ht="12.75">
      <c r="A237" s="256"/>
      <c r="B237" s="256"/>
      <c r="C237" s="216"/>
      <c r="D237" s="216"/>
      <c r="E237" s="216"/>
    </row>
    <row r="238" spans="1:5" ht="12.75">
      <c r="A238" s="256"/>
      <c r="B238" s="256"/>
      <c r="C238" s="216"/>
      <c r="D238" s="216"/>
      <c r="E238" s="216"/>
    </row>
    <row r="239" spans="1:5" ht="12.75">
      <c r="A239" s="256"/>
      <c r="B239" s="256"/>
      <c r="C239" s="216"/>
      <c r="D239" s="216"/>
      <c r="E239" s="216"/>
    </row>
    <row r="240" spans="1:5" ht="12.75">
      <c r="A240" s="256"/>
      <c r="B240" s="256"/>
      <c r="C240" s="216"/>
      <c r="D240" s="216"/>
      <c r="E240" s="216"/>
    </row>
    <row r="241" spans="1:5" ht="12.75">
      <c r="A241" s="256"/>
      <c r="B241" s="256"/>
      <c r="C241" s="216"/>
      <c r="D241" s="216"/>
      <c r="E241" s="216"/>
    </row>
    <row r="242" spans="1:5" ht="12.75">
      <c r="A242" s="256"/>
      <c r="B242" s="256"/>
      <c r="C242" s="216"/>
      <c r="D242" s="216"/>
      <c r="E242" s="216"/>
    </row>
    <row r="243" spans="1:5" ht="12.75">
      <c r="A243" s="256"/>
      <c r="B243" s="256"/>
      <c r="C243" s="216"/>
      <c r="D243" s="216"/>
      <c r="E243" s="216"/>
    </row>
    <row r="244" spans="1:5" ht="12.75">
      <c r="A244" s="256"/>
      <c r="B244" s="256"/>
      <c r="C244" s="216"/>
      <c r="D244" s="216"/>
      <c r="E244" s="216"/>
    </row>
    <row r="245" spans="1:5" ht="12.75">
      <c r="A245" s="256"/>
      <c r="B245" s="256"/>
      <c r="C245" s="216"/>
      <c r="D245" s="216"/>
      <c r="E245" s="216"/>
    </row>
    <row r="246" spans="1:5" ht="12.75">
      <c r="A246" s="256"/>
      <c r="B246" s="256"/>
      <c r="C246" s="216"/>
      <c r="D246" s="216"/>
      <c r="E246" s="216"/>
    </row>
    <row r="247" spans="1:5" ht="12.75">
      <c r="A247" s="256"/>
      <c r="B247" s="256"/>
      <c r="C247" s="216"/>
      <c r="D247" s="216"/>
      <c r="E247" s="216"/>
    </row>
    <row r="248" spans="1:5" ht="12.75">
      <c r="A248" s="256"/>
      <c r="B248" s="256"/>
      <c r="C248" s="216"/>
      <c r="D248" s="216"/>
      <c r="E248" s="216"/>
    </row>
    <row r="249" spans="1:5" ht="12.75">
      <c r="A249" s="256"/>
      <c r="B249" s="256"/>
      <c r="C249" s="216"/>
      <c r="D249" s="216"/>
      <c r="E249" s="216"/>
    </row>
    <row r="250" spans="1:5" ht="12.75">
      <c r="A250" s="256"/>
      <c r="B250" s="256"/>
      <c r="C250" s="216"/>
      <c r="D250" s="216"/>
      <c r="E250" s="216"/>
    </row>
    <row r="251" spans="1:5" ht="12.75">
      <c r="A251" s="256"/>
      <c r="B251" s="256"/>
      <c r="C251" s="216"/>
      <c r="D251" s="216"/>
      <c r="E251" s="216"/>
    </row>
    <row r="252" spans="1:5" ht="12.75">
      <c r="A252" s="256"/>
      <c r="B252" s="256"/>
      <c r="C252" s="216"/>
      <c r="D252" s="216"/>
      <c r="E252" s="216"/>
    </row>
    <row r="253" spans="1:5" ht="12.75">
      <c r="A253" s="256"/>
      <c r="B253" s="256"/>
      <c r="C253" s="216"/>
      <c r="D253" s="216"/>
      <c r="E253" s="216"/>
    </row>
    <row r="254" spans="1:5" ht="12.75">
      <c r="A254" s="256"/>
      <c r="B254" s="256"/>
      <c r="C254" s="216"/>
      <c r="D254" s="216"/>
      <c r="E254" s="216"/>
    </row>
    <row r="255" spans="1:5" ht="12.75">
      <c r="A255" s="256"/>
      <c r="B255" s="256"/>
      <c r="C255" s="216"/>
      <c r="D255" s="216"/>
      <c r="E255" s="216"/>
    </row>
    <row r="256" spans="1:5" ht="12.75">
      <c r="A256" s="256"/>
      <c r="B256" s="256"/>
      <c r="C256" s="216"/>
      <c r="D256" s="216"/>
      <c r="E256" s="216"/>
    </row>
    <row r="257" spans="1:5" ht="12.75">
      <c r="A257" s="256"/>
      <c r="B257" s="256"/>
      <c r="C257" s="216"/>
      <c r="D257" s="216"/>
      <c r="E257" s="216"/>
    </row>
    <row r="258" spans="1:5" ht="12.75">
      <c r="A258" s="256"/>
      <c r="B258" s="256"/>
      <c r="C258" s="216"/>
      <c r="D258" s="216"/>
      <c r="E258" s="216"/>
    </row>
    <row r="259" spans="1:5" ht="12.75">
      <c r="A259" s="256"/>
      <c r="B259" s="256"/>
      <c r="C259" s="216"/>
      <c r="D259" s="216"/>
      <c r="E259" s="216"/>
    </row>
    <row r="260" spans="1:5" ht="12.75">
      <c r="A260" s="256"/>
      <c r="B260" s="256"/>
      <c r="C260" s="216"/>
      <c r="D260" s="216"/>
      <c r="E260" s="216"/>
    </row>
    <row r="261" spans="1:5" ht="12.75">
      <c r="A261" s="256"/>
      <c r="B261" s="256"/>
      <c r="C261" s="216"/>
      <c r="D261" s="216"/>
      <c r="E261" s="216"/>
    </row>
    <row r="262" spans="1:5" ht="12.75">
      <c r="A262" s="256"/>
      <c r="B262" s="256"/>
      <c r="C262" s="216"/>
      <c r="D262" s="216"/>
      <c r="E262" s="216"/>
    </row>
    <row r="263" spans="1:5" ht="12.75">
      <c r="A263" s="256"/>
      <c r="B263" s="256"/>
      <c r="C263" s="216"/>
      <c r="D263" s="216"/>
      <c r="E263" s="216"/>
    </row>
    <row r="264" spans="1:5" ht="12.75">
      <c r="A264" s="256"/>
      <c r="B264" s="256"/>
      <c r="C264" s="216"/>
      <c r="D264" s="216"/>
      <c r="E264" s="216"/>
    </row>
    <row r="265" spans="1:5" ht="12.75">
      <c r="A265" s="256"/>
      <c r="B265" s="256"/>
      <c r="C265" s="216"/>
      <c r="D265" s="216"/>
      <c r="E265" s="216"/>
    </row>
    <row r="266" spans="1:5" ht="12.75">
      <c r="A266" s="256"/>
      <c r="B266" s="256"/>
      <c r="C266" s="216"/>
      <c r="D266" s="216"/>
      <c r="E266" s="216"/>
    </row>
    <row r="267" spans="1:5" ht="12.75">
      <c r="A267" s="256"/>
      <c r="B267" s="256"/>
      <c r="C267" s="216"/>
      <c r="D267" s="216"/>
      <c r="E267" s="216"/>
    </row>
    <row r="268" spans="1:5" ht="12.75">
      <c r="A268" s="256"/>
      <c r="B268" s="256"/>
      <c r="C268" s="216"/>
      <c r="D268" s="216"/>
      <c r="E268" s="216"/>
    </row>
    <row r="269" spans="1:5" ht="12.75">
      <c r="A269" s="256"/>
      <c r="B269" s="256"/>
      <c r="C269" s="216"/>
      <c r="D269" s="216"/>
      <c r="E269" s="216"/>
    </row>
    <row r="270" spans="1:5" ht="12.75">
      <c r="A270" s="256"/>
      <c r="B270" s="256"/>
      <c r="C270" s="216"/>
      <c r="D270" s="216"/>
      <c r="E270" s="216"/>
    </row>
    <row r="271" spans="1:5" ht="12.75">
      <c r="A271" s="256"/>
      <c r="B271" s="256"/>
      <c r="C271" s="216"/>
      <c r="D271" s="216"/>
      <c r="E271" s="216"/>
    </row>
    <row r="272" spans="1:5" ht="12.75">
      <c r="A272" s="256"/>
      <c r="B272" s="256"/>
      <c r="C272" s="216"/>
      <c r="D272" s="216"/>
      <c r="E272" s="216"/>
    </row>
    <row r="273" spans="1:5" ht="12.75">
      <c r="A273" s="256"/>
      <c r="B273" s="256"/>
      <c r="C273" s="216"/>
      <c r="D273" s="216"/>
      <c r="E273" s="216"/>
    </row>
    <row r="274" spans="1:5" ht="12.75">
      <c r="A274" s="256"/>
      <c r="B274" s="256"/>
      <c r="C274" s="216"/>
      <c r="D274" s="216"/>
      <c r="E274" s="216"/>
    </row>
    <row r="275" spans="1:5" ht="12.75">
      <c r="A275" s="256"/>
      <c r="B275" s="256"/>
      <c r="C275" s="216"/>
      <c r="D275" s="216"/>
      <c r="E275" s="216"/>
    </row>
    <row r="276" spans="1:5" ht="12.75">
      <c r="A276" s="256"/>
      <c r="B276" s="256"/>
      <c r="C276" s="216"/>
      <c r="D276" s="216"/>
      <c r="E276" s="216"/>
    </row>
    <row r="277" spans="1:5" ht="12.75">
      <c r="A277" s="256"/>
      <c r="B277" s="256"/>
      <c r="C277" s="216"/>
      <c r="D277" s="216"/>
      <c r="E277" s="216"/>
    </row>
    <row r="278" spans="1:5" ht="12.75">
      <c r="A278" s="256"/>
      <c r="B278" s="256"/>
      <c r="C278" s="216"/>
      <c r="D278" s="216"/>
      <c r="E278" s="216"/>
    </row>
    <row r="279" spans="1:5" ht="12.75">
      <c r="A279" s="256"/>
      <c r="B279" s="256"/>
      <c r="C279" s="216"/>
      <c r="D279" s="216"/>
      <c r="E279" s="216"/>
    </row>
    <row r="280" spans="1:5" ht="12.75">
      <c r="A280" s="256"/>
      <c r="B280" s="256"/>
      <c r="C280" s="216"/>
      <c r="D280" s="216"/>
      <c r="E280" s="216"/>
    </row>
    <row r="281" spans="1:5" ht="12.75">
      <c r="A281" s="256"/>
      <c r="B281" s="256"/>
      <c r="C281" s="216"/>
      <c r="D281" s="216"/>
      <c r="E281" s="216"/>
    </row>
    <row r="282" spans="1:5" ht="12.75">
      <c r="A282" s="256"/>
      <c r="B282" s="256"/>
      <c r="C282" s="216"/>
      <c r="D282" s="216"/>
      <c r="E282" s="216"/>
    </row>
    <row r="283" spans="1:5" ht="12.75">
      <c r="A283" s="256"/>
      <c r="B283" s="256"/>
      <c r="C283" s="216"/>
      <c r="D283" s="216"/>
      <c r="E283" s="216"/>
    </row>
    <row r="284" spans="1:5" ht="12.75">
      <c r="A284" s="256"/>
      <c r="B284" s="256"/>
      <c r="C284" s="216"/>
      <c r="D284" s="216"/>
      <c r="E284" s="216"/>
    </row>
    <row r="285" spans="1:5" ht="12.75">
      <c r="A285" s="256"/>
      <c r="B285" s="256"/>
      <c r="C285" s="216"/>
      <c r="D285" s="216"/>
      <c r="E285" s="216"/>
    </row>
    <row r="286" spans="1:5" ht="12.75">
      <c r="A286" s="256"/>
      <c r="B286" s="256"/>
      <c r="C286" s="216"/>
      <c r="D286" s="216"/>
      <c r="E286" s="216"/>
    </row>
    <row r="287" spans="1:5" ht="12.75">
      <c r="A287" s="256"/>
      <c r="B287" s="256"/>
      <c r="C287" s="216"/>
      <c r="D287" s="216"/>
      <c r="E287" s="216"/>
    </row>
    <row r="288" spans="1:5" ht="12.75">
      <c r="A288" s="256"/>
      <c r="B288" s="256"/>
      <c r="C288" s="216"/>
      <c r="D288" s="216"/>
      <c r="E288" s="216"/>
    </row>
    <row r="289" spans="1:5" ht="12.75">
      <c r="A289" s="256"/>
      <c r="B289" s="256"/>
      <c r="C289" s="216"/>
      <c r="D289" s="216"/>
      <c r="E289" s="216"/>
    </row>
    <row r="290" spans="1:5" ht="12.75">
      <c r="A290" s="256"/>
      <c r="B290" s="256"/>
      <c r="C290" s="216"/>
      <c r="D290" s="216"/>
      <c r="E290" s="216"/>
    </row>
    <row r="291" spans="1:5" ht="12.75">
      <c r="A291" s="256"/>
      <c r="B291" s="256"/>
      <c r="C291" s="216"/>
      <c r="D291" s="216"/>
      <c r="E291" s="216"/>
    </row>
    <row r="292" spans="1:5" ht="12.75">
      <c r="A292" s="256"/>
      <c r="B292" s="256"/>
      <c r="C292" s="216"/>
      <c r="D292" s="216"/>
      <c r="E292" s="216"/>
    </row>
    <row r="293" spans="1:5" ht="12.75">
      <c r="A293" s="256"/>
      <c r="B293" s="256"/>
      <c r="C293" s="216"/>
      <c r="D293" s="216"/>
      <c r="E293" s="216"/>
    </row>
    <row r="294" spans="1:5" ht="12.75">
      <c r="A294" s="256"/>
      <c r="B294" s="256"/>
      <c r="C294" s="216"/>
      <c r="D294" s="216"/>
      <c r="E294" s="216"/>
    </row>
    <row r="295" spans="1:5" ht="12.75">
      <c r="A295" s="256"/>
      <c r="B295" s="256"/>
      <c r="C295" s="216"/>
      <c r="D295" s="216"/>
      <c r="E295" s="216"/>
    </row>
    <row r="296" spans="1:5" ht="12.75">
      <c r="A296" s="256"/>
      <c r="B296" s="256"/>
      <c r="C296" s="216"/>
      <c r="D296" s="216"/>
      <c r="E296" s="216"/>
    </row>
    <row r="297" spans="1:5" ht="12.75">
      <c r="A297" s="256"/>
      <c r="B297" s="256"/>
      <c r="C297" s="216"/>
      <c r="D297" s="216"/>
      <c r="E297" s="216"/>
    </row>
    <row r="298" spans="1:5" ht="12.75">
      <c r="A298" s="256"/>
      <c r="B298" s="256"/>
      <c r="C298" s="216"/>
      <c r="D298" s="216"/>
      <c r="E298" s="216"/>
    </row>
    <row r="299" spans="1:5" ht="12.75">
      <c r="A299" s="256"/>
      <c r="B299" s="256"/>
      <c r="C299" s="216"/>
      <c r="D299" s="216"/>
      <c r="E299" s="216"/>
    </row>
    <row r="300" spans="1:5" ht="12.75">
      <c r="A300" s="256"/>
      <c r="B300" s="256"/>
      <c r="C300" s="216"/>
      <c r="D300" s="216"/>
      <c r="E300" s="216"/>
    </row>
    <row r="301" spans="1:5" ht="12.75">
      <c r="A301" s="256"/>
      <c r="B301" s="256"/>
      <c r="C301" s="216"/>
      <c r="D301" s="216"/>
      <c r="E301" s="216"/>
    </row>
    <row r="302" spans="1:5" ht="12.75">
      <c r="A302" s="256"/>
      <c r="B302" s="256"/>
      <c r="C302" s="216"/>
      <c r="D302" s="216"/>
      <c r="E302" s="216"/>
    </row>
    <row r="303" spans="1:5" ht="12.75">
      <c r="A303" s="256"/>
      <c r="B303" s="256"/>
      <c r="C303" s="216"/>
      <c r="D303" s="216"/>
      <c r="E303" s="216"/>
    </row>
    <row r="304" spans="1:5" ht="12.75">
      <c r="A304" s="256"/>
      <c r="B304" s="256"/>
      <c r="C304" s="216"/>
      <c r="D304" s="216"/>
      <c r="E304" s="216"/>
    </row>
    <row r="305" spans="1:5" ht="12.75">
      <c r="A305" s="256"/>
      <c r="B305" s="256"/>
      <c r="C305" s="216"/>
      <c r="D305" s="216"/>
      <c r="E305" s="216"/>
    </row>
    <row r="306" spans="1:5" ht="12.75">
      <c r="A306" s="256"/>
      <c r="B306" s="256"/>
      <c r="C306" s="216"/>
      <c r="D306" s="216"/>
      <c r="E306" s="216"/>
    </row>
    <row r="307" spans="1:5" ht="12.75">
      <c r="A307" s="256"/>
      <c r="B307" s="256"/>
      <c r="C307" s="216"/>
      <c r="D307" s="216"/>
      <c r="E307" s="216"/>
    </row>
    <row r="308" spans="1:5" ht="12.75">
      <c r="A308" s="256"/>
      <c r="B308" s="256"/>
      <c r="C308" s="216"/>
      <c r="D308" s="216"/>
      <c r="E308" s="216"/>
    </row>
    <row r="309" spans="1:5" ht="12.75">
      <c r="A309" s="256"/>
      <c r="B309" s="256"/>
      <c r="C309" s="216"/>
      <c r="D309" s="216"/>
      <c r="E309" s="216"/>
    </row>
    <row r="310" spans="1:5" ht="12.75">
      <c r="A310" s="256"/>
      <c r="B310" s="256"/>
      <c r="C310" s="216"/>
      <c r="D310" s="216"/>
      <c r="E310" s="216"/>
    </row>
    <row r="311" spans="1:5" ht="12.75">
      <c r="A311" s="256"/>
      <c r="B311" s="256"/>
      <c r="C311" s="216"/>
      <c r="D311" s="216"/>
      <c r="E311" s="216"/>
    </row>
    <row r="312" spans="1:5" ht="12.75">
      <c r="A312" s="256"/>
      <c r="B312" s="256"/>
      <c r="C312" s="216"/>
      <c r="D312" s="216"/>
      <c r="E312" s="216"/>
    </row>
    <row r="313" spans="1:5" ht="12.75">
      <c r="A313" s="256"/>
      <c r="B313" s="256"/>
      <c r="C313" s="216"/>
      <c r="D313" s="216"/>
      <c r="E313" s="216"/>
    </row>
    <row r="314" spans="1:5" ht="12.75">
      <c r="A314" s="256"/>
      <c r="B314" s="256"/>
      <c r="C314" s="216"/>
      <c r="D314" s="216"/>
      <c r="E314" s="216"/>
    </row>
    <row r="315" spans="1:5" ht="12.75">
      <c r="A315" s="256"/>
      <c r="B315" s="256"/>
      <c r="C315" s="216"/>
      <c r="D315" s="216"/>
      <c r="E315" s="216"/>
    </row>
    <row r="316" spans="1:5" ht="12.75">
      <c r="A316" s="256"/>
      <c r="B316" s="256"/>
      <c r="C316" s="216"/>
      <c r="D316" s="216"/>
      <c r="E316" s="216"/>
    </row>
    <row r="317" spans="1:5" ht="12.75">
      <c r="A317" s="256"/>
      <c r="B317" s="256"/>
      <c r="C317" s="216"/>
      <c r="D317" s="216"/>
      <c r="E317" s="216"/>
    </row>
    <row r="318" spans="1:5" ht="12.75">
      <c r="A318" s="256"/>
      <c r="B318" s="256"/>
      <c r="C318" s="216"/>
      <c r="D318" s="216"/>
      <c r="E318" s="216"/>
    </row>
    <row r="319" spans="1:5" ht="12.75">
      <c r="A319" s="256"/>
      <c r="B319" s="256"/>
      <c r="C319" s="216"/>
      <c r="D319" s="216"/>
      <c r="E319" s="216"/>
    </row>
    <row r="320" spans="1:5" ht="12.75">
      <c r="A320" s="256"/>
      <c r="B320" s="256"/>
      <c r="C320" s="216"/>
      <c r="D320" s="216"/>
      <c r="E320" s="216"/>
    </row>
    <row r="321" spans="1:5" ht="12.75">
      <c r="A321" s="256"/>
      <c r="B321" s="256"/>
      <c r="C321" s="216"/>
      <c r="D321" s="216"/>
      <c r="E321" s="216"/>
    </row>
    <row r="322" spans="1:5" ht="12.75">
      <c r="A322" s="256"/>
      <c r="B322" s="256"/>
      <c r="C322" s="216"/>
      <c r="D322" s="216"/>
      <c r="E322" s="216"/>
    </row>
    <row r="323" spans="1:5" ht="12.75">
      <c r="A323" s="256"/>
      <c r="B323" s="256"/>
      <c r="C323" s="216"/>
      <c r="D323" s="216"/>
      <c r="E323" s="216"/>
    </row>
    <row r="324" spans="1:5" ht="12.75">
      <c r="A324" s="256"/>
      <c r="B324" s="256"/>
      <c r="C324" s="216"/>
      <c r="D324" s="216"/>
      <c r="E324" s="216"/>
    </row>
    <row r="325" spans="1:5" ht="12.75">
      <c r="A325" s="256"/>
      <c r="B325" s="256"/>
      <c r="C325" s="216"/>
      <c r="D325" s="216"/>
      <c r="E325" s="216"/>
    </row>
    <row r="326" spans="1:5" ht="12.75">
      <c r="A326" s="256"/>
      <c r="B326" s="256"/>
      <c r="C326" s="216"/>
      <c r="D326" s="216"/>
      <c r="E326" s="216"/>
    </row>
    <row r="327" spans="1:5" ht="12.75">
      <c r="A327" s="256"/>
      <c r="B327" s="256"/>
      <c r="C327" s="216"/>
      <c r="D327" s="216"/>
      <c r="E327" s="216"/>
    </row>
    <row r="328" spans="1:5" ht="12.75">
      <c r="A328" s="256"/>
      <c r="B328" s="256"/>
      <c r="C328" s="216"/>
      <c r="D328" s="216"/>
      <c r="E328" s="216"/>
    </row>
    <row r="329" spans="1:5" ht="12.75">
      <c r="A329" s="256"/>
      <c r="B329" s="256"/>
      <c r="C329" s="216"/>
      <c r="D329" s="216"/>
      <c r="E329" s="216"/>
    </row>
    <row r="330" spans="1:5" ht="12.75">
      <c r="A330" s="256"/>
      <c r="B330" s="256"/>
      <c r="C330" s="216"/>
      <c r="D330" s="216"/>
      <c r="E330" s="216"/>
    </row>
    <row r="331" spans="1:5" ht="12.75">
      <c r="A331" s="256"/>
      <c r="B331" s="256"/>
      <c r="C331" s="216"/>
      <c r="D331" s="216"/>
      <c r="E331" s="216"/>
    </row>
    <row r="332" spans="1:5" ht="12.75">
      <c r="A332" s="256"/>
      <c r="B332" s="256"/>
      <c r="C332" s="216"/>
      <c r="D332" s="216"/>
      <c r="E332" s="216"/>
    </row>
    <row r="333" spans="1:5" ht="12.75">
      <c r="A333" s="256"/>
      <c r="B333" s="256"/>
      <c r="C333" s="216"/>
      <c r="D333" s="216"/>
      <c r="E333" s="216"/>
    </row>
    <row r="334" spans="1:5" ht="12.75">
      <c r="A334" s="256"/>
      <c r="B334" s="256"/>
      <c r="C334" s="216"/>
      <c r="D334" s="216"/>
      <c r="E334" s="216"/>
    </row>
    <row r="335" spans="1:5" ht="12.75">
      <c r="A335" s="256"/>
      <c r="B335" s="256"/>
      <c r="C335" s="216"/>
      <c r="D335" s="216"/>
      <c r="E335" s="216"/>
    </row>
    <row r="336" spans="1:5" ht="12.75">
      <c r="A336" s="256"/>
      <c r="B336" s="256"/>
      <c r="C336" s="216"/>
      <c r="D336" s="216"/>
      <c r="E336" s="216"/>
    </row>
    <row r="337" spans="1:5" ht="12.75">
      <c r="A337" s="256"/>
      <c r="B337" s="256"/>
      <c r="C337" s="216"/>
      <c r="D337" s="216"/>
      <c r="E337" s="216"/>
    </row>
    <row r="338" spans="1:5" ht="12.75">
      <c r="A338" s="256"/>
      <c r="B338" s="256"/>
      <c r="C338" s="216"/>
      <c r="D338" s="216"/>
      <c r="E338" s="216"/>
    </row>
    <row r="339" spans="1:5" ht="12.75">
      <c r="A339" s="256"/>
      <c r="B339" s="256"/>
      <c r="C339" s="216"/>
      <c r="D339" s="216"/>
      <c r="E339" s="216"/>
    </row>
    <row r="340" spans="1:5" ht="12.75">
      <c r="A340" s="256"/>
      <c r="B340" s="256"/>
      <c r="C340" s="216"/>
      <c r="D340" s="216"/>
      <c r="E340" s="216"/>
    </row>
    <row r="341" spans="1:5" ht="12.75">
      <c r="A341" s="256"/>
      <c r="B341" s="256"/>
      <c r="C341" s="216"/>
      <c r="D341" s="216"/>
      <c r="E341" s="216"/>
    </row>
    <row r="342" spans="1:5" ht="12.75">
      <c r="A342" s="256"/>
      <c r="B342" s="256"/>
      <c r="C342" s="216"/>
      <c r="D342" s="216"/>
      <c r="E342" s="216"/>
    </row>
    <row r="343" spans="1:5" ht="12.75">
      <c r="A343" s="256"/>
      <c r="B343" s="256"/>
      <c r="C343" s="216"/>
      <c r="D343" s="216"/>
      <c r="E343" s="216"/>
    </row>
    <row r="344" spans="1:5" ht="12.75">
      <c r="A344" s="256"/>
      <c r="B344" s="256"/>
      <c r="C344" s="216"/>
      <c r="D344" s="216"/>
      <c r="E344" s="216"/>
    </row>
    <row r="345" spans="1:5" ht="12.75">
      <c r="A345" s="256"/>
      <c r="B345" s="256"/>
      <c r="C345" s="216"/>
      <c r="D345" s="216"/>
      <c r="E345" s="216"/>
    </row>
    <row r="346" spans="1:5" ht="12.75">
      <c r="A346" s="256"/>
      <c r="B346" s="256"/>
      <c r="C346" s="216"/>
      <c r="D346" s="216"/>
      <c r="E346" s="216"/>
    </row>
    <row r="347" spans="1:5" ht="12.75">
      <c r="A347" s="256"/>
      <c r="B347" s="256"/>
      <c r="C347" s="216"/>
      <c r="D347" s="216"/>
      <c r="E347" s="216"/>
    </row>
    <row r="348" spans="1:5" ht="12.75">
      <c r="A348" s="256"/>
      <c r="B348" s="256"/>
      <c r="C348" s="216"/>
      <c r="D348" s="216"/>
      <c r="E348" s="216"/>
    </row>
    <row r="349" spans="1:5" ht="12.75">
      <c r="A349" s="256"/>
      <c r="B349" s="256"/>
      <c r="C349" s="216"/>
      <c r="D349" s="216"/>
      <c r="E349" s="216"/>
    </row>
    <row r="350" spans="1:5" ht="12.75">
      <c r="A350" s="256"/>
      <c r="B350" s="256"/>
      <c r="C350" s="216"/>
      <c r="D350" s="216"/>
      <c r="E350" s="216"/>
    </row>
    <row r="351" spans="1:5" ht="12.75">
      <c r="A351" s="256"/>
      <c r="B351" s="256"/>
      <c r="C351" s="216"/>
      <c r="D351" s="216"/>
      <c r="E351" s="216"/>
    </row>
    <row r="352" spans="1:5" ht="12.75">
      <c r="A352" s="256"/>
      <c r="B352" s="256"/>
      <c r="C352" s="216"/>
      <c r="D352" s="216"/>
      <c r="E352" s="216"/>
    </row>
    <row r="353" spans="1:5" ht="12.75">
      <c r="A353" s="256"/>
      <c r="B353" s="256"/>
      <c r="C353" s="216"/>
      <c r="D353" s="216"/>
      <c r="E353" s="216"/>
    </row>
    <row r="354" spans="1:5" ht="12.75">
      <c r="A354" s="256"/>
      <c r="B354" s="256"/>
      <c r="C354" s="216"/>
      <c r="D354" s="216"/>
      <c r="E354" s="216"/>
    </row>
    <row r="355" spans="1:5" ht="12.75">
      <c r="A355" s="256"/>
      <c r="B355" s="256"/>
      <c r="C355" s="216"/>
      <c r="D355" s="216"/>
      <c r="E355" s="216"/>
    </row>
    <row r="356" spans="1:5" ht="12.75">
      <c r="A356" s="256"/>
      <c r="B356" s="256"/>
      <c r="C356" s="216"/>
      <c r="D356" s="216"/>
      <c r="E356" s="216"/>
    </row>
    <row r="357" spans="1:5" ht="12.75">
      <c r="A357" s="256"/>
      <c r="B357" s="256"/>
      <c r="C357" s="216"/>
      <c r="D357" s="216"/>
      <c r="E357" s="216"/>
    </row>
    <row r="358" spans="1:5" ht="12.75">
      <c r="A358" s="256"/>
      <c r="B358" s="256"/>
      <c r="C358" s="216"/>
      <c r="D358" s="216"/>
      <c r="E358" s="216"/>
    </row>
    <row r="359" spans="1:5" ht="12.75">
      <c r="A359" s="256"/>
      <c r="B359" s="256"/>
      <c r="C359" s="216"/>
      <c r="D359" s="216"/>
      <c r="E359" s="216"/>
    </row>
    <row r="360" spans="1:5" ht="12.75">
      <c r="A360" s="256"/>
      <c r="B360" s="256"/>
      <c r="C360" s="216"/>
      <c r="D360" s="216"/>
      <c r="E360" s="216"/>
    </row>
    <row r="361" spans="1:5" ht="12.75">
      <c r="A361" s="256"/>
      <c r="B361" s="256"/>
      <c r="C361" s="216"/>
      <c r="D361" s="216"/>
      <c r="E361" s="216"/>
    </row>
    <row r="362" spans="1:5" ht="12.75">
      <c r="A362" s="256"/>
      <c r="B362" s="256"/>
      <c r="C362" s="216"/>
      <c r="D362" s="216"/>
      <c r="E362" s="216"/>
    </row>
    <row r="363" spans="1:5" ht="12.75">
      <c r="A363" s="256"/>
      <c r="B363" s="256"/>
      <c r="C363" s="216"/>
      <c r="D363" s="216"/>
      <c r="E363" s="216"/>
    </row>
    <row r="364" spans="1:5" ht="12.75">
      <c r="A364" s="256"/>
      <c r="B364" s="256"/>
      <c r="C364" s="216"/>
      <c r="D364" s="216"/>
      <c r="E364" s="216"/>
    </row>
    <row r="365" spans="1:5" ht="12.75">
      <c r="A365" s="256"/>
      <c r="B365" s="256"/>
      <c r="C365" s="216"/>
      <c r="D365" s="216"/>
      <c r="E365" s="216"/>
    </row>
    <row r="366" spans="1:5" ht="12.75">
      <c r="A366" s="256"/>
      <c r="B366" s="256"/>
      <c r="C366" s="216"/>
      <c r="D366" s="216"/>
      <c r="E366" s="216"/>
    </row>
    <row r="367" spans="1:5" ht="12.75">
      <c r="A367" s="256"/>
      <c r="B367" s="256"/>
      <c r="C367" s="216"/>
      <c r="D367" s="216"/>
      <c r="E367" s="216"/>
    </row>
    <row r="368" spans="1:5" ht="12.75">
      <c r="A368" s="256"/>
      <c r="B368" s="256"/>
      <c r="C368" s="216"/>
      <c r="D368" s="216"/>
      <c r="E368" s="216"/>
    </row>
    <row r="369" spans="1:5" ht="12.75">
      <c r="A369" s="256"/>
      <c r="B369" s="256"/>
      <c r="C369" s="216"/>
      <c r="D369" s="216"/>
      <c r="E369" s="216"/>
    </row>
    <row r="370" spans="1:5" ht="12.75">
      <c r="A370" s="256"/>
      <c r="B370" s="256"/>
      <c r="C370" s="216"/>
      <c r="D370" s="216"/>
      <c r="E370" s="216"/>
    </row>
    <row r="371" spans="1:5" ht="12.75">
      <c r="A371" s="256"/>
      <c r="B371" s="256"/>
      <c r="C371" s="216"/>
      <c r="D371" s="216"/>
      <c r="E371" s="216"/>
    </row>
    <row r="372" spans="1:5" ht="12.75">
      <c r="A372" s="256"/>
      <c r="B372" s="256"/>
      <c r="C372" s="216"/>
      <c r="D372" s="216"/>
      <c r="E372" s="216"/>
    </row>
    <row r="373" spans="1:5" ht="12.75">
      <c r="A373" s="256"/>
      <c r="B373" s="256"/>
      <c r="C373" s="216"/>
      <c r="D373" s="216"/>
      <c r="E373" s="216"/>
    </row>
    <row r="374" spans="1:5" ht="12.75">
      <c r="A374" s="256"/>
      <c r="B374" s="256"/>
      <c r="C374" s="216"/>
      <c r="D374" s="216"/>
      <c r="E374" s="216"/>
    </row>
    <row r="375" spans="1:5" ht="12.75">
      <c r="A375" s="256"/>
      <c r="B375" s="256"/>
      <c r="C375" s="216"/>
      <c r="D375" s="216"/>
      <c r="E375" s="216"/>
    </row>
    <row r="376" spans="1:5" ht="12.75">
      <c r="A376" s="256"/>
      <c r="B376" s="256"/>
      <c r="C376" s="216"/>
      <c r="D376" s="216"/>
      <c r="E376" s="216"/>
    </row>
    <row r="377" spans="1:5" ht="12.75">
      <c r="A377" s="256"/>
      <c r="B377" s="256"/>
      <c r="C377" s="216"/>
      <c r="D377" s="216"/>
      <c r="E377" s="216"/>
    </row>
    <row r="378" spans="1:5" ht="12.75">
      <c r="A378" s="256"/>
      <c r="B378" s="256"/>
      <c r="C378" s="216"/>
      <c r="D378" s="216"/>
      <c r="E378" s="216"/>
    </row>
    <row r="379" spans="1:5" ht="12.75">
      <c r="A379" s="256"/>
      <c r="B379" s="256"/>
      <c r="C379" s="216"/>
      <c r="D379" s="216"/>
      <c r="E379" s="216"/>
    </row>
    <row r="380" spans="1:5" ht="12.75">
      <c r="A380" s="256"/>
      <c r="B380" s="256"/>
      <c r="C380" s="216"/>
      <c r="D380" s="216"/>
      <c r="E380" s="216"/>
    </row>
    <row r="381" spans="1:5" ht="12.75">
      <c r="A381" s="256"/>
      <c r="B381" s="256"/>
      <c r="C381" s="216"/>
      <c r="D381" s="216"/>
      <c r="E381" s="216"/>
    </row>
    <row r="382" spans="1:5" ht="12.75">
      <c r="A382" s="256"/>
      <c r="B382" s="256"/>
      <c r="C382" s="216"/>
      <c r="D382" s="216"/>
      <c r="E382" s="216"/>
    </row>
    <row r="383" spans="1:5" ht="12.75">
      <c r="A383" s="256"/>
      <c r="B383" s="256"/>
      <c r="C383" s="216"/>
      <c r="D383" s="216"/>
      <c r="E383" s="216"/>
    </row>
    <row r="384" spans="1:5" ht="12.75">
      <c r="A384" s="256"/>
      <c r="B384" s="256"/>
      <c r="C384" s="216"/>
      <c r="D384" s="216"/>
      <c r="E384" s="216"/>
    </row>
    <row r="385" spans="1:5" ht="12.75">
      <c r="A385" s="256"/>
      <c r="B385" s="256"/>
      <c r="C385" s="216"/>
      <c r="D385" s="216"/>
      <c r="E385" s="216"/>
    </row>
    <row r="386" spans="1:5" ht="12.75">
      <c r="A386" s="256"/>
      <c r="B386" s="256"/>
      <c r="C386" s="216"/>
      <c r="D386" s="216"/>
      <c r="E386" s="216"/>
    </row>
    <row r="387" spans="1:5" ht="12.75">
      <c r="A387" s="256"/>
      <c r="B387" s="256"/>
      <c r="C387" s="216"/>
      <c r="D387" s="216"/>
      <c r="E387" s="216"/>
    </row>
    <row r="388" spans="1:5" ht="12.75">
      <c r="A388" s="256"/>
      <c r="B388" s="256"/>
      <c r="C388" s="216"/>
      <c r="D388" s="216"/>
      <c r="E388" s="216"/>
    </row>
    <row r="389" spans="1:5" ht="12.75">
      <c r="A389" s="256"/>
      <c r="B389" s="256"/>
      <c r="C389" s="216"/>
      <c r="D389" s="216"/>
      <c r="E389" s="216"/>
    </row>
    <row r="390" spans="1:5" ht="12.75">
      <c r="A390" s="256"/>
      <c r="B390" s="256"/>
      <c r="C390" s="216"/>
      <c r="D390" s="216"/>
      <c r="E390" s="216"/>
    </row>
    <row r="391" spans="1:5" ht="12.75">
      <c r="A391" s="256"/>
      <c r="B391" s="256"/>
      <c r="C391" s="216"/>
      <c r="D391" s="216"/>
      <c r="E391" s="216"/>
    </row>
    <row r="392" spans="1:5" ht="12.75">
      <c r="A392" s="256"/>
      <c r="B392" s="256"/>
      <c r="C392" s="216"/>
      <c r="D392" s="216"/>
      <c r="E392" s="216"/>
    </row>
    <row r="393" spans="1:5" ht="12.75">
      <c r="A393" s="256"/>
      <c r="B393" s="256"/>
      <c r="C393" s="216"/>
      <c r="D393" s="216"/>
      <c r="E393" s="216"/>
    </row>
    <row r="394" spans="1:5" ht="12.75">
      <c r="A394" s="256"/>
      <c r="B394" s="256"/>
      <c r="C394" s="216"/>
      <c r="D394" s="216"/>
      <c r="E394" s="216"/>
    </row>
    <row r="395" spans="1:5" ht="12.75">
      <c r="A395" s="256"/>
      <c r="B395" s="256"/>
      <c r="C395" s="216"/>
      <c r="D395" s="216"/>
      <c r="E395" s="216"/>
    </row>
    <row r="396" spans="1:5" ht="12.75">
      <c r="A396" s="256"/>
      <c r="B396" s="256"/>
      <c r="C396" s="216"/>
      <c r="D396" s="216"/>
      <c r="E396" s="216"/>
    </row>
    <row r="397" spans="1:5" ht="12.75">
      <c r="A397" s="256"/>
      <c r="B397" s="256"/>
      <c r="C397" s="216"/>
      <c r="D397" s="216"/>
      <c r="E397" s="216"/>
    </row>
    <row r="398" spans="1:5" ht="12.75">
      <c r="A398" s="256"/>
      <c r="B398" s="256"/>
      <c r="C398" s="216"/>
      <c r="D398" s="216"/>
      <c r="E398" s="216"/>
    </row>
    <row r="399" spans="1:5" ht="12.75">
      <c r="A399" s="256"/>
      <c r="B399" s="256"/>
      <c r="C399" s="216"/>
      <c r="D399" s="216"/>
      <c r="E399" s="216"/>
    </row>
    <row r="400" spans="1:5" ht="12.75">
      <c r="A400" s="256"/>
      <c r="B400" s="256"/>
      <c r="C400" s="216"/>
      <c r="D400" s="216"/>
      <c r="E400" s="216"/>
    </row>
    <row r="401" spans="1:5" ht="12.75">
      <c r="A401" s="256"/>
      <c r="B401" s="256"/>
      <c r="C401" s="216"/>
      <c r="D401" s="216"/>
      <c r="E401" s="216"/>
    </row>
    <row r="402" spans="1:5" ht="12.75">
      <c r="A402" s="256"/>
      <c r="B402" s="256"/>
      <c r="C402" s="216"/>
      <c r="D402" s="216"/>
      <c r="E402" s="216"/>
    </row>
    <row r="403" spans="1:5" ht="12.75">
      <c r="A403" s="256"/>
      <c r="B403" s="256"/>
      <c r="C403" s="216"/>
      <c r="D403" s="216"/>
      <c r="E403" s="216"/>
    </row>
    <row r="404" spans="1:5" ht="12.75">
      <c r="A404" s="256"/>
      <c r="B404" s="256"/>
      <c r="C404" s="216"/>
      <c r="D404" s="216"/>
      <c r="E404" s="216"/>
    </row>
    <row r="405" spans="1:5" ht="12.75">
      <c r="A405" s="256"/>
      <c r="B405" s="256"/>
      <c r="C405" s="216"/>
      <c r="D405" s="216"/>
      <c r="E405" s="216"/>
    </row>
    <row r="406" spans="1:5" ht="12.75">
      <c r="A406" s="256"/>
      <c r="B406" s="256"/>
      <c r="C406" s="216"/>
      <c r="D406" s="216"/>
      <c r="E406" s="216"/>
    </row>
    <row r="407" spans="1:5" ht="12.75">
      <c r="A407" s="256"/>
      <c r="B407" s="256"/>
      <c r="C407" s="216"/>
      <c r="D407" s="216"/>
      <c r="E407" s="216"/>
    </row>
    <row r="408" spans="1:5" ht="12.75">
      <c r="A408" s="256"/>
      <c r="B408" s="256"/>
      <c r="C408" s="216"/>
      <c r="D408" s="216"/>
      <c r="E408" s="216"/>
    </row>
    <row r="409" spans="1:5" ht="12.75">
      <c r="A409" s="256"/>
      <c r="B409" s="256"/>
      <c r="C409" s="216"/>
      <c r="D409" s="216"/>
      <c r="E409" s="216"/>
    </row>
    <row r="410" spans="1:5" ht="12.75">
      <c r="A410" s="256"/>
      <c r="B410" s="256"/>
      <c r="C410" s="216"/>
      <c r="D410" s="216"/>
      <c r="E410" s="216"/>
    </row>
    <row r="411" spans="1:5" ht="12.75">
      <c r="A411" s="256"/>
      <c r="B411" s="256"/>
      <c r="C411" s="216"/>
      <c r="D411" s="216"/>
      <c r="E411" s="216"/>
    </row>
    <row r="412" spans="1:5" ht="12.75">
      <c r="A412" s="256"/>
      <c r="B412" s="256"/>
      <c r="C412" s="216"/>
      <c r="D412" s="216"/>
      <c r="E412" s="216"/>
    </row>
    <row r="413" spans="1:5" ht="12.75">
      <c r="A413" s="256"/>
      <c r="B413" s="256"/>
      <c r="C413" s="216"/>
      <c r="D413" s="216"/>
      <c r="E413" s="216"/>
    </row>
    <row r="414" spans="1:5" ht="12.75">
      <c r="A414" s="256"/>
      <c r="B414" s="256"/>
      <c r="C414" s="216"/>
      <c r="D414" s="216"/>
      <c r="E414" s="216"/>
    </row>
    <row r="415" spans="1:5" ht="12.75">
      <c r="A415" s="256"/>
      <c r="B415" s="256"/>
      <c r="C415" s="216"/>
      <c r="D415" s="216"/>
      <c r="E415" s="216"/>
    </row>
    <row r="416" spans="1:5" ht="12.75">
      <c r="A416" s="256"/>
      <c r="B416" s="256"/>
      <c r="C416" s="216"/>
      <c r="D416" s="216"/>
      <c r="E416" s="216"/>
    </row>
    <row r="417" spans="1:5" ht="12.75">
      <c r="A417" s="256"/>
      <c r="B417" s="256"/>
      <c r="C417" s="216"/>
      <c r="D417" s="216"/>
      <c r="E417" s="216"/>
    </row>
    <row r="418" spans="1:5" ht="12.75">
      <c r="A418" s="256"/>
      <c r="B418" s="256"/>
      <c r="C418" s="216"/>
      <c r="D418" s="216"/>
      <c r="E418" s="216"/>
    </row>
    <row r="419" spans="1:5" ht="12.75">
      <c r="A419" s="256"/>
      <c r="B419" s="256"/>
      <c r="C419" s="216"/>
      <c r="D419" s="216"/>
      <c r="E419" s="216"/>
    </row>
    <row r="420" spans="1:5" ht="12.75">
      <c r="A420" s="256"/>
      <c r="B420" s="256"/>
      <c r="C420" s="216"/>
      <c r="D420" s="216"/>
      <c r="E420" s="216"/>
    </row>
    <row r="421" spans="1:5" ht="12.75">
      <c r="A421" s="256"/>
      <c r="B421" s="256"/>
      <c r="C421" s="216"/>
      <c r="D421" s="216"/>
      <c r="E421" s="216"/>
    </row>
    <row r="422" spans="1:5" ht="12.75">
      <c r="A422" s="256"/>
      <c r="B422" s="256"/>
      <c r="C422" s="216"/>
      <c r="D422" s="216"/>
      <c r="E422" s="216"/>
    </row>
    <row r="423" spans="1:5" ht="12.75">
      <c r="A423" s="256"/>
      <c r="B423" s="256"/>
      <c r="C423" s="216"/>
      <c r="D423" s="216"/>
      <c r="E423" s="216"/>
    </row>
    <row r="424" spans="1:5" ht="12.75">
      <c r="A424" s="256"/>
      <c r="B424" s="256"/>
      <c r="C424" s="216"/>
      <c r="D424" s="216"/>
      <c r="E424" s="216"/>
    </row>
    <row r="425" spans="1:5" ht="12.75">
      <c r="A425" s="256"/>
      <c r="B425" s="256"/>
      <c r="C425" s="216"/>
      <c r="D425" s="216"/>
      <c r="E425" s="216"/>
    </row>
    <row r="426" spans="1:5" ht="12.75">
      <c r="A426" s="256"/>
      <c r="B426" s="256"/>
      <c r="C426" s="216"/>
      <c r="D426" s="216"/>
      <c r="E426" s="216"/>
    </row>
    <row r="427" spans="1:5" ht="12.75">
      <c r="A427" s="256"/>
      <c r="B427" s="256"/>
      <c r="C427" s="216"/>
      <c r="D427" s="216"/>
      <c r="E427" s="216"/>
    </row>
    <row r="428" spans="1:5" ht="12.75">
      <c r="A428" s="256"/>
      <c r="B428" s="256"/>
      <c r="C428" s="216"/>
      <c r="D428" s="216"/>
      <c r="E428" s="216"/>
    </row>
    <row r="429" spans="1:5" ht="12.75">
      <c r="A429" s="256"/>
      <c r="B429" s="256"/>
      <c r="C429" s="216"/>
      <c r="D429" s="216"/>
      <c r="E429" s="216"/>
    </row>
    <row r="430" spans="1:5" ht="12.75">
      <c r="A430" s="256"/>
      <c r="B430" s="256"/>
      <c r="C430" s="216"/>
      <c r="D430" s="216"/>
      <c r="E430" s="216"/>
    </row>
    <row r="431" spans="1:5" ht="12.75">
      <c r="A431" s="256"/>
      <c r="B431" s="256"/>
      <c r="C431" s="216"/>
      <c r="D431" s="216"/>
      <c r="E431" s="216"/>
    </row>
    <row r="432" spans="1:5" ht="12.75">
      <c r="A432" s="256"/>
      <c r="B432" s="256"/>
      <c r="C432" s="216"/>
      <c r="D432" s="216"/>
      <c r="E432" s="216"/>
    </row>
    <row r="433" spans="1:5" ht="12.75">
      <c r="A433" s="256"/>
      <c r="B433" s="256"/>
      <c r="C433" s="216"/>
      <c r="D433" s="216"/>
      <c r="E433" s="216"/>
    </row>
    <row r="434" spans="1:5" ht="12.75">
      <c r="A434" s="256"/>
      <c r="B434" s="256"/>
      <c r="C434" s="216"/>
      <c r="D434" s="216"/>
      <c r="E434" s="216"/>
    </row>
    <row r="435" spans="1:5" ht="12.75">
      <c r="A435" s="256"/>
      <c r="B435" s="256"/>
      <c r="C435" s="216"/>
      <c r="D435" s="216"/>
      <c r="E435" s="216"/>
    </row>
    <row r="436" spans="1:5" ht="12.75">
      <c r="A436" s="256"/>
      <c r="B436" s="256"/>
      <c r="C436" s="216"/>
      <c r="D436" s="216"/>
      <c r="E436" s="216"/>
    </row>
    <row r="437" spans="1:5" ht="12.75">
      <c r="A437" s="256"/>
      <c r="B437" s="256"/>
      <c r="C437" s="216"/>
      <c r="D437" s="216"/>
      <c r="E437" s="216"/>
    </row>
    <row r="438" spans="1:5" ht="12.75">
      <c r="A438" s="256"/>
      <c r="B438" s="256"/>
      <c r="C438" s="216"/>
      <c r="D438" s="216"/>
      <c r="E438" s="216"/>
    </row>
    <row r="439" spans="1:5" ht="12.75">
      <c r="A439" s="256"/>
      <c r="B439" s="256"/>
      <c r="C439" s="216"/>
      <c r="D439" s="216"/>
      <c r="E439" s="216"/>
    </row>
    <row r="440" spans="1:5" ht="12.75">
      <c r="A440" s="256"/>
      <c r="B440" s="256"/>
      <c r="C440" s="216"/>
      <c r="D440" s="216"/>
      <c r="E440" s="216"/>
    </row>
    <row r="441" spans="1:5" ht="12.75">
      <c r="A441" s="256"/>
      <c r="B441" s="256"/>
      <c r="C441" s="216"/>
      <c r="D441" s="216"/>
      <c r="E441" s="216"/>
    </row>
    <row r="442" spans="1:5" ht="12.75">
      <c r="A442" s="256"/>
      <c r="B442" s="256"/>
      <c r="C442" s="216"/>
      <c r="D442" s="216"/>
      <c r="E442" s="216"/>
    </row>
    <row r="443" spans="1:5" ht="12.75">
      <c r="A443" s="256"/>
      <c r="B443" s="256"/>
      <c r="C443" s="216"/>
      <c r="D443" s="216"/>
      <c r="E443" s="216"/>
    </row>
    <row r="444" spans="1:5" ht="12.75">
      <c r="A444" s="256"/>
      <c r="B444" s="256"/>
      <c r="C444" s="216"/>
      <c r="D444" s="216"/>
      <c r="E444" s="216"/>
    </row>
    <row r="445" spans="1:5" ht="12.75">
      <c r="A445" s="256"/>
      <c r="B445" s="256"/>
      <c r="C445" s="216"/>
      <c r="D445" s="216"/>
      <c r="E445" s="216"/>
    </row>
    <row r="446" spans="1:5" ht="12.75">
      <c r="A446" s="256"/>
      <c r="B446" s="256"/>
      <c r="C446" s="216"/>
      <c r="D446" s="216"/>
      <c r="E446" s="216"/>
    </row>
    <row r="447" spans="1:5" ht="12.75">
      <c r="A447" s="256"/>
      <c r="B447" s="256"/>
      <c r="C447" s="216"/>
      <c r="D447" s="216"/>
      <c r="E447" s="216"/>
    </row>
    <row r="448" spans="1:5" ht="12.75">
      <c r="A448" s="256"/>
      <c r="B448" s="256"/>
      <c r="C448" s="216"/>
      <c r="D448" s="216"/>
      <c r="E448" s="216"/>
    </row>
    <row r="449" spans="1:5" ht="12.75">
      <c r="A449" s="256"/>
      <c r="B449" s="256"/>
      <c r="C449" s="216"/>
      <c r="D449" s="216"/>
      <c r="E449" s="216"/>
    </row>
    <row r="450" spans="1:5" ht="12.75">
      <c r="A450" s="256"/>
      <c r="B450" s="256"/>
      <c r="C450" s="216"/>
      <c r="D450" s="216"/>
      <c r="E450" s="216"/>
    </row>
    <row r="451" spans="1:5" ht="12.75">
      <c r="A451" s="256"/>
      <c r="B451" s="256"/>
      <c r="C451" s="216"/>
      <c r="D451" s="216"/>
      <c r="E451" s="216"/>
    </row>
    <row r="452" spans="1:5" ht="12.75">
      <c r="A452" s="256"/>
      <c r="B452" s="256"/>
      <c r="C452" s="216"/>
      <c r="D452" s="216"/>
      <c r="E452" s="216"/>
    </row>
    <row r="453" spans="1:5" ht="12.75">
      <c r="A453" s="256"/>
      <c r="B453" s="256"/>
      <c r="C453" s="216"/>
      <c r="D453" s="216"/>
      <c r="E453" s="216"/>
    </row>
    <row r="454" spans="1:5" ht="12.75">
      <c r="A454" s="256"/>
      <c r="B454" s="256"/>
      <c r="C454" s="216"/>
      <c r="D454" s="216"/>
      <c r="E454" s="216"/>
    </row>
    <row r="455" spans="1:5" ht="12.75">
      <c r="A455" s="256"/>
      <c r="B455" s="256"/>
      <c r="C455" s="216"/>
      <c r="D455" s="216"/>
      <c r="E455" s="216"/>
    </row>
    <row r="456" spans="1:5" ht="12.75">
      <c r="A456" s="256"/>
      <c r="B456" s="256"/>
      <c r="C456" s="216"/>
      <c r="D456" s="216"/>
      <c r="E456" s="216"/>
    </row>
    <row r="457" spans="1:5" ht="12.75">
      <c r="A457" s="256"/>
      <c r="B457" s="256"/>
      <c r="C457" s="216"/>
      <c r="D457" s="216"/>
      <c r="E457" s="216"/>
    </row>
    <row r="458" spans="1:5" ht="12.75">
      <c r="A458" s="256"/>
      <c r="B458" s="256"/>
      <c r="C458" s="216"/>
      <c r="D458" s="216"/>
      <c r="E458" s="216"/>
    </row>
    <row r="459" spans="1:5" ht="12.75">
      <c r="A459" s="256"/>
      <c r="B459" s="256"/>
      <c r="C459" s="216"/>
      <c r="D459" s="216"/>
      <c r="E459" s="216"/>
    </row>
    <row r="460" spans="1:5" ht="12.75">
      <c r="A460" s="256"/>
      <c r="B460" s="256"/>
      <c r="C460" s="216"/>
      <c r="D460" s="216"/>
      <c r="E460" s="216"/>
    </row>
    <row r="461" spans="1:5" ht="12.75">
      <c r="A461" s="256"/>
      <c r="B461" s="256"/>
      <c r="C461" s="216"/>
      <c r="D461" s="216"/>
      <c r="E461" s="216"/>
    </row>
    <row r="462" spans="1:5" ht="12.75">
      <c r="A462" s="256"/>
      <c r="B462" s="256"/>
      <c r="C462" s="216"/>
      <c r="D462" s="216"/>
      <c r="E462" s="216"/>
    </row>
    <row r="463" spans="1:5" ht="12.75">
      <c r="A463" s="256"/>
      <c r="B463" s="256"/>
      <c r="C463" s="216"/>
      <c r="D463" s="216"/>
      <c r="E463" s="216"/>
    </row>
    <row r="464" spans="1:5" ht="12.75">
      <c r="A464" s="256"/>
      <c r="B464" s="256"/>
      <c r="C464" s="216"/>
      <c r="D464" s="216"/>
      <c r="E464" s="216"/>
    </row>
    <row r="465" spans="1:5" ht="12.75">
      <c r="A465" s="256"/>
      <c r="B465" s="256"/>
      <c r="C465" s="216"/>
      <c r="D465" s="216"/>
      <c r="E465" s="216"/>
    </row>
    <row r="466" spans="1:5" ht="12.75">
      <c r="A466" s="256"/>
      <c r="B466" s="256"/>
      <c r="C466" s="216"/>
      <c r="D466" s="216"/>
      <c r="E466" s="216"/>
    </row>
    <row r="467" spans="1:5" ht="12.75">
      <c r="A467" s="256"/>
      <c r="B467" s="256"/>
      <c r="C467" s="216"/>
      <c r="D467" s="216"/>
      <c r="E467" s="216"/>
    </row>
    <row r="468" spans="1:5" ht="12.75">
      <c r="A468" s="256"/>
      <c r="B468" s="256"/>
      <c r="C468" s="216"/>
      <c r="D468" s="216"/>
      <c r="E468" s="216"/>
    </row>
    <row r="469" spans="1:5" ht="12.75">
      <c r="A469" s="256"/>
      <c r="B469" s="256"/>
      <c r="C469" s="216"/>
      <c r="D469" s="216"/>
      <c r="E469" s="216"/>
    </row>
    <row r="470" spans="1:5" ht="12.75">
      <c r="A470" s="256"/>
      <c r="B470" s="256"/>
      <c r="C470" s="216"/>
      <c r="D470" s="216"/>
      <c r="E470" s="216"/>
    </row>
    <row r="471" spans="1:5" ht="12.75">
      <c r="A471" s="256"/>
      <c r="B471" s="256"/>
      <c r="C471" s="216"/>
      <c r="D471" s="216"/>
      <c r="E471" s="216"/>
    </row>
    <row r="472" spans="1:5" ht="12.75">
      <c r="A472" s="256"/>
      <c r="B472" s="256"/>
      <c r="C472" s="216"/>
      <c r="D472" s="216"/>
      <c r="E472" s="216"/>
    </row>
    <row r="473" spans="1:5" ht="12.75">
      <c r="A473" s="256"/>
      <c r="B473" s="256"/>
      <c r="C473" s="216"/>
      <c r="D473" s="216"/>
      <c r="E473" s="216"/>
    </row>
    <row r="474" spans="1:5" ht="12.75">
      <c r="A474" s="256"/>
      <c r="B474" s="256"/>
      <c r="C474" s="216"/>
      <c r="D474" s="216"/>
      <c r="E474" s="216"/>
    </row>
    <row r="475" spans="1:5" ht="12.75">
      <c r="A475" s="256"/>
      <c r="B475" s="256"/>
      <c r="C475" s="216"/>
      <c r="D475" s="216"/>
      <c r="E475" s="216"/>
    </row>
    <row r="476" spans="1:5" ht="12.75">
      <c r="A476" s="256"/>
      <c r="B476" s="256"/>
      <c r="C476" s="216"/>
      <c r="D476" s="216"/>
      <c r="E476" s="216"/>
    </row>
    <row r="477" spans="1:5" ht="12.75">
      <c r="A477" s="256"/>
      <c r="B477" s="256"/>
      <c r="C477" s="216"/>
      <c r="D477" s="216"/>
      <c r="E477" s="216"/>
    </row>
    <row r="478" spans="1:5" ht="12.75">
      <c r="A478" s="256"/>
      <c r="B478" s="256"/>
      <c r="C478" s="216"/>
      <c r="D478" s="216"/>
      <c r="E478" s="216"/>
    </row>
    <row r="479" spans="1:5" ht="12.75">
      <c r="A479" s="256"/>
      <c r="B479" s="256"/>
      <c r="C479" s="216"/>
      <c r="D479" s="216"/>
      <c r="E479" s="216"/>
    </row>
    <row r="480" spans="1:5" ht="12.75">
      <c r="A480" s="256"/>
      <c r="B480" s="256"/>
      <c r="C480" s="216"/>
      <c r="D480" s="216"/>
      <c r="E480" s="216"/>
    </row>
    <row r="481" spans="1:5" ht="12.75">
      <c r="A481" s="256"/>
      <c r="B481" s="256"/>
      <c r="C481" s="216"/>
      <c r="D481" s="216"/>
      <c r="E481" s="216"/>
    </row>
    <row r="482" spans="1:5" ht="12.75">
      <c r="A482" s="256"/>
      <c r="B482" s="256"/>
      <c r="C482" s="216"/>
      <c r="D482" s="216"/>
      <c r="E482" s="216"/>
    </row>
    <row r="483" spans="1:5" ht="12.75">
      <c r="A483" s="256"/>
      <c r="B483" s="256"/>
      <c r="C483" s="216"/>
      <c r="D483" s="216"/>
      <c r="E483" s="216"/>
    </row>
    <row r="484" spans="1:5" ht="12.75">
      <c r="A484" s="256"/>
      <c r="B484" s="256"/>
      <c r="C484" s="216"/>
      <c r="D484" s="216"/>
      <c r="E484" s="216"/>
    </row>
    <row r="485" spans="1:5" ht="12.75">
      <c r="A485" s="256"/>
      <c r="B485" s="256"/>
      <c r="C485" s="216"/>
      <c r="D485" s="216"/>
      <c r="E485" s="216"/>
    </row>
    <row r="486" spans="1:5" ht="12.75">
      <c r="A486" s="256"/>
      <c r="B486" s="256"/>
      <c r="C486" s="216"/>
      <c r="D486" s="216"/>
      <c r="E486" s="216"/>
    </row>
    <row r="487" spans="1:5" ht="12.75">
      <c r="A487" s="256"/>
      <c r="B487" s="256"/>
      <c r="C487" s="216"/>
      <c r="D487" s="216"/>
      <c r="E487" s="216"/>
    </row>
    <row r="488" spans="1:5" ht="12.75">
      <c r="A488" s="256"/>
      <c r="B488" s="256"/>
      <c r="C488" s="216"/>
      <c r="D488" s="216"/>
      <c r="E488" s="216"/>
    </row>
    <row r="489" spans="1:5" ht="12.75">
      <c r="A489" s="256"/>
      <c r="B489" s="256"/>
      <c r="C489" s="216"/>
      <c r="D489" s="216"/>
      <c r="E489" s="216"/>
    </row>
    <row r="490" spans="1:5" ht="12.75">
      <c r="A490" s="256"/>
      <c r="B490" s="256"/>
      <c r="C490" s="216"/>
      <c r="D490" s="216"/>
      <c r="E490" s="216"/>
    </row>
    <row r="491" spans="1:5" ht="12.75">
      <c r="A491" s="256"/>
      <c r="B491" s="256"/>
      <c r="C491" s="216"/>
      <c r="D491" s="216"/>
      <c r="E491" s="216"/>
    </row>
    <row r="492" spans="1:5" ht="12.75">
      <c r="A492" s="256"/>
      <c r="B492" s="256"/>
      <c r="C492" s="216"/>
      <c r="D492" s="216"/>
      <c r="E492" s="216"/>
    </row>
    <row r="493" spans="1:5" ht="12.75">
      <c r="A493" s="256"/>
      <c r="B493" s="256"/>
      <c r="C493" s="216"/>
      <c r="D493" s="216"/>
      <c r="E493" s="216"/>
    </row>
    <row r="494" spans="1:5" ht="12.75">
      <c r="A494" s="256"/>
      <c r="B494" s="256"/>
      <c r="C494" s="216"/>
      <c r="D494" s="216"/>
      <c r="E494" s="216"/>
    </row>
    <row r="495" spans="1:5" ht="12.75">
      <c r="A495" s="256"/>
      <c r="B495" s="256"/>
      <c r="C495" s="216"/>
      <c r="D495" s="216"/>
      <c r="E495" s="216"/>
    </row>
    <row r="496" spans="1:5" ht="12.75">
      <c r="A496" s="256"/>
      <c r="B496" s="256"/>
      <c r="C496" s="216"/>
      <c r="D496" s="216"/>
      <c r="E496" s="216"/>
    </row>
    <row r="497" spans="1:5" ht="12.75">
      <c r="A497" s="256"/>
      <c r="B497" s="256"/>
      <c r="C497" s="216"/>
      <c r="D497" s="216"/>
      <c r="E497" s="216"/>
    </row>
    <row r="498" spans="1:5" ht="12.75">
      <c r="A498" s="256"/>
      <c r="B498" s="256"/>
      <c r="C498" s="216"/>
      <c r="D498" s="216"/>
      <c r="E498" s="216"/>
    </row>
    <row r="499" spans="1:5" ht="12.75">
      <c r="A499" s="256"/>
      <c r="B499" s="256"/>
      <c r="C499" s="216"/>
      <c r="D499" s="216"/>
      <c r="E499" s="216"/>
    </row>
    <row r="500" spans="1:5" ht="12.75">
      <c r="A500" s="256"/>
      <c r="B500" s="256"/>
      <c r="C500" s="216"/>
      <c r="D500" s="216"/>
      <c r="E500" s="216"/>
    </row>
    <row r="501" spans="1:5" ht="12.75">
      <c r="A501" s="256"/>
      <c r="B501" s="256"/>
      <c r="C501" s="216"/>
      <c r="D501" s="216"/>
      <c r="E501" s="216"/>
    </row>
    <row r="502" spans="1:5" ht="12.75">
      <c r="A502" s="256"/>
      <c r="B502" s="256"/>
      <c r="C502" s="216"/>
      <c r="D502" s="216"/>
      <c r="E502" s="216"/>
    </row>
    <row r="503" spans="1:5" ht="12.75">
      <c r="A503" s="256"/>
      <c r="B503" s="256"/>
      <c r="C503" s="216"/>
      <c r="D503" s="216"/>
      <c r="E503" s="216"/>
    </row>
    <row r="504" spans="1:5" ht="12.75">
      <c r="A504" s="256"/>
      <c r="B504" s="256"/>
      <c r="C504" s="216"/>
      <c r="D504" s="216"/>
      <c r="E504" s="216"/>
    </row>
    <row r="505" spans="1:5" ht="12.75">
      <c r="A505" s="256"/>
      <c r="B505" s="256"/>
      <c r="C505" s="216"/>
      <c r="D505" s="216"/>
      <c r="E505" s="216"/>
    </row>
    <row r="506" spans="1:5" ht="12.75">
      <c r="A506" s="256"/>
      <c r="B506" s="256"/>
      <c r="C506" s="216"/>
      <c r="D506" s="216"/>
      <c r="E506" s="216"/>
    </row>
    <row r="507" spans="1:5" ht="12.75">
      <c r="A507" s="256"/>
      <c r="B507" s="256"/>
      <c r="C507" s="216"/>
      <c r="D507" s="216"/>
      <c r="E507" s="216"/>
    </row>
    <row r="508" spans="1:5" ht="12.75">
      <c r="A508" s="256"/>
      <c r="B508" s="256"/>
      <c r="C508" s="216"/>
      <c r="D508" s="216"/>
      <c r="E508" s="216"/>
    </row>
    <row r="509" spans="1:5" ht="12.75">
      <c r="A509" s="256"/>
      <c r="B509" s="256"/>
      <c r="C509" s="216"/>
      <c r="D509" s="216"/>
      <c r="E509" s="216"/>
    </row>
    <row r="510" spans="1:5" ht="12.75">
      <c r="A510" s="256"/>
      <c r="B510" s="256"/>
      <c r="C510" s="216"/>
      <c r="D510" s="216"/>
      <c r="E510" s="216"/>
    </row>
    <row r="511" spans="1:5" ht="12.75">
      <c r="A511" s="256"/>
      <c r="B511" s="256"/>
      <c r="C511" s="216"/>
      <c r="D511" s="216"/>
      <c r="E511" s="216"/>
    </row>
    <row r="512" spans="1:5" ht="12.75">
      <c r="A512" s="256"/>
      <c r="B512" s="256"/>
      <c r="C512" s="216"/>
      <c r="D512" s="216"/>
      <c r="E512" s="216"/>
    </row>
    <row r="513" spans="1:5" ht="12.75">
      <c r="A513" s="256"/>
      <c r="B513" s="256"/>
      <c r="C513" s="216"/>
      <c r="D513" s="216"/>
      <c r="E513" s="216"/>
    </row>
    <row r="514" spans="1:5" ht="12.75">
      <c r="A514" s="256"/>
      <c r="B514" s="256"/>
      <c r="C514" s="216"/>
      <c r="D514" s="216"/>
      <c r="E514" s="216"/>
    </row>
    <row r="515" spans="1:5" ht="12.75">
      <c r="A515" s="256"/>
      <c r="B515" s="256"/>
      <c r="C515" s="216"/>
      <c r="D515" s="216"/>
      <c r="E515" s="216"/>
    </row>
    <row r="516" spans="1:5" ht="12.75">
      <c r="A516" s="256"/>
      <c r="B516" s="256"/>
      <c r="C516" s="216"/>
      <c r="D516" s="216"/>
      <c r="E516" s="216"/>
    </row>
    <row r="517" spans="1:5" ht="12.75">
      <c r="A517" s="256"/>
      <c r="B517" s="256"/>
      <c r="C517" s="216"/>
      <c r="D517" s="216"/>
      <c r="E517" s="216"/>
    </row>
    <row r="518" spans="1:5" ht="12.75">
      <c r="A518" s="256"/>
      <c r="B518" s="256"/>
      <c r="C518" s="216"/>
      <c r="D518" s="216"/>
      <c r="E518" s="216"/>
    </row>
    <row r="519" spans="1:5" ht="12.75">
      <c r="A519" s="256"/>
      <c r="B519" s="256"/>
      <c r="C519" s="216"/>
      <c r="D519" s="216"/>
      <c r="E519" s="216"/>
    </row>
    <row r="520" spans="1:5" ht="12.75">
      <c r="A520" s="256"/>
      <c r="B520" s="256"/>
      <c r="C520" s="216"/>
      <c r="D520" s="216"/>
      <c r="E520" s="216"/>
    </row>
    <row r="521" spans="1:5" ht="12.75">
      <c r="A521" s="256"/>
      <c r="B521" s="256"/>
      <c r="C521" s="216"/>
      <c r="D521" s="216"/>
      <c r="E521" s="216"/>
    </row>
    <row r="522" spans="1:5" ht="12.75">
      <c r="A522" s="256"/>
      <c r="B522" s="256"/>
      <c r="C522" s="216"/>
      <c r="D522" s="216"/>
      <c r="E522" s="216"/>
    </row>
    <row r="523" spans="1:5" ht="12.75">
      <c r="A523" s="256"/>
      <c r="B523" s="256"/>
      <c r="C523" s="216"/>
      <c r="D523" s="216"/>
      <c r="E523" s="216"/>
    </row>
    <row r="524" spans="1:5" ht="12.75">
      <c r="A524" s="256"/>
      <c r="B524" s="256"/>
      <c r="C524" s="216"/>
      <c r="D524" s="216"/>
      <c r="E524" s="216"/>
    </row>
    <row r="525" spans="1:5" ht="12.75">
      <c r="A525" s="256"/>
      <c r="B525" s="256"/>
      <c r="C525" s="216"/>
      <c r="D525" s="216"/>
      <c r="E525" s="216"/>
    </row>
    <row r="526" spans="1:5" ht="12.75">
      <c r="A526" s="256"/>
      <c r="B526" s="256"/>
      <c r="C526" s="216"/>
      <c r="D526" s="216"/>
      <c r="E526" s="216"/>
    </row>
    <row r="527" spans="1:5" ht="12.75">
      <c r="A527" s="256"/>
      <c r="B527" s="256"/>
      <c r="C527" s="216"/>
      <c r="D527" s="216"/>
      <c r="E527" s="216"/>
    </row>
    <row r="528" spans="1:5" ht="12.75">
      <c r="A528" s="256"/>
      <c r="B528" s="256"/>
      <c r="C528" s="216"/>
      <c r="D528" s="216"/>
      <c r="E528" s="216"/>
    </row>
    <row r="529" spans="1:5" ht="12.75">
      <c r="A529" s="256"/>
      <c r="B529" s="256"/>
      <c r="C529" s="216"/>
      <c r="D529" s="216"/>
      <c r="E529" s="216"/>
    </row>
    <row r="530" spans="1:5" ht="12.75">
      <c r="A530" s="256"/>
      <c r="B530" s="256"/>
      <c r="C530" s="216"/>
      <c r="D530" s="216"/>
      <c r="E530" s="216"/>
    </row>
    <row r="531" spans="1:5" ht="12.75">
      <c r="A531" s="256"/>
      <c r="B531" s="256"/>
      <c r="C531" s="216"/>
      <c r="D531" s="216"/>
      <c r="E531" s="216"/>
    </row>
    <row r="532" spans="1:5" ht="12.75">
      <c r="A532" s="256"/>
      <c r="B532" s="256"/>
      <c r="C532" s="216"/>
      <c r="D532" s="216"/>
      <c r="E532" s="216"/>
    </row>
    <row r="533" spans="1:5" ht="12.75">
      <c r="A533" s="256"/>
      <c r="B533" s="256"/>
      <c r="C533" s="216"/>
      <c r="D533" s="216"/>
      <c r="E533" s="216"/>
    </row>
    <row r="534" spans="1:5" ht="12.75">
      <c r="A534" s="256"/>
      <c r="B534" s="256"/>
      <c r="C534" s="216"/>
      <c r="D534" s="216"/>
      <c r="E534" s="216"/>
    </row>
    <row r="535" spans="1:5" ht="12.75">
      <c r="A535" s="256"/>
      <c r="B535" s="256"/>
      <c r="C535" s="216"/>
      <c r="D535" s="216"/>
      <c r="E535" s="216"/>
    </row>
    <row r="536" spans="1:5" ht="12.75">
      <c r="A536" s="256"/>
      <c r="B536" s="256"/>
      <c r="C536" s="216"/>
      <c r="D536" s="216"/>
      <c r="E536" s="216"/>
    </row>
    <row r="537" spans="1:5" ht="12.75">
      <c r="A537" s="256"/>
      <c r="B537" s="256"/>
      <c r="C537" s="216"/>
      <c r="D537" s="216"/>
      <c r="E537" s="216"/>
    </row>
    <row r="538" spans="1:5" ht="12.75">
      <c r="A538" s="256"/>
      <c r="B538" s="256"/>
      <c r="C538" s="216"/>
      <c r="D538" s="216"/>
      <c r="E538" s="216"/>
    </row>
    <row r="539" spans="1:5" ht="12.75">
      <c r="A539" s="256"/>
      <c r="B539" s="256"/>
      <c r="C539" s="216"/>
      <c r="D539" s="216"/>
      <c r="E539" s="216"/>
    </row>
    <row r="540" spans="1:5" ht="12.75">
      <c r="A540" s="256"/>
      <c r="B540" s="256"/>
      <c r="C540" s="216"/>
      <c r="D540" s="216"/>
      <c r="E540" s="216"/>
    </row>
    <row r="541" spans="1:5" ht="12.75">
      <c r="A541" s="256"/>
      <c r="B541" s="256"/>
      <c r="C541" s="216"/>
      <c r="D541" s="216"/>
      <c r="E541" s="216"/>
    </row>
    <row r="542" spans="1:5" ht="12.75">
      <c r="A542" s="256"/>
      <c r="B542" s="256"/>
      <c r="C542" s="216"/>
      <c r="D542" s="216"/>
      <c r="E542" s="216"/>
    </row>
    <row r="543" spans="1:5" ht="12.75">
      <c r="A543" s="256"/>
      <c r="B543" s="256"/>
      <c r="C543" s="216"/>
      <c r="D543" s="216"/>
      <c r="E543" s="216"/>
    </row>
    <row r="544" spans="1:5" ht="12.75">
      <c r="A544" s="256"/>
      <c r="B544" s="256"/>
      <c r="C544" s="216"/>
      <c r="D544" s="216"/>
      <c r="E544" s="216"/>
    </row>
    <row r="545" spans="1:5" ht="12.75">
      <c r="A545" s="256"/>
      <c r="B545" s="256"/>
      <c r="C545" s="216"/>
      <c r="D545" s="216"/>
      <c r="E545" s="216"/>
    </row>
    <row r="546" spans="1:5" ht="12.75">
      <c r="A546" s="256"/>
      <c r="B546" s="256"/>
      <c r="C546" s="216"/>
      <c r="D546" s="216"/>
      <c r="E546" s="216"/>
    </row>
    <row r="547" spans="1:5" ht="12.75">
      <c r="A547" s="256"/>
      <c r="B547" s="256"/>
      <c r="C547" s="216"/>
      <c r="D547" s="216"/>
      <c r="E547" s="216"/>
    </row>
    <row r="548" spans="1:5" ht="12.75">
      <c r="A548" s="256"/>
      <c r="B548" s="256"/>
      <c r="C548" s="216"/>
      <c r="D548" s="216"/>
      <c r="E548" s="216"/>
    </row>
    <row r="549" spans="1:5" ht="12.75">
      <c r="A549" s="256"/>
      <c r="B549" s="256"/>
      <c r="C549" s="216"/>
      <c r="D549" s="216"/>
      <c r="E549" s="216"/>
    </row>
    <row r="550" spans="1:5" ht="12.75">
      <c r="A550" s="256"/>
      <c r="B550" s="256"/>
      <c r="C550" s="216"/>
      <c r="D550" s="216"/>
      <c r="E550" s="216"/>
    </row>
    <row r="551" spans="1:5" ht="12.75">
      <c r="A551" s="256"/>
      <c r="B551" s="256"/>
      <c r="C551" s="216"/>
      <c r="D551" s="216"/>
      <c r="E551" s="216"/>
    </row>
    <row r="552" spans="1:5" ht="12.75">
      <c r="A552" s="256"/>
      <c r="B552" s="256"/>
      <c r="C552" s="216"/>
      <c r="D552" s="216"/>
      <c r="E552" s="216"/>
    </row>
    <row r="553" spans="1:5" ht="12.75">
      <c r="A553" s="256"/>
      <c r="B553" s="256"/>
      <c r="C553" s="216"/>
      <c r="D553" s="216"/>
      <c r="E553" s="216"/>
    </row>
    <row r="554" spans="1:5" ht="12.75">
      <c r="A554" s="256"/>
      <c r="B554" s="256"/>
      <c r="C554" s="216"/>
      <c r="D554" s="216"/>
      <c r="E554" s="216"/>
    </row>
    <row r="555" spans="1:5" ht="12.75">
      <c r="A555" s="256"/>
      <c r="B555" s="256"/>
      <c r="C555" s="216"/>
      <c r="D555" s="216"/>
      <c r="E555" s="216"/>
    </row>
    <row r="556" spans="1:5" ht="12.75">
      <c r="A556" s="256"/>
      <c r="B556" s="256"/>
      <c r="C556" s="216"/>
      <c r="D556" s="216"/>
      <c r="E556" s="216"/>
    </row>
    <row r="557" spans="1:5" ht="12.75">
      <c r="A557" s="256"/>
      <c r="B557" s="256"/>
      <c r="C557" s="216"/>
      <c r="D557" s="216"/>
      <c r="E557" s="216"/>
    </row>
    <row r="558" spans="1:5" ht="12.75">
      <c r="A558" s="256"/>
      <c r="B558" s="256"/>
      <c r="C558" s="216"/>
      <c r="D558" s="216"/>
      <c r="E558" s="216"/>
    </row>
    <row r="559" spans="1:5" ht="12.75">
      <c r="A559" s="256"/>
      <c r="B559" s="256"/>
      <c r="C559" s="216"/>
      <c r="D559" s="216"/>
      <c r="E559" s="216"/>
    </row>
    <row r="560" spans="1:5" ht="12.75">
      <c r="A560" s="256"/>
      <c r="B560" s="256"/>
      <c r="C560" s="216"/>
      <c r="D560" s="216"/>
      <c r="E560" s="216"/>
    </row>
    <row r="561" spans="1:5" ht="12.75">
      <c r="A561" s="256"/>
      <c r="B561" s="256"/>
      <c r="C561" s="216"/>
      <c r="D561" s="216"/>
      <c r="E561" s="216"/>
    </row>
    <row r="562" spans="1:5" ht="12.75">
      <c r="A562" s="256"/>
      <c r="B562" s="256"/>
      <c r="C562" s="216"/>
      <c r="D562" s="216"/>
      <c r="E562" s="216"/>
    </row>
    <row r="563" spans="1:5" ht="12.75">
      <c r="A563" s="256"/>
      <c r="B563" s="256"/>
      <c r="C563" s="216"/>
      <c r="D563" s="216"/>
      <c r="E563" s="216"/>
    </row>
    <row r="564" spans="1:5" ht="12.75">
      <c r="A564" s="256"/>
      <c r="B564" s="256"/>
      <c r="C564" s="216"/>
      <c r="D564" s="216"/>
      <c r="E564" s="216"/>
    </row>
    <row r="565" spans="1:5" ht="12.75">
      <c r="A565" s="256"/>
      <c r="B565" s="256"/>
      <c r="C565" s="216"/>
      <c r="D565" s="216"/>
      <c r="E565" s="216"/>
    </row>
    <row r="566" spans="1:5" ht="12.75">
      <c r="A566" s="256"/>
      <c r="B566" s="256"/>
      <c r="C566" s="216"/>
      <c r="D566" s="216"/>
      <c r="E566" s="216"/>
    </row>
    <row r="567" spans="1:5" ht="12.75">
      <c r="A567" s="256"/>
      <c r="B567" s="256"/>
      <c r="C567" s="216"/>
      <c r="D567" s="216"/>
      <c r="E567" s="216"/>
    </row>
    <row r="568" spans="1:5" ht="12.75">
      <c r="A568" s="256"/>
      <c r="B568" s="256"/>
      <c r="C568" s="216"/>
      <c r="D568" s="216"/>
      <c r="E568" s="216"/>
    </row>
    <row r="569" spans="1:5" ht="12.75">
      <c r="A569" s="256"/>
      <c r="B569" s="256"/>
      <c r="C569" s="216"/>
      <c r="D569" s="216"/>
      <c r="E569" s="216"/>
    </row>
    <row r="570" spans="1:5" ht="12.75">
      <c r="A570" s="256"/>
      <c r="B570" s="256"/>
      <c r="C570" s="216"/>
      <c r="D570" s="216"/>
      <c r="E570" s="216"/>
    </row>
    <row r="571" spans="1:5" ht="12.75">
      <c r="A571" s="256"/>
      <c r="B571" s="256"/>
      <c r="C571" s="216"/>
      <c r="D571" s="216"/>
      <c r="E571" s="216"/>
    </row>
    <row r="572" spans="1:5" ht="12.75">
      <c r="A572" s="256"/>
      <c r="B572" s="256"/>
      <c r="C572" s="216"/>
      <c r="D572" s="216"/>
      <c r="E572" s="216"/>
    </row>
    <row r="573" spans="1:5" ht="12.75">
      <c r="A573" s="256"/>
      <c r="B573" s="256"/>
      <c r="C573" s="216"/>
      <c r="D573" s="216"/>
      <c r="E573" s="216"/>
    </row>
    <row r="574" spans="1:5" ht="12.75">
      <c r="A574" s="256"/>
      <c r="B574" s="256"/>
      <c r="C574" s="216"/>
      <c r="D574" s="216"/>
      <c r="E574" s="216"/>
    </row>
    <row r="575" spans="1:5" ht="12.75">
      <c r="A575" s="256"/>
      <c r="B575" s="256"/>
      <c r="C575" s="216"/>
      <c r="D575" s="216"/>
      <c r="E575" s="216"/>
    </row>
    <row r="576" spans="1:5" ht="12.75">
      <c r="A576" s="256"/>
      <c r="B576" s="256"/>
      <c r="C576" s="216"/>
      <c r="D576" s="216"/>
      <c r="E576" s="216"/>
    </row>
    <row r="577" spans="1:5" ht="12.75">
      <c r="A577" s="256"/>
      <c r="B577" s="256"/>
      <c r="C577" s="216"/>
      <c r="D577" s="216"/>
      <c r="E577" s="216"/>
    </row>
    <row r="578" spans="1:5" ht="12.75">
      <c r="A578" s="256"/>
      <c r="B578" s="256"/>
      <c r="C578" s="216"/>
      <c r="D578" s="216"/>
      <c r="E578" s="216"/>
    </row>
    <row r="579" spans="1:5" ht="12.75">
      <c r="A579" s="256"/>
      <c r="B579" s="256"/>
      <c r="C579" s="216"/>
      <c r="D579" s="216"/>
      <c r="E579" s="216"/>
    </row>
    <row r="580" spans="1:5" ht="12.75">
      <c r="A580" s="256"/>
      <c r="B580" s="256"/>
      <c r="C580" s="216"/>
      <c r="D580" s="216"/>
      <c r="E580" s="216"/>
    </row>
    <row r="581" spans="1:5" ht="12.75">
      <c r="A581" s="256"/>
      <c r="B581" s="256"/>
      <c r="C581" s="216"/>
      <c r="D581" s="216"/>
      <c r="E581" s="216"/>
    </row>
    <row r="582" spans="1:5" ht="12.75">
      <c r="A582" s="256"/>
      <c r="B582" s="256"/>
      <c r="C582" s="216"/>
      <c r="D582" s="216"/>
      <c r="E582" s="216"/>
    </row>
    <row r="583" spans="1:5" ht="12.75">
      <c r="A583" s="256"/>
      <c r="B583" s="256"/>
      <c r="C583" s="216"/>
      <c r="D583" s="216"/>
      <c r="E583" s="216"/>
    </row>
    <row r="584" spans="1:5" ht="12.75">
      <c r="A584" s="256"/>
      <c r="B584" s="256"/>
      <c r="C584" s="216"/>
      <c r="D584" s="216"/>
      <c r="E584" s="216"/>
    </row>
    <row r="585" spans="1:5" ht="12.75">
      <c r="A585" s="256"/>
      <c r="B585" s="256"/>
      <c r="C585" s="216"/>
      <c r="D585" s="216"/>
      <c r="E585" s="216"/>
    </row>
    <row r="586" spans="1:5" ht="12.75">
      <c r="A586" s="256"/>
      <c r="B586" s="256"/>
      <c r="C586" s="216"/>
      <c r="D586" s="216"/>
      <c r="E586" s="216"/>
    </row>
    <row r="587" spans="1:5" ht="12.75">
      <c r="A587" s="256"/>
      <c r="B587" s="256"/>
      <c r="C587" s="216"/>
      <c r="D587" s="216"/>
      <c r="E587" s="216"/>
    </row>
    <row r="588" spans="1:5" ht="12.75">
      <c r="A588" s="256"/>
      <c r="B588" s="256"/>
      <c r="C588" s="216"/>
      <c r="D588" s="216"/>
      <c r="E588" s="216"/>
    </row>
    <row r="589" spans="1:5" ht="12.75">
      <c r="A589" s="256"/>
      <c r="B589" s="256"/>
      <c r="C589" s="216"/>
      <c r="D589" s="216"/>
      <c r="E589" s="216"/>
    </row>
    <row r="590" spans="1:5" ht="12.75">
      <c r="A590" s="256"/>
      <c r="B590" s="256"/>
      <c r="C590" s="216"/>
      <c r="D590" s="216"/>
      <c r="E590" s="216"/>
    </row>
    <row r="591" spans="1:5" ht="12.75">
      <c r="A591" s="256"/>
      <c r="B591" s="256"/>
      <c r="C591" s="216"/>
      <c r="D591" s="216"/>
      <c r="E591" s="216"/>
    </row>
    <row r="592" spans="1:5" ht="12.75">
      <c r="A592" s="256"/>
      <c r="B592" s="256"/>
      <c r="C592" s="216"/>
      <c r="D592" s="216"/>
      <c r="E592" s="216"/>
    </row>
    <row r="593" spans="1:5" ht="12.75">
      <c r="A593" s="256"/>
      <c r="B593" s="256"/>
      <c r="C593" s="216"/>
      <c r="D593" s="216"/>
      <c r="E593" s="216"/>
    </row>
    <row r="594" spans="1:5" ht="12.75">
      <c r="A594" s="256"/>
      <c r="B594" s="256"/>
      <c r="C594" s="216"/>
      <c r="D594" s="216"/>
      <c r="E594" s="216"/>
    </row>
    <row r="595" spans="1:5" ht="12.75">
      <c r="A595" s="256"/>
      <c r="B595" s="256"/>
      <c r="C595" s="216"/>
      <c r="D595" s="216"/>
      <c r="E595" s="216"/>
    </row>
    <row r="596" spans="1:5" ht="12.75">
      <c r="A596" s="256"/>
      <c r="B596" s="256"/>
      <c r="C596" s="216"/>
      <c r="D596" s="216"/>
      <c r="E596" s="216"/>
    </row>
    <row r="597" spans="1:5" ht="12.75">
      <c r="A597" s="256"/>
      <c r="B597" s="256"/>
      <c r="C597" s="216"/>
      <c r="D597" s="216"/>
      <c r="E597" s="216"/>
    </row>
    <row r="598" spans="1:5" ht="12.75">
      <c r="A598" s="256"/>
      <c r="B598" s="256"/>
      <c r="C598" s="216"/>
      <c r="D598" s="216"/>
      <c r="E598" s="216"/>
    </row>
    <row r="599" spans="1:5" ht="12.75">
      <c r="A599" s="256"/>
      <c r="B599" s="256"/>
      <c r="C599" s="216"/>
      <c r="D599" s="216"/>
      <c r="E599" s="216"/>
    </row>
    <row r="600" spans="1:5" ht="12.75">
      <c r="A600" s="256"/>
      <c r="B600" s="256"/>
      <c r="C600" s="216"/>
      <c r="D600" s="216"/>
      <c r="E600" s="216"/>
    </row>
    <row r="601" spans="1:5" ht="12.75">
      <c r="A601" s="256"/>
      <c r="B601" s="256"/>
      <c r="C601" s="216"/>
      <c r="D601" s="216"/>
      <c r="E601" s="216"/>
    </row>
    <row r="602" spans="1:5" ht="12.75">
      <c r="A602" s="256"/>
      <c r="B602" s="256"/>
      <c r="C602" s="216"/>
      <c r="D602" s="216"/>
      <c r="E602" s="216"/>
    </row>
    <row r="603" spans="1:5" ht="12.75">
      <c r="A603" s="256"/>
      <c r="B603" s="256"/>
      <c r="C603" s="216"/>
      <c r="D603" s="216"/>
      <c r="E603" s="216"/>
    </row>
    <row r="604" spans="1:5" ht="12.75">
      <c r="A604" s="256"/>
      <c r="B604" s="256"/>
      <c r="C604" s="216"/>
      <c r="D604" s="216"/>
      <c r="E604" s="216"/>
    </row>
    <row r="605" spans="1:5" ht="12.75">
      <c r="A605" s="256"/>
      <c r="B605" s="256"/>
      <c r="C605" s="216"/>
      <c r="D605" s="216"/>
      <c r="E605" s="216"/>
    </row>
    <row r="606" spans="1:5" ht="12.75">
      <c r="A606" s="256"/>
      <c r="B606" s="256"/>
      <c r="C606" s="216"/>
      <c r="D606" s="216"/>
      <c r="E606" s="216"/>
    </row>
    <row r="607" spans="1:5" ht="12.75">
      <c r="A607" s="256"/>
      <c r="B607" s="256"/>
      <c r="C607" s="216"/>
      <c r="D607" s="216"/>
      <c r="E607" s="216"/>
    </row>
    <row r="608" spans="1:5" ht="12.75">
      <c r="A608" s="256"/>
      <c r="B608" s="256"/>
      <c r="C608" s="216"/>
      <c r="D608" s="216"/>
      <c r="E608" s="216"/>
    </row>
    <row r="609" spans="1:5" ht="12.75">
      <c r="A609" s="256"/>
      <c r="B609" s="256"/>
      <c r="C609" s="216"/>
      <c r="D609" s="216"/>
      <c r="E609" s="216"/>
    </row>
    <row r="610" spans="1:5" ht="12.75">
      <c r="A610" s="256"/>
      <c r="B610" s="256"/>
      <c r="C610" s="216"/>
      <c r="D610" s="216"/>
      <c r="E610" s="216"/>
    </row>
    <row r="611" spans="1:5" ht="12.75">
      <c r="A611" s="256"/>
      <c r="B611" s="256"/>
      <c r="C611" s="216"/>
      <c r="D611" s="216"/>
      <c r="E611" s="216"/>
    </row>
    <row r="612" spans="1:5" ht="12.75">
      <c r="A612" s="256"/>
      <c r="B612" s="256"/>
      <c r="C612" s="216"/>
      <c r="D612" s="216"/>
      <c r="E612" s="216"/>
    </row>
    <row r="613" spans="1:5" ht="12.75">
      <c r="A613" s="256"/>
      <c r="B613" s="256"/>
      <c r="C613" s="216"/>
      <c r="D613" s="216"/>
      <c r="E613" s="216"/>
    </row>
    <row r="614" spans="1:5" ht="12.75">
      <c r="A614" s="256"/>
      <c r="B614" s="256"/>
      <c r="C614" s="216"/>
      <c r="D614" s="216"/>
      <c r="E614" s="216"/>
    </row>
    <row r="615" spans="1:5" ht="12.75">
      <c r="A615" s="256"/>
      <c r="B615" s="256"/>
      <c r="C615" s="216"/>
      <c r="D615" s="216"/>
      <c r="E615" s="216"/>
    </row>
    <row r="616" spans="1:5" ht="12.75">
      <c r="A616" s="256"/>
      <c r="B616" s="256"/>
      <c r="C616" s="216"/>
      <c r="D616" s="216"/>
      <c r="E616" s="216"/>
    </row>
    <row r="617" spans="1:5" ht="12.75">
      <c r="A617" s="256"/>
      <c r="B617" s="256"/>
      <c r="C617" s="216"/>
      <c r="D617" s="216"/>
      <c r="E617" s="216"/>
    </row>
    <row r="618" spans="1:5" ht="12.75">
      <c r="A618" s="256"/>
      <c r="B618" s="256"/>
      <c r="C618" s="216"/>
      <c r="D618" s="216"/>
      <c r="E618" s="216"/>
    </row>
    <row r="619" spans="1:5" ht="12.75">
      <c r="A619" s="256"/>
      <c r="B619" s="256"/>
      <c r="C619" s="216"/>
      <c r="D619" s="216"/>
      <c r="E619" s="216"/>
    </row>
    <row r="620" spans="1:5" ht="12.75">
      <c r="A620" s="256"/>
      <c r="B620" s="256"/>
      <c r="C620" s="216"/>
      <c r="D620" s="216"/>
      <c r="E620" s="216"/>
    </row>
    <row r="621" spans="1:5" ht="12.75">
      <c r="A621" s="256"/>
      <c r="B621" s="256"/>
      <c r="C621" s="216"/>
      <c r="D621" s="216"/>
      <c r="E621" s="216"/>
    </row>
    <row r="622" spans="1:5" ht="12.75">
      <c r="A622" s="256"/>
      <c r="B622" s="256"/>
      <c r="C622" s="216"/>
      <c r="D622" s="216"/>
      <c r="E622" s="216"/>
    </row>
    <row r="623" spans="1:5" ht="12.75">
      <c r="A623" s="256"/>
      <c r="B623" s="256"/>
      <c r="C623" s="216"/>
      <c r="D623" s="216"/>
      <c r="E623" s="216"/>
    </row>
    <row r="624" spans="1:5" ht="12.75">
      <c r="A624" s="256"/>
      <c r="B624" s="256"/>
      <c r="C624" s="216"/>
      <c r="D624" s="216"/>
      <c r="E624" s="216"/>
    </row>
    <row r="625" spans="1:5" ht="12.75">
      <c r="A625" s="256"/>
      <c r="B625" s="256"/>
      <c r="C625" s="216"/>
      <c r="D625" s="216"/>
      <c r="E625" s="216"/>
    </row>
    <row r="626" spans="1:5" ht="12.75">
      <c r="A626" s="256"/>
      <c r="B626" s="256"/>
      <c r="C626" s="216"/>
      <c r="D626" s="216"/>
      <c r="E626" s="216"/>
    </row>
    <row r="627" spans="1:5" ht="12.75">
      <c r="A627" s="256"/>
      <c r="B627" s="256"/>
      <c r="C627" s="216"/>
      <c r="D627" s="216"/>
      <c r="E627" s="216"/>
    </row>
    <row r="628" spans="1:5" ht="12.75">
      <c r="A628" s="256"/>
      <c r="B628" s="256"/>
      <c r="C628" s="216"/>
      <c r="D628" s="216"/>
      <c r="E628" s="216"/>
    </row>
    <row r="629" spans="1:5" ht="12.75">
      <c r="A629" s="256"/>
      <c r="B629" s="256"/>
      <c r="C629" s="216"/>
      <c r="D629" s="216"/>
      <c r="E629" s="216"/>
    </row>
    <row r="630" spans="1:5" ht="12.75">
      <c r="A630" s="256"/>
      <c r="B630" s="256"/>
      <c r="C630" s="216"/>
      <c r="D630" s="216"/>
      <c r="E630" s="216"/>
    </row>
    <row r="631" spans="1:5" ht="12.75">
      <c r="A631" s="256"/>
      <c r="B631" s="256"/>
      <c r="C631" s="216"/>
      <c r="D631" s="216"/>
      <c r="E631" s="216"/>
    </row>
    <row r="632" spans="1:5" ht="12.75">
      <c r="A632" s="256"/>
      <c r="B632" s="256"/>
      <c r="C632" s="216"/>
      <c r="D632" s="216"/>
      <c r="E632" s="216"/>
    </row>
    <row r="633" spans="1:5" ht="12.75">
      <c r="A633" s="256"/>
      <c r="B633" s="256"/>
      <c r="C633" s="216"/>
      <c r="D633" s="216"/>
      <c r="E633" s="216"/>
    </row>
    <row r="634" spans="1:5" ht="12.75">
      <c r="A634" s="256"/>
      <c r="B634" s="256"/>
      <c r="C634" s="216"/>
      <c r="D634" s="216"/>
      <c r="E634" s="216"/>
    </row>
    <row r="635" spans="1:5" ht="12.75">
      <c r="A635" s="256"/>
      <c r="B635" s="256"/>
      <c r="C635" s="216"/>
      <c r="D635" s="216"/>
      <c r="E635" s="216"/>
    </row>
    <row r="636" spans="1:5" ht="12.75">
      <c r="A636" s="256"/>
      <c r="B636" s="256"/>
      <c r="C636" s="216"/>
      <c r="D636" s="216"/>
      <c r="E636" s="216"/>
    </row>
    <row r="637" spans="1:5" ht="12.75">
      <c r="A637" s="256"/>
      <c r="B637" s="256"/>
      <c r="C637" s="216"/>
      <c r="D637" s="216"/>
      <c r="E637" s="216"/>
    </row>
    <row r="638" spans="1:5" ht="12.75">
      <c r="A638" s="256"/>
      <c r="B638" s="256"/>
      <c r="C638" s="216"/>
      <c r="D638" s="216"/>
      <c r="E638" s="216"/>
    </row>
    <row r="639" spans="1:5" ht="12.75">
      <c r="A639" s="256"/>
      <c r="B639" s="256"/>
      <c r="C639" s="216"/>
      <c r="D639" s="216"/>
      <c r="E639" s="216"/>
    </row>
    <row r="640" spans="1:5" ht="12.75">
      <c r="A640" s="256"/>
      <c r="B640" s="256"/>
      <c r="C640" s="216"/>
      <c r="D640" s="216"/>
      <c r="E640" s="216"/>
    </row>
    <row r="641" spans="1:5" ht="12.75">
      <c r="A641" s="256"/>
      <c r="B641" s="256"/>
      <c r="C641" s="216"/>
      <c r="D641" s="216"/>
      <c r="E641" s="216"/>
    </row>
    <row r="642" spans="1:5" ht="12.75">
      <c r="A642" s="256"/>
      <c r="B642" s="256"/>
      <c r="C642" s="216"/>
      <c r="D642" s="216"/>
      <c r="E642" s="216"/>
    </row>
    <row r="643" spans="1:5" ht="12.75">
      <c r="A643" s="256"/>
      <c r="B643" s="256"/>
      <c r="C643" s="216"/>
      <c r="D643" s="216"/>
      <c r="E643" s="216"/>
    </row>
    <row r="644" spans="1:5" ht="12.75">
      <c r="A644" s="256"/>
      <c r="B644" s="256"/>
      <c r="C644" s="216"/>
      <c r="D644" s="216"/>
      <c r="E644" s="216"/>
    </row>
    <row r="645" spans="1:5" ht="12.75">
      <c r="A645" s="256"/>
      <c r="B645" s="256"/>
      <c r="C645" s="216"/>
      <c r="D645" s="216"/>
      <c r="E645" s="216"/>
    </row>
    <row r="646" spans="1:5" ht="12.75">
      <c r="A646" s="256"/>
      <c r="B646" s="256"/>
      <c r="C646" s="216"/>
      <c r="D646" s="216"/>
      <c r="E646" s="216"/>
    </row>
    <row r="647" spans="1:5" ht="12.75">
      <c r="A647" s="256"/>
      <c r="B647" s="256"/>
      <c r="C647" s="216"/>
      <c r="D647" s="216"/>
      <c r="E647" s="216"/>
    </row>
    <row r="648" spans="1:5" ht="12.75">
      <c r="A648" s="256"/>
      <c r="B648" s="256"/>
      <c r="C648" s="216"/>
      <c r="D648" s="216"/>
      <c r="E648" s="216"/>
    </row>
    <row r="649" spans="1:5" ht="12.75">
      <c r="A649" s="256"/>
      <c r="B649" s="256"/>
      <c r="C649" s="216"/>
      <c r="D649" s="216"/>
      <c r="E649" s="216"/>
    </row>
    <row r="650" spans="1:5" ht="12.75">
      <c r="A650" s="256"/>
      <c r="B650" s="256"/>
      <c r="C650" s="216"/>
      <c r="D650" s="216"/>
      <c r="E650" s="216"/>
    </row>
    <row r="651" spans="1:5" ht="12.75">
      <c r="A651" s="256"/>
      <c r="B651" s="256"/>
      <c r="C651" s="216"/>
      <c r="D651" s="216"/>
      <c r="E651" s="216"/>
    </row>
    <row r="652" spans="1:5" ht="12.75">
      <c r="A652" s="256"/>
      <c r="B652" s="256"/>
      <c r="C652" s="216"/>
      <c r="D652" s="216"/>
      <c r="E652" s="216"/>
    </row>
    <row r="653" spans="1:5" ht="12.75">
      <c r="A653" s="256"/>
      <c r="B653" s="256"/>
      <c r="C653" s="216"/>
      <c r="D653" s="216"/>
      <c r="E653" s="216"/>
    </row>
    <row r="654" spans="1:5" ht="12.75">
      <c r="A654" s="256"/>
      <c r="B654" s="256"/>
      <c r="C654" s="216"/>
      <c r="D654" s="216"/>
      <c r="E654" s="216"/>
    </row>
    <row r="655" spans="1:5" ht="12.75">
      <c r="A655" s="256"/>
      <c r="B655" s="256"/>
      <c r="C655" s="216"/>
      <c r="D655" s="216"/>
      <c r="E655" s="216"/>
    </row>
    <row r="656" spans="1:5" ht="12.75">
      <c r="A656" s="256"/>
      <c r="B656" s="256"/>
      <c r="C656" s="216"/>
      <c r="D656" s="216"/>
      <c r="E656" s="216"/>
    </row>
    <row r="657" spans="1:5" ht="12.75">
      <c r="A657" s="256"/>
      <c r="B657" s="256"/>
      <c r="C657" s="216"/>
      <c r="D657" s="216"/>
      <c r="E657" s="216"/>
    </row>
    <row r="658" spans="1:5" ht="12.75">
      <c r="A658" s="256"/>
      <c r="B658" s="256"/>
      <c r="C658" s="216"/>
      <c r="D658" s="216"/>
      <c r="E658" s="216"/>
    </row>
    <row r="659" spans="1:5" ht="12.75">
      <c r="A659" s="256"/>
      <c r="B659" s="256"/>
      <c r="C659" s="216"/>
      <c r="D659" s="216"/>
      <c r="E659" s="216"/>
    </row>
    <row r="660" spans="1:5" ht="12.75">
      <c r="A660" s="256"/>
      <c r="B660" s="256"/>
      <c r="C660" s="216"/>
      <c r="D660" s="216"/>
      <c r="E660" s="216"/>
    </row>
    <row r="661" spans="1:5" ht="12.75">
      <c r="A661" s="256"/>
      <c r="B661" s="256"/>
      <c r="C661" s="216"/>
      <c r="D661" s="216"/>
      <c r="E661" s="216"/>
    </row>
    <row r="662" spans="1:5" ht="12.75">
      <c r="A662" s="256"/>
      <c r="B662" s="256"/>
      <c r="C662" s="216"/>
      <c r="D662" s="216"/>
      <c r="E662" s="216"/>
    </row>
    <row r="663" spans="1:5" ht="12.75">
      <c r="A663" s="256"/>
      <c r="B663" s="256"/>
      <c r="C663" s="216"/>
      <c r="D663" s="216"/>
      <c r="E663" s="216"/>
    </row>
    <row r="664" spans="1:5" ht="12.75">
      <c r="A664" s="256"/>
      <c r="B664" s="256"/>
      <c r="C664" s="216"/>
      <c r="D664" s="216"/>
      <c r="E664" s="216"/>
    </row>
    <row r="665" spans="1:5" ht="12.75">
      <c r="A665" s="256"/>
      <c r="B665" s="256"/>
      <c r="C665" s="216"/>
      <c r="D665" s="216"/>
      <c r="E665" s="216"/>
    </row>
    <row r="666" spans="1:5" ht="12.75">
      <c r="A666" s="256"/>
      <c r="B666" s="256"/>
      <c r="C666" s="216"/>
      <c r="D666" s="216"/>
      <c r="E666" s="216"/>
    </row>
    <row r="667" spans="1:5" ht="12.75">
      <c r="A667" s="256"/>
      <c r="B667" s="256"/>
      <c r="C667" s="216"/>
      <c r="D667" s="216"/>
      <c r="E667" s="216"/>
    </row>
    <row r="668" spans="1:5" ht="12.75">
      <c r="A668" s="256"/>
      <c r="B668" s="256"/>
      <c r="C668" s="216"/>
      <c r="D668" s="216"/>
      <c r="E668" s="216"/>
    </row>
    <row r="669" spans="1:5" ht="12.75">
      <c r="A669" s="256"/>
      <c r="B669" s="256"/>
      <c r="C669" s="216"/>
      <c r="D669" s="216"/>
      <c r="E669" s="216"/>
    </row>
    <row r="670" spans="1:5" ht="12.75">
      <c r="A670" s="256"/>
      <c r="B670" s="256"/>
      <c r="C670" s="216"/>
      <c r="D670" s="216"/>
      <c r="E670" s="216"/>
    </row>
    <row r="671" spans="1:5" ht="12.75">
      <c r="A671" s="256"/>
      <c r="B671" s="256"/>
      <c r="C671" s="216"/>
      <c r="D671" s="216"/>
      <c r="E671" s="216"/>
    </row>
    <row r="672" spans="1:5" ht="12.75">
      <c r="A672" s="256"/>
      <c r="B672" s="256"/>
      <c r="C672" s="216"/>
      <c r="D672" s="216"/>
      <c r="E672" s="216"/>
    </row>
    <row r="673" spans="1:5" ht="12.75">
      <c r="A673" s="256"/>
      <c r="B673" s="256"/>
      <c r="C673" s="216"/>
      <c r="D673" s="216"/>
      <c r="E673" s="216"/>
    </row>
    <row r="674" spans="1:5" ht="12.75">
      <c r="A674" s="256"/>
      <c r="B674" s="256"/>
      <c r="C674" s="216"/>
      <c r="D674" s="216"/>
      <c r="E674" s="216"/>
    </row>
    <row r="675" spans="1:5" ht="12.75">
      <c r="A675" s="256"/>
      <c r="B675" s="256"/>
      <c r="C675" s="216"/>
      <c r="D675" s="216"/>
      <c r="E675" s="216"/>
    </row>
    <row r="676" spans="1:5" ht="12.75">
      <c r="A676" s="256"/>
      <c r="B676" s="256"/>
      <c r="C676" s="216"/>
      <c r="D676" s="216"/>
      <c r="E676" s="216"/>
    </row>
    <row r="677" spans="1:5" ht="12.75">
      <c r="A677" s="256"/>
      <c r="B677" s="256"/>
      <c r="C677" s="216"/>
      <c r="D677" s="216"/>
      <c r="E677" s="216"/>
    </row>
    <row r="678" spans="1:5" ht="12.75">
      <c r="A678" s="256"/>
      <c r="B678" s="256"/>
      <c r="C678" s="216"/>
      <c r="D678" s="216"/>
      <c r="E678" s="216"/>
    </row>
    <row r="679" spans="1:5" ht="12.75">
      <c r="A679" s="256"/>
      <c r="B679" s="256"/>
      <c r="C679" s="216"/>
      <c r="D679" s="216"/>
      <c r="E679" s="216"/>
    </row>
    <row r="680" spans="1:5" ht="12.75">
      <c r="A680" s="256"/>
      <c r="B680" s="256"/>
      <c r="C680" s="216"/>
      <c r="D680" s="216"/>
      <c r="E680" s="216"/>
    </row>
    <row r="681" spans="1:5" ht="12.75">
      <c r="A681" s="256"/>
      <c r="B681" s="256"/>
      <c r="C681" s="216"/>
      <c r="D681" s="216"/>
      <c r="E681" s="216"/>
    </row>
    <row r="682" spans="1:5" ht="12.75">
      <c r="A682" s="256"/>
      <c r="B682" s="256"/>
      <c r="C682" s="216"/>
      <c r="D682" s="216"/>
      <c r="E682" s="216"/>
    </row>
    <row r="683" spans="1:5" ht="12.75">
      <c r="A683" s="256"/>
      <c r="B683" s="256"/>
      <c r="C683" s="216"/>
      <c r="D683" s="216"/>
      <c r="E683" s="216"/>
    </row>
    <row r="684" spans="1:5" ht="12.75">
      <c r="A684" s="256"/>
      <c r="B684" s="256"/>
      <c r="C684" s="216"/>
      <c r="D684" s="216"/>
      <c r="E684" s="216"/>
    </row>
    <row r="685" spans="1:5" ht="12.75">
      <c r="A685" s="256"/>
      <c r="B685" s="256"/>
      <c r="C685" s="216"/>
      <c r="D685" s="216"/>
      <c r="E685" s="216"/>
    </row>
    <row r="686" spans="1:5" ht="12.75">
      <c r="A686" s="256"/>
      <c r="B686" s="256"/>
      <c r="C686" s="216"/>
      <c r="D686" s="216"/>
      <c r="E686" s="216"/>
    </row>
    <row r="687" spans="1:5" ht="12.75">
      <c r="A687" s="256"/>
      <c r="B687" s="256"/>
      <c r="C687" s="216"/>
      <c r="D687" s="216"/>
      <c r="E687" s="216"/>
    </row>
    <row r="688" spans="1:5" ht="12.75">
      <c r="A688" s="256"/>
      <c r="B688" s="256"/>
      <c r="C688" s="216"/>
      <c r="D688" s="216"/>
      <c r="E688" s="216"/>
    </row>
    <row r="689" spans="1:5" ht="12.75">
      <c r="A689" s="256"/>
      <c r="B689" s="256"/>
      <c r="C689" s="216"/>
      <c r="D689" s="216"/>
      <c r="E689" s="216"/>
    </row>
    <row r="690" spans="1:5" ht="12.75">
      <c r="A690" s="256"/>
      <c r="B690" s="256"/>
      <c r="C690" s="216"/>
      <c r="D690" s="216"/>
      <c r="E690" s="216"/>
    </row>
    <row r="691" spans="1:5" ht="12.75">
      <c r="A691" s="256"/>
      <c r="B691" s="256"/>
      <c r="C691" s="216"/>
      <c r="D691" s="216"/>
      <c r="E691" s="216"/>
    </row>
    <row r="692" spans="1:5" ht="12.75">
      <c r="A692" s="256"/>
      <c r="B692" s="256"/>
      <c r="C692" s="216"/>
      <c r="D692" s="216"/>
      <c r="E692" s="216"/>
    </row>
    <row r="693" spans="1:5" ht="12.75">
      <c r="A693" s="256"/>
      <c r="B693" s="256"/>
      <c r="C693" s="216"/>
      <c r="D693" s="216"/>
      <c r="E693" s="216"/>
    </row>
    <row r="694" spans="1:5" ht="12.75">
      <c r="A694" s="256"/>
      <c r="B694" s="256"/>
      <c r="C694" s="216"/>
      <c r="D694" s="216"/>
      <c r="E694" s="216"/>
    </row>
    <row r="695" spans="1:5" ht="12.75">
      <c r="A695" s="256"/>
      <c r="B695" s="256"/>
      <c r="C695" s="216"/>
      <c r="D695" s="216"/>
      <c r="E695" s="216"/>
    </row>
    <row r="696" spans="1:5" ht="12.75">
      <c r="A696" s="256"/>
      <c r="B696" s="256"/>
      <c r="C696" s="216"/>
      <c r="D696" s="216"/>
      <c r="E696" s="216"/>
    </row>
    <row r="697" spans="1:5" ht="12.75">
      <c r="A697" s="256"/>
      <c r="B697" s="256"/>
      <c r="C697" s="216"/>
      <c r="D697" s="216"/>
      <c r="E697" s="216"/>
    </row>
    <row r="698" spans="1:5" ht="12.75">
      <c r="A698" s="256"/>
      <c r="B698" s="256"/>
      <c r="C698" s="216"/>
      <c r="D698" s="216"/>
      <c r="E698" s="216"/>
    </row>
    <row r="699" spans="1:5" ht="12.75">
      <c r="A699" s="256"/>
      <c r="B699" s="256"/>
      <c r="C699" s="216"/>
      <c r="D699" s="216"/>
      <c r="E699" s="216"/>
    </row>
    <row r="700" spans="1:5" ht="12.75">
      <c r="A700" s="256"/>
      <c r="B700" s="256"/>
      <c r="C700" s="216"/>
      <c r="D700" s="216"/>
      <c r="E700" s="216"/>
    </row>
    <row r="701" spans="1:5" ht="12.75">
      <c r="A701" s="256"/>
      <c r="B701" s="256"/>
      <c r="C701" s="216"/>
      <c r="D701" s="216"/>
      <c r="E701" s="216"/>
    </row>
    <row r="702" spans="1:5" ht="12.75">
      <c r="A702" s="256"/>
      <c r="B702" s="256"/>
      <c r="C702" s="216"/>
      <c r="D702" s="216"/>
      <c r="E702" s="216"/>
    </row>
    <row r="703" spans="1:5" ht="12.75">
      <c r="A703" s="256"/>
      <c r="B703" s="256"/>
      <c r="C703" s="216"/>
      <c r="D703" s="216"/>
      <c r="E703" s="216"/>
    </row>
    <row r="704" spans="1:5" ht="12.75">
      <c r="A704" s="256"/>
      <c r="B704" s="256"/>
      <c r="C704" s="216"/>
      <c r="D704" s="216"/>
      <c r="E704" s="216"/>
    </row>
    <row r="705" spans="1:5" ht="12.75">
      <c r="A705" s="256"/>
      <c r="B705" s="256"/>
      <c r="C705" s="216"/>
      <c r="D705" s="216"/>
      <c r="E705" s="216"/>
    </row>
    <row r="706" spans="1:5" ht="12.75">
      <c r="A706" s="256"/>
      <c r="B706" s="256"/>
      <c r="C706" s="216"/>
      <c r="D706" s="216"/>
      <c r="E706" s="216"/>
    </row>
    <row r="707" spans="1:5" ht="12.75">
      <c r="A707" s="256"/>
      <c r="B707" s="256"/>
      <c r="C707" s="216"/>
      <c r="D707" s="216"/>
      <c r="E707" s="216"/>
    </row>
    <row r="708" spans="1:5" ht="12.75">
      <c r="A708" s="256"/>
      <c r="B708" s="256"/>
      <c r="C708" s="216"/>
      <c r="D708" s="216"/>
      <c r="E708" s="216"/>
    </row>
    <row r="709" spans="1:5" ht="12.75">
      <c r="A709" s="256"/>
      <c r="B709" s="256"/>
      <c r="C709" s="216"/>
      <c r="D709" s="216"/>
      <c r="E709" s="216"/>
    </row>
    <row r="710" spans="1:5" ht="12.75">
      <c r="A710" s="256"/>
      <c r="B710" s="256"/>
      <c r="C710" s="216"/>
      <c r="D710" s="216"/>
      <c r="E710" s="216"/>
    </row>
    <row r="711" spans="1:5" ht="12.75">
      <c r="A711" s="256"/>
      <c r="B711" s="256"/>
      <c r="C711" s="216"/>
      <c r="D711" s="216"/>
      <c r="E711" s="216"/>
    </row>
    <row r="712" spans="1:5" ht="12.75">
      <c r="A712" s="256"/>
      <c r="B712" s="256"/>
      <c r="C712" s="216"/>
      <c r="D712" s="216"/>
      <c r="E712" s="216"/>
    </row>
    <row r="713" spans="1:5" ht="12.75">
      <c r="A713" s="256"/>
      <c r="B713" s="256"/>
      <c r="C713" s="216"/>
      <c r="D713" s="216"/>
      <c r="E713" s="216"/>
    </row>
    <row r="714" spans="1:5" ht="12.75">
      <c r="A714" s="256"/>
      <c r="B714" s="256"/>
      <c r="C714" s="216"/>
      <c r="D714" s="216"/>
      <c r="E714" s="216"/>
    </row>
    <row r="715" spans="1:5" ht="12.75">
      <c r="A715" s="256"/>
      <c r="B715" s="256"/>
      <c r="C715" s="216"/>
      <c r="D715" s="216"/>
      <c r="E715" s="216"/>
    </row>
    <row r="716" spans="1:5" ht="12.75">
      <c r="A716" s="256"/>
      <c r="B716" s="256"/>
      <c r="C716" s="216"/>
      <c r="D716" s="216"/>
      <c r="E716" s="216"/>
    </row>
    <row r="717" spans="1:5" ht="12.75">
      <c r="A717" s="256"/>
      <c r="B717" s="256"/>
      <c r="C717" s="216"/>
      <c r="D717" s="216"/>
      <c r="E717" s="216"/>
    </row>
    <row r="718" spans="1:5" ht="12.75">
      <c r="A718" s="256"/>
      <c r="B718" s="256"/>
      <c r="C718" s="216"/>
      <c r="D718" s="216"/>
      <c r="E718" s="216"/>
    </row>
    <row r="719" spans="1:5" ht="12.75">
      <c r="A719" s="256"/>
      <c r="B719" s="256"/>
      <c r="C719" s="216"/>
      <c r="D719" s="216"/>
      <c r="E719" s="216"/>
    </row>
    <row r="720" spans="1:5" ht="12.75">
      <c r="A720" s="256"/>
      <c r="B720" s="256"/>
      <c r="C720" s="216"/>
      <c r="D720" s="216"/>
      <c r="E720" s="216"/>
    </row>
    <row r="721" spans="1:5" ht="12.75">
      <c r="A721" s="256"/>
      <c r="B721" s="256"/>
      <c r="C721" s="216"/>
      <c r="D721" s="216"/>
      <c r="E721" s="216"/>
    </row>
    <row r="722" spans="1:5" ht="12.75">
      <c r="A722" s="256"/>
      <c r="B722" s="256"/>
      <c r="C722" s="216"/>
      <c r="D722" s="216"/>
      <c r="E722" s="216"/>
    </row>
    <row r="723" spans="1:5" ht="12.75">
      <c r="A723" s="256"/>
      <c r="B723" s="256"/>
      <c r="C723" s="216"/>
      <c r="D723" s="216"/>
      <c r="E723" s="216"/>
    </row>
    <row r="724" spans="1:5" ht="12.75">
      <c r="A724" s="256"/>
      <c r="B724" s="256"/>
      <c r="C724" s="216"/>
      <c r="D724" s="216"/>
      <c r="E724" s="216"/>
    </row>
    <row r="725" spans="1:5" ht="12.75">
      <c r="A725" s="256"/>
      <c r="B725" s="256"/>
      <c r="C725" s="216"/>
      <c r="D725" s="216"/>
      <c r="E725" s="216"/>
    </row>
    <row r="726" spans="1:5" ht="12.75">
      <c r="A726" s="256"/>
      <c r="B726" s="256"/>
      <c r="C726" s="216"/>
      <c r="D726" s="216"/>
      <c r="E726" s="216"/>
    </row>
    <row r="727" spans="1:5" ht="12.75">
      <c r="A727" s="256"/>
      <c r="B727" s="256"/>
      <c r="C727" s="216"/>
      <c r="D727" s="216"/>
      <c r="E727" s="216"/>
    </row>
    <row r="728" spans="1:5" ht="12.75">
      <c r="A728" s="256"/>
      <c r="B728" s="256"/>
      <c r="C728" s="216"/>
      <c r="D728" s="216"/>
      <c r="E728" s="216"/>
    </row>
    <row r="729" spans="1:5" ht="12.75">
      <c r="A729" s="256"/>
      <c r="B729" s="256"/>
      <c r="C729" s="216"/>
      <c r="D729" s="216"/>
      <c r="E729" s="216"/>
    </row>
    <row r="730" spans="1:5" ht="12.75">
      <c r="A730" s="256"/>
      <c r="B730" s="256"/>
      <c r="C730" s="216"/>
      <c r="D730" s="216"/>
      <c r="E730" s="216"/>
    </row>
    <row r="731" spans="1:5" ht="12.75">
      <c r="A731" s="256"/>
      <c r="B731" s="256"/>
      <c r="C731" s="216"/>
      <c r="D731" s="216"/>
      <c r="E731" s="216"/>
    </row>
    <row r="732" spans="1:5" ht="12.75">
      <c r="A732" s="256"/>
      <c r="B732" s="256"/>
      <c r="C732" s="216"/>
      <c r="D732" s="216"/>
      <c r="E732" s="216"/>
    </row>
    <row r="733" spans="1:5" ht="12.75">
      <c r="A733" s="256"/>
      <c r="B733" s="256"/>
      <c r="C733" s="216"/>
      <c r="D733" s="216"/>
      <c r="E733" s="216"/>
    </row>
    <row r="734" spans="1:5" ht="12.75">
      <c r="A734" s="256"/>
      <c r="B734" s="256"/>
      <c r="C734" s="216"/>
      <c r="D734" s="216"/>
      <c r="E734" s="216"/>
    </row>
    <row r="735" spans="1:5" ht="12.75">
      <c r="A735" s="256"/>
      <c r="B735" s="256"/>
      <c r="C735" s="216"/>
      <c r="D735" s="216"/>
      <c r="E735" s="216"/>
    </row>
    <row r="736" spans="1:5" ht="12.75">
      <c r="A736" s="256"/>
      <c r="B736" s="256"/>
      <c r="C736" s="216"/>
      <c r="D736" s="216"/>
      <c r="E736" s="216"/>
    </row>
    <row r="737" spans="1:5" ht="12.75">
      <c r="A737" s="256"/>
      <c r="B737" s="256"/>
      <c r="C737" s="216"/>
      <c r="D737" s="216"/>
      <c r="E737" s="216"/>
    </row>
    <row r="738" spans="1:5" ht="12.75">
      <c r="A738" s="256"/>
      <c r="B738" s="256"/>
      <c r="C738" s="216"/>
      <c r="D738" s="216"/>
      <c r="E738" s="216"/>
    </row>
    <row r="739" spans="1:5" ht="12.75">
      <c r="A739" s="256"/>
      <c r="B739" s="256"/>
      <c r="C739" s="216"/>
      <c r="D739" s="216"/>
      <c r="E739" s="216"/>
    </row>
    <row r="740" spans="1:5" ht="12.75">
      <c r="A740" s="256"/>
      <c r="B740" s="256"/>
      <c r="C740" s="216"/>
      <c r="D740" s="216"/>
      <c r="E740" s="216"/>
    </row>
    <row r="741" spans="1:5" ht="12.75">
      <c r="A741" s="256"/>
      <c r="B741" s="256"/>
      <c r="C741" s="216"/>
      <c r="D741" s="216"/>
      <c r="E741" s="216"/>
    </row>
    <row r="742" spans="1:5" ht="12.75">
      <c r="A742" s="256"/>
      <c r="B742" s="256"/>
      <c r="C742" s="216"/>
      <c r="D742" s="216"/>
      <c r="E742" s="216"/>
    </row>
    <row r="743" spans="1:5" ht="12.75">
      <c r="A743" s="256"/>
      <c r="B743" s="256"/>
      <c r="C743" s="216"/>
      <c r="D743" s="216"/>
      <c r="E743" s="216"/>
    </row>
    <row r="744" spans="1:5" ht="12.75">
      <c r="A744" s="256"/>
      <c r="B744" s="256"/>
      <c r="C744" s="216"/>
      <c r="D744" s="216"/>
      <c r="E744" s="216"/>
    </row>
    <row r="745" spans="1:5" ht="12.75">
      <c r="A745" s="256"/>
      <c r="B745" s="256"/>
      <c r="C745" s="216"/>
      <c r="D745" s="216"/>
      <c r="E745" s="216"/>
    </row>
    <row r="746" spans="1:5" ht="12.75">
      <c r="A746" s="256"/>
      <c r="B746" s="256"/>
      <c r="C746" s="216"/>
      <c r="D746" s="216"/>
      <c r="E746" s="216"/>
    </row>
    <row r="747" spans="1:5" ht="12.75">
      <c r="A747" s="256"/>
      <c r="B747" s="256"/>
      <c r="C747" s="216"/>
      <c r="D747" s="216"/>
      <c r="E747" s="216"/>
    </row>
    <row r="748" spans="1:5" ht="12.75">
      <c r="A748" s="256"/>
      <c r="B748" s="256"/>
      <c r="C748" s="216"/>
      <c r="D748" s="216"/>
      <c r="E748" s="216"/>
    </row>
    <row r="749" spans="1:5" ht="12.75">
      <c r="A749" s="256"/>
      <c r="B749" s="256"/>
      <c r="C749" s="216"/>
      <c r="D749" s="216"/>
      <c r="E749" s="216"/>
    </row>
    <row r="750" spans="1:5" ht="12.75">
      <c r="A750" s="256"/>
      <c r="B750" s="256"/>
      <c r="C750" s="216"/>
      <c r="D750" s="216"/>
      <c r="E750" s="216"/>
    </row>
    <row r="751" spans="1:5" ht="12.75">
      <c r="A751" s="256"/>
      <c r="B751" s="256"/>
      <c r="C751" s="216"/>
      <c r="D751" s="216"/>
      <c r="E751" s="216"/>
    </row>
    <row r="752" spans="1:5" ht="12.75">
      <c r="A752" s="256"/>
      <c r="B752" s="256"/>
      <c r="C752" s="216"/>
      <c r="D752" s="216"/>
      <c r="E752" s="216"/>
    </row>
    <row r="753" spans="1:5" ht="12.75">
      <c r="A753" s="256"/>
      <c r="B753" s="256"/>
      <c r="C753" s="216"/>
      <c r="D753" s="216"/>
      <c r="E753" s="216"/>
    </row>
    <row r="754" spans="1:5" ht="12.75">
      <c r="A754" s="256"/>
      <c r="B754" s="256"/>
      <c r="C754" s="216"/>
      <c r="D754" s="216"/>
      <c r="E754" s="216"/>
    </row>
    <row r="755" spans="1:5" ht="12.75">
      <c r="A755" s="256"/>
      <c r="B755" s="256"/>
      <c r="C755" s="216"/>
      <c r="D755" s="216"/>
      <c r="E755" s="216"/>
    </row>
    <row r="756" spans="1:5" ht="12.75">
      <c r="A756" s="256"/>
      <c r="B756" s="256"/>
      <c r="C756" s="216"/>
      <c r="D756" s="216"/>
      <c r="E756" s="216"/>
    </row>
    <row r="757" spans="1:5" ht="12.75">
      <c r="A757" s="256"/>
      <c r="B757" s="256"/>
      <c r="C757" s="216"/>
      <c r="D757" s="216"/>
      <c r="E757" s="216"/>
    </row>
    <row r="758" spans="1:5" ht="12.75">
      <c r="A758" s="256"/>
      <c r="B758" s="256"/>
      <c r="C758" s="216"/>
      <c r="D758" s="216"/>
      <c r="E758" s="216"/>
    </row>
    <row r="759" spans="1:5" ht="12.75">
      <c r="A759" s="256"/>
      <c r="B759" s="256"/>
      <c r="C759" s="216"/>
      <c r="D759" s="216"/>
      <c r="E759" s="216"/>
    </row>
    <row r="760" spans="1:5" ht="12.75">
      <c r="A760" s="256"/>
      <c r="B760" s="256"/>
      <c r="C760" s="216"/>
      <c r="D760" s="216"/>
      <c r="E760" s="216"/>
    </row>
    <row r="761" spans="1:5" ht="12.75">
      <c r="A761" s="256"/>
      <c r="B761" s="256"/>
      <c r="C761" s="216"/>
      <c r="D761" s="216"/>
      <c r="E761" s="216"/>
    </row>
    <row r="762" spans="1:5" ht="12.75">
      <c r="A762" s="256"/>
      <c r="B762" s="256"/>
      <c r="C762" s="216"/>
      <c r="D762" s="216"/>
      <c r="E762" s="216"/>
    </row>
    <row r="763" spans="1:5" ht="12.75">
      <c r="A763" s="256"/>
      <c r="B763" s="256"/>
      <c r="C763" s="216"/>
      <c r="D763" s="216"/>
      <c r="E763" s="216"/>
    </row>
    <row r="764" spans="1:5" ht="12.75">
      <c r="A764" s="256"/>
      <c r="B764" s="256"/>
      <c r="C764" s="216"/>
      <c r="D764" s="216"/>
      <c r="E764" s="216"/>
    </row>
    <row r="765" spans="1:5" ht="12.75">
      <c r="A765" s="256"/>
      <c r="B765" s="256"/>
      <c r="C765" s="216"/>
      <c r="D765" s="216"/>
      <c r="E765" s="216"/>
    </row>
    <row r="766" spans="1:5" ht="12.75">
      <c r="A766" s="256"/>
      <c r="B766" s="256"/>
      <c r="C766" s="216"/>
      <c r="D766" s="216"/>
      <c r="E766" s="216"/>
    </row>
    <row r="767" spans="1:5" ht="12.75">
      <c r="A767" s="256"/>
      <c r="B767" s="256"/>
      <c r="C767" s="216"/>
      <c r="D767" s="216"/>
      <c r="E767" s="216"/>
    </row>
    <row r="768" spans="1:5" ht="12.75">
      <c r="A768" s="256"/>
      <c r="B768" s="256"/>
      <c r="C768" s="216"/>
      <c r="D768" s="216"/>
      <c r="E768" s="216"/>
    </row>
    <row r="769" spans="1:5" ht="12.75">
      <c r="A769" s="256"/>
      <c r="B769" s="256"/>
      <c r="C769" s="216"/>
      <c r="D769" s="216"/>
      <c r="E769" s="216"/>
    </row>
    <row r="770" spans="1:5" ht="12.75">
      <c r="A770" s="256"/>
      <c r="B770" s="256"/>
      <c r="C770" s="216"/>
      <c r="D770" s="216"/>
      <c r="E770" s="216"/>
    </row>
    <row r="771" spans="1:5" ht="12.75">
      <c r="A771" s="256"/>
      <c r="B771" s="256"/>
      <c r="C771" s="216"/>
      <c r="D771" s="216"/>
      <c r="E771" s="216"/>
    </row>
    <row r="772" spans="1:5" ht="12.75">
      <c r="A772" s="256"/>
      <c r="B772" s="256"/>
      <c r="C772" s="216"/>
      <c r="D772" s="216"/>
      <c r="E772" s="216"/>
    </row>
    <row r="773" spans="1:5" ht="12.75">
      <c r="A773" s="256"/>
      <c r="B773" s="256"/>
      <c r="C773" s="216"/>
      <c r="D773" s="216"/>
      <c r="E773" s="216"/>
    </row>
    <row r="774" spans="1:5" ht="12.75">
      <c r="A774" s="256"/>
      <c r="B774" s="256"/>
      <c r="C774" s="216"/>
      <c r="D774" s="216"/>
      <c r="E774" s="216"/>
    </row>
    <row r="775" spans="1:5" ht="12.75">
      <c r="A775" s="256"/>
      <c r="B775" s="256"/>
      <c r="C775" s="216"/>
      <c r="D775" s="216"/>
      <c r="E775" s="216"/>
    </row>
    <row r="776" spans="1:5" ht="12.75">
      <c r="A776" s="256"/>
      <c r="B776" s="256"/>
      <c r="C776" s="216"/>
      <c r="D776" s="216"/>
      <c r="E776" s="216"/>
    </row>
    <row r="777" spans="1:5" ht="12.75">
      <c r="A777" s="256"/>
      <c r="B777" s="256"/>
      <c r="C777" s="216"/>
      <c r="D777" s="216"/>
      <c r="E777" s="216"/>
    </row>
    <row r="778" spans="1:5" ht="12.75">
      <c r="A778" s="256"/>
      <c r="B778" s="256"/>
      <c r="C778" s="216"/>
      <c r="D778" s="216"/>
      <c r="E778" s="216"/>
    </row>
    <row r="779" spans="1:5" ht="12.75">
      <c r="A779" s="256"/>
      <c r="B779" s="256"/>
      <c r="C779" s="216"/>
      <c r="D779" s="216"/>
      <c r="E779" s="216"/>
    </row>
    <row r="780" spans="1:5" ht="12.75">
      <c r="A780" s="256"/>
      <c r="B780" s="256"/>
      <c r="C780" s="216"/>
      <c r="D780" s="216"/>
      <c r="E780" s="216"/>
    </row>
    <row r="781" spans="1:5" ht="12.75">
      <c r="A781" s="256"/>
      <c r="B781" s="256"/>
      <c r="C781" s="216"/>
      <c r="D781" s="216"/>
      <c r="E781" s="216"/>
    </row>
    <row r="782" spans="1:5" ht="12.75">
      <c r="A782" s="256"/>
      <c r="B782" s="256"/>
      <c r="C782" s="216"/>
      <c r="D782" s="216"/>
      <c r="E782" s="216"/>
    </row>
    <row r="783" spans="1:5" ht="12.75">
      <c r="A783" s="256"/>
      <c r="B783" s="256"/>
      <c r="C783" s="216"/>
      <c r="D783" s="216"/>
      <c r="E783" s="216"/>
    </row>
    <row r="784" spans="1:5" ht="12.75">
      <c r="A784" s="256"/>
      <c r="B784" s="256"/>
      <c r="C784" s="216"/>
      <c r="D784" s="216"/>
      <c r="E784" s="216"/>
    </row>
    <row r="785" spans="1:5" ht="12.75">
      <c r="A785" s="256"/>
      <c r="B785" s="256"/>
      <c r="C785" s="216"/>
      <c r="D785" s="216"/>
      <c r="E785" s="216"/>
    </row>
    <row r="786" spans="1:5" ht="12.75">
      <c r="A786" s="256"/>
      <c r="B786" s="256"/>
      <c r="C786" s="216"/>
      <c r="D786" s="216"/>
      <c r="E786" s="216"/>
    </row>
    <row r="787" spans="1:5" ht="12.75">
      <c r="A787" s="256"/>
      <c r="B787" s="256"/>
      <c r="C787" s="216"/>
      <c r="D787" s="216"/>
      <c r="E787" s="216"/>
    </row>
    <row r="788" spans="1:5" ht="12.75">
      <c r="A788" s="256"/>
      <c r="B788" s="256"/>
      <c r="C788" s="216"/>
      <c r="D788" s="216"/>
      <c r="E788" s="216"/>
    </row>
    <row r="789" spans="1:5" ht="12.75">
      <c r="A789" s="256"/>
      <c r="B789" s="256"/>
      <c r="C789" s="216"/>
      <c r="D789" s="216"/>
      <c r="E789" s="216"/>
    </row>
    <row r="790" spans="1:5" ht="12.75">
      <c r="A790" s="256"/>
      <c r="B790" s="256"/>
      <c r="C790" s="216"/>
      <c r="D790" s="216"/>
      <c r="E790" s="216"/>
    </row>
    <row r="791" spans="1:5" ht="12.75">
      <c r="A791" s="256"/>
      <c r="B791" s="256"/>
      <c r="C791" s="216"/>
      <c r="D791" s="216"/>
      <c r="E791" s="216"/>
    </row>
    <row r="792" spans="1:5" ht="12.75">
      <c r="A792" s="256"/>
      <c r="B792" s="256"/>
      <c r="C792" s="216"/>
      <c r="D792" s="216"/>
      <c r="E792" s="216"/>
    </row>
    <row r="793" spans="1:5" ht="12.75">
      <c r="A793" s="256"/>
      <c r="B793" s="256"/>
      <c r="C793" s="216"/>
      <c r="D793" s="216"/>
      <c r="E793" s="216"/>
    </row>
    <row r="794" spans="1:5" ht="12.75">
      <c r="A794" s="256"/>
      <c r="B794" s="256"/>
      <c r="C794" s="216"/>
      <c r="D794" s="216"/>
      <c r="E794" s="216"/>
    </row>
    <row r="795" spans="1:5" ht="12.75">
      <c r="A795" s="256"/>
      <c r="B795" s="256"/>
      <c r="C795" s="216"/>
      <c r="D795" s="216"/>
      <c r="E795" s="216"/>
    </row>
    <row r="796" spans="1:5" ht="12.75">
      <c r="A796" s="256"/>
      <c r="B796" s="256"/>
      <c r="C796" s="216"/>
      <c r="D796" s="216"/>
      <c r="E796" s="216"/>
    </row>
    <row r="797" spans="1:5" ht="12.75">
      <c r="A797" s="256"/>
      <c r="B797" s="256"/>
      <c r="C797" s="216"/>
      <c r="D797" s="216"/>
      <c r="E797" s="216"/>
    </row>
    <row r="798" spans="1:5" ht="12.75">
      <c r="A798" s="256"/>
      <c r="B798" s="256"/>
      <c r="C798" s="216"/>
      <c r="D798" s="216"/>
      <c r="E798" s="216"/>
    </row>
    <row r="799" spans="1:5" ht="12.75">
      <c r="A799" s="256"/>
      <c r="B799" s="256"/>
      <c r="C799" s="216"/>
      <c r="D799" s="216"/>
      <c r="E799" s="216"/>
    </row>
    <row r="800" spans="1:5" ht="12.75">
      <c r="A800" s="256"/>
      <c r="B800" s="256"/>
      <c r="C800" s="216"/>
      <c r="D800" s="216"/>
      <c r="E800" s="216"/>
    </row>
    <row r="801" spans="1:5" ht="12.75">
      <c r="A801" s="256"/>
      <c r="B801" s="256"/>
      <c r="C801" s="216"/>
      <c r="D801" s="216"/>
      <c r="E801" s="216"/>
    </row>
    <row r="802" spans="1:5" ht="12.75">
      <c r="A802" s="256"/>
      <c r="B802" s="256"/>
      <c r="C802" s="216"/>
      <c r="D802" s="216"/>
      <c r="E802" s="216"/>
    </row>
    <row r="803" spans="1:5" ht="12.75">
      <c r="A803" s="256"/>
      <c r="B803" s="256"/>
      <c r="C803" s="216"/>
      <c r="D803" s="216"/>
      <c r="E803" s="216"/>
    </row>
    <row r="804" spans="1:5" ht="12.75">
      <c r="A804" s="256"/>
      <c r="B804" s="256"/>
      <c r="C804" s="216"/>
      <c r="D804" s="216"/>
      <c r="E804" s="216"/>
    </row>
    <row r="805" spans="1:5" ht="12.75">
      <c r="A805" s="256"/>
      <c r="B805" s="256"/>
      <c r="C805" s="216"/>
      <c r="D805" s="216"/>
      <c r="E805" s="216"/>
    </row>
    <row r="806" spans="1:5" ht="12.75">
      <c r="A806" s="256"/>
      <c r="B806" s="256"/>
      <c r="C806" s="216"/>
      <c r="D806" s="216"/>
      <c r="E806" s="216"/>
    </row>
    <row r="807" spans="1:5" ht="12.75">
      <c r="A807" s="256"/>
      <c r="B807" s="256"/>
      <c r="C807" s="216"/>
      <c r="D807" s="216"/>
      <c r="E807" s="216"/>
    </row>
    <row r="808" spans="1:5" ht="12.75">
      <c r="A808" s="256"/>
      <c r="B808" s="256"/>
      <c r="C808" s="216"/>
      <c r="D808" s="216"/>
      <c r="E808" s="216"/>
    </row>
    <row r="809" spans="1:5" ht="12.75">
      <c r="A809" s="256"/>
      <c r="B809" s="256"/>
      <c r="C809" s="216"/>
      <c r="D809" s="216"/>
      <c r="E809" s="216"/>
    </row>
    <row r="810" spans="1:5" ht="12.75">
      <c r="A810" s="256"/>
      <c r="B810" s="256"/>
      <c r="C810" s="216"/>
      <c r="D810" s="216"/>
      <c r="E810" s="216"/>
    </row>
    <row r="811" spans="1:5" ht="12.75">
      <c r="A811" s="256"/>
      <c r="B811" s="256"/>
      <c r="C811" s="216"/>
      <c r="D811" s="216"/>
      <c r="E811" s="216"/>
    </row>
    <row r="812" spans="1:5" ht="12.75">
      <c r="A812" s="256"/>
      <c r="B812" s="256"/>
      <c r="C812" s="216"/>
      <c r="D812" s="216"/>
      <c r="E812" s="216"/>
    </row>
    <row r="813" spans="1:5" ht="12.75">
      <c r="A813" s="256"/>
      <c r="B813" s="256"/>
      <c r="C813" s="216"/>
      <c r="D813" s="216"/>
      <c r="E813" s="216"/>
    </row>
    <row r="814" spans="1:5" ht="12.75">
      <c r="A814" s="256"/>
      <c r="B814" s="256"/>
      <c r="C814" s="216"/>
      <c r="D814" s="216"/>
      <c r="E814" s="216"/>
    </row>
    <row r="815" spans="1:5" ht="12.75">
      <c r="A815" s="256"/>
      <c r="B815" s="256"/>
      <c r="C815" s="216"/>
      <c r="D815" s="216"/>
      <c r="E815" s="216"/>
    </row>
    <row r="816" spans="1:5" ht="12.75">
      <c r="A816" s="256"/>
      <c r="B816" s="256"/>
      <c r="C816" s="216"/>
      <c r="D816" s="216"/>
      <c r="E816" s="216"/>
    </row>
    <row r="817" spans="1:5" ht="12.75">
      <c r="A817" s="256"/>
      <c r="B817" s="256"/>
      <c r="C817" s="216"/>
      <c r="D817" s="216"/>
      <c r="E817" s="216"/>
    </row>
    <row r="818" spans="1:5" ht="12.75">
      <c r="A818" s="256"/>
      <c r="B818" s="256"/>
      <c r="C818" s="216"/>
      <c r="D818" s="216"/>
      <c r="E818" s="216"/>
    </row>
    <row r="819" spans="1:5" ht="12.75">
      <c r="A819" s="256"/>
      <c r="B819" s="256"/>
      <c r="C819" s="216"/>
      <c r="D819" s="216"/>
      <c r="E819" s="216"/>
    </row>
    <row r="820" spans="1:5" ht="12.75">
      <c r="A820" s="256"/>
      <c r="B820" s="256"/>
      <c r="C820" s="216"/>
      <c r="D820" s="216"/>
      <c r="E820" s="216"/>
    </row>
    <row r="821" spans="1:5" ht="12.75">
      <c r="A821" s="256"/>
      <c r="B821" s="256"/>
      <c r="C821" s="216"/>
      <c r="D821" s="216"/>
      <c r="E821" s="216"/>
    </row>
    <row r="822" spans="1:5" ht="12.75">
      <c r="A822" s="256"/>
      <c r="B822" s="256"/>
      <c r="C822" s="216"/>
      <c r="D822" s="216"/>
      <c r="E822" s="216"/>
    </row>
    <row r="823" spans="1:5" ht="12.75">
      <c r="A823" s="256"/>
      <c r="B823" s="256"/>
      <c r="C823" s="216"/>
      <c r="D823" s="216"/>
      <c r="E823" s="216"/>
    </row>
    <row r="824" spans="1:5" ht="12.75">
      <c r="A824" s="256"/>
      <c r="B824" s="256"/>
      <c r="C824" s="216"/>
      <c r="D824" s="216"/>
      <c r="E824" s="216"/>
    </row>
    <row r="825" spans="1:5" ht="12.75">
      <c r="A825" s="256"/>
      <c r="B825" s="256"/>
      <c r="C825" s="216"/>
      <c r="D825" s="216"/>
      <c r="E825" s="216"/>
    </row>
    <row r="826" spans="1:5" ht="12.75">
      <c r="A826" s="256"/>
      <c r="B826" s="256"/>
      <c r="C826" s="216"/>
      <c r="D826" s="216"/>
      <c r="E826" s="216"/>
    </row>
    <row r="827" spans="1:5" ht="12.75">
      <c r="A827" s="256"/>
      <c r="B827" s="256"/>
      <c r="C827" s="216"/>
      <c r="D827" s="216"/>
      <c r="E827" s="216"/>
    </row>
    <row r="828" spans="1:5" ht="12.75">
      <c r="A828" s="256"/>
      <c r="B828" s="256"/>
      <c r="C828" s="216"/>
      <c r="D828" s="216"/>
      <c r="E828" s="216"/>
    </row>
    <row r="829" spans="1:5" ht="12.75">
      <c r="A829" s="256"/>
      <c r="B829" s="256"/>
      <c r="C829" s="216"/>
      <c r="D829" s="216"/>
      <c r="E829" s="216"/>
    </row>
    <row r="830" spans="1:5" ht="12.75">
      <c r="A830" s="256"/>
      <c r="B830" s="256"/>
      <c r="C830" s="216"/>
      <c r="D830" s="216"/>
      <c r="E830" s="216"/>
    </row>
    <row r="831" spans="1:5" ht="12.75">
      <c r="A831" s="256"/>
      <c r="B831" s="256"/>
      <c r="C831" s="216"/>
      <c r="D831" s="216"/>
      <c r="E831" s="216"/>
    </row>
    <row r="832" spans="1:5" ht="12.75">
      <c r="A832" s="256"/>
      <c r="B832" s="256"/>
      <c r="C832" s="216"/>
      <c r="D832" s="216"/>
      <c r="E832" s="216"/>
    </row>
    <row r="833" spans="1:5" ht="12.75">
      <c r="A833" s="256"/>
      <c r="B833" s="256"/>
      <c r="C833" s="216"/>
      <c r="D833" s="216"/>
      <c r="E833" s="216"/>
    </row>
    <row r="834" spans="1:5" ht="12.75">
      <c r="A834" s="256"/>
      <c r="B834" s="256"/>
      <c r="C834" s="216"/>
      <c r="D834" s="216"/>
      <c r="E834" s="216"/>
    </row>
    <row r="835" spans="1:5" ht="12.75">
      <c r="A835" s="256"/>
      <c r="B835" s="256"/>
      <c r="C835" s="216"/>
      <c r="D835" s="216"/>
      <c r="E835" s="216"/>
    </row>
    <row r="836" spans="1:5" ht="12.75">
      <c r="A836" s="256"/>
      <c r="B836" s="256"/>
      <c r="C836" s="216"/>
      <c r="D836" s="216"/>
      <c r="E836" s="216"/>
    </row>
    <row r="837" spans="1:5" ht="12.75">
      <c r="A837" s="256"/>
      <c r="B837" s="256"/>
      <c r="C837" s="216"/>
      <c r="D837" s="216"/>
      <c r="E837" s="216"/>
    </row>
    <row r="838" spans="1:5" ht="12.75">
      <c r="A838" s="256"/>
      <c r="B838" s="256"/>
      <c r="C838" s="216"/>
      <c r="D838" s="216"/>
      <c r="E838" s="216"/>
    </row>
    <row r="839" spans="1:5" ht="12.75">
      <c r="A839" s="256"/>
      <c r="B839" s="256"/>
      <c r="C839" s="216"/>
      <c r="D839" s="216"/>
      <c r="E839" s="216"/>
    </row>
    <row r="840" spans="1:5" ht="12.75">
      <c r="A840" s="256"/>
      <c r="B840" s="256"/>
      <c r="C840" s="216"/>
      <c r="D840" s="216"/>
      <c r="E840" s="216"/>
    </row>
    <row r="841" spans="1:5" ht="12.75">
      <c r="A841" s="256"/>
      <c r="B841" s="256"/>
      <c r="C841" s="216"/>
      <c r="D841" s="216"/>
      <c r="E841" s="216"/>
    </row>
    <row r="842" spans="1:5" ht="12.75">
      <c r="A842" s="256"/>
      <c r="B842" s="256"/>
      <c r="C842" s="216"/>
      <c r="D842" s="216"/>
      <c r="E842" s="216"/>
    </row>
    <row r="843" spans="1:5" ht="12.75">
      <c r="A843" s="256"/>
      <c r="B843" s="256"/>
      <c r="C843" s="216"/>
      <c r="D843" s="216"/>
      <c r="E843" s="216"/>
    </row>
    <row r="844" spans="1:5" ht="12.75">
      <c r="A844" s="256"/>
      <c r="B844" s="256"/>
      <c r="C844" s="216"/>
      <c r="D844" s="216"/>
      <c r="E844" s="216"/>
    </row>
    <row r="845" spans="1:5" ht="12.75">
      <c r="A845" s="256"/>
      <c r="B845" s="256"/>
      <c r="C845" s="216"/>
      <c r="D845" s="216"/>
      <c r="E845" s="216"/>
    </row>
    <row r="846" spans="1:5" ht="12.75">
      <c r="A846" s="256"/>
      <c r="B846" s="256"/>
      <c r="C846" s="216"/>
      <c r="D846" s="216"/>
      <c r="E846" s="216"/>
    </row>
    <row r="847" spans="1:5" ht="12.75">
      <c r="A847" s="256"/>
      <c r="B847" s="256"/>
      <c r="C847" s="216"/>
      <c r="D847" s="216"/>
      <c r="E847" s="216"/>
    </row>
    <row r="848" spans="1:5" ht="12.75">
      <c r="A848" s="256"/>
      <c r="B848" s="256"/>
      <c r="C848" s="216"/>
      <c r="D848" s="216"/>
      <c r="E848" s="216"/>
    </row>
    <row r="849" spans="1:5" ht="12.75">
      <c r="A849" s="256"/>
      <c r="B849" s="256"/>
      <c r="C849" s="216"/>
      <c r="D849" s="216"/>
      <c r="E849" s="216"/>
    </row>
    <row r="850" spans="1:5" ht="12.75">
      <c r="A850" s="256"/>
      <c r="B850" s="256"/>
      <c r="C850" s="216"/>
      <c r="D850" s="216"/>
      <c r="E850" s="216"/>
    </row>
    <row r="851" spans="1:5" ht="12.75">
      <c r="A851" s="256"/>
      <c r="B851" s="256"/>
      <c r="C851" s="216"/>
      <c r="D851" s="216"/>
      <c r="E851" s="216"/>
    </row>
    <row r="852" spans="1:5" ht="12.75">
      <c r="A852" s="256"/>
      <c r="B852" s="256"/>
      <c r="C852" s="216"/>
      <c r="D852" s="216"/>
      <c r="E852" s="216"/>
    </row>
    <row r="853" spans="1:5" ht="12.75">
      <c r="A853" s="256"/>
      <c r="B853" s="256"/>
      <c r="C853" s="216"/>
      <c r="D853" s="216"/>
      <c r="E853" s="216"/>
    </row>
    <row r="854" spans="1:5" ht="12.75">
      <c r="A854" s="256"/>
      <c r="B854" s="256"/>
      <c r="C854" s="216"/>
      <c r="D854" s="216"/>
      <c r="E854" s="216"/>
    </row>
    <row r="855" spans="1:5" ht="12.75">
      <c r="A855" s="256"/>
      <c r="B855" s="256"/>
      <c r="C855" s="216"/>
      <c r="D855" s="216"/>
      <c r="E855" s="216"/>
    </row>
    <row r="856" spans="1:5" ht="12.75">
      <c r="A856" s="256"/>
      <c r="B856" s="256"/>
      <c r="C856" s="216"/>
      <c r="D856" s="216"/>
      <c r="E856" s="216"/>
    </row>
    <row r="857" spans="1:5" ht="12.75">
      <c r="A857" s="256"/>
      <c r="B857" s="256"/>
      <c r="C857" s="216"/>
      <c r="D857" s="216"/>
      <c r="E857" s="216"/>
    </row>
    <row r="858" spans="1:5" ht="12.75">
      <c r="A858" s="256"/>
      <c r="B858" s="256"/>
      <c r="C858" s="216"/>
      <c r="D858" s="216"/>
      <c r="E858" s="216"/>
    </row>
    <row r="859" spans="1:5" ht="12.75">
      <c r="A859" s="256"/>
      <c r="B859" s="256"/>
      <c r="C859" s="216"/>
      <c r="D859" s="216"/>
      <c r="E859" s="216"/>
    </row>
    <row r="860" spans="1:5" ht="12.75">
      <c r="A860" s="256"/>
      <c r="B860" s="256"/>
      <c r="C860" s="216"/>
      <c r="D860" s="216"/>
      <c r="E860" s="216"/>
    </row>
    <row r="861" spans="1:5" ht="12.75">
      <c r="A861" s="256"/>
      <c r="B861" s="256"/>
      <c r="C861" s="216"/>
      <c r="D861" s="216"/>
      <c r="E861" s="216"/>
    </row>
    <row r="862" spans="1:5" ht="12.75">
      <c r="A862" s="256"/>
      <c r="B862" s="256"/>
      <c r="C862" s="216"/>
      <c r="D862" s="216"/>
      <c r="E862" s="216"/>
    </row>
    <row r="863" spans="1:5" ht="12.75">
      <c r="A863" s="256"/>
      <c r="B863" s="256"/>
      <c r="C863" s="216"/>
      <c r="D863" s="216"/>
      <c r="E863" s="216"/>
    </row>
    <row r="864" spans="1:5" ht="12.75">
      <c r="A864" s="256"/>
      <c r="B864" s="256"/>
      <c r="C864" s="216"/>
      <c r="D864" s="216"/>
      <c r="E864" s="216"/>
    </row>
    <row r="865" spans="1:5" ht="12.75">
      <c r="A865" s="256"/>
      <c r="B865" s="256"/>
      <c r="C865" s="216"/>
      <c r="D865" s="216"/>
      <c r="E865" s="216"/>
    </row>
    <row r="866" spans="1:5" ht="12.75">
      <c r="A866" s="256"/>
      <c r="B866" s="256"/>
      <c r="C866" s="216"/>
      <c r="D866" s="216"/>
      <c r="E866" s="216"/>
    </row>
    <row r="867" spans="1:5" ht="12.75">
      <c r="A867" s="256"/>
      <c r="B867" s="256"/>
      <c r="C867" s="216"/>
      <c r="D867" s="216"/>
      <c r="E867" s="216"/>
    </row>
    <row r="868" spans="1:5" ht="12.75">
      <c r="A868" s="256"/>
      <c r="B868" s="256"/>
      <c r="C868" s="216"/>
      <c r="D868" s="216"/>
      <c r="E868" s="216"/>
    </row>
    <row r="869" spans="1:5" ht="12.75">
      <c r="A869" s="256"/>
      <c r="B869" s="256"/>
      <c r="C869" s="216"/>
      <c r="D869" s="216"/>
      <c r="E869" s="216"/>
    </row>
    <row r="870" spans="1:5" ht="12.75">
      <c r="A870" s="256"/>
      <c r="B870" s="256"/>
      <c r="C870" s="216"/>
      <c r="D870" s="216"/>
      <c r="E870" s="216"/>
    </row>
    <row r="871" spans="1:5" ht="12.75">
      <c r="A871" s="256"/>
      <c r="B871" s="256"/>
      <c r="C871" s="216"/>
      <c r="D871" s="216"/>
      <c r="E871" s="216"/>
    </row>
    <row r="872" spans="1:5" ht="12.75">
      <c r="A872" s="256"/>
      <c r="B872" s="256"/>
      <c r="C872" s="216"/>
      <c r="D872" s="216"/>
      <c r="E872" s="216"/>
    </row>
    <row r="873" spans="1:5" ht="12.75">
      <c r="A873" s="256"/>
      <c r="B873" s="256"/>
      <c r="C873" s="216"/>
      <c r="D873" s="216"/>
      <c r="E873" s="216"/>
    </row>
    <row r="874" spans="1:5" ht="12.75">
      <c r="A874" s="256"/>
      <c r="B874" s="256"/>
      <c r="C874" s="216"/>
      <c r="D874" s="216"/>
      <c r="E874" s="216"/>
    </row>
    <row r="875" spans="1:5" ht="12.75">
      <c r="A875" s="256"/>
      <c r="B875" s="256"/>
      <c r="C875" s="216"/>
      <c r="D875" s="216"/>
      <c r="E875" s="216"/>
    </row>
    <row r="876" spans="1:5" ht="12.75">
      <c r="A876" s="256"/>
      <c r="B876" s="256"/>
      <c r="C876" s="216"/>
      <c r="D876" s="216"/>
      <c r="E876" s="216"/>
    </row>
    <row r="877" spans="1:5" ht="12.75">
      <c r="A877" s="256"/>
      <c r="B877" s="256"/>
      <c r="C877" s="216"/>
      <c r="D877" s="216"/>
      <c r="E877" s="216"/>
    </row>
    <row r="878" spans="1:5" ht="12.75">
      <c r="A878" s="256"/>
      <c r="B878" s="256"/>
      <c r="C878" s="216"/>
      <c r="D878" s="216"/>
      <c r="E878" s="216"/>
    </row>
    <row r="879" spans="1:5" ht="12.75">
      <c r="A879" s="256"/>
      <c r="B879" s="256"/>
      <c r="C879" s="216"/>
      <c r="D879" s="216"/>
      <c r="E879" s="216"/>
    </row>
    <row r="880" spans="1:5" ht="12.75">
      <c r="A880" s="256"/>
      <c r="B880" s="256"/>
      <c r="C880" s="216"/>
      <c r="D880" s="216"/>
      <c r="E880" s="216"/>
    </row>
    <row r="881" spans="1:5" ht="12.75">
      <c r="A881" s="256"/>
      <c r="B881" s="256"/>
      <c r="C881" s="216"/>
      <c r="D881" s="216"/>
      <c r="E881" s="216"/>
    </row>
    <row r="882" spans="1:5" ht="12.75">
      <c r="A882" s="256"/>
      <c r="B882" s="256"/>
      <c r="C882" s="216"/>
      <c r="D882" s="216"/>
      <c r="E882" s="216"/>
    </row>
    <row r="883" spans="1:5" ht="12.75">
      <c r="A883" s="256"/>
      <c r="B883" s="256"/>
      <c r="C883" s="216"/>
      <c r="D883" s="216"/>
      <c r="E883" s="216"/>
    </row>
    <row r="884" spans="1:5" ht="12.75">
      <c r="A884" s="256"/>
      <c r="B884" s="256"/>
      <c r="C884" s="216"/>
      <c r="D884" s="216"/>
      <c r="E884" s="216"/>
    </row>
    <row r="885" spans="1:5" ht="12.75">
      <c r="A885" s="256"/>
      <c r="B885" s="256"/>
      <c r="C885" s="216"/>
      <c r="D885" s="216"/>
      <c r="E885" s="216"/>
    </row>
    <row r="886" spans="1:5" ht="12.75">
      <c r="A886" s="256"/>
      <c r="B886" s="256"/>
      <c r="C886" s="216"/>
      <c r="D886" s="216"/>
      <c r="E886" s="216"/>
    </row>
    <row r="887" spans="1:5" ht="12.75">
      <c r="A887" s="256"/>
      <c r="B887" s="256"/>
      <c r="C887" s="216"/>
      <c r="D887" s="216"/>
      <c r="E887" s="216"/>
    </row>
    <row r="888" spans="1:5" ht="12.75">
      <c r="A888" s="256"/>
      <c r="B888" s="256"/>
      <c r="C888" s="216"/>
      <c r="D888" s="216"/>
      <c r="E888" s="216"/>
    </row>
    <row r="889" spans="1:5" ht="12.75">
      <c r="A889" s="256"/>
      <c r="B889" s="256"/>
      <c r="C889" s="216"/>
      <c r="D889" s="216"/>
      <c r="E889" s="216"/>
    </row>
    <row r="890" spans="1:5" ht="12.75">
      <c r="A890" s="256"/>
      <c r="B890" s="256"/>
      <c r="C890" s="216"/>
      <c r="D890" s="216"/>
      <c r="E890" s="216"/>
    </row>
    <row r="891" spans="1:5" ht="12.75">
      <c r="A891" s="256"/>
      <c r="B891" s="256"/>
      <c r="C891" s="216"/>
      <c r="D891" s="216"/>
      <c r="E891" s="216"/>
    </row>
    <row r="892" spans="1:5" ht="12.75">
      <c r="A892" s="256"/>
      <c r="B892" s="256"/>
      <c r="C892" s="216"/>
      <c r="D892" s="216"/>
      <c r="E892" s="216"/>
    </row>
    <row r="893" spans="1:5" ht="12.75">
      <c r="A893" s="256"/>
      <c r="B893" s="256"/>
      <c r="C893" s="216"/>
      <c r="D893" s="216"/>
      <c r="E893" s="216"/>
    </row>
    <row r="894" spans="1:5" ht="12.75">
      <c r="A894" s="256"/>
      <c r="B894" s="256"/>
      <c r="C894" s="216"/>
      <c r="D894" s="216"/>
      <c r="E894" s="216"/>
    </row>
    <row r="895" spans="1:5" ht="12.75">
      <c r="A895" s="256"/>
      <c r="B895" s="256"/>
      <c r="C895" s="216"/>
      <c r="D895" s="216"/>
      <c r="E895" s="216"/>
    </row>
    <row r="896" spans="1:5" ht="12.75">
      <c r="A896" s="256"/>
      <c r="B896" s="256"/>
      <c r="C896" s="216"/>
      <c r="D896" s="216"/>
      <c r="E896" s="216"/>
    </row>
    <row r="897" spans="1:5" ht="12.75">
      <c r="A897" s="256"/>
      <c r="B897" s="256"/>
      <c r="C897" s="216"/>
      <c r="D897" s="216"/>
      <c r="E897" s="216"/>
    </row>
    <row r="898" spans="1:5" ht="12.75">
      <c r="A898" s="256"/>
      <c r="B898" s="256"/>
      <c r="C898" s="216"/>
      <c r="D898" s="216"/>
      <c r="E898" s="216"/>
    </row>
    <row r="899" spans="1:5" ht="12.75">
      <c r="A899" s="256"/>
      <c r="B899" s="256"/>
      <c r="C899" s="216"/>
      <c r="D899" s="216"/>
      <c r="E899" s="216"/>
    </row>
    <row r="900" spans="1:5" ht="12.75">
      <c r="A900" s="256"/>
      <c r="B900" s="256"/>
      <c r="C900" s="216"/>
      <c r="D900" s="216"/>
      <c r="E900" s="216"/>
    </row>
    <row r="901" spans="1:5" ht="12.75">
      <c r="A901" s="256"/>
      <c r="B901" s="256"/>
      <c r="C901" s="216"/>
      <c r="D901" s="216"/>
      <c r="E901" s="216"/>
    </row>
    <row r="902" spans="1:5" ht="12.75">
      <c r="A902" s="256"/>
      <c r="B902" s="256"/>
      <c r="C902" s="216"/>
      <c r="D902" s="216"/>
      <c r="E902" s="216"/>
    </row>
    <row r="903" spans="1:5" ht="12.75">
      <c r="A903" s="256"/>
      <c r="B903" s="256"/>
      <c r="C903" s="216"/>
      <c r="D903" s="216"/>
      <c r="E903" s="216"/>
    </row>
    <row r="904" spans="1:5" ht="12.75">
      <c r="A904" s="256"/>
      <c r="B904" s="256"/>
      <c r="C904" s="216"/>
      <c r="D904" s="216"/>
      <c r="E904" s="216"/>
    </row>
    <row r="905" spans="1:5" ht="12.75">
      <c r="A905" s="256"/>
      <c r="B905" s="256"/>
      <c r="C905" s="216"/>
      <c r="D905" s="216"/>
      <c r="E905" s="216"/>
    </row>
    <row r="906" spans="1:5" ht="12.75">
      <c r="A906" s="256"/>
      <c r="B906" s="256"/>
      <c r="C906" s="216"/>
      <c r="D906" s="216"/>
      <c r="E906" s="216"/>
    </row>
    <row r="907" spans="1:5" ht="12.75">
      <c r="A907" s="256"/>
      <c r="B907" s="256"/>
      <c r="C907" s="216"/>
      <c r="D907" s="216"/>
      <c r="E907" s="216"/>
    </row>
    <row r="908" spans="1:5" ht="12.75">
      <c r="A908" s="256"/>
      <c r="B908" s="256"/>
      <c r="C908" s="216"/>
      <c r="D908" s="216"/>
      <c r="E908" s="216"/>
    </row>
    <row r="909" spans="1:5" ht="12.75">
      <c r="A909" s="256"/>
      <c r="B909" s="256"/>
      <c r="C909" s="216"/>
      <c r="D909" s="216"/>
      <c r="E909" s="216"/>
    </row>
    <row r="910" spans="1:5" ht="12.75">
      <c r="A910" s="256"/>
      <c r="B910" s="256"/>
      <c r="C910" s="216"/>
      <c r="D910" s="216"/>
      <c r="E910" s="216"/>
    </row>
    <row r="911" spans="1:5" ht="12.75">
      <c r="A911" s="256"/>
      <c r="B911" s="256"/>
      <c r="C911" s="216"/>
      <c r="D911" s="216"/>
      <c r="E911" s="216"/>
    </row>
    <row r="912" spans="1:5" ht="12.75">
      <c r="A912" s="256"/>
      <c r="B912" s="256"/>
      <c r="C912" s="216"/>
      <c r="D912" s="216"/>
      <c r="E912" s="216"/>
    </row>
    <row r="913" spans="1:5" ht="12.75">
      <c r="A913" s="256"/>
      <c r="B913" s="256"/>
      <c r="C913" s="216"/>
      <c r="D913" s="216"/>
      <c r="E913" s="216"/>
    </row>
    <row r="914" spans="1:5" ht="12.75">
      <c r="A914" s="256"/>
      <c r="B914" s="256"/>
      <c r="C914" s="216"/>
      <c r="D914" s="216"/>
      <c r="E914" s="216"/>
    </row>
    <row r="915" spans="1:5" ht="12.75">
      <c r="A915" s="256"/>
      <c r="B915" s="256"/>
      <c r="C915" s="216"/>
      <c r="D915" s="216"/>
      <c r="E915" s="216"/>
    </row>
    <row r="916" spans="1:5" ht="12.75">
      <c r="A916" s="256"/>
      <c r="B916" s="256"/>
      <c r="C916" s="216"/>
      <c r="D916" s="216"/>
      <c r="E916" s="216"/>
    </row>
    <row r="917" spans="1:5" ht="12.75">
      <c r="A917" s="256"/>
      <c r="B917" s="256"/>
      <c r="C917" s="216"/>
      <c r="D917" s="216"/>
      <c r="E917" s="216"/>
    </row>
    <row r="918" spans="1:5" ht="12.75">
      <c r="A918" s="256"/>
      <c r="B918" s="256"/>
      <c r="C918" s="216"/>
      <c r="D918" s="216"/>
      <c r="E918" s="216"/>
    </row>
    <row r="919" spans="1:5" ht="12.75">
      <c r="A919" s="256"/>
      <c r="B919" s="256"/>
      <c r="C919" s="216"/>
      <c r="D919" s="216"/>
      <c r="E919" s="216"/>
    </row>
    <row r="920" spans="1:5" ht="12.75">
      <c r="A920" s="256"/>
      <c r="B920" s="256"/>
      <c r="C920" s="216"/>
      <c r="D920" s="216"/>
      <c r="E920" s="216"/>
    </row>
    <row r="921" spans="1:5" ht="12.75">
      <c r="A921" s="256"/>
      <c r="B921" s="256"/>
      <c r="C921" s="216"/>
      <c r="D921" s="216"/>
      <c r="E921" s="216"/>
    </row>
    <row r="922" spans="1:5" ht="12.75">
      <c r="A922" s="256"/>
      <c r="B922" s="256"/>
      <c r="C922" s="216"/>
      <c r="D922" s="216"/>
      <c r="E922" s="216"/>
    </row>
    <row r="923" spans="1:5" ht="12.75">
      <c r="A923" s="256"/>
      <c r="B923" s="256"/>
      <c r="C923" s="216"/>
      <c r="D923" s="216"/>
      <c r="E923" s="216"/>
    </row>
    <row r="924" spans="1:5" ht="12.75">
      <c r="A924" s="256"/>
      <c r="B924" s="256"/>
      <c r="C924" s="216"/>
      <c r="D924" s="216"/>
      <c r="E924" s="216"/>
    </row>
    <row r="925" spans="1:5" ht="12.75">
      <c r="A925" s="256"/>
      <c r="B925" s="256"/>
      <c r="C925" s="216"/>
      <c r="D925" s="216"/>
      <c r="E925" s="216"/>
    </row>
    <row r="926" spans="1:5" ht="12.75">
      <c r="A926" s="256"/>
      <c r="B926" s="256"/>
      <c r="C926" s="216"/>
      <c r="D926" s="216"/>
      <c r="E926" s="216"/>
    </row>
    <row r="927" spans="1:5" ht="12.75">
      <c r="A927" s="256"/>
      <c r="B927" s="256"/>
      <c r="C927" s="216"/>
      <c r="D927" s="216"/>
      <c r="E927" s="216"/>
    </row>
    <row r="928" spans="1:5" ht="12.75">
      <c r="A928" s="256"/>
      <c r="B928" s="256"/>
      <c r="C928" s="216"/>
      <c r="D928" s="216"/>
      <c r="E928" s="216"/>
    </row>
    <row r="929" spans="1:5" ht="12.75">
      <c r="A929" s="256"/>
      <c r="B929" s="256"/>
      <c r="C929" s="216"/>
      <c r="D929" s="216"/>
      <c r="E929" s="216"/>
    </row>
    <row r="930" spans="1:5" ht="12.75">
      <c r="A930" s="256"/>
      <c r="B930" s="256"/>
      <c r="C930" s="216"/>
      <c r="D930" s="216"/>
      <c r="E930" s="216"/>
    </row>
    <row r="931" spans="1:5" ht="12.75">
      <c r="A931" s="256"/>
      <c r="B931" s="256"/>
      <c r="C931" s="216"/>
      <c r="D931" s="216"/>
      <c r="E931" s="216"/>
    </row>
    <row r="932" spans="1:5" ht="12.75">
      <c r="A932" s="256"/>
      <c r="B932" s="256"/>
      <c r="C932" s="216"/>
      <c r="D932" s="216"/>
      <c r="E932" s="216"/>
    </row>
    <row r="933" spans="1:5" ht="12.75">
      <c r="A933" s="256"/>
      <c r="B933" s="256"/>
      <c r="C933" s="216"/>
      <c r="D933" s="216"/>
      <c r="E933" s="216"/>
    </row>
    <row r="934" spans="1:5" ht="12.75">
      <c r="A934" s="256"/>
      <c r="B934" s="256"/>
      <c r="C934" s="216"/>
      <c r="D934" s="216"/>
      <c r="E934" s="216"/>
    </row>
    <row r="935" spans="1:5" ht="12.75">
      <c r="A935" s="256"/>
      <c r="B935" s="256"/>
      <c r="C935" s="216"/>
      <c r="D935" s="216"/>
      <c r="E935" s="216"/>
    </row>
    <row r="936" spans="1:5" ht="12.75">
      <c r="A936" s="256"/>
      <c r="B936" s="256"/>
      <c r="C936" s="216"/>
      <c r="D936" s="216"/>
      <c r="E936" s="216"/>
    </row>
    <row r="937" spans="1:5" ht="12.75">
      <c r="A937" s="256"/>
      <c r="B937" s="256"/>
      <c r="C937" s="216"/>
      <c r="D937" s="216"/>
      <c r="E937" s="216"/>
    </row>
    <row r="938" spans="1:5" ht="12.75">
      <c r="A938" s="256"/>
      <c r="B938" s="256"/>
      <c r="C938" s="216"/>
      <c r="D938" s="216"/>
      <c r="E938" s="216"/>
    </row>
    <row r="939" spans="1:5" ht="12.75">
      <c r="A939" s="256"/>
      <c r="B939" s="256"/>
      <c r="C939" s="216"/>
      <c r="D939" s="216"/>
      <c r="E939" s="216"/>
    </row>
    <row r="940" spans="1:5" ht="12.75">
      <c r="A940" s="256"/>
      <c r="B940" s="256"/>
      <c r="C940" s="216"/>
      <c r="D940" s="216"/>
      <c r="E940" s="216"/>
    </row>
    <row r="941" spans="1:5" ht="12.75">
      <c r="A941" s="256"/>
      <c r="B941" s="256"/>
      <c r="C941" s="216"/>
      <c r="D941" s="216"/>
      <c r="E941" s="216"/>
    </row>
    <row r="942" spans="1:5" ht="12.75">
      <c r="A942" s="256"/>
      <c r="B942" s="256"/>
      <c r="C942" s="216"/>
      <c r="D942" s="216"/>
      <c r="E942" s="216"/>
    </row>
    <row r="943" spans="1:5" ht="12.75">
      <c r="A943" s="256"/>
      <c r="B943" s="256"/>
      <c r="C943" s="216"/>
      <c r="D943" s="216"/>
      <c r="E943" s="216"/>
    </row>
    <row r="944" spans="1:5" ht="12.75">
      <c r="A944" s="256"/>
      <c r="B944" s="256"/>
      <c r="C944" s="216"/>
      <c r="D944" s="216"/>
      <c r="E944" s="216"/>
    </row>
    <row r="945" spans="1:5" ht="12.75">
      <c r="A945" s="256"/>
      <c r="B945" s="256"/>
      <c r="C945" s="216"/>
      <c r="D945" s="216"/>
      <c r="E945" s="216"/>
    </row>
    <row r="946" spans="1:5" ht="12.75">
      <c r="A946" s="256"/>
      <c r="B946" s="256"/>
      <c r="C946" s="216"/>
      <c r="D946" s="216"/>
      <c r="E946" s="216"/>
    </row>
    <row r="947" spans="1:5" ht="12.75">
      <c r="A947" s="256"/>
      <c r="B947" s="256"/>
      <c r="C947" s="216"/>
      <c r="D947" s="216"/>
      <c r="E947" s="216"/>
    </row>
    <row r="948" spans="1:5" ht="12.75">
      <c r="A948" s="256"/>
      <c r="B948" s="256"/>
      <c r="C948" s="216"/>
      <c r="D948" s="216"/>
      <c r="E948" s="216"/>
    </row>
    <row r="949" spans="1:5" ht="12.75">
      <c r="A949" s="256"/>
      <c r="B949" s="256"/>
      <c r="C949" s="216"/>
      <c r="D949" s="216"/>
      <c r="E949" s="216"/>
    </row>
    <row r="950" spans="1:5" ht="12.75">
      <c r="A950" s="256"/>
      <c r="B950" s="256"/>
      <c r="C950" s="216"/>
      <c r="D950" s="216"/>
      <c r="E950" s="216"/>
    </row>
    <row r="951" spans="1:5" ht="12.75">
      <c r="A951" s="256"/>
      <c r="B951" s="256"/>
      <c r="C951" s="216"/>
      <c r="D951" s="216"/>
      <c r="E951" s="216"/>
    </row>
    <row r="952" spans="1:5" ht="12.75">
      <c r="A952" s="256"/>
      <c r="B952" s="256"/>
      <c r="C952" s="216"/>
      <c r="D952" s="216"/>
      <c r="E952" s="216"/>
    </row>
    <row r="953" spans="1:5" ht="12.75">
      <c r="A953" s="256"/>
      <c r="B953" s="256"/>
      <c r="C953" s="216"/>
      <c r="D953" s="216"/>
      <c r="E953" s="216"/>
    </row>
    <row r="954" spans="1:5" ht="12.75">
      <c r="A954" s="256"/>
      <c r="B954" s="256"/>
      <c r="C954" s="216"/>
      <c r="D954" s="216"/>
      <c r="E954" s="216"/>
    </row>
    <row r="955" spans="1:5" ht="12.75">
      <c r="A955" s="256"/>
      <c r="B955" s="256"/>
      <c r="C955" s="216"/>
      <c r="D955" s="216"/>
      <c r="E955" s="216"/>
    </row>
    <row r="956" spans="1:5" ht="12.75">
      <c r="A956" s="256"/>
      <c r="B956" s="256"/>
      <c r="C956" s="216"/>
      <c r="D956" s="216"/>
      <c r="E956" s="216"/>
    </row>
    <row r="957" spans="1:5" ht="12.75">
      <c r="A957" s="256"/>
      <c r="B957" s="256"/>
      <c r="C957" s="216"/>
      <c r="D957" s="216"/>
      <c r="E957" s="216"/>
    </row>
    <row r="958" spans="1:5" ht="12.75">
      <c r="A958" s="256"/>
      <c r="B958" s="256"/>
      <c r="C958" s="216"/>
      <c r="D958" s="216"/>
      <c r="E958" s="216"/>
    </row>
    <row r="959" spans="1:5" ht="12.75">
      <c r="A959" s="256"/>
      <c r="B959" s="256"/>
      <c r="C959" s="216"/>
      <c r="D959" s="216"/>
      <c r="E959" s="216"/>
    </row>
    <row r="960" spans="1:5" ht="12.75">
      <c r="A960" s="256"/>
      <c r="B960" s="256"/>
      <c r="C960" s="216"/>
      <c r="D960" s="216"/>
      <c r="E960" s="216"/>
    </row>
    <row r="961" spans="1:5" ht="12.75">
      <c r="A961" s="256"/>
      <c r="B961" s="256"/>
      <c r="C961" s="216"/>
      <c r="D961" s="216"/>
      <c r="E961" s="216"/>
    </row>
    <row r="962" spans="1:5" ht="12.75">
      <c r="A962" s="256"/>
      <c r="B962" s="256"/>
      <c r="C962" s="216"/>
      <c r="D962" s="216"/>
      <c r="E962" s="216"/>
    </row>
    <row r="963" spans="1:5" ht="12.75">
      <c r="A963" s="256"/>
      <c r="B963" s="256"/>
      <c r="C963" s="216"/>
      <c r="D963" s="216"/>
      <c r="E963" s="216"/>
    </row>
    <row r="964" spans="1:5" ht="12.75">
      <c r="A964" s="256"/>
      <c r="B964" s="256"/>
      <c r="C964" s="216"/>
      <c r="D964" s="216"/>
      <c r="E964" s="216"/>
    </row>
    <row r="965" spans="1:5" ht="12.75">
      <c r="A965" s="256"/>
      <c r="B965" s="256"/>
      <c r="C965" s="216"/>
      <c r="D965" s="216"/>
      <c r="E965" s="216"/>
    </row>
    <row r="966" spans="1:5" ht="12.75">
      <c r="A966" s="256"/>
      <c r="B966" s="256"/>
      <c r="C966" s="216"/>
      <c r="D966" s="216"/>
      <c r="E966" s="216"/>
    </row>
    <row r="967" spans="1:5" ht="12.75">
      <c r="A967" s="256"/>
      <c r="B967" s="256"/>
      <c r="C967" s="216"/>
      <c r="D967" s="216"/>
      <c r="E967" s="216"/>
    </row>
    <row r="968" spans="1:5" ht="12.75">
      <c r="A968" s="256"/>
      <c r="B968" s="256"/>
      <c r="C968" s="216"/>
      <c r="D968" s="216"/>
      <c r="E968" s="216"/>
    </row>
    <row r="969" spans="1:5" ht="12.75">
      <c r="A969" s="256"/>
      <c r="B969" s="256"/>
      <c r="C969" s="216"/>
      <c r="D969" s="216"/>
      <c r="E969" s="216"/>
    </row>
    <row r="970" spans="1:5" ht="12.75">
      <c r="A970" s="256"/>
      <c r="B970" s="256"/>
      <c r="C970" s="216"/>
      <c r="D970" s="216"/>
      <c r="E970" s="216"/>
    </row>
    <row r="971" spans="1:5" ht="12.75">
      <c r="A971" s="256"/>
      <c r="B971" s="256"/>
      <c r="C971" s="216"/>
      <c r="D971" s="216"/>
      <c r="E971" s="216"/>
    </row>
    <row r="972" spans="1:5" ht="12.75">
      <c r="A972" s="256"/>
      <c r="B972" s="256"/>
      <c r="C972" s="216"/>
      <c r="D972" s="216"/>
      <c r="E972" s="216"/>
    </row>
    <row r="973" spans="1:5" ht="12.75">
      <c r="A973" s="256"/>
      <c r="B973" s="256"/>
      <c r="C973" s="216"/>
      <c r="D973" s="216"/>
      <c r="E973" s="216"/>
    </row>
    <row r="974" spans="1:5" ht="12.75">
      <c r="A974" s="256"/>
      <c r="B974" s="256"/>
      <c r="C974" s="216"/>
      <c r="D974" s="216"/>
      <c r="E974" s="216"/>
    </row>
    <row r="975" spans="1:5" ht="12.75">
      <c r="A975" s="256"/>
      <c r="B975" s="256"/>
      <c r="C975" s="216"/>
      <c r="D975" s="216"/>
      <c r="E975" s="216"/>
    </row>
    <row r="976" spans="1:5" ht="12.75">
      <c r="A976" s="256"/>
      <c r="B976" s="256"/>
      <c r="C976" s="216"/>
      <c r="D976" s="216"/>
      <c r="E976" s="216"/>
    </row>
    <row r="977" spans="1:5" ht="12.75">
      <c r="A977" s="256"/>
      <c r="B977" s="256"/>
      <c r="C977" s="216"/>
      <c r="D977" s="216"/>
      <c r="E977" s="216"/>
    </row>
    <row r="978" spans="1:5" ht="12.75">
      <c r="A978" s="256"/>
      <c r="B978" s="256"/>
      <c r="C978" s="216"/>
      <c r="D978" s="216"/>
      <c r="E978" s="216"/>
    </row>
    <row r="979" spans="1:5" ht="12.75">
      <c r="A979" s="256"/>
      <c r="B979" s="256"/>
      <c r="C979" s="216"/>
      <c r="D979" s="216"/>
      <c r="E979" s="216"/>
    </row>
    <row r="980" spans="1:5" ht="12.75">
      <c r="A980" s="256"/>
      <c r="B980" s="256"/>
      <c r="C980" s="216"/>
      <c r="D980" s="216"/>
      <c r="E980" s="216"/>
    </row>
    <row r="981" spans="1:5" ht="12.75">
      <c r="A981" s="256"/>
      <c r="B981" s="256"/>
      <c r="C981" s="216"/>
      <c r="D981" s="216"/>
      <c r="E981" s="216"/>
    </row>
    <row r="982" spans="1:5" ht="12.75">
      <c r="A982" s="256"/>
      <c r="B982" s="256"/>
      <c r="C982" s="216"/>
      <c r="D982" s="216"/>
      <c r="E982" s="216"/>
    </row>
    <row r="983" spans="1:5" ht="12.75">
      <c r="A983" s="256"/>
      <c r="B983" s="256"/>
      <c r="C983" s="216"/>
      <c r="D983" s="216"/>
      <c r="E983" s="216"/>
    </row>
    <row r="984" spans="1:5" ht="12.75">
      <c r="A984" s="256"/>
      <c r="B984" s="256"/>
      <c r="C984" s="216"/>
      <c r="D984" s="216"/>
      <c r="E984" s="216"/>
    </row>
    <row r="985" spans="1:5" ht="12.75">
      <c r="A985" s="256"/>
      <c r="B985" s="256"/>
      <c r="C985" s="216"/>
      <c r="D985" s="216"/>
      <c r="E985" s="216"/>
    </row>
    <row r="986" spans="1:5" ht="12.75">
      <c r="A986" s="256"/>
      <c r="B986" s="256"/>
      <c r="C986" s="216"/>
      <c r="D986" s="216"/>
      <c r="E986" s="216"/>
    </row>
    <row r="987" spans="1:5" ht="12.75">
      <c r="A987" s="256"/>
      <c r="B987" s="256"/>
      <c r="C987" s="216"/>
      <c r="D987" s="216"/>
      <c r="E987" s="216"/>
    </row>
    <row r="988" spans="1:5" ht="12.75">
      <c r="A988" s="256"/>
      <c r="B988" s="256"/>
      <c r="C988" s="216"/>
      <c r="D988" s="216"/>
      <c r="E988" s="216"/>
    </row>
    <row r="989" spans="1:5" ht="12.75">
      <c r="A989" s="256"/>
      <c r="B989" s="256"/>
      <c r="C989" s="216"/>
      <c r="D989" s="216"/>
      <c r="E989" s="216"/>
    </row>
    <row r="990" spans="1:5" ht="12.75">
      <c r="A990" s="256"/>
      <c r="B990" s="256"/>
      <c r="C990" s="216"/>
      <c r="D990" s="216"/>
      <c r="E990" s="216"/>
    </row>
    <row r="991" spans="1:5" ht="12.75">
      <c r="A991" s="256"/>
      <c r="B991" s="256"/>
      <c r="C991" s="216"/>
      <c r="D991" s="216"/>
      <c r="E991" s="216"/>
    </row>
    <row r="992" spans="1:5" ht="12.75">
      <c r="A992" s="256"/>
      <c r="B992" s="256"/>
      <c r="C992" s="216"/>
      <c r="D992" s="216"/>
      <c r="E992" s="216"/>
    </row>
    <row r="993" spans="1:5" ht="12.75">
      <c r="A993" s="256"/>
      <c r="B993" s="256"/>
      <c r="C993" s="216"/>
      <c r="D993" s="216"/>
      <c r="E993" s="216"/>
    </row>
    <row r="994" spans="1:5" ht="12.75">
      <c r="A994" s="256"/>
      <c r="B994" s="256"/>
      <c r="C994" s="216"/>
      <c r="D994" s="216"/>
      <c r="E994" s="216"/>
    </row>
    <row r="995" spans="1:5" ht="12.75">
      <c r="A995" s="256"/>
      <c r="B995" s="256"/>
      <c r="C995" s="216"/>
      <c r="D995" s="216"/>
      <c r="E995" s="216"/>
    </row>
    <row r="996" spans="1:5" ht="12.75">
      <c r="A996" s="256"/>
      <c r="B996" s="256"/>
      <c r="C996" s="216"/>
      <c r="D996" s="216"/>
      <c r="E996" s="216"/>
    </row>
    <row r="997" spans="1:5" ht="12.75">
      <c r="A997" s="256"/>
      <c r="B997" s="256"/>
      <c r="C997" s="216"/>
      <c r="D997" s="216"/>
      <c r="E997" s="216"/>
    </row>
    <row r="998" spans="1:5" ht="12.75">
      <c r="A998" s="256"/>
      <c r="B998" s="256"/>
      <c r="C998" s="216"/>
      <c r="D998" s="216"/>
      <c r="E998" s="216"/>
    </row>
    <row r="999" spans="1:5" ht="12.75">
      <c r="A999" s="256"/>
      <c r="B999" s="256"/>
      <c r="C999" s="216"/>
      <c r="D999" s="216"/>
      <c r="E999" s="216"/>
    </row>
    <row r="1000" spans="1:5" ht="12.75">
      <c r="A1000" s="256"/>
      <c r="B1000" s="256"/>
      <c r="C1000" s="216"/>
      <c r="D1000" s="216"/>
      <c r="E1000" s="216"/>
    </row>
    <row r="1001" spans="1:5" ht="12.75">
      <c r="A1001" s="256"/>
      <c r="B1001" s="256"/>
      <c r="C1001" s="216"/>
    </row>
    <row r="1002" spans="1:5" ht="12.75">
      <c r="A1002" s="256"/>
      <c r="B1002" s="256"/>
      <c r="C1002" s="216"/>
    </row>
  </sheetData>
  <mergeCells count="8">
    <mergeCell ref="G10:J11"/>
    <mergeCell ref="D12:J13"/>
    <mergeCell ref="D16:I17"/>
    <mergeCell ref="A1:J1"/>
    <mergeCell ref="A2:J2"/>
    <mergeCell ref="I3:J3"/>
    <mergeCell ref="E4:G4"/>
    <mergeCell ref="D8:J9"/>
  </mergeCells>
  <hyperlinks>
    <hyperlink ref="A2" location="'Target Precision'!A1" display="Instructions: Enter radius^2 of each shot.  (This can be calculated and copied from target Precision sheet, column G.)" xr:uid="{00000000-0004-0000-0600-000000000000}"/>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1003"/>
  <sheetViews>
    <sheetView showGridLines="0" workbookViewId="0">
      <selection sqref="A1:L1"/>
    </sheetView>
  </sheetViews>
  <sheetFormatPr defaultColWidth="12.59765625" defaultRowHeight="15.75" customHeight="1"/>
  <cols>
    <col min="1" max="1" width="10.46484375" customWidth="1"/>
    <col min="2" max="2" width="13.3984375" customWidth="1"/>
    <col min="4" max="4" width="13.59765625" customWidth="1"/>
    <col min="7" max="7" width="10.53125" customWidth="1"/>
    <col min="10" max="10" width="10.1328125" customWidth="1"/>
    <col min="11" max="11" width="25.86328125" customWidth="1"/>
    <col min="12" max="12" width="17.46484375" customWidth="1"/>
  </cols>
  <sheetData>
    <row r="1" spans="1:12">
      <c r="A1" s="379" t="s">
        <v>143</v>
      </c>
      <c r="B1" s="352"/>
      <c r="C1" s="352"/>
      <c r="D1" s="352"/>
      <c r="E1" s="352"/>
      <c r="F1" s="352"/>
      <c r="G1" s="352"/>
      <c r="H1" s="352"/>
      <c r="I1" s="352"/>
      <c r="J1" s="352"/>
      <c r="K1" s="352"/>
      <c r="L1" s="352"/>
    </row>
    <row r="2" spans="1:12">
      <c r="A2" s="380" t="s">
        <v>144</v>
      </c>
      <c r="B2" s="352"/>
      <c r="C2" s="352"/>
      <c r="D2" s="352"/>
      <c r="E2" s="352"/>
      <c r="F2" s="352"/>
      <c r="G2" s="352"/>
      <c r="H2" s="352"/>
      <c r="I2" s="352"/>
      <c r="J2" s="352"/>
      <c r="K2" s="352"/>
      <c r="L2" s="352"/>
    </row>
    <row r="3" spans="1:12">
      <c r="A3" s="373" t="s">
        <v>145</v>
      </c>
      <c r="B3" s="361"/>
      <c r="C3" s="361"/>
      <c r="D3" s="361"/>
      <c r="E3" s="361"/>
      <c r="F3" s="361"/>
      <c r="G3" s="361"/>
      <c r="H3" s="361"/>
      <c r="I3" s="361"/>
      <c r="J3" s="361"/>
      <c r="K3" s="361"/>
      <c r="L3" s="361"/>
    </row>
    <row r="4" spans="1:12" ht="15.75" customHeight="1">
      <c r="A4" s="174" t="s">
        <v>61</v>
      </c>
      <c r="B4" s="125" t="s">
        <v>62</v>
      </c>
      <c r="C4" s="257" t="s">
        <v>63</v>
      </c>
      <c r="D4" s="381" t="s">
        <v>83</v>
      </c>
      <c r="E4" s="352"/>
      <c r="F4" s="176">
        <f>TAN(2*PI()/21600)*VLOOKUP(B4,'Target Precision'!O:Q,3,FALSE)/VLOOKUP(C4,'Target Precision'!O:Q,3,FALSE)</f>
        <v>1.0471975807331373E-2</v>
      </c>
      <c r="G4" s="382" t="s">
        <v>91</v>
      </c>
      <c r="H4" s="366"/>
      <c r="I4" s="366"/>
      <c r="J4" s="366"/>
      <c r="K4" s="6"/>
      <c r="L4" s="6"/>
    </row>
    <row r="5" spans="1:12" ht="15.75" customHeight="1">
      <c r="A5" s="258" t="s">
        <v>146</v>
      </c>
      <c r="B5" s="128" t="s">
        <v>68</v>
      </c>
      <c r="C5" s="259" t="s">
        <v>147</v>
      </c>
      <c r="D5" s="260" t="s">
        <v>148</v>
      </c>
      <c r="E5" s="261" t="s">
        <v>97</v>
      </c>
      <c r="F5" s="6"/>
      <c r="G5" s="180"/>
      <c r="H5" s="181" t="s">
        <v>98</v>
      </c>
      <c r="I5" s="182">
        <f>2*SUM(E:E)</f>
        <v>1.3169068119261882</v>
      </c>
      <c r="J5" s="180"/>
      <c r="K5" s="6"/>
      <c r="L5" s="6"/>
    </row>
    <row r="6" spans="1:12" ht="15.75" customHeight="1">
      <c r="A6" s="132">
        <v>1</v>
      </c>
      <c r="B6" s="183">
        <v>100</v>
      </c>
      <c r="C6" s="135">
        <v>0.12</v>
      </c>
      <c r="D6" s="131">
        <f t="shared" ref="D6:D15" si="0">C6/(B6*$F$4)</f>
        <v>0.11459155579407342</v>
      </c>
      <c r="E6" s="131">
        <f>POWER(D6/2,2)</f>
        <v>3.28280616482656E-3</v>
      </c>
      <c r="F6" s="6"/>
      <c r="G6" s="180"/>
      <c r="H6" s="181" t="s">
        <v>100</v>
      </c>
      <c r="I6" s="181">
        <f>2*COUNT(E:E)</f>
        <v>20</v>
      </c>
      <c r="J6" s="180"/>
      <c r="K6" s="6"/>
      <c r="L6" s="6"/>
    </row>
    <row r="7" spans="1:12" ht="15.75" customHeight="1">
      <c r="A7" s="262">
        <v>2</v>
      </c>
      <c r="B7" s="183">
        <v>100</v>
      </c>
      <c r="C7" s="257">
        <v>0.92</v>
      </c>
      <c r="D7" s="131">
        <f t="shared" si="0"/>
        <v>0.87853526108789626</v>
      </c>
      <c r="E7" s="131">
        <f>POWER(D7/2,2)</f>
        <v>0.1929560512436945</v>
      </c>
      <c r="F7" s="6"/>
      <c r="G7" s="180"/>
      <c r="H7" s="181" t="s">
        <v>103</v>
      </c>
      <c r="I7" s="181">
        <f>COUNT(E:E)</f>
        <v>10</v>
      </c>
      <c r="J7" s="184"/>
      <c r="K7" s="6"/>
      <c r="L7" s="6"/>
    </row>
    <row r="8" spans="1:12" ht="15.75" customHeight="1">
      <c r="A8" s="132">
        <v>3</v>
      </c>
      <c r="B8" s="183">
        <v>100</v>
      </c>
      <c r="C8" s="257">
        <v>0.76</v>
      </c>
      <c r="D8" s="131">
        <f t="shared" si="0"/>
        <v>0.72574652002913165</v>
      </c>
      <c r="E8" s="131">
        <f>POWER(D8/2,2)</f>
        <v>0.13167700283359871</v>
      </c>
      <c r="F8" s="6"/>
      <c r="G8" s="180"/>
      <c r="H8" s="185" t="s">
        <v>102</v>
      </c>
      <c r="I8" s="181">
        <f>2*(I6-I7)+1</f>
        <v>21</v>
      </c>
      <c r="J8" s="186" t="s">
        <v>106</v>
      </c>
      <c r="K8" s="6"/>
      <c r="L8" s="6"/>
    </row>
    <row r="9" spans="1:12" ht="15.75" customHeight="1">
      <c r="A9" s="262">
        <v>4</v>
      </c>
      <c r="B9" s="183">
        <v>100</v>
      </c>
      <c r="C9" s="257">
        <v>0.44</v>
      </c>
      <c r="D9" s="131">
        <f t="shared" si="0"/>
        <v>0.42016903791160254</v>
      </c>
      <c r="E9" s="131">
        <f>POWER(D9/2,2)</f>
        <v>4.4135505104890421E-2</v>
      </c>
      <c r="F9" s="6"/>
      <c r="G9" s="188"/>
      <c r="H9" s="189" t="s">
        <v>108</v>
      </c>
      <c r="I9" s="190">
        <f>EXP(GAMMALN((I8-1)/2) - LN(SQRT(2/(I8-1))) - GAMMALN(I8/2))</f>
        <v>1.0125731934113182</v>
      </c>
      <c r="J9" s="186" t="s">
        <v>109</v>
      </c>
      <c r="K9" s="6"/>
      <c r="L9" s="6"/>
    </row>
    <row r="10" spans="1:12" ht="15.75" customHeight="1">
      <c r="A10" s="132">
        <v>5</v>
      </c>
      <c r="B10" s="183">
        <v>100</v>
      </c>
      <c r="C10" s="257">
        <v>0.63</v>
      </c>
      <c r="D10" s="131">
        <f t="shared" si="0"/>
        <v>0.60160566791888548</v>
      </c>
      <c r="E10" s="131">
        <f>POWER(D10/2,2)</f>
        <v>9.0482344918032073E-2</v>
      </c>
      <c r="F10" s="6"/>
      <c r="G10" s="191"/>
      <c r="H10" s="192" t="s">
        <v>111</v>
      </c>
      <c r="I10" s="193">
        <f>I9*SQRT(I5/(I8-1))</f>
        <v>0.25982979462478833</v>
      </c>
      <c r="J10" s="186" t="s">
        <v>112</v>
      </c>
      <c r="K10" s="6"/>
      <c r="L10" s="6"/>
    </row>
    <row r="11" spans="1:12" ht="15.75" customHeight="1">
      <c r="A11" s="262">
        <v>6</v>
      </c>
      <c r="B11" s="183">
        <v>100</v>
      </c>
      <c r="C11" s="257">
        <v>0.64</v>
      </c>
      <c r="D11" s="131">
        <f t="shared" si="0"/>
        <v>0.61115496423505822</v>
      </c>
      <c r="E11" s="131">
        <f>POWER(D11/2,2)</f>
        <v>9.3377597577288821E-2</v>
      </c>
      <c r="F11" s="6"/>
      <c r="G11" s="194"/>
      <c r="H11" s="195" t="s">
        <v>113</v>
      </c>
      <c r="I11" s="193">
        <f>SQRT(I5/CHIINV(0.95,I8-1))</f>
        <v>0.34837454514700644</v>
      </c>
      <c r="J11" s="196" t="s">
        <v>114</v>
      </c>
      <c r="K11" s="6"/>
      <c r="L11" s="6"/>
    </row>
    <row r="12" spans="1:12" ht="15.75" customHeight="1">
      <c r="A12" s="132">
        <v>7</v>
      </c>
      <c r="B12" s="183">
        <v>100</v>
      </c>
      <c r="C12" s="257">
        <v>0.31</v>
      </c>
      <c r="D12" s="131">
        <f t="shared" si="0"/>
        <v>0.29602818580135631</v>
      </c>
      <c r="E12" s="131">
        <f>POWER(D12/2,2)</f>
        <v>2.1908171697210585E-2</v>
      </c>
      <c r="F12" s="6"/>
      <c r="G12" s="180"/>
      <c r="H12" s="197" t="s">
        <v>115</v>
      </c>
      <c r="I12" s="198">
        <f>ROUND(10*I11,0)</f>
        <v>3</v>
      </c>
      <c r="J12" s="186" t="s">
        <v>116</v>
      </c>
      <c r="K12" s="6"/>
      <c r="L12" s="6"/>
    </row>
    <row r="13" spans="1:12">
      <c r="A13" s="262">
        <v>8</v>
      </c>
      <c r="B13" s="183">
        <v>100</v>
      </c>
      <c r="C13" s="257">
        <v>0.4</v>
      </c>
      <c r="D13" s="131">
        <f t="shared" si="0"/>
        <v>0.38197185264691141</v>
      </c>
      <c r="E13" s="131">
        <f>POWER(D13/2,2)</f>
        <v>3.6475624053628454E-2</v>
      </c>
      <c r="F13" s="6"/>
      <c r="G13" s="6"/>
      <c r="H13" s="6"/>
      <c r="I13" s="6"/>
      <c r="J13" s="6"/>
      <c r="K13" s="6"/>
      <c r="L13" s="6"/>
    </row>
    <row r="14" spans="1:12">
      <c r="A14" s="132">
        <v>9</v>
      </c>
      <c r="B14" s="183">
        <v>100</v>
      </c>
      <c r="C14" s="257">
        <v>0.41</v>
      </c>
      <c r="D14" s="131">
        <f t="shared" si="0"/>
        <v>0.39152114896308415</v>
      </c>
      <c r="E14" s="131">
        <f>POWER(D14/2,2)</f>
        <v>3.8322202521343385E-2</v>
      </c>
      <c r="F14" s="6"/>
      <c r="G14" s="6"/>
      <c r="H14" s="6"/>
      <c r="I14" s="6"/>
      <c r="J14" s="6"/>
      <c r="K14" s="6"/>
      <c r="L14" s="6"/>
    </row>
    <row r="15" spans="1:12">
      <c r="A15" s="262">
        <v>10</v>
      </c>
      <c r="B15" s="183">
        <v>100</v>
      </c>
      <c r="C15" s="263">
        <v>0.16</v>
      </c>
      <c r="D15" s="131">
        <f t="shared" si="0"/>
        <v>0.15278874105876455</v>
      </c>
      <c r="E15" s="131">
        <f>POWER(D15/2,2)</f>
        <v>5.8360998485805513E-3</v>
      </c>
      <c r="F15" s="6"/>
      <c r="G15" s="6"/>
      <c r="H15" s="6"/>
      <c r="I15" s="6"/>
      <c r="J15" s="6"/>
      <c r="K15" s="6"/>
      <c r="L15" s="6"/>
    </row>
    <row r="16" spans="1:12">
      <c r="A16" s="264"/>
      <c r="B16" s="173"/>
      <c r="C16" s="265"/>
      <c r="D16" s="6"/>
      <c r="E16" s="6"/>
      <c r="F16" s="6"/>
      <c r="G16" s="6"/>
      <c r="H16" s="6"/>
      <c r="I16" s="6"/>
      <c r="J16" s="6"/>
      <c r="K16" s="6"/>
      <c r="L16" s="6"/>
    </row>
    <row r="17" spans="1:12">
      <c r="A17" s="264"/>
      <c r="B17" s="173"/>
      <c r="C17" s="265"/>
      <c r="D17" s="6"/>
      <c r="E17" s="6"/>
      <c r="F17" s="6"/>
      <c r="G17" s="6"/>
      <c r="H17" s="6"/>
      <c r="I17" s="6"/>
      <c r="J17" s="6"/>
      <c r="K17" s="6"/>
      <c r="L17" s="6"/>
    </row>
    <row r="18" spans="1:12">
      <c r="A18" s="264"/>
      <c r="B18" s="173"/>
      <c r="C18" s="265"/>
      <c r="D18" s="6"/>
      <c r="E18" s="6"/>
      <c r="F18" s="6"/>
      <c r="G18" s="6"/>
      <c r="H18" s="6"/>
      <c r="I18" s="6"/>
      <c r="J18" s="6"/>
      <c r="K18" s="6"/>
      <c r="L18" s="6"/>
    </row>
    <row r="19" spans="1:12">
      <c r="A19" s="264"/>
      <c r="B19" s="173"/>
      <c r="C19" s="265"/>
      <c r="D19" s="6"/>
      <c r="E19" s="6"/>
      <c r="F19" s="6"/>
      <c r="G19" s="6"/>
      <c r="H19" s="6"/>
      <c r="I19" s="6"/>
      <c r="J19" s="6"/>
      <c r="K19" s="6"/>
      <c r="L19" s="6"/>
    </row>
    <row r="20" spans="1:12">
      <c r="A20" s="264"/>
      <c r="B20" s="173"/>
      <c r="C20" s="265"/>
      <c r="D20" s="6"/>
      <c r="E20" s="6"/>
      <c r="F20" s="6"/>
      <c r="G20" s="6"/>
      <c r="H20" s="6"/>
      <c r="I20" s="6"/>
      <c r="J20" s="6"/>
      <c r="K20" s="6"/>
      <c r="L20" s="6"/>
    </row>
    <row r="21" spans="1:12">
      <c r="A21" s="264"/>
      <c r="B21" s="173"/>
      <c r="C21" s="265"/>
      <c r="D21" s="6"/>
      <c r="E21" s="6"/>
      <c r="F21" s="266"/>
      <c r="G21" s="6"/>
      <c r="H21" s="6"/>
      <c r="I21" s="6"/>
      <c r="J21" s="6"/>
      <c r="K21" s="6"/>
      <c r="L21" s="6"/>
    </row>
    <row r="22" spans="1:12">
      <c r="A22" s="264"/>
      <c r="B22" s="173"/>
      <c r="C22" s="265"/>
      <c r="D22" s="6"/>
      <c r="E22" s="6"/>
      <c r="F22" s="6"/>
      <c r="G22" s="6"/>
      <c r="H22" s="6"/>
      <c r="I22" s="6"/>
      <c r="J22" s="6"/>
      <c r="K22" s="6"/>
      <c r="L22" s="6"/>
    </row>
    <row r="23" spans="1:12">
      <c r="A23" s="264"/>
      <c r="B23" s="173"/>
      <c r="C23" s="265"/>
      <c r="D23" s="6"/>
      <c r="E23" s="6"/>
      <c r="F23" s="6"/>
      <c r="G23" s="6"/>
      <c r="H23" s="6"/>
      <c r="I23" s="6"/>
      <c r="J23" s="6"/>
      <c r="K23" s="6"/>
      <c r="L23" s="6"/>
    </row>
    <row r="24" spans="1:12">
      <c r="A24" s="264"/>
      <c r="B24" s="173"/>
      <c r="C24" s="265"/>
      <c r="D24" s="6"/>
      <c r="E24" s="6"/>
      <c r="F24" s="6"/>
      <c r="G24" s="6"/>
      <c r="H24" s="6"/>
      <c r="I24" s="6"/>
      <c r="J24" s="6"/>
      <c r="K24" s="6"/>
      <c r="L24" s="6"/>
    </row>
    <row r="25" spans="1:12">
      <c r="A25" s="264"/>
      <c r="B25" s="173"/>
      <c r="C25" s="265"/>
      <c r="D25" s="6"/>
      <c r="E25" s="6"/>
      <c r="F25" s="6"/>
      <c r="G25" s="6"/>
      <c r="H25" s="6"/>
      <c r="I25" s="6"/>
      <c r="J25" s="6"/>
      <c r="K25" s="6"/>
      <c r="L25" s="6"/>
    </row>
    <row r="26" spans="1:12">
      <c r="A26" s="264"/>
      <c r="B26" s="173"/>
      <c r="C26" s="265"/>
      <c r="D26" s="6"/>
      <c r="E26" s="6"/>
      <c r="F26" s="6"/>
      <c r="G26" s="6"/>
      <c r="H26" s="6"/>
      <c r="I26" s="6"/>
      <c r="J26" s="6"/>
      <c r="K26" s="6"/>
      <c r="L26" s="6"/>
    </row>
    <row r="27" spans="1:12">
      <c r="A27" s="264"/>
      <c r="B27" s="173"/>
      <c r="C27" s="265"/>
      <c r="D27" s="6"/>
      <c r="E27" s="6"/>
      <c r="F27" s="6"/>
      <c r="G27" s="6"/>
      <c r="H27" s="6"/>
      <c r="I27" s="6"/>
      <c r="J27" s="6"/>
      <c r="K27" s="6"/>
      <c r="L27" s="6"/>
    </row>
    <row r="28" spans="1:12">
      <c r="A28" s="264"/>
      <c r="B28" s="173"/>
      <c r="C28" s="265"/>
      <c r="D28" s="6"/>
      <c r="E28" s="6"/>
      <c r="F28" s="6"/>
      <c r="G28" s="6"/>
      <c r="H28" s="6"/>
      <c r="I28" s="6"/>
      <c r="J28" s="6"/>
      <c r="K28" s="6"/>
      <c r="L28" s="6"/>
    </row>
    <row r="29" spans="1:12">
      <c r="A29" s="264"/>
      <c r="B29" s="173"/>
      <c r="C29" s="265"/>
      <c r="D29" s="6"/>
      <c r="E29" s="6"/>
      <c r="F29" s="6"/>
      <c r="G29" s="6"/>
      <c r="H29" s="6"/>
      <c r="I29" s="6"/>
      <c r="J29" s="6"/>
      <c r="K29" s="6"/>
      <c r="L29" s="6"/>
    </row>
    <row r="30" spans="1:12">
      <c r="A30" s="264"/>
      <c r="B30" s="173"/>
      <c r="C30" s="265"/>
      <c r="D30" s="6"/>
      <c r="E30" s="6"/>
      <c r="F30" s="6"/>
      <c r="G30" s="6"/>
      <c r="H30" s="6"/>
      <c r="I30" s="6"/>
      <c r="J30" s="6"/>
      <c r="K30" s="6"/>
      <c r="L30" s="6"/>
    </row>
    <row r="31" spans="1:12">
      <c r="A31" s="264"/>
      <c r="B31" s="173"/>
      <c r="C31" s="265"/>
      <c r="D31" s="6"/>
      <c r="E31" s="6"/>
      <c r="F31" s="6"/>
      <c r="G31" s="6"/>
      <c r="H31" s="6"/>
      <c r="I31" s="6"/>
      <c r="J31" s="6"/>
      <c r="K31" s="6"/>
      <c r="L31" s="6"/>
    </row>
    <row r="32" spans="1:12">
      <c r="A32" s="264"/>
      <c r="B32" s="173"/>
      <c r="C32" s="265"/>
      <c r="D32" s="6"/>
      <c r="E32" s="6"/>
      <c r="F32" s="6"/>
      <c r="G32" s="6"/>
      <c r="H32" s="6"/>
      <c r="I32" s="6"/>
      <c r="J32" s="6"/>
      <c r="K32" s="6"/>
      <c r="L32" s="6"/>
    </row>
    <row r="33" spans="1:12" ht="12.75">
      <c r="A33" s="264"/>
      <c r="B33" s="173"/>
      <c r="C33" s="265"/>
      <c r="D33" s="6"/>
      <c r="E33" s="6"/>
      <c r="F33" s="6"/>
      <c r="G33" s="6"/>
      <c r="H33" s="6"/>
      <c r="I33" s="6"/>
      <c r="J33" s="6"/>
      <c r="K33" s="6"/>
      <c r="L33" s="6"/>
    </row>
    <row r="34" spans="1:12" ht="12.75">
      <c r="A34" s="264"/>
      <c r="B34" s="173"/>
      <c r="C34" s="265"/>
      <c r="D34" s="6"/>
      <c r="E34" s="6"/>
      <c r="F34" s="6"/>
      <c r="G34" s="6"/>
      <c r="H34" s="6"/>
      <c r="I34" s="6"/>
      <c r="J34" s="6"/>
      <c r="K34" s="6"/>
      <c r="L34" s="6"/>
    </row>
    <row r="35" spans="1:12" ht="12.75">
      <c r="A35" s="264"/>
      <c r="B35" s="173"/>
      <c r="C35" s="265"/>
      <c r="D35" s="6"/>
      <c r="E35" s="6"/>
      <c r="F35" s="6"/>
      <c r="G35" s="6"/>
      <c r="H35" s="6"/>
      <c r="I35" s="6"/>
      <c r="J35" s="6"/>
      <c r="K35" s="6"/>
      <c r="L35" s="6"/>
    </row>
    <row r="36" spans="1:12" ht="12.75">
      <c r="A36" s="264"/>
      <c r="B36" s="173"/>
      <c r="C36" s="265"/>
      <c r="D36" s="6"/>
      <c r="E36" s="6"/>
      <c r="F36" s="6"/>
      <c r="G36" s="6"/>
      <c r="H36" s="6"/>
      <c r="I36" s="6"/>
      <c r="J36" s="6"/>
      <c r="K36" s="6"/>
      <c r="L36" s="6"/>
    </row>
    <row r="37" spans="1:12" ht="12.75">
      <c r="A37" s="264"/>
      <c r="B37" s="173"/>
      <c r="C37" s="265"/>
      <c r="D37" s="6"/>
      <c r="E37" s="6"/>
      <c r="F37" s="6"/>
      <c r="G37" s="6"/>
      <c r="H37" s="6"/>
      <c r="I37" s="6"/>
      <c r="J37" s="6"/>
      <c r="K37" s="6"/>
      <c r="L37" s="6"/>
    </row>
    <row r="38" spans="1:12" ht="12.75">
      <c r="A38" s="264"/>
      <c r="B38" s="173"/>
      <c r="C38" s="265"/>
      <c r="D38" s="6"/>
      <c r="E38" s="6"/>
      <c r="F38" s="6"/>
      <c r="G38" s="6"/>
      <c r="H38" s="6"/>
      <c r="I38" s="6"/>
      <c r="J38" s="6"/>
      <c r="K38" s="6"/>
      <c r="L38" s="6"/>
    </row>
    <row r="39" spans="1:12" ht="12.75">
      <c r="A39" s="264"/>
      <c r="B39" s="173"/>
      <c r="C39" s="265"/>
      <c r="D39" s="6"/>
      <c r="E39" s="6"/>
      <c r="F39" s="6"/>
      <c r="G39" s="6"/>
      <c r="H39" s="6"/>
      <c r="I39" s="6"/>
      <c r="J39" s="6"/>
      <c r="K39" s="6"/>
      <c r="L39" s="6"/>
    </row>
    <row r="40" spans="1:12" ht="12.75">
      <c r="A40" s="264"/>
      <c r="B40" s="173"/>
      <c r="C40" s="265"/>
      <c r="D40" s="6"/>
      <c r="E40" s="6"/>
      <c r="F40" s="6"/>
      <c r="G40" s="6"/>
      <c r="H40" s="6"/>
      <c r="I40" s="6"/>
      <c r="J40" s="6"/>
      <c r="K40" s="6"/>
      <c r="L40" s="6"/>
    </row>
    <row r="41" spans="1:12" ht="12.75">
      <c r="A41" s="264"/>
      <c r="B41" s="173"/>
      <c r="C41" s="265"/>
      <c r="D41" s="6"/>
      <c r="E41" s="6"/>
      <c r="F41" s="6"/>
      <c r="G41" s="6"/>
      <c r="H41" s="6"/>
      <c r="I41" s="6"/>
      <c r="J41" s="6"/>
      <c r="K41" s="6"/>
      <c r="L41" s="6"/>
    </row>
    <row r="42" spans="1:12" ht="12.75">
      <c r="A42" s="264"/>
      <c r="B42" s="173"/>
      <c r="C42" s="265"/>
      <c r="D42" s="6"/>
      <c r="E42" s="6"/>
      <c r="F42" s="6"/>
      <c r="G42" s="6"/>
      <c r="H42" s="6"/>
      <c r="I42" s="6"/>
      <c r="J42" s="6"/>
      <c r="K42" s="6"/>
      <c r="L42" s="6"/>
    </row>
    <row r="43" spans="1:12" ht="12.75">
      <c r="A43" s="264"/>
      <c r="B43" s="173"/>
      <c r="C43" s="265"/>
      <c r="D43" s="6"/>
      <c r="E43" s="6"/>
      <c r="F43" s="6"/>
      <c r="G43" s="6"/>
      <c r="H43" s="6"/>
      <c r="I43" s="6"/>
      <c r="J43" s="6"/>
      <c r="K43" s="6"/>
      <c r="L43" s="6"/>
    </row>
    <row r="44" spans="1:12" ht="12.75">
      <c r="A44" s="264"/>
      <c r="B44" s="173"/>
      <c r="C44" s="265"/>
      <c r="D44" s="6"/>
      <c r="E44" s="6"/>
      <c r="F44" s="6"/>
      <c r="G44" s="6"/>
      <c r="H44" s="6"/>
      <c r="I44" s="6"/>
      <c r="J44" s="6"/>
      <c r="K44" s="6"/>
      <c r="L44" s="6"/>
    </row>
    <row r="45" spans="1:12" ht="12.75">
      <c r="A45" s="264"/>
      <c r="B45" s="173"/>
      <c r="C45" s="265"/>
      <c r="D45" s="6"/>
      <c r="E45" s="6"/>
      <c r="F45" s="6"/>
      <c r="G45" s="6"/>
      <c r="H45" s="6"/>
      <c r="I45" s="6"/>
      <c r="J45" s="6"/>
      <c r="K45" s="6"/>
      <c r="L45" s="6"/>
    </row>
    <row r="46" spans="1:12" ht="12.75">
      <c r="A46" s="264"/>
      <c r="B46" s="173"/>
      <c r="C46" s="265"/>
      <c r="D46" s="6"/>
      <c r="E46" s="6"/>
      <c r="F46" s="6"/>
      <c r="G46" s="6"/>
      <c r="H46" s="6"/>
      <c r="I46" s="6"/>
      <c r="J46" s="6"/>
      <c r="K46" s="6"/>
      <c r="L46" s="6"/>
    </row>
    <row r="47" spans="1:12" ht="12.75">
      <c r="A47" s="264"/>
      <c r="B47" s="173"/>
      <c r="C47" s="265"/>
      <c r="D47" s="6"/>
      <c r="E47" s="6"/>
      <c r="F47" s="6"/>
      <c r="G47" s="6"/>
      <c r="H47" s="6"/>
      <c r="I47" s="6"/>
      <c r="J47" s="6"/>
      <c r="K47" s="6"/>
      <c r="L47" s="6"/>
    </row>
    <row r="48" spans="1:12" ht="12.75">
      <c r="A48" s="264"/>
      <c r="B48" s="173"/>
      <c r="C48" s="265"/>
      <c r="D48" s="6"/>
      <c r="E48" s="6"/>
      <c r="F48" s="6"/>
      <c r="G48" s="6"/>
      <c r="H48" s="6"/>
      <c r="I48" s="6"/>
      <c r="J48" s="6"/>
      <c r="K48" s="6"/>
      <c r="L48" s="6"/>
    </row>
    <row r="49" spans="1:12" ht="12.75">
      <c r="A49" s="264"/>
      <c r="B49" s="173"/>
      <c r="C49" s="265"/>
      <c r="D49" s="6"/>
      <c r="E49" s="6"/>
      <c r="F49" s="6"/>
      <c r="G49" s="6"/>
      <c r="H49" s="6"/>
      <c r="I49" s="6"/>
      <c r="J49" s="6"/>
      <c r="K49" s="6"/>
      <c r="L49" s="6"/>
    </row>
    <row r="50" spans="1:12" ht="12.75">
      <c r="A50" s="264"/>
      <c r="B50" s="173"/>
      <c r="C50" s="265"/>
      <c r="D50" s="6"/>
      <c r="E50" s="6"/>
      <c r="F50" s="6"/>
      <c r="G50" s="6"/>
      <c r="H50" s="6"/>
      <c r="I50" s="6"/>
      <c r="J50" s="6"/>
      <c r="K50" s="6"/>
      <c r="L50" s="6"/>
    </row>
    <row r="51" spans="1:12" ht="12.75">
      <c r="A51" s="264"/>
      <c r="B51" s="173"/>
      <c r="C51" s="265"/>
      <c r="D51" s="6"/>
      <c r="E51" s="6"/>
      <c r="F51" s="6"/>
      <c r="G51" s="6"/>
      <c r="H51" s="6"/>
      <c r="I51" s="6"/>
      <c r="J51" s="6"/>
      <c r="K51" s="6"/>
      <c r="L51" s="6"/>
    </row>
    <row r="52" spans="1:12" ht="12.75">
      <c r="A52" s="264"/>
      <c r="B52" s="173"/>
      <c r="C52" s="265"/>
      <c r="D52" s="6"/>
      <c r="E52" s="6"/>
      <c r="F52" s="6"/>
      <c r="G52" s="6"/>
      <c r="H52" s="6"/>
      <c r="I52" s="6"/>
      <c r="J52" s="6"/>
      <c r="K52" s="6"/>
      <c r="L52" s="6"/>
    </row>
    <row r="53" spans="1:12" ht="12.75">
      <c r="A53" s="264"/>
      <c r="B53" s="173"/>
      <c r="C53" s="265"/>
      <c r="D53" s="6"/>
      <c r="E53" s="6"/>
      <c r="F53" s="6"/>
      <c r="G53" s="6"/>
      <c r="H53" s="6"/>
      <c r="I53" s="6"/>
      <c r="J53" s="6"/>
      <c r="K53" s="6"/>
      <c r="L53" s="6"/>
    </row>
    <row r="54" spans="1:12" ht="12.75">
      <c r="A54" s="264"/>
      <c r="B54" s="173"/>
      <c r="C54" s="265"/>
      <c r="D54" s="6"/>
      <c r="E54" s="6"/>
      <c r="F54" s="6"/>
      <c r="G54" s="6"/>
      <c r="H54" s="6"/>
      <c r="I54" s="6"/>
      <c r="J54" s="6"/>
      <c r="K54" s="6"/>
      <c r="L54" s="6"/>
    </row>
    <row r="55" spans="1:12" ht="12.75">
      <c r="A55" s="264"/>
      <c r="B55" s="173"/>
      <c r="C55" s="265"/>
      <c r="D55" s="6"/>
      <c r="E55" s="6"/>
      <c r="F55" s="6"/>
      <c r="G55" s="6"/>
      <c r="H55" s="6"/>
      <c r="I55" s="6"/>
      <c r="J55" s="6"/>
      <c r="K55" s="6"/>
      <c r="L55" s="6"/>
    </row>
    <row r="56" spans="1:12" ht="12.75">
      <c r="A56" s="264"/>
      <c r="B56" s="173"/>
      <c r="C56" s="265"/>
      <c r="D56" s="6"/>
      <c r="E56" s="6"/>
      <c r="F56" s="6"/>
      <c r="G56" s="6"/>
      <c r="H56" s="6"/>
      <c r="I56" s="6"/>
      <c r="J56" s="6"/>
      <c r="K56" s="6"/>
      <c r="L56" s="6"/>
    </row>
    <row r="57" spans="1:12" ht="12.75">
      <c r="A57" s="264"/>
      <c r="B57" s="173"/>
      <c r="C57" s="265"/>
      <c r="D57" s="6"/>
      <c r="E57" s="6"/>
      <c r="F57" s="6"/>
      <c r="G57" s="6"/>
      <c r="H57" s="6"/>
      <c r="I57" s="6"/>
      <c r="J57" s="6"/>
      <c r="K57" s="6"/>
      <c r="L57" s="6"/>
    </row>
    <row r="58" spans="1:12" ht="12.75">
      <c r="A58" s="264"/>
      <c r="B58" s="173"/>
      <c r="C58" s="265"/>
      <c r="D58" s="6"/>
      <c r="E58" s="6"/>
      <c r="F58" s="6"/>
      <c r="G58" s="6"/>
      <c r="H58" s="6"/>
      <c r="I58" s="6"/>
      <c r="J58" s="6"/>
      <c r="K58" s="6"/>
      <c r="L58" s="6"/>
    </row>
    <row r="59" spans="1:12" ht="12.75">
      <c r="A59" s="264"/>
      <c r="B59" s="173"/>
      <c r="C59" s="265"/>
      <c r="D59" s="6"/>
      <c r="E59" s="6"/>
      <c r="F59" s="6"/>
      <c r="G59" s="6"/>
      <c r="H59" s="6"/>
      <c r="I59" s="6"/>
      <c r="J59" s="6"/>
      <c r="K59" s="6"/>
      <c r="L59" s="6"/>
    </row>
    <row r="60" spans="1:12" ht="12.75">
      <c r="A60" s="264"/>
      <c r="B60" s="173"/>
      <c r="C60" s="265"/>
      <c r="D60" s="6"/>
      <c r="E60" s="6"/>
      <c r="F60" s="6"/>
      <c r="G60" s="6"/>
      <c r="H60" s="6"/>
      <c r="I60" s="6"/>
      <c r="J60" s="6"/>
      <c r="K60" s="6"/>
      <c r="L60" s="6"/>
    </row>
    <row r="61" spans="1:12" ht="12.75">
      <c r="A61" s="264"/>
      <c r="B61" s="173"/>
      <c r="C61" s="265"/>
      <c r="D61" s="6"/>
      <c r="E61" s="6"/>
      <c r="F61" s="6"/>
      <c r="G61" s="6"/>
      <c r="H61" s="6"/>
      <c r="I61" s="6"/>
      <c r="J61" s="6"/>
      <c r="K61" s="6"/>
      <c r="L61" s="6"/>
    </row>
    <row r="62" spans="1:12" ht="12.75">
      <c r="A62" s="264"/>
      <c r="B62" s="173"/>
      <c r="C62" s="265"/>
      <c r="D62" s="6"/>
      <c r="E62" s="6"/>
      <c r="F62" s="6"/>
      <c r="G62" s="6"/>
      <c r="H62" s="6"/>
      <c r="I62" s="6"/>
      <c r="J62" s="6"/>
      <c r="K62" s="6"/>
      <c r="L62" s="6"/>
    </row>
    <row r="63" spans="1:12" ht="12.75">
      <c r="A63" s="264"/>
      <c r="B63" s="173"/>
      <c r="C63" s="265"/>
      <c r="D63" s="6"/>
      <c r="E63" s="6"/>
      <c r="F63" s="6"/>
      <c r="G63" s="6"/>
      <c r="H63" s="6"/>
      <c r="I63" s="6"/>
      <c r="J63" s="6"/>
      <c r="K63" s="6"/>
      <c r="L63" s="6"/>
    </row>
    <row r="64" spans="1:12" ht="12.75">
      <c r="A64" s="264"/>
      <c r="B64" s="173"/>
      <c r="C64" s="265"/>
      <c r="D64" s="6"/>
      <c r="E64" s="6"/>
      <c r="F64" s="6"/>
      <c r="G64" s="6"/>
      <c r="H64" s="6"/>
      <c r="I64" s="6"/>
      <c r="J64" s="6"/>
      <c r="K64" s="6"/>
      <c r="L64" s="6"/>
    </row>
    <row r="65" spans="1:12" ht="12.75">
      <c r="A65" s="264"/>
      <c r="B65" s="173"/>
      <c r="C65" s="265"/>
      <c r="D65" s="6"/>
      <c r="E65" s="6"/>
      <c r="F65" s="6"/>
      <c r="G65" s="6"/>
      <c r="H65" s="6"/>
      <c r="I65" s="6"/>
      <c r="J65" s="6"/>
      <c r="K65" s="6"/>
      <c r="L65" s="6"/>
    </row>
    <row r="66" spans="1:12" ht="12.75">
      <c r="A66" s="264"/>
      <c r="B66" s="173"/>
      <c r="C66" s="265"/>
      <c r="D66" s="6"/>
      <c r="E66" s="6"/>
      <c r="F66" s="6"/>
      <c r="G66" s="6"/>
      <c r="H66" s="6"/>
      <c r="I66" s="6"/>
      <c r="J66" s="6"/>
      <c r="K66" s="6"/>
      <c r="L66" s="6"/>
    </row>
    <row r="67" spans="1:12" ht="12.75">
      <c r="A67" s="264"/>
      <c r="B67" s="173"/>
      <c r="C67" s="265"/>
      <c r="D67" s="6"/>
      <c r="E67" s="6"/>
      <c r="F67" s="6"/>
      <c r="G67" s="6"/>
      <c r="H67" s="6"/>
      <c r="I67" s="6"/>
      <c r="J67" s="6"/>
      <c r="K67" s="6"/>
      <c r="L67" s="6"/>
    </row>
    <row r="68" spans="1:12" ht="12.75">
      <c r="A68" s="264"/>
      <c r="B68" s="173"/>
      <c r="C68" s="265"/>
      <c r="D68" s="6"/>
      <c r="E68" s="6"/>
      <c r="F68" s="6"/>
      <c r="G68" s="6"/>
      <c r="H68" s="6"/>
      <c r="I68" s="6"/>
      <c r="J68" s="6"/>
      <c r="K68" s="6"/>
      <c r="L68" s="6"/>
    </row>
    <row r="69" spans="1:12" ht="12.75">
      <c r="A69" s="264"/>
      <c r="B69" s="173"/>
      <c r="C69" s="265"/>
      <c r="D69" s="6"/>
      <c r="E69" s="6"/>
      <c r="F69" s="6"/>
      <c r="G69" s="6"/>
      <c r="H69" s="6"/>
      <c r="I69" s="6"/>
      <c r="J69" s="6"/>
      <c r="K69" s="6"/>
      <c r="L69" s="6"/>
    </row>
    <row r="70" spans="1:12" ht="12.75">
      <c r="A70" s="264"/>
      <c r="B70" s="173"/>
      <c r="C70" s="265"/>
      <c r="D70" s="6"/>
      <c r="E70" s="6"/>
      <c r="F70" s="6"/>
      <c r="G70" s="6"/>
      <c r="H70" s="6"/>
      <c r="I70" s="6"/>
      <c r="J70" s="6"/>
      <c r="K70" s="6"/>
      <c r="L70" s="6"/>
    </row>
    <row r="71" spans="1:12" ht="12.75">
      <c r="A71" s="264"/>
      <c r="B71" s="173"/>
      <c r="C71" s="265"/>
      <c r="D71" s="6"/>
      <c r="E71" s="6"/>
      <c r="F71" s="6"/>
      <c r="G71" s="6"/>
      <c r="H71" s="6"/>
      <c r="I71" s="6"/>
      <c r="J71" s="6"/>
      <c r="K71" s="6"/>
      <c r="L71" s="6"/>
    </row>
    <row r="72" spans="1:12" ht="12.75">
      <c r="A72" s="264"/>
      <c r="B72" s="173"/>
      <c r="C72" s="265"/>
      <c r="D72" s="6"/>
      <c r="E72" s="6"/>
      <c r="F72" s="6"/>
      <c r="G72" s="6"/>
      <c r="H72" s="6"/>
      <c r="I72" s="6"/>
      <c r="J72" s="6"/>
      <c r="K72" s="6"/>
      <c r="L72" s="6"/>
    </row>
    <row r="73" spans="1:12" ht="12.75">
      <c r="A73" s="264"/>
      <c r="B73" s="173"/>
      <c r="C73" s="265"/>
      <c r="D73" s="6"/>
      <c r="E73" s="6"/>
      <c r="F73" s="6"/>
      <c r="G73" s="6"/>
      <c r="H73" s="6"/>
      <c r="I73" s="6"/>
      <c r="J73" s="6"/>
      <c r="K73" s="6"/>
      <c r="L73" s="6"/>
    </row>
    <row r="74" spans="1:12" ht="12.75">
      <c r="A74" s="264"/>
      <c r="B74" s="173"/>
      <c r="C74" s="265"/>
      <c r="D74" s="6"/>
      <c r="E74" s="6"/>
      <c r="F74" s="6"/>
      <c r="G74" s="6"/>
      <c r="H74" s="6"/>
      <c r="I74" s="6"/>
      <c r="J74" s="6"/>
      <c r="K74" s="6"/>
      <c r="L74" s="6"/>
    </row>
    <row r="75" spans="1:12" ht="12.75">
      <c r="A75" s="264"/>
      <c r="B75" s="173"/>
      <c r="C75" s="265"/>
      <c r="D75" s="6"/>
      <c r="E75" s="6"/>
      <c r="F75" s="6"/>
      <c r="G75" s="6"/>
      <c r="H75" s="6"/>
      <c r="I75" s="6"/>
      <c r="J75" s="6"/>
      <c r="K75" s="6"/>
      <c r="L75" s="6"/>
    </row>
    <row r="76" spans="1:12" ht="12.75">
      <c r="A76" s="264"/>
      <c r="B76" s="173"/>
      <c r="C76" s="265"/>
      <c r="D76" s="6"/>
      <c r="E76" s="6"/>
      <c r="F76" s="6"/>
      <c r="G76" s="6"/>
      <c r="H76" s="6"/>
      <c r="I76" s="6"/>
      <c r="J76" s="6"/>
      <c r="K76" s="6"/>
      <c r="L76" s="6"/>
    </row>
    <row r="77" spans="1:12" ht="12.75">
      <c r="A77" s="264"/>
      <c r="B77" s="173"/>
      <c r="C77" s="265"/>
      <c r="D77" s="6"/>
      <c r="E77" s="6"/>
      <c r="F77" s="6"/>
      <c r="G77" s="6"/>
      <c r="H77" s="6"/>
      <c r="I77" s="6"/>
      <c r="J77" s="6"/>
      <c r="K77" s="6"/>
      <c r="L77" s="6"/>
    </row>
    <row r="78" spans="1:12" ht="12.75">
      <c r="A78" s="264"/>
      <c r="B78" s="173"/>
      <c r="C78" s="265"/>
      <c r="D78" s="6"/>
      <c r="E78" s="6"/>
      <c r="F78" s="6"/>
      <c r="G78" s="6"/>
      <c r="H78" s="6"/>
      <c r="I78" s="6"/>
      <c r="J78" s="6"/>
      <c r="K78" s="6"/>
      <c r="L78" s="6"/>
    </row>
    <row r="79" spans="1:12" ht="12.75">
      <c r="A79" s="264"/>
      <c r="B79" s="173"/>
      <c r="C79" s="265"/>
      <c r="D79" s="6"/>
      <c r="E79" s="6"/>
      <c r="F79" s="6"/>
      <c r="G79" s="6"/>
      <c r="H79" s="6"/>
      <c r="I79" s="6"/>
      <c r="J79" s="6"/>
      <c r="K79" s="6"/>
      <c r="L79" s="6"/>
    </row>
    <row r="80" spans="1:12" ht="12.75">
      <c r="A80" s="264"/>
      <c r="B80" s="173"/>
      <c r="C80" s="265"/>
      <c r="D80" s="6"/>
      <c r="E80" s="6"/>
      <c r="F80" s="6"/>
      <c r="G80" s="6"/>
      <c r="H80" s="6"/>
      <c r="I80" s="6"/>
      <c r="J80" s="6"/>
      <c r="K80" s="6"/>
      <c r="L80" s="6"/>
    </row>
    <row r="81" spans="1:12" ht="12.75">
      <c r="A81" s="264"/>
      <c r="B81" s="173"/>
      <c r="C81" s="265"/>
      <c r="D81" s="6"/>
      <c r="E81" s="6"/>
      <c r="F81" s="6"/>
      <c r="G81" s="6"/>
      <c r="H81" s="6"/>
      <c r="I81" s="6"/>
      <c r="J81" s="6"/>
      <c r="K81" s="6"/>
      <c r="L81" s="6"/>
    </row>
    <row r="82" spans="1:12" ht="12.75">
      <c r="A82" s="264"/>
      <c r="B82" s="173"/>
      <c r="C82" s="265"/>
      <c r="D82" s="6"/>
      <c r="E82" s="6"/>
      <c r="F82" s="6"/>
      <c r="G82" s="6"/>
      <c r="H82" s="6"/>
      <c r="I82" s="6"/>
      <c r="J82" s="6"/>
      <c r="K82" s="6"/>
      <c r="L82" s="6"/>
    </row>
    <row r="83" spans="1:12" ht="12.75">
      <c r="A83" s="264"/>
      <c r="B83" s="173"/>
      <c r="C83" s="265"/>
      <c r="D83" s="6"/>
      <c r="E83" s="6"/>
      <c r="F83" s="6"/>
      <c r="G83" s="6"/>
      <c r="H83" s="6"/>
      <c r="I83" s="6"/>
      <c r="J83" s="6"/>
      <c r="K83" s="6"/>
      <c r="L83" s="6"/>
    </row>
    <row r="84" spans="1:12" ht="12.75">
      <c r="A84" s="264"/>
      <c r="B84" s="173"/>
      <c r="C84" s="265"/>
      <c r="D84" s="6"/>
      <c r="E84" s="6"/>
      <c r="F84" s="6"/>
      <c r="G84" s="6"/>
      <c r="H84" s="6"/>
      <c r="I84" s="6"/>
      <c r="J84" s="6"/>
      <c r="K84" s="6"/>
      <c r="L84" s="6"/>
    </row>
    <row r="85" spans="1:12" ht="12.75">
      <c r="A85" s="264"/>
      <c r="B85" s="173"/>
      <c r="C85" s="265"/>
      <c r="D85" s="6"/>
      <c r="E85" s="6"/>
      <c r="F85" s="6"/>
      <c r="G85" s="6"/>
      <c r="H85" s="6"/>
      <c r="I85" s="6"/>
      <c r="J85" s="6"/>
      <c r="K85" s="6"/>
      <c r="L85" s="6"/>
    </row>
    <row r="86" spans="1:12" ht="12.75">
      <c r="A86" s="264"/>
      <c r="B86" s="173"/>
      <c r="C86" s="265"/>
      <c r="D86" s="6"/>
      <c r="E86" s="6"/>
      <c r="F86" s="6"/>
      <c r="G86" s="6"/>
      <c r="H86" s="6"/>
      <c r="I86" s="6"/>
      <c r="J86" s="6"/>
      <c r="K86" s="6"/>
      <c r="L86" s="6"/>
    </row>
    <row r="87" spans="1:12" ht="12.75">
      <c r="A87" s="264"/>
      <c r="B87" s="173"/>
      <c r="C87" s="265"/>
      <c r="D87" s="6"/>
      <c r="E87" s="6"/>
      <c r="F87" s="6"/>
      <c r="G87" s="6"/>
      <c r="H87" s="6"/>
      <c r="I87" s="6"/>
      <c r="J87" s="6"/>
      <c r="K87" s="6"/>
      <c r="L87" s="6"/>
    </row>
    <row r="88" spans="1:12" ht="12.75">
      <c r="A88" s="264"/>
      <c r="B88" s="173"/>
      <c r="C88" s="265"/>
      <c r="D88" s="6"/>
      <c r="E88" s="6"/>
      <c r="F88" s="6"/>
      <c r="G88" s="6"/>
      <c r="H88" s="6"/>
      <c r="I88" s="6"/>
      <c r="J88" s="6"/>
      <c r="K88" s="6"/>
      <c r="L88" s="6"/>
    </row>
    <row r="89" spans="1:12" ht="12.75">
      <c r="A89" s="264"/>
      <c r="B89" s="173"/>
      <c r="C89" s="265"/>
      <c r="D89" s="6"/>
      <c r="E89" s="6"/>
      <c r="F89" s="6"/>
      <c r="G89" s="6"/>
      <c r="H89" s="6"/>
      <c r="I89" s="6"/>
      <c r="J89" s="6"/>
      <c r="K89" s="6"/>
      <c r="L89" s="6"/>
    </row>
    <row r="90" spans="1:12" ht="12.75">
      <c r="A90" s="264"/>
      <c r="B90" s="173"/>
      <c r="C90" s="265"/>
      <c r="D90" s="6"/>
      <c r="E90" s="6"/>
      <c r="F90" s="6"/>
      <c r="G90" s="6"/>
      <c r="H90" s="6"/>
      <c r="I90" s="6"/>
      <c r="J90" s="6"/>
      <c r="K90" s="6"/>
      <c r="L90" s="6"/>
    </row>
    <row r="91" spans="1:12" ht="12.75">
      <c r="A91" s="264"/>
      <c r="B91" s="173"/>
      <c r="C91" s="265"/>
      <c r="D91" s="6"/>
      <c r="E91" s="6"/>
      <c r="F91" s="6"/>
      <c r="G91" s="6"/>
      <c r="H91" s="6"/>
      <c r="I91" s="6"/>
      <c r="J91" s="6"/>
      <c r="K91" s="6"/>
      <c r="L91" s="6"/>
    </row>
    <row r="92" spans="1:12" ht="12.75">
      <c r="A92" s="264"/>
      <c r="B92" s="173"/>
      <c r="C92" s="265"/>
      <c r="D92" s="6"/>
      <c r="E92" s="6"/>
      <c r="F92" s="6"/>
      <c r="G92" s="6"/>
      <c r="H92" s="6"/>
      <c r="I92" s="6"/>
      <c r="J92" s="6"/>
      <c r="K92" s="6"/>
      <c r="L92" s="6"/>
    </row>
    <row r="93" spans="1:12" ht="12.75">
      <c r="A93" s="264"/>
      <c r="B93" s="173"/>
      <c r="C93" s="265"/>
      <c r="D93" s="6"/>
      <c r="E93" s="6"/>
      <c r="F93" s="6"/>
      <c r="G93" s="6"/>
      <c r="H93" s="6"/>
      <c r="I93" s="6"/>
      <c r="J93" s="6"/>
      <c r="K93" s="6"/>
      <c r="L93" s="6"/>
    </row>
    <row r="94" spans="1:12" ht="12.75">
      <c r="A94" s="264"/>
      <c r="B94" s="173"/>
      <c r="C94" s="265"/>
      <c r="D94" s="6"/>
      <c r="E94" s="6"/>
      <c r="F94" s="6"/>
      <c r="G94" s="6"/>
      <c r="H94" s="6"/>
      <c r="I94" s="6"/>
      <c r="J94" s="6"/>
      <c r="K94" s="6"/>
      <c r="L94" s="6"/>
    </row>
    <row r="95" spans="1:12" ht="12.75">
      <c r="A95" s="264"/>
      <c r="B95" s="173"/>
      <c r="C95" s="265"/>
      <c r="D95" s="6"/>
      <c r="E95" s="6"/>
      <c r="F95" s="6"/>
      <c r="G95" s="6"/>
      <c r="H95" s="6"/>
      <c r="I95" s="6"/>
      <c r="J95" s="6"/>
      <c r="K95" s="6"/>
      <c r="L95" s="6"/>
    </row>
    <row r="96" spans="1:12" ht="12.75">
      <c r="A96" s="264"/>
      <c r="B96" s="173"/>
      <c r="C96" s="265"/>
      <c r="D96" s="6"/>
      <c r="E96" s="6"/>
      <c r="F96" s="6"/>
      <c r="G96" s="6"/>
      <c r="H96" s="6"/>
      <c r="I96" s="6"/>
      <c r="J96" s="6"/>
      <c r="K96" s="6"/>
      <c r="L96" s="6"/>
    </row>
    <row r="97" spans="1:12" ht="12.75">
      <c r="A97" s="264"/>
      <c r="B97" s="173"/>
      <c r="C97" s="265"/>
      <c r="D97" s="6"/>
      <c r="E97" s="6"/>
      <c r="F97" s="6"/>
      <c r="G97" s="6"/>
      <c r="H97" s="6"/>
      <c r="I97" s="6"/>
      <c r="J97" s="6"/>
      <c r="K97" s="6"/>
      <c r="L97" s="6"/>
    </row>
    <row r="98" spans="1:12" ht="12.75">
      <c r="A98" s="264"/>
      <c r="B98" s="173"/>
      <c r="C98" s="265"/>
      <c r="D98" s="6"/>
      <c r="E98" s="6"/>
      <c r="F98" s="6"/>
      <c r="G98" s="6"/>
      <c r="H98" s="6"/>
      <c r="I98" s="6"/>
      <c r="J98" s="6"/>
      <c r="K98" s="6"/>
      <c r="L98" s="6"/>
    </row>
    <row r="99" spans="1:12" ht="12.75">
      <c r="A99" s="264"/>
      <c r="B99" s="173"/>
      <c r="C99" s="265"/>
      <c r="D99" s="6"/>
      <c r="E99" s="6"/>
      <c r="F99" s="6"/>
      <c r="G99" s="6"/>
      <c r="H99" s="6"/>
      <c r="I99" s="6"/>
      <c r="J99" s="6"/>
      <c r="K99" s="6"/>
      <c r="L99" s="6"/>
    </row>
    <row r="100" spans="1:12" ht="12.75">
      <c r="A100" s="264"/>
      <c r="B100" s="173"/>
      <c r="C100" s="265"/>
      <c r="D100" s="6"/>
      <c r="E100" s="6"/>
      <c r="F100" s="6"/>
      <c r="G100" s="6"/>
      <c r="H100" s="6"/>
      <c r="I100" s="6"/>
      <c r="J100" s="6"/>
      <c r="K100" s="6"/>
      <c r="L100" s="6"/>
    </row>
    <row r="101" spans="1:12" ht="12.75">
      <c r="A101" s="264"/>
      <c r="B101" s="173"/>
      <c r="C101" s="265"/>
      <c r="D101" s="6"/>
      <c r="E101" s="6"/>
      <c r="F101" s="6"/>
      <c r="G101" s="6"/>
      <c r="H101" s="6"/>
      <c r="I101" s="6"/>
      <c r="J101" s="6"/>
      <c r="K101" s="6"/>
      <c r="L101" s="6"/>
    </row>
    <row r="102" spans="1:12" ht="12.75">
      <c r="A102" s="264"/>
      <c r="B102" s="173"/>
      <c r="C102" s="265"/>
      <c r="D102" s="6"/>
      <c r="E102" s="6"/>
      <c r="F102" s="6"/>
      <c r="G102" s="6"/>
      <c r="H102" s="6"/>
      <c r="I102" s="6"/>
      <c r="J102" s="6"/>
      <c r="K102" s="6"/>
      <c r="L102" s="6"/>
    </row>
    <row r="103" spans="1:12" ht="12.75">
      <c r="A103" s="264"/>
      <c r="B103" s="173"/>
      <c r="C103" s="265"/>
      <c r="D103" s="6"/>
      <c r="E103" s="6"/>
      <c r="F103" s="6"/>
      <c r="G103" s="6"/>
      <c r="H103" s="6"/>
      <c r="I103" s="6"/>
      <c r="J103" s="6"/>
      <c r="K103" s="6"/>
      <c r="L103" s="6"/>
    </row>
    <row r="104" spans="1:12" ht="12.75">
      <c r="A104" s="264"/>
      <c r="B104" s="173"/>
      <c r="C104" s="265"/>
      <c r="D104" s="6"/>
      <c r="E104" s="6"/>
      <c r="F104" s="6"/>
      <c r="G104" s="6"/>
      <c r="H104" s="6"/>
      <c r="I104" s="6"/>
      <c r="J104" s="6"/>
      <c r="K104" s="6"/>
      <c r="L104" s="6"/>
    </row>
    <row r="105" spans="1:12" ht="12.75">
      <c r="A105" s="264"/>
      <c r="B105" s="173"/>
      <c r="C105" s="265"/>
      <c r="D105" s="6"/>
      <c r="E105" s="6"/>
      <c r="F105" s="6"/>
      <c r="G105" s="6"/>
      <c r="H105" s="6"/>
      <c r="I105" s="6"/>
      <c r="J105" s="6"/>
      <c r="K105" s="6"/>
      <c r="L105" s="6"/>
    </row>
    <row r="106" spans="1:12" ht="12.75">
      <c r="A106" s="264"/>
      <c r="B106" s="173"/>
      <c r="C106" s="265"/>
      <c r="D106" s="6"/>
      <c r="E106" s="6"/>
      <c r="F106" s="6"/>
      <c r="G106" s="6"/>
      <c r="H106" s="6"/>
      <c r="I106" s="6"/>
      <c r="J106" s="6"/>
      <c r="K106" s="6"/>
      <c r="L106" s="6"/>
    </row>
    <row r="107" spans="1:12" ht="12.75">
      <c r="A107" s="264"/>
      <c r="B107" s="173"/>
      <c r="C107" s="265"/>
      <c r="D107" s="6"/>
      <c r="E107" s="6"/>
      <c r="F107" s="6"/>
      <c r="G107" s="6"/>
      <c r="H107" s="6"/>
      <c r="I107" s="6"/>
      <c r="J107" s="6"/>
      <c r="K107" s="6"/>
      <c r="L107" s="6"/>
    </row>
    <row r="108" spans="1:12" ht="12.75">
      <c r="A108" s="264"/>
      <c r="B108" s="173"/>
      <c r="C108" s="265"/>
      <c r="D108" s="6"/>
      <c r="E108" s="6"/>
      <c r="F108" s="6"/>
      <c r="G108" s="6"/>
      <c r="H108" s="6"/>
      <c r="I108" s="6"/>
      <c r="J108" s="6"/>
      <c r="K108" s="6"/>
      <c r="L108" s="6"/>
    </row>
    <row r="109" spans="1:12" ht="12.75">
      <c r="A109" s="264"/>
      <c r="B109" s="173"/>
      <c r="C109" s="265"/>
      <c r="D109" s="6"/>
      <c r="E109" s="6"/>
      <c r="F109" s="6"/>
      <c r="G109" s="6"/>
      <c r="H109" s="6"/>
      <c r="I109" s="6"/>
      <c r="J109" s="6"/>
      <c r="K109" s="6"/>
      <c r="L109" s="6"/>
    </row>
    <row r="110" spans="1:12" ht="12.75">
      <c r="A110" s="264"/>
      <c r="B110" s="173"/>
      <c r="C110" s="265"/>
      <c r="D110" s="6"/>
      <c r="E110" s="6"/>
      <c r="F110" s="6"/>
      <c r="G110" s="6"/>
      <c r="H110" s="6"/>
      <c r="I110" s="6"/>
      <c r="J110" s="6"/>
      <c r="K110" s="6"/>
      <c r="L110" s="6"/>
    </row>
    <row r="111" spans="1:12" ht="12.75">
      <c r="A111" s="264"/>
      <c r="B111" s="173"/>
      <c r="C111" s="265"/>
      <c r="D111" s="6"/>
      <c r="E111" s="6"/>
      <c r="F111" s="6"/>
      <c r="G111" s="6"/>
      <c r="H111" s="6"/>
      <c r="I111" s="6"/>
      <c r="J111" s="6"/>
      <c r="K111" s="6"/>
      <c r="L111" s="6"/>
    </row>
    <row r="112" spans="1:12" ht="12.75">
      <c r="A112" s="264"/>
      <c r="B112" s="173"/>
      <c r="C112" s="265"/>
      <c r="D112" s="6"/>
      <c r="E112" s="6"/>
      <c r="F112" s="6"/>
      <c r="G112" s="6"/>
      <c r="H112" s="6"/>
      <c r="I112" s="6"/>
      <c r="J112" s="6"/>
      <c r="K112" s="6"/>
      <c r="L112" s="6"/>
    </row>
    <row r="113" spans="1:12" ht="12.75">
      <c r="A113" s="264"/>
      <c r="B113" s="173"/>
      <c r="C113" s="265"/>
      <c r="D113" s="6"/>
      <c r="E113" s="6"/>
      <c r="F113" s="6"/>
      <c r="G113" s="6"/>
      <c r="H113" s="6"/>
      <c r="I113" s="6"/>
      <c r="J113" s="6"/>
      <c r="K113" s="6"/>
      <c r="L113" s="6"/>
    </row>
    <row r="114" spans="1:12" ht="12.75">
      <c r="A114" s="264"/>
      <c r="B114" s="173"/>
      <c r="C114" s="265"/>
      <c r="D114" s="6"/>
      <c r="E114" s="6"/>
      <c r="F114" s="6"/>
      <c r="G114" s="6"/>
      <c r="H114" s="6"/>
      <c r="I114" s="6"/>
      <c r="J114" s="6"/>
      <c r="K114" s="6"/>
      <c r="L114" s="6"/>
    </row>
    <row r="115" spans="1:12" ht="12.75">
      <c r="A115" s="264"/>
      <c r="B115" s="173"/>
      <c r="C115" s="265"/>
      <c r="D115" s="6"/>
      <c r="E115" s="6"/>
      <c r="F115" s="6"/>
      <c r="G115" s="6"/>
      <c r="H115" s="6"/>
      <c r="I115" s="6"/>
      <c r="J115" s="6"/>
      <c r="K115" s="6"/>
      <c r="L115" s="6"/>
    </row>
    <row r="116" spans="1:12" ht="12.75">
      <c r="A116" s="264"/>
      <c r="B116" s="173"/>
      <c r="C116" s="265"/>
      <c r="D116" s="6"/>
      <c r="E116" s="6"/>
      <c r="F116" s="6"/>
      <c r="G116" s="6"/>
      <c r="H116" s="6"/>
      <c r="I116" s="6"/>
      <c r="J116" s="6"/>
      <c r="K116" s="6"/>
      <c r="L116" s="6"/>
    </row>
    <row r="117" spans="1:12" ht="12.75">
      <c r="A117" s="264"/>
      <c r="B117" s="173"/>
      <c r="C117" s="265"/>
      <c r="D117" s="6"/>
      <c r="E117" s="6"/>
      <c r="F117" s="6"/>
      <c r="G117" s="6"/>
      <c r="H117" s="6"/>
      <c r="I117" s="6"/>
      <c r="J117" s="6"/>
      <c r="K117" s="6"/>
      <c r="L117" s="6"/>
    </row>
    <row r="118" spans="1:12" ht="12.75">
      <c r="A118" s="264"/>
      <c r="B118" s="173"/>
      <c r="C118" s="265"/>
      <c r="D118" s="6"/>
      <c r="E118" s="6"/>
      <c r="F118" s="6"/>
      <c r="G118" s="6"/>
      <c r="H118" s="6"/>
      <c r="I118" s="6"/>
      <c r="J118" s="6"/>
      <c r="K118" s="6"/>
      <c r="L118" s="6"/>
    </row>
    <row r="119" spans="1:12" ht="12.75">
      <c r="A119" s="264"/>
      <c r="B119" s="173"/>
      <c r="C119" s="265"/>
      <c r="D119" s="6"/>
      <c r="E119" s="6"/>
      <c r="F119" s="6"/>
      <c r="G119" s="6"/>
      <c r="H119" s="6"/>
      <c r="I119" s="6"/>
      <c r="J119" s="6"/>
      <c r="K119" s="6"/>
      <c r="L119" s="6"/>
    </row>
    <row r="120" spans="1:12" ht="12.75">
      <c r="A120" s="264"/>
      <c r="B120" s="173"/>
      <c r="C120" s="265"/>
      <c r="D120" s="6"/>
      <c r="E120" s="6"/>
      <c r="F120" s="6"/>
      <c r="G120" s="6"/>
      <c r="H120" s="6"/>
      <c r="I120" s="6"/>
      <c r="J120" s="6"/>
      <c r="K120" s="6"/>
      <c r="L120" s="6"/>
    </row>
    <row r="121" spans="1:12" ht="12.75">
      <c r="A121" s="264"/>
      <c r="B121" s="173"/>
      <c r="C121" s="265"/>
      <c r="D121" s="6"/>
      <c r="E121" s="6"/>
      <c r="F121" s="6"/>
      <c r="G121" s="6"/>
      <c r="H121" s="6"/>
      <c r="I121" s="6"/>
      <c r="J121" s="6"/>
      <c r="K121" s="6"/>
      <c r="L121" s="6"/>
    </row>
    <row r="122" spans="1:12" ht="12.75">
      <c r="A122" s="264"/>
      <c r="B122" s="173"/>
      <c r="C122" s="265"/>
      <c r="D122" s="6"/>
      <c r="E122" s="6"/>
      <c r="F122" s="6"/>
      <c r="G122" s="6"/>
      <c r="H122" s="6"/>
      <c r="I122" s="6"/>
      <c r="J122" s="6"/>
      <c r="K122" s="6"/>
      <c r="L122" s="6"/>
    </row>
    <row r="123" spans="1:12" ht="12.75">
      <c r="A123" s="264"/>
      <c r="B123" s="173"/>
      <c r="C123" s="265"/>
      <c r="D123" s="6"/>
      <c r="E123" s="6"/>
      <c r="F123" s="6"/>
      <c r="G123" s="6"/>
      <c r="H123" s="6"/>
      <c r="I123" s="6"/>
      <c r="J123" s="6"/>
      <c r="K123" s="6"/>
      <c r="L123" s="6"/>
    </row>
    <row r="124" spans="1:12" ht="12.75">
      <c r="A124" s="264"/>
      <c r="B124" s="173"/>
      <c r="C124" s="265"/>
      <c r="D124" s="6"/>
      <c r="E124" s="6"/>
      <c r="F124" s="6"/>
      <c r="G124" s="6"/>
      <c r="H124" s="6"/>
      <c r="I124" s="6"/>
      <c r="J124" s="6"/>
      <c r="K124" s="6"/>
      <c r="L124" s="6"/>
    </row>
    <row r="125" spans="1:12" ht="12.75">
      <c r="A125" s="264"/>
      <c r="B125" s="173"/>
      <c r="C125" s="265"/>
      <c r="D125" s="6"/>
      <c r="E125" s="6"/>
      <c r="F125" s="6"/>
      <c r="G125" s="6"/>
      <c r="H125" s="6"/>
      <c r="I125" s="6"/>
      <c r="J125" s="6"/>
      <c r="K125" s="6"/>
      <c r="L125" s="6"/>
    </row>
    <row r="126" spans="1:12" ht="12.75">
      <c r="A126" s="264"/>
      <c r="B126" s="173"/>
      <c r="C126" s="265"/>
      <c r="D126" s="6"/>
      <c r="E126" s="6"/>
      <c r="F126" s="6"/>
      <c r="G126" s="6"/>
      <c r="H126" s="6"/>
      <c r="I126" s="6"/>
      <c r="J126" s="6"/>
      <c r="K126" s="6"/>
      <c r="L126" s="6"/>
    </row>
    <row r="127" spans="1:12" ht="12.75">
      <c r="A127" s="264"/>
      <c r="B127" s="173"/>
      <c r="C127" s="265"/>
      <c r="D127" s="6"/>
      <c r="E127" s="6"/>
      <c r="F127" s="6"/>
      <c r="G127" s="6"/>
      <c r="H127" s="6"/>
      <c r="I127" s="6"/>
      <c r="J127" s="6"/>
      <c r="K127" s="6"/>
      <c r="L127" s="6"/>
    </row>
    <row r="128" spans="1:12" ht="12.75">
      <c r="A128" s="264"/>
      <c r="B128" s="173"/>
      <c r="C128" s="265"/>
      <c r="D128" s="6"/>
      <c r="E128" s="6"/>
      <c r="F128" s="6"/>
      <c r="G128" s="6"/>
      <c r="H128" s="6"/>
      <c r="I128" s="6"/>
      <c r="J128" s="6"/>
      <c r="K128" s="6"/>
      <c r="L128" s="6"/>
    </row>
    <row r="129" spans="1:12" ht="12.75">
      <c r="A129" s="264"/>
      <c r="B129" s="173"/>
      <c r="C129" s="265"/>
      <c r="D129" s="6"/>
      <c r="E129" s="6"/>
      <c r="F129" s="6"/>
      <c r="G129" s="6"/>
      <c r="H129" s="6"/>
      <c r="I129" s="6"/>
      <c r="J129" s="6"/>
      <c r="K129" s="6"/>
      <c r="L129" s="6"/>
    </row>
    <row r="130" spans="1:12" ht="12.75">
      <c r="A130" s="264"/>
      <c r="B130" s="173"/>
      <c r="C130" s="265"/>
      <c r="D130" s="6"/>
      <c r="E130" s="6"/>
      <c r="F130" s="6"/>
      <c r="G130" s="6"/>
      <c r="H130" s="6"/>
      <c r="I130" s="6"/>
      <c r="J130" s="6"/>
      <c r="K130" s="6"/>
      <c r="L130" s="6"/>
    </row>
    <row r="131" spans="1:12" ht="12.75">
      <c r="A131" s="264"/>
      <c r="B131" s="173"/>
      <c r="C131" s="265"/>
      <c r="D131" s="6"/>
      <c r="E131" s="6"/>
      <c r="F131" s="6"/>
      <c r="G131" s="6"/>
      <c r="H131" s="6"/>
      <c r="I131" s="6"/>
      <c r="J131" s="6"/>
      <c r="K131" s="6"/>
      <c r="L131" s="6"/>
    </row>
    <row r="132" spans="1:12" ht="12.75">
      <c r="A132" s="264"/>
      <c r="B132" s="173"/>
      <c r="C132" s="265"/>
      <c r="D132" s="6"/>
      <c r="E132" s="6"/>
      <c r="F132" s="6"/>
      <c r="G132" s="6"/>
      <c r="H132" s="6"/>
      <c r="I132" s="6"/>
      <c r="J132" s="6"/>
      <c r="K132" s="6"/>
      <c r="L132" s="6"/>
    </row>
    <row r="133" spans="1:12" ht="12.75">
      <c r="A133" s="264"/>
      <c r="B133" s="173"/>
      <c r="C133" s="265"/>
      <c r="D133" s="6"/>
      <c r="E133" s="6"/>
      <c r="F133" s="6"/>
      <c r="G133" s="6"/>
      <c r="H133" s="6"/>
      <c r="I133" s="6"/>
      <c r="J133" s="6"/>
      <c r="K133" s="6"/>
      <c r="L133" s="6"/>
    </row>
    <row r="134" spans="1:12" ht="12.75">
      <c r="A134" s="264"/>
      <c r="B134" s="173"/>
      <c r="C134" s="265"/>
      <c r="D134" s="6"/>
      <c r="E134" s="6"/>
      <c r="F134" s="6"/>
      <c r="G134" s="6"/>
      <c r="H134" s="6"/>
      <c r="I134" s="6"/>
      <c r="J134" s="6"/>
      <c r="K134" s="6"/>
      <c r="L134" s="6"/>
    </row>
    <row r="135" spans="1:12" ht="12.75">
      <c r="A135" s="264"/>
      <c r="B135" s="173"/>
      <c r="C135" s="265"/>
      <c r="D135" s="6"/>
      <c r="E135" s="6"/>
      <c r="F135" s="6"/>
      <c r="G135" s="6"/>
      <c r="H135" s="6"/>
      <c r="I135" s="6"/>
      <c r="J135" s="6"/>
      <c r="K135" s="6"/>
      <c r="L135" s="6"/>
    </row>
    <row r="136" spans="1:12" ht="12.75">
      <c r="A136" s="264"/>
      <c r="B136" s="173"/>
      <c r="C136" s="265"/>
      <c r="D136" s="6"/>
      <c r="E136" s="6"/>
      <c r="F136" s="6"/>
      <c r="G136" s="6"/>
      <c r="H136" s="6"/>
      <c r="I136" s="6"/>
      <c r="J136" s="6"/>
      <c r="K136" s="6"/>
      <c r="L136" s="6"/>
    </row>
    <row r="137" spans="1:12" ht="12.75">
      <c r="A137" s="264"/>
      <c r="B137" s="173"/>
      <c r="C137" s="265"/>
      <c r="D137" s="6"/>
      <c r="E137" s="6"/>
      <c r="F137" s="6"/>
      <c r="G137" s="6"/>
      <c r="H137" s="6"/>
      <c r="I137" s="6"/>
      <c r="J137" s="6"/>
      <c r="K137" s="6"/>
      <c r="L137" s="6"/>
    </row>
    <row r="138" spans="1:12" ht="12.75">
      <c r="A138" s="264"/>
      <c r="B138" s="173"/>
      <c r="C138" s="265"/>
      <c r="D138" s="6"/>
      <c r="E138" s="6"/>
      <c r="F138" s="6"/>
      <c r="G138" s="6"/>
      <c r="H138" s="6"/>
      <c r="I138" s="6"/>
      <c r="J138" s="6"/>
      <c r="K138" s="6"/>
      <c r="L138" s="6"/>
    </row>
    <row r="139" spans="1:12" ht="12.75">
      <c r="A139" s="264"/>
      <c r="B139" s="173"/>
      <c r="C139" s="265"/>
      <c r="D139" s="6"/>
      <c r="E139" s="6"/>
      <c r="F139" s="6"/>
      <c r="G139" s="6"/>
      <c r="H139" s="6"/>
      <c r="I139" s="6"/>
      <c r="J139" s="6"/>
      <c r="K139" s="6"/>
      <c r="L139" s="6"/>
    </row>
    <row r="140" spans="1:12" ht="12.75">
      <c r="A140" s="264"/>
      <c r="B140" s="173"/>
      <c r="C140" s="265"/>
      <c r="D140" s="6"/>
      <c r="E140" s="6"/>
      <c r="F140" s="6"/>
      <c r="G140" s="6"/>
      <c r="H140" s="6"/>
      <c r="I140" s="6"/>
      <c r="J140" s="6"/>
      <c r="K140" s="6"/>
      <c r="L140" s="6"/>
    </row>
    <row r="141" spans="1:12" ht="12.75">
      <c r="A141" s="264"/>
      <c r="B141" s="173"/>
      <c r="C141" s="265"/>
      <c r="D141" s="6"/>
      <c r="E141" s="6"/>
      <c r="F141" s="6"/>
      <c r="G141" s="6"/>
      <c r="H141" s="6"/>
      <c r="I141" s="6"/>
      <c r="J141" s="6"/>
      <c r="K141" s="6"/>
      <c r="L141" s="6"/>
    </row>
    <row r="142" spans="1:12" ht="12.75">
      <c r="A142" s="264"/>
      <c r="B142" s="173"/>
      <c r="C142" s="265"/>
      <c r="D142" s="6"/>
      <c r="E142" s="6"/>
      <c r="F142" s="6"/>
      <c r="G142" s="6"/>
      <c r="H142" s="6"/>
      <c r="I142" s="6"/>
      <c r="J142" s="6"/>
      <c r="K142" s="6"/>
      <c r="L142" s="6"/>
    </row>
    <row r="143" spans="1:12" ht="12.75">
      <c r="A143" s="264"/>
      <c r="B143" s="173"/>
      <c r="C143" s="265"/>
      <c r="D143" s="6"/>
      <c r="E143" s="6"/>
      <c r="F143" s="6"/>
      <c r="G143" s="6"/>
      <c r="H143" s="6"/>
      <c r="I143" s="6"/>
      <c r="J143" s="6"/>
      <c r="K143" s="6"/>
      <c r="L143" s="6"/>
    </row>
    <row r="144" spans="1:12" ht="12.75">
      <c r="A144" s="264"/>
      <c r="B144" s="173"/>
      <c r="C144" s="265"/>
      <c r="D144" s="6"/>
      <c r="E144" s="6"/>
      <c r="F144" s="6"/>
      <c r="G144" s="6"/>
      <c r="H144" s="6"/>
      <c r="I144" s="6"/>
      <c r="J144" s="6"/>
      <c r="K144" s="6"/>
      <c r="L144" s="6"/>
    </row>
    <row r="145" spans="1:12" ht="12.75">
      <c r="A145" s="264"/>
      <c r="B145" s="173"/>
      <c r="C145" s="265"/>
      <c r="D145" s="6"/>
      <c r="E145" s="6"/>
      <c r="F145" s="6"/>
      <c r="G145" s="6"/>
      <c r="H145" s="6"/>
      <c r="I145" s="6"/>
      <c r="J145" s="6"/>
      <c r="K145" s="6"/>
      <c r="L145" s="6"/>
    </row>
    <row r="146" spans="1:12" ht="12.75">
      <c r="A146" s="264"/>
      <c r="B146" s="173"/>
      <c r="C146" s="265"/>
      <c r="D146" s="6"/>
      <c r="E146" s="6"/>
      <c r="F146" s="6"/>
      <c r="G146" s="6"/>
      <c r="H146" s="6"/>
      <c r="I146" s="6"/>
      <c r="J146" s="6"/>
      <c r="K146" s="6"/>
      <c r="L146" s="6"/>
    </row>
    <row r="147" spans="1:12" ht="12.75">
      <c r="A147" s="264"/>
      <c r="B147" s="173"/>
      <c r="C147" s="265"/>
      <c r="D147" s="6"/>
      <c r="E147" s="6"/>
      <c r="F147" s="6"/>
      <c r="G147" s="6"/>
      <c r="H147" s="6"/>
      <c r="I147" s="6"/>
      <c r="J147" s="6"/>
      <c r="K147" s="6"/>
      <c r="L147" s="6"/>
    </row>
    <row r="148" spans="1:12" ht="12.75">
      <c r="A148" s="264"/>
      <c r="B148" s="173"/>
      <c r="C148" s="265"/>
      <c r="D148" s="6"/>
      <c r="E148" s="6"/>
      <c r="F148" s="6"/>
      <c r="G148" s="6"/>
      <c r="H148" s="6"/>
      <c r="I148" s="6"/>
      <c r="J148" s="6"/>
      <c r="K148" s="6"/>
      <c r="L148" s="6"/>
    </row>
    <row r="149" spans="1:12" ht="12.75">
      <c r="A149" s="264"/>
      <c r="B149" s="173"/>
      <c r="C149" s="265"/>
      <c r="D149" s="6"/>
      <c r="E149" s="6"/>
      <c r="F149" s="6"/>
      <c r="G149" s="6"/>
      <c r="H149" s="6"/>
      <c r="I149" s="6"/>
      <c r="J149" s="6"/>
      <c r="K149" s="6"/>
      <c r="L149" s="6"/>
    </row>
    <row r="150" spans="1:12" ht="12.75">
      <c r="A150" s="264"/>
      <c r="B150" s="173"/>
      <c r="C150" s="265"/>
      <c r="D150" s="6"/>
      <c r="E150" s="6"/>
      <c r="F150" s="6"/>
      <c r="G150" s="6"/>
      <c r="H150" s="6"/>
      <c r="I150" s="6"/>
      <c r="J150" s="6"/>
      <c r="K150" s="6"/>
      <c r="L150" s="6"/>
    </row>
    <row r="151" spans="1:12" ht="12.75">
      <c r="A151" s="264"/>
      <c r="B151" s="173"/>
      <c r="C151" s="265"/>
      <c r="D151" s="6"/>
      <c r="E151" s="6"/>
      <c r="F151" s="6"/>
      <c r="G151" s="6"/>
      <c r="H151" s="6"/>
      <c r="I151" s="6"/>
      <c r="J151" s="6"/>
      <c r="K151" s="6"/>
      <c r="L151" s="6"/>
    </row>
    <row r="152" spans="1:12" ht="12.75">
      <c r="A152" s="264"/>
      <c r="B152" s="173"/>
      <c r="C152" s="265"/>
      <c r="D152" s="6"/>
      <c r="E152" s="6"/>
      <c r="F152" s="6"/>
      <c r="G152" s="6"/>
      <c r="H152" s="6"/>
      <c r="I152" s="6"/>
      <c r="J152" s="6"/>
      <c r="K152" s="6"/>
      <c r="L152" s="6"/>
    </row>
    <row r="153" spans="1:12" ht="12.75">
      <c r="A153" s="264"/>
      <c r="B153" s="173"/>
      <c r="C153" s="265"/>
      <c r="D153" s="6"/>
      <c r="E153" s="6"/>
      <c r="F153" s="6"/>
      <c r="G153" s="6"/>
      <c r="H153" s="6"/>
      <c r="I153" s="6"/>
      <c r="J153" s="6"/>
      <c r="K153" s="6"/>
      <c r="L153" s="6"/>
    </row>
    <row r="154" spans="1:12" ht="12.75">
      <c r="A154" s="264"/>
      <c r="B154" s="173"/>
      <c r="C154" s="265"/>
      <c r="D154" s="6"/>
      <c r="E154" s="6"/>
      <c r="F154" s="6"/>
      <c r="G154" s="6"/>
      <c r="H154" s="6"/>
      <c r="I154" s="6"/>
      <c r="J154" s="6"/>
      <c r="K154" s="6"/>
      <c r="L154" s="6"/>
    </row>
    <row r="155" spans="1:12" ht="12.75">
      <c r="A155" s="264"/>
      <c r="B155" s="173"/>
      <c r="C155" s="265"/>
      <c r="D155" s="6"/>
      <c r="E155" s="6"/>
      <c r="F155" s="6"/>
      <c r="G155" s="6"/>
      <c r="H155" s="6"/>
      <c r="I155" s="6"/>
      <c r="J155" s="6"/>
      <c r="K155" s="6"/>
      <c r="L155" s="6"/>
    </row>
    <row r="156" spans="1:12" ht="12.75">
      <c r="A156" s="264"/>
      <c r="B156" s="173"/>
      <c r="C156" s="265"/>
      <c r="D156" s="6"/>
      <c r="E156" s="6"/>
      <c r="F156" s="6"/>
      <c r="G156" s="6"/>
      <c r="H156" s="6"/>
      <c r="I156" s="6"/>
      <c r="J156" s="6"/>
      <c r="K156" s="6"/>
      <c r="L156" s="6"/>
    </row>
    <row r="157" spans="1:12" ht="12.75">
      <c r="A157" s="264"/>
      <c r="B157" s="173"/>
      <c r="C157" s="265"/>
      <c r="D157" s="6"/>
      <c r="E157" s="6"/>
      <c r="F157" s="6"/>
      <c r="G157" s="6"/>
      <c r="H157" s="6"/>
      <c r="I157" s="6"/>
      <c r="J157" s="6"/>
      <c r="K157" s="6"/>
      <c r="L157" s="6"/>
    </row>
    <row r="158" spans="1:12" ht="12.75">
      <c r="A158" s="264"/>
      <c r="B158" s="173"/>
      <c r="C158" s="265"/>
      <c r="D158" s="6"/>
      <c r="E158" s="6"/>
      <c r="F158" s="6"/>
      <c r="G158" s="6"/>
      <c r="H158" s="6"/>
      <c r="I158" s="6"/>
      <c r="J158" s="6"/>
      <c r="K158" s="6"/>
      <c r="L158" s="6"/>
    </row>
    <row r="159" spans="1:12" ht="12.75">
      <c r="A159" s="264"/>
      <c r="B159" s="173"/>
      <c r="C159" s="265"/>
      <c r="D159" s="6"/>
      <c r="E159" s="6"/>
      <c r="F159" s="6"/>
      <c r="G159" s="6"/>
      <c r="H159" s="6"/>
      <c r="I159" s="6"/>
      <c r="J159" s="6"/>
      <c r="K159" s="6"/>
      <c r="L159" s="6"/>
    </row>
    <row r="160" spans="1:12" ht="12.75">
      <c r="A160" s="264"/>
      <c r="B160" s="173"/>
      <c r="C160" s="265"/>
      <c r="D160" s="6"/>
      <c r="E160" s="6"/>
      <c r="F160" s="6"/>
      <c r="G160" s="6"/>
      <c r="H160" s="6"/>
      <c r="I160" s="6"/>
      <c r="J160" s="6"/>
      <c r="K160" s="6"/>
      <c r="L160" s="6"/>
    </row>
    <row r="161" spans="1:12" ht="12.75">
      <c r="A161" s="264"/>
      <c r="B161" s="173"/>
      <c r="C161" s="265"/>
      <c r="D161" s="6"/>
      <c r="E161" s="6"/>
      <c r="F161" s="6"/>
      <c r="G161" s="6"/>
      <c r="H161" s="6"/>
      <c r="I161" s="6"/>
      <c r="J161" s="6"/>
      <c r="K161" s="6"/>
      <c r="L161" s="6"/>
    </row>
    <row r="162" spans="1:12" ht="12.75">
      <c r="A162" s="264"/>
      <c r="B162" s="173"/>
      <c r="C162" s="265"/>
      <c r="D162" s="6"/>
      <c r="E162" s="6"/>
      <c r="F162" s="6"/>
      <c r="G162" s="6"/>
      <c r="H162" s="6"/>
      <c r="I162" s="6"/>
      <c r="J162" s="6"/>
      <c r="K162" s="6"/>
      <c r="L162" s="6"/>
    </row>
    <row r="163" spans="1:12" ht="12.75">
      <c r="A163" s="264"/>
      <c r="B163" s="173"/>
      <c r="C163" s="265"/>
      <c r="D163" s="6"/>
      <c r="E163" s="6"/>
      <c r="F163" s="6"/>
      <c r="G163" s="6"/>
      <c r="H163" s="6"/>
      <c r="I163" s="6"/>
      <c r="J163" s="6"/>
      <c r="K163" s="6"/>
      <c r="L163" s="6"/>
    </row>
    <row r="164" spans="1:12" ht="12.75">
      <c r="A164" s="264"/>
      <c r="B164" s="173"/>
      <c r="C164" s="265"/>
      <c r="D164" s="6"/>
      <c r="E164" s="6"/>
      <c r="F164" s="6"/>
      <c r="G164" s="6"/>
      <c r="H164" s="6"/>
      <c r="I164" s="6"/>
      <c r="J164" s="6"/>
      <c r="K164" s="6"/>
      <c r="L164" s="6"/>
    </row>
    <row r="165" spans="1:12" ht="12.75">
      <c r="A165" s="264"/>
      <c r="B165" s="173"/>
      <c r="C165" s="265"/>
      <c r="D165" s="6"/>
      <c r="E165" s="6"/>
      <c r="F165" s="6"/>
      <c r="G165" s="6"/>
      <c r="H165" s="6"/>
      <c r="I165" s="6"/>
      <c r="J165" s="6"/>
      <c r="K165" s="6"/>
      <c r="L165" s="6"/>
    </row>
    <row r="166" spans="1:12" ht="12.75">
      <c r="A166" s="264"/>
      <c r="B166" s="173"/>
      <c r="C166" s="265"/>
      <c r="D166" s="6"/>
      <c r="E166" s="6"/>
      <c r="F166" s="6"/>
      <c r="G166" s="6"/>
      <c r="H166" s="6"/>
      <c r="I166" s="6"/>
      <c r="J166" s="6"/>
      <c r="K166" s="6"/>
      <c r="L166" s="6"/>
    </row>
    <row r="167" spans="1:12" ht="12.75">
      <c r="A167" s="264"/>
      <c r="B167" s="173"/>
      <c r="C167" s="265"/>
      <c r="D167" s="6"/>
      <c r="E167" s="6"/>
      <c r="F167" s="6"/>
      <c r="G167" s="6"/>
      <c r="H167" s="6"/>
      <c r="I167" s="6"/>
      <c r="J167" s="6"/>
      <c r="K167" s="6"/>
      <c r="L167" s="6"/>
    </row>
    <row r="168" spans="1:12" ht="12.75">
      <c r="A168" s="264"/>
      <c r="B168" s="173"/>
      <c r="C168" s="265"/>
      <c r="D168" s="6"/>
      <c r="E168" s="6"/>
      <c r="F168" s="6"/>
      <c r="G168" s="6"/>
      <c r="H168" s="6"/>
      <c r="I168" s="6"/>
      <c r="J168" s="6"/>
      <c r="K168" s="6"/>
      <c r="L168" s="6"/>
    </row>
    <row r="169" spans="1:12" ht="12.75">
      <c r="A169" s="264"/>
      <c r="B169" s="173"/>
      <c r="C169" s="265"/>
      <c r="D169" s="6"/>
      <c r="E169" s="6"/>
      <c r="F169" s="6"/>
      <c r="G169" s="6"/>
      <c r="H169" s="6"/>
      <c r="I169" s="6"/>
      <c r="J169" s="6"/>
      <c r="K169" s="6"/>
      <c r="L169" s="6"/>
    </row>
    <row r="170" spans="1:12" ht="12.75">
      <c r="A170" s="264"/>
      <c r="B170" s="173"/>
      <c r="C170" s="265"/>
      <c r="D170" s="6"/>
      <c r="E170" s="6"/>
      <c r="F170" s="6"/>
      <c r="G170" s="6"/>
      <c r="H170" s="6"/>
      <c r="I170" s="6"/>
      <c r="J170" s="6"/>
      <c r="K170" s="6"/>
      <c r="L170" s="6"/>
    </row>
    <row r="171" spans="1:12" ht="12.75">
      <c r="A171" s="264"/>
      <c r="B171" s="173"/>
      <c r="C171" s="265"/>
      <c r="D171" s="6"/>
      <c r="E171" s="6"/>
      <c r="F171" s="6"/>
      <c r="G171" s="6"/>
      <c r="H171" s="6"/>
      <c r="I171" s="6"/>
      <c r="J171" s="6"/>
      <c r="K171" s="6"/>
      <c r="L171" s="6"/>
    </row>
    <row r="172" spans="1:12" ht="12.75">
      <c r="A172" s="264"/>
      <c r="B172" s="173"/>
      <c r="C172" s="265"/>
      <c r="D172" s="6"/>
      <c r="E172" s="6"/>
      <c r="F172" s="6"/>
      <c r="G172" s="6"/>
      <c r="H172" s="6"/>
      <c r="I172" s="6"/>
      <c r="J172" s="6"/>
      <c r="K172" s="6"/>
      <c r="L172" s="6"/>
    </row>
    <row r="173" spans="1:12" ht="12.75">
      <c r="A173" s="264"/>
      <c r="B173" s="173"/>
      <c r="C173" s="265"/>
      <c r="D173" s="6"/>
      <c r="E173" s="6"/>
      <c r="F173" s="6"/>
      <c r="G173" s="6"/>
      <c r="H173" s="6"/>
      <c r="I173" s="6"/>
      <c r="J173" s="6"/>
      <c r="K173" s="6"/>
      <c r="L173" s="6"/>
    </row>
    <row r="174" spans="1:12" ht="12.75">
      <c r="A174" s="264"/>
      <c r="B174" s="173"/>
      <c r="C174" s="265"/>
      <c r="D174" s="6"/>
      <c r="E174" s="6"/>
      <c r="F174" s="6"/>
      <c r="G174" s="6"/>
      <c r="H174" s="6"/>
      <c r="I174" s="6"/>
      <c r="J174" s="6"/>
      <c r="K174" s="6"/>
      <c r="L174" s="6"/>
    </row>
    <row r="175" spans="1:12" ht="12.75">
      <c r="A175" s="264"/>
      <c r="B175" s="173"/>
      <c r="C175" s="265"/>
      <c r="D175" s="6"/>
      <c r="E175" s="6"/>
      <c r="F175" s="6"/>
      <c r="G175" s="6"/>
      <c r="H175" s="6"/>
      <c r="I175" s="6"/>
      <c r="J175" s="6"/>
      <c r="K175" s="6"/>
      <c r="L175" s="6"/>
    </row>
    <row r="176" spans="1:12" ht="12.75">
      <c r="A176" s="264"/>
      <c r="B176" s="173"/>
      <c r="C176" s="265"/>
      <c r="D176" s="6"/>
      <c r="E176" s="6"/>
      <c r="F176" s="6"/>
      <c r="G176" s="6"/>
      <c r="H176" s="6"/>
      <c r="I176" s="6"/>
      <c r="J176" s="6"/>
      <c r="K176" s="6"/>
      <c r="L176" s="6"/>
    </row>
    <row r="177" spans="1:12" ht="12.75">
      <c r="A177" s="264"/>
      <c r="B177" s="173"/>
      <c r="C177" s="265"/>
      <c r="D177" s="6"/>
      <c r="E177" s="6"/>
      <c r="F177" s="6"/>
      <c r="G177" s="6"/>
      <c r="H177" s="6"/>
      <c r="I177" s="6"/>
      <c r="J177" s="6"/>
      <c r="K177" s="6"/>
      <c r="L177" s="6"/>
    </row>
    <row r="178" spans="1:12" ht="12.75">
      <c r="A178" s="264"/>
      <c r="B178" s="173"/>
      <c r="C178" s="265"/>
      <c r="D178" s="6"/>
      <c r="E178" s="6"/>
      <c r="F178" s="6"/>
      <c r="G178" s="6"/>
      <c r="H178" s="6"/>
      <c r="I178" s="6"/>
      <c r="J178" s="6"/>
      <c r="K178" s="6"/>
      <c r="L178" s="6"/>
    </row>
    <row r="179" spans="1:12" ht="12.75">
      <c r="A179" s="264"/>
      <c r="B179" s="173"/>
      <c r="C179" s="265"/>
      <c r="D179" s="6"/>
      <c r="E179" s="6"/>
      <c r="F179" s="6"/>
      <c r="G179" s="6"/>
      <c r="H179" s="6"/>
      <c r="I179" s="6"/>
      <c r="J179" s="6"/>
      <c r="K179" s="6"/>
      <c r="L179" s="6"/>
    </row>
    <row r="180" spans="1:12" ht="12.75">
      <c r="A180" s="264"/>
      <c r="B180" s="173"/>
      <c r="C180" s="265"/>
      <c r="D180" s="6"/>
      <c r="E180" s="6"/>
      <c r="F180" s="6"/>
      <c r="G180" s="6"/>
      <c r="H180" s="6"/>
      <c r="I180" s="6"/>
      <c r="J180" s="6"/>
      <c r="K180" s="6"/>
      <c r="L180" s="6"/>
    </row>
    <row r="181" spans="1:12" ht="12.75">
      <c r="A181" s="264"/>
      <c r="B181" s="173"/>
      <c r="C181" s="265"/>
      <c r="D181" s="6"/>
      <c r="E181" s="6"/>
      <c r="F181" s="6"/>
      <c r="G181" s="6"/>
      <c r="H181" s="6"/>
      <c r="I181" s="6"/>
      <c r="J181" s="6"/>
      <c r="K181" s="6"/>
      <c r="L181" s="6"/>
    </row>
    <row r="182" spans="1:12" ht="12.75">
      <c r="A182" s="264"/>
      <c r="B182" s="173"/>
      <c r="C182" s="265"/>
      <c r="D182" s="6"/>
      <c r="E182" s="6"/>
      <c r="F182" s="6"/>
      <c r="G182" s="6"/>
      <c r="H182" s="6"/>
      <c r="I182" s="6"/>
      <c r="J182" s="6"/>
      <c r="K182" s="6"/>
      <c r="L182" s="6"/>
    </row>
    <row r="183" spans="1:12" ht="12.75">
      <c r="A183" s="264"/>
      <c r="B183" s="173"/>
      <c r="C183" s="265"/>
      <c r="D183" s="6"/>
      <c r="E183" s="6"/>
      <c r="F183" s="6"/>
      <c r="G183" s="6"/>
      <c r="H183" s="6"/>
      <c r="I183" s="6"/>
      <c r="J183" s="6"/>
      <c r="K183" s="6"/>
      <c r="L183" s="6"/>
    </row>
    <row r="184" spans="1:12" ht="12.75">
      <c r="A184" s="264"/>
      <c r="B184" s="173"/>
      <c r="C184" s="265"/>
      <c r="D184" s="6"/>
      <c r="E184" s="6"/>
      <c r="F184" s="6"/>
      <c r="G184" s="6"/>
      <c r="H184" s="6"/>
      <c r="I184" s="6"/>
      <c r="J184" s="6"/>
      <c r="K184" s="6"/>
      <c r="L184" s="6"/>
    </row>
    <row r="185" spans="1:12" ht="12.75">
      <c r="A185" s="264"/>
      <c r="B185" s="173"/>
      <c r="C185" s="265"/>
      <c r="D185" s="6"/>
      <c r="E185" s="6"/>
      <c r="F185" s="6"/>
      <c r="G185" s="6"/>
      <c r="H185" s="6"/>
      <c r="I185" s="6"/>
      <c r="J185" s="6"/>
      <c r="K185" s="6"/>
      <c r="L185" s="6"/>
    </row>
    <row r="186" spans="1:12" ht="12.75">
      <c r="A186" s="264"/>
      <c r="B186" s="173"/>
      <c r="C186" s="265"/>
      <c r="D186" s="6"/>
      <c r="E186" s="6"/>
      <c r="F186" s="6"/>
      <c r="G186" s="6"/>
      <c r="H186" s="6"/>
      <c r="I186" s="6"/>
      <c r="J186" s="6"/>
      <c r="K186" s="6"/>
      <c r="L186" s="6"/>
    </row>
    <row r="187" spans="1:12" ht="12.75">
      <c r="A187" s="264"/>
      <c r="B187" s="173"/>
      <c r="C187" s="265"/>
      <c r="D187" s="6"/>
      <c r="E187" s="6"/>
      <c r="F187" s="6"/>
      <c r="G187" s="6"/>
      <c r="H187" s="6"/>
      <c r="I187" s="6"/>
      <c r="J187" s="6"/>
      <c r="K187" s="6"/>
      <c r="L187" s="6"/>
    </row>
    <row r="188" spans="1:12" ht="12.75">
      <c r="A188" s="264"/>
      <c r="B188" s="173"/>
      <c r="C188" s="265"/>
      <c r="D188" s="6"/>
      <c r="E188" s="6"/>
      <c r="F188" s="6"/>
      <c r="G188" s="6"/>
      <c r="H188" s="6"/>
      <c r="I188" s="6"/>
      <c r="J188" s="6"/>
      <c r="K188" s="6"/>
      <c r="L188" s="6"/>
    </row>
    <row r="189" spans="1:12" ht="12.75">
      <c r="A189" s="264"/>
      <c r="B189" s="173"/>
      <c r="C189" s="265"/>
      <c r="D189" s="6"/>
      <c r="E189" s="6"/>
      <c r="F189" s="6"/>
      <c r="G189" s="6"/>
      <c r="H189" s="6"/>
      <c r="I189" s="6"/>
      <c r="J189" s="6"/>
      <c r="K189" s="6"/>
      <c r="L189" s="6"/>
    </row>
    <row r="190" spans="1:12" ht="12.75">
      <c r="A190" s="264"/>
      <c r="B190" s="173"/>
      <c r="C190" s="265"/>
      <c r="D190" s="6"/>
      <c r="E190" s="6"/>
      <c r="F190" s="6"/>
      <c r="G190" s="6"/>
      <c r="H190" s="6"/>
      <c r="I190" s="6"/>
      <c r="J190" s="6"/>
      <c r="K190" s="6"/>
      <c r="L190" s="6"/>
    </row>
    <row r="191" spans="1:12" ht="12.75">
      <c r="A191" s="264"/>
      <c r="B191" s="173"/>
      <c r="C191" s="265"/>
      <c r="D191" s="6"/>
      <c r="E191" s="6"/>
      <c r="F191" s="6"/>
      <c r="G191" s="6"/>
      <c r="H191" s="6"/>
      <c r="I191" s="6"/>
      <c r="J191" s="6"/>
      <c r="K191" s="6"/>
      <c r="L191" s="6"/>
    </row>
    <row r="192" spans="1:12" ht="12.75">
      <c r="A192" s="264"/>
      <c r="B192" s="173"/>
      <c r="C192" s="265"/>
      <c r="D192" s="6"/>
      <c r="E192" s="6"/>
      <c r="F192" s="6"/>
      <c r="G192" s="6"/>
      <c r="H192" s="6"/>
      <c r="I192" s="6"/>
      <c r="J192" s="6"/>
      <c r="K192" s="6"/>
      <c r="L192" s="6"/>
    </row>
    <row r="193" spans="1:12" ht="12.75">
      <c r="A193" s="264"/>
      <c r="B193" s="173"/>
      <c r="C193" s="265"/>
      <c r="D193" s="6"/>
      <c r="E193" s="6"/>
      <c r="F193" s="6"/>
      <c r="G193" s="6"/>
      <c r="H193" s="6"/>
      <c r="I193" s="6"/>
      <c r="J193" s="6"/>
      <c r="K193" s="6"/>
      <c r="L193" s="6"/>
    </row>
    <row r="194" spans="1:12" ht="12.75">
      <c r="A194" s="264"/>
      <c r="B194" s="173"/>
      <c r="C194" s="265"/>
      <c r="D194" s="6"/>
      <c r="E194" s="6"/>
      <c r="F194" s="6"/>
      <c r="G194" s="6"/>
      <c r="H194" s="6"/>
      <c r="I194" s="6"/>
      <c r="J194" s="6"/>
      <c r="K194" s="6"/>
      <c r="L194" s="6"/>
    </row>
    <row r="195" spans="1:12" ht="12.75">
      <c r="A195" s="264"/>
      <c r="B195" s="173"/>
      <c r="C195" s="265"/>
      <c r="D195" s="6"/>
      <c r="E195" s="6"/>
      <c r="F195" s="6"/>
      <c r="G195" s="6"/>
      <c r="H195" s="6"/>
      <c r="I195" s="6"/>
      <c r="J195" s="6"/>
      <c r="K195" s="6"/>
      <c r="L195" s="6"/>
    </row>
    <row r="196" spans="1:12" ht="12.75">
      <c r="A196" s="264"/>
      <c r="B196" s="173"/>
      <c r="C196" s="265"/>
      <c r="D196" s="6"/>
      <c r="E196" s="6"/>
      <c r="F196" s="6"/>
      <c r="G196" s="6"/>
      <c r="H196" s="6"/>
      <c r="I196" s="6"/>
      <c r="J196" s="6"/>
      <c r="K196" s="6"/>
      <c r="L196" s="6"/>
    </row>
    <row r="197" spans="1:12" ht="12.75">
      <c r="A197" s="264"/>
      <c r="B197" s="173"/>
      <c r="C197" s="265"/>
      <c r="D197" s="6"/>
      <c r="E197" s="6"/>
      <c r="F197" s="6"/>
      <c r="G197" s="6"/>
      <c r="H197" s="6"/>
      <c r="I197" s="6"/>
      <c r="J197" s="6"/>
      <c r="K197" s="6"/>
      <c r="L197" s="6"/>
    </row>
    <row r="198" spans="1:12" ht="12.75">
      <c r="A198" s="264"/>
      <c r="B198" s="173"/>
      <c r="C198" s="265"/>
      <c r="D198" s="6"/>
      <c r="E198" s="6"/>
      <c r="F198" s="6"/>
      <c r="G198" s="6"/>
      <c r="H198" s="6"/>
      <c r="I198" s="6"/>
      <c r="J198" s="6"/>
      <c r="K198" s="6"/>
      <c r="L198" s="6"/>
    </row>
    <row r="199" spans="1:12" ht="12.75">
      <c r="A199" s="264"/>
      <c r="B199" s="173"/>
      <c r="C199" s="265"/>
      <c r="D199" s="6"/>
      <c r="E199" s="6"/>
      <c r="F199" s="6"/>
      <c r="G199" s="6"/>
      <c r="H199" s="6"/>
      <c r="I199" s="6"/>
      <c r="J199" s="6"/>
      <c r="K199" s="6"/>
      <c r="L199" s="6"/>
    </row>
    <row r="200" spans="1:12" ht="12.75">
      <c r="A200" s="264"/>
      <c r="B200" s="173"/>
      <c r="C200" s="265"/>
      <c r="D200" s="6"/>
      <c r="E200" s="6"/>
      <c r="F200" s="6"/>
      <c r="G200" s="6"/>
      <c r="H200" s="6"/>
      <c r="I200" s="6"/>
      <c r="J200" s="6"/>
      <c r="K200" s="6"/>
      <c r="L200" s="6"/>
    </row>
    <row r="201" spans="1:12" ht="12.75">
      <c r="A201" s="264"/>
      <c r="B201" s="173"/>
      <c r="C201" s="265"/>
      <c r="D201" s="6"/>
      <c r="E201" s="6"/>
      <c r="F201" s="6"/>
      <c r="G201" s="6"/>
      <c r="H201" s="6"/>
      <c r="I201" s="6"/>
      <c r="J201" s="6"/>
      <c r="K201" s="6"/>
      <c r="L201" s="6"/>
    </row>
    <row r="202" spans="1:12" ht="12.75">
      <c r="A202" s="264"/>
      <c r="B202" s="173"/>
      <c r="C202" s="265"/>
      <c r="D202" s="6"/>
      <c r="E202" s="6"/>
      <c r="F202" s="6"/>
      <c r="G202" s="6"/>
      <c r="H202" s="6"/>
      <c r="I202" s="6"/>
      <c r="J202" s="6"/>
      <c r="K202" s="6"/>
      <c r="L202" s="6"/>
    </row>
    <row r="203" spans="1:12" ht="12.75">
      <c r="A203" s="264"/>
      <c r="B203" s="173"/>
      <c r="C203" s="265"/>
      <c r="D203" s="6"/>
      <c r="E203" s="6"/>
      <c r="F203" s="6"/>
      <c r="G203" s="6"/>
      <c r="H203" s="6"/>
      <c r="I203" s="6"/>
      <c r="J203" s="6"/>
      <c r="K203" s="6"/>
      <c r="L203" s="6"/>
    </row>
    <row r="204" spans="1:12" ht="12.75">
      <c r="A204" s="264"/>
      <c r="B204" s="173"/>
      <c r="C204" s="265"/>
      <c r="D204" s="6"/>
      <c r="E204" s="6"/>
      <c r="F204" s="6"/>
      <c r="G204" s="6"/>
      <c r="H204" s="6"/>
      <c r="I204" s="6"/>
      <c r="J204" s="6"/>
      <c r="K204" s="6"/>
      <c r="L204" s="6"/>
    </row>
    <row r="205" spans="1:12" ht="12.75">
      <c r="A205" s="264"/>
      <c r="B205" s="173"/>
      <c r="C205" s="265"/>
      <c r="D205" s="6"/>
      <c r="E205" s="6"/>
      <c r="F205" s="6"/>
      <c r="G205" s="6"/>
      <c r="H205" s="6"/>
      <c r="I205" s="6"/>
      <c r="J205" s="6"/>
      <c r="K205" s="6"/>
      <c r="L205" s="6"/>
    </row>
    <row r="206" spans="1:12" ht="12.75">
      <c r="A206" s="264"/>
      <c r="B206" s="173"/>
      <c r="C206" s="265"/>
      <c r="D206" s="6"/>
      <c r="E206" s="6"/>
      <c r="F206" s="6"/>
      <c r="G206" s="6"/>
      <c r="H206" s="6"/>
      <c r="I206" s="6"/>
      <c r="J206" s="6"/>
      <c r="K206" s="6"/>
      <c r="L206" s="6"/>
    </row>
    <row r="207" spans="1:12" ht="12.75">
      <c r="A207" s="264"/>
      <c r="B207" s="173"/>
      <c r="C207" s="265"/>
      <c r="D207" s="6"/>
      <c r="E207" s="6"/>
      <c r="F207" s="6"/>
      <c r="G207" s="6"/>
      <c r="H207" s="6"/>
      <c r="I207" s="6"/>
      <c r="J207" s="6"/>
      <c r="K207" s="6"/>
      <c r="L207" s="6"/>
    </row>
    <row r="208" spans="1:12" ht="12.75">
      <c r="A208" s="264"/>
      <c r="B208" s="173"/>
      <c r="C208" s="265"/>
      <c r="D208" s="6"/>
      <c r="E208" s="6"/>
      <c r="F208" s="6"/>
      <c r="G208" s="6"/>
      <c r="H208" s="6"/>
      <c r="I208" s="6"/>
      <c r="J208" s="6"/>
      <c r="K208" s="6"/>
      <c r="L208" s="6"/>
    </row>
    <row r="209" spans="1:12" ht="12.75">
      <c r="A209" s="264"/>
      <c r="B209" s="173"/>
      <c r="C209" s="265"/>
      <c r="D209" s="6"/>
      <c r="E209" s="6"/>
      <c r="F209" s="6"/>
      <c r="G209" s="6"/>
      <c r="H209" s="6"/>
      <c r="I209" s="6"/>
      <c r="J209" s="6"/>
      <c r="K209" s="6"/>
      <c r="L209" s="6"/>
    </row>
    <row r="210" spans="1:12" ht="12.75">
      <c r="A210" s="264"/>
      <c r="B210" s="173"/>
      <c r="C210" s="265"/>
      <c r="D210" s="6"/>
      <c r="E210" s="6"/>
      <c r="F210" s="6"/>
      <c r="G210" s="6"/>
      <c r="H210" s="6"/>
      <c r="I210" s="6"/>
      <c r="J210" s="6"/>
      <c r="K210" s="6"/>
      <c r="L210" s="6"/>
    </row>
    <row r="211" spans="1:12" ht="12.75">
      <c r="A211" s="264"/>
      <c r="B211" s="173"/>
      <c r="C211" s="265"/>
      <c r="D211" s="6"/>
      <c r="E211" s="6"/>
      <c r="F211" s="6"/>
      <c r="G211" s="6"/>
      <c r="H211" s="6"/>
      <c r="I211" s="6"/>
      <c r="J211" s="6"/>
      <c r="K211" s="6"/>
      <c r="L211" s="6"/>
    </row>
    <row r="212" spans="1:12" ht="12.75">
      <c r="A212" s="264"/>
      <c r="B212" s="173"/>
      <c r="C212" s="265"/>
      <c r="D212" s="6"/>
      <c r="E212" s="6"/>
      <c r="F212" s="6"/>
      <c r="G212" s="6"/>
      <c r="H212" s="6"/>
      <c r="I212" s="6"/>
      <c r="J212" s="6"/>
      <c r="K212" s="6"/>
      <c r="L212" s="6"/>
    </row>
    <row r="213" spans="1:12" ht="12.75">
      <c r="A213" s="264"/>
      <c r="B213" s="173"/>
      <c r="C213" s="265"/>
      <c r="D213" s="6"/>
      <c r="E213" s="6"/>
      <c r="F213" s="6"/>
      <c r="G213" s="6"/>
      <c r="H213" s="6"/>
      <c r="I213" s="6"/>
      <c r="J213" s="6"/>
      <c r="K213" s="6"/>
      <c r="L213" s="6"/>
    </row>
    <row r="214" spans="1:12" ht="12.75">
      <c r="A214" s="264"/>
      <c r="B214" s="173"/>
      <c r="C214" s="265"/>
      <c r="D214" s="6"/>
      <c r="E214" s="6"/>
      <c r="F214" s="6"/>
      <c r="G214" s="6"/>
      <c r="H214" s="6"/>
      <c r="I214" s="6"/>
      <c r="J214" s="6"/>
      <c r="K214" s="6"/>
      <c r="L214" s="6"/>
    </row>
    <row r="215" spans="1:12" ht="12.75">
      <c r="A215" s="264"/>
      <c r="B215" s="173"/>
      <c r="C215" s="265"/>
      <c r="D215" s="6"/>
      <c r="E215" s="6"/>
      <c r="F215" s="6"/>
      <c r="G215" s="6"/>
      <c r="H215" s="6"/>
      <c r="I215" s="6"/>
      <c r="J215" s="6"/>
      <c r="K215" s="6"/>
      <c r="L215" s="6"/>
    </row>
    <row r="216" spans="1:12" ht="12.75">
      <c r="A216" s="264"/>
      <c r="B216" s="173"/>
      <c r="C216" s="265"/>
      <c r="D216" s="6"/>
      <c r="E216" s="6"/>
      <c r="F216" s="6"/>
      <c r="G216" s="6"/>
      <c r="H216" s="6"/>
      <c r="I216" s="6"/>
      <c r="J216" s="6"/>
      <c r="K216" s="6"/>
      <c r="L216" s="6"/>
    </row>
    <row r="217" spans="1:12" ht="12.75">
      <c r="A217" s="264"/>
      <c r="B217" s="173"/>
      <c r="C217" s="265"/>
      <c r="D217" s="6"/>
      <c r="E217" s="6"/>
      <c r="F217" s="6"/>
      <c r="G217" s="6"/>
      <c r="H217" s="6"/>
      <c r="I217" s="6"/>
      <c r="J217" s="6"/>
      <c r="K217" s="6"/>
      <c r="L217" s="6"/>
    </row>
    <row r="218" spans="1:12" ht="12.75">
      <c r="A218" s="264"/>
      <c r="B218" s="173"/>
      <c r="C218" s="265"/>
      <c r="D218" s="6"/>
      <c r="E218" s="6"/>
      <c r="F218" s="6"/>
      <c r="G218" s="6"/>
      <c r="H218" s="6"/>
      <c r="I218" s="6"/>
      <c r="J218" s="6"/>
      <c r="K218" s="6"/>
      <c r="L218" s="6"/>
    </row>
    <row r="219" spans="1:12" ht="12.75">
      <c r="A219" s="264"/>
      <c r="B219" s="173"/>
      <c r="C219" s="265"/>
      <c r="D219" s="6"/>
      <c r="E219" s="6"/>
      <c r="F219" s="6"/>
      <c r="G219" s="6"/>
      <c r="H219" s="6"/>
      <c r="I219" s="6"/>
      <c r="J219" s="6"/>
      <c r="K219" s="6"/>
      <c r="L219" s="6"/>
    </row>
    <row r="220" spans="1:12" ht="12.75">
      <c r="A220" s="264"/>
      <c r="B220" s="173"/>
      <c r="C220" s="265"/>
      <c r="D220" s="6"/>
      <c r="E220" s="6"/>
      <c r="F220" s="6"/>
      <c r="G220" s="6"/>
      <c r="H220" s="6"/>
      <c r="I220" s="6"/>
      <c r="J220" s="6"/>
      <c r="K220" s="6"/>
      <c r="L220" s="6"/>
    </row>
    <row r="221" spans="1:12" ht="12.75">
      <c r="A221" s="264"/>
      <c r="B221" s="173"/>
      <c r="C221" s="265"/>
      <c r="D221" s="6"/>
      <c r="E221" s="6"/>
      <c r="F221" s="6"/>
      <c r="G221" s="6"/>
      <c r="H221" s="6"/>
      <c r="I221" s="6"/>
      <c r="J221" s="6"/>
      <c r="K221" s="6"/>
      <c r="L221" s="6"/>
    </row>
    <row r="222" spans="1:12" ht="12.75">
      <c r="A222" s="264"/>
      <c r="B222" s="173"/>
      <c r="C222" s="265"/>
      <c r="D222" s="6"/>
      <c r="E222" s="6"/>
      <c r="F222" s="6"/>
      <c r="G222" s="6"/>
      <c r="H222" s="6"/>
      <c r="I222" s="6"/>
      <c r="J222" s="6"/>
      <c r="K222" s="6"/>
      <c r="L222" s="6"/>
    </row>
    <row r="223" spans="1:12" ht="12.75">
      <c r="A223" s="264"/>
      <c r="B223" s="173"/>
      <c r="C223" s="265"/>
      <c r="D223" s="6"/>
      <c r="E223" s="6"/>
      <c r="F223" s="6"/>
      <c r="G223" s="6"/>
      <c r="H223" s="6"/>
      <c r="I223" s="6"/>
      <c r="J223" s="6"/>
      <c r="K223" s="6"/>
      <c r="L223" s="6"/>
    </row>
    <row r="224" spans="1:12" ht="12.75">
      <c r="A224" s="264"/>
      <c r="B224" s="173"/>
      <c r="C224" s="265"/>
      <c r="D224" s="6"/>
      <c r="E224" s="6"/>
      <c r="F224" s="6"/>
      <c r="G224" s="6"/>
      <c r="H224" s="6"/>
      <c r="I224" s="6"/>
      <c r="J224" s="6"/>
      <c r="K224" s="6"/>
      <c r="L224" s="6"/>
    </row>
    <row r="225" spans="1:12" ht="12.75">
      <c r="A225" s="264"/>
      <c r="B225" s="173"/>
      <c r="C225" s="265"/>
      <c r="D225" s="6"/>
      <c r="E225" s="6"/>
      <c r="F225" s="6"/>
      <c r="G225" s="6"/>
      <c r="H225" s="6"/>
      <c r="I225" s="6"/>
      <c r="J225" s="6"/>
      <c r="K225" s="6"/>
      <c r="L225" s="6"/>
    </row>
    <row r="226" spans="1:12" ht="12.75">
      <c r="A226" s="264"/>
      <c r="B226" s="173"/>
      <c r="C226" s="265"/>
      <c r="D226" s="6"/>
      <c r="E226" s="6"/>
      <c r="F226" s="6"/>
      <c r="G226" s="6"/>
      <c r="H226" s="6"/>
      <c r="I226" s="6"/>
      <c r="J226" s="6"/>
      <c r="K226" s="6"/>
      <c r="L226" s="6"/>
    </row>
    <row r="227" spans="1:12" ht="12.75">
      <c r="A227" s="264"/>
      <c r="B227" s="173"/>
      <c r="C227" s="265"/>
      <c r="D227" s="6"/>
      <c r="E227" s="6"/>
      <c r="F227" s="6"/>
      <c r="G227" s="6"/>
      <c r="H227" s="6"/>
      <c r="I227" s="6"/>
      <c r="J227" s="6"/>
      <c r="K227" s="6"/>
      <c r="L227" s="6"/>
    </row>
    <row r="228" spans="1:12" ht="12.75">
      <c r="A228" s="264"/>
      <c r="B228" s="173"/>
      <c r="C228" s="265"/>
      <c r="D228" s="6"/>
      <c r="E228" s="6"/>
      <c r="F228" s="6"/>
      <c r="G228" s="6"/>
      <c r="H228" s="6"/>
      <c r="I228" s="6"/>
      <c r="J228" s="6"/>
      <c r="K228" s="6"/>
      <c r="L228" s="6"/>
    </row>
    <row r="229" spans="1:12" ht="12.75">
      <c r="A229" s="264"/>
      <c r="B229" s="173"/>
      <c r="C229" s="265"/>
      <c r="D229" s="6"/>
      <c r="E229" s="6"/>
      <c r="F229" s="6"/>
      <c r="G229" s="6"/>
      <c r="H229" s="6"/>
      <c r="I229" s="6"/>
      <c r="J229" s="6"/>
      <c r="K229" s="6"/>
      <c r="L229" s="6"/>
    </row>
    <row r="230" spans="1:12" ht="12.75">
      <c r="A230" s="264"/>
      <c r="B230" s="173"/>
      <c r="C230" s="265"/>
      <c r="D230" s="6"/>
      <c r="E230" s="6"/>
      <c r="F230" s="6"/>
      <c r="G230" s="6"/>
      <c r="H230" s="6"/>
      <c r="I230" s="6"/>
      <c r="J230" s="6"/>
      <c r="K230" s="6"/>
      <c r="L230" s="6"/>
    </row>
    <row r="231" spans="1:12" ht="12.75">
      <c r="A231" s="264"/>
      <c r="B231" s="173"/>
      <c r="C231" s="265"/>
      <c r="D231" s="6"/>
      <c r="E231" s="6"/>
      <c r="F231" s="6"/>
      <c r="G231" s="6"/>
      <c r="H231" s="6"/>
      <c r="I231" s="6"/>
      <c r="J231" s="6"/>
      <c r="K231" s="6"/>
      <c r="L231" s="6"/>
    </row>
    <row r="232" spans="1:12" ht="12.75">
      <c r="A232" s="264"/>
      <c r="B232" s="173"/>
      <c r="C232" s="265"/>
      <c r="D232" s="6"/>
      <c r="E232" s="6"/>
      <c r="F232" s="6"/>
      <c r="G232" s="6"/>
      <c r="H232" s="6"/>
      <c r="I232" s="6"/>
      <c r="J232" s="6"/>
      <c r="K232" s="6"/>
      <c r="L232" s="6"/>
    </row>
    <row r="233" spans="1:12" ht="12.75">
      <c r="A233" s="264"/>
      <c r="B233" s="173"/>
      <c r="C233" s="265"/>
      <c r="D233" s="6"/>
      <c r="E233" s="6"/>
      <c r="F233" s="6"/>
      <c r="G233" s="6"/>
      <c r="H233" s="6"/>
      <c r="I233" s="6"/>
      <c r="J233" s="6"/>
      <c r="K233" s="6"/>
      <c r="L233" s="6"/>
    </row>
    <row r="234" spans="1:12" ht="12.75">
      <c r="A234" s="264"/>
      <c r="B234" s="173"/>
      <c r="C234" s="265"/>
      <c r="D234" s="6"/>
      <c r="E234" s="6"/>
      <c r="F234" s="6"/>
      <c r="G234" s="6"/>
      <c r="H234" s="6"/>
      <c r="I234" s="6"/>
      <c r="J234" s="6"/>
      <c r="K234" s="6"/>
      <c r="L234" s="6"/>
    </row>
    <row r="235" spans="1:12" ht="12.75">
      <c r="A235" s="264"/>
      <c r="B235" s="173"/>
      <c r="C235" s="265"/>
      <c r="D235" s="6"/>
      <c r="E235" s="6"/>
      <c r="F235" s="6"/>
      <c r="G235" s="6"/>
      <c r="H235" s="6"/>
      <c r="I235" s="6"/>
      <c r="J235" s="6"/>
      <c r="K235" s="6"/>
      <c r="L235" s="6"/>
    </row>
    <row r="236" spans="1:12" ht="12.75">
      <c r="A236" s="264"/>
      <c r="B236" s="173"/>
      <c r="C236" s="265"/>
      <c r="D236" s="6"/>
      <c r="E236" s="6"/>
      <c r="F236" s="6"/>
      <c r="G236" s="6"/>
      <c r="H236" s="6"/>
      <c r="I236" s="6"/>
      <c r="J236" s="6"/>
      <c r="K236" s="6"/>
      <c r="L236" s="6"/>
    </row>
    <row r="237" spans="1:12" ht="12.75">
      <c r="A237" s="264"/>
      <c r="B237" s="173"/>
      <c r="C237" s="265"/>
      <c r="D237" s="6"/>
      <c r="E237" s="6"/>
      <c r="F237" s="6"/>
      <c r="G237" s="6"/>
      <c r="H237" s="6"/>
      <c r="I237" s="6"/>
      <c r="J237" s="6"/>
      <c r="K237" s="6"/>
      <c r="L237" s="6"/>
    </row>
    <row r="238" spans="1:12" ht="12.75">
      <c r="A238" s="264"/>
      <c r="B238" s="173"/>
      <c r="C238" s="265"/>
      <c r="D238" s="6"/>
      <c r="E238" s="6"/>
      <c r="F238" s="6"/>
      <c r="G238" s="6"/>
      <c r="H238" s="6"/>
      <c r="I238" s="6"/>
      <c r="J238" s="6"/>
      <c r="K238" s="6"/>
      <c r="L238" s="6"/>
    </row>
    <row r="239" spans="1:12" ht="12.75">
      <c r="A239" s="264"/>
      <c r="B239" s="173"/>
      <c r="C239" s="265"/>
      <c r="D239" s="6"/>
      <c r="E239" s="6"/>
      <c r="F239" s="6"/>
      <c r="G239" s="6"/>
      <c r="H239" s="6"/>
      <c r="I239" s="6"/>
      <c r="J239" s="6"/>
      <c r="K239" s="6"/>
      <c r="L239" s="6"/>
    </row>
    <row r="240" spans="1:12" ht="12.75">
      <c r="A240" s="264"/>
      <c r="B240" s="173"/>
      <c r="C240" s="265"/>
      <c r="D240" s="6"/>
      <c r="E240" s="6"/>
      <c r="F240" s="6"/>
      <c r="G240" s="6"/>
      <c r="H240" s="6"/>
      <c r="I240" s="6"/>
      <c r="J240" s="6"/>
      <c r="K240" s="6"/>
      <c r="L240" s="6"/>
    </row>
    <row r="241" spans="1:12" ht="12.75">
      <c r="A241" s="264"/>
      <c r="B241" s="173"/>
      <c r="C241" s="265"/>
      <c r="D241" s="6"/>
      <c r="E241" s="6"/>
      <c r="F241" s="6"/>
      <c r="G241" s="6"/>
      <c r="H241" s="6"/>
      <c r="I241" s="6"/>
      <c r="J241" s="6"/>
      <c r="K241" s="6"/>
      <c r="L241" s="6"/>
    </row>
    <row r="242" spans="1:12" ht="12.75">
      <c r="A242" s="264"/>
      <c r="B242" s="173"/>
      <c r="C242" s="265"/>
      <c r="D242" s="6"/>
      <c r="E242" s="6"/>
      <c r="F242" s="6"/>
      <c r="G242" s="6"/>
      <c r="H242" s="6"/>
      <c r="I242" s="6"/>
      <c r="J242" s="6"/>
      <c r="K242" s="6"/>
      <c r="L242" s="6"/>
    </row>
    <row r="243" spans="1:12" ht="12.75">
      <c r="A243" s="264"/>
      <c r="B243" s="173"/>
      <c r="C243" s="265"/>
      <c r="D243" s="6"/>
      <c r="E243" s="6"/>
      <c r="F243" s="6"/>
      <c r="G243" s="6"/>
      <c r="H243" s="6"/>
      <c r="I243" s="6"/>
      <c r="J243" s="6"/>
      <c r="K243" s="6"/>
      <c r="L243" s="6"/>
    </row>
    <row r="244" spans="1:12" ht="12.75">
      <c r="A244" s="264"/>
      <c r="B244" s="173"/>
      <c r="C244" s="265"/>
      <c r="D244" s="6"/>
      <c r="E244" s="6"/>
      <c r="F244" s="6"/>
      <c r="G244" s="6"/>
      <c r="H244" s="6"/>
      <c r="I244" s="6"/>
      <c r="J244" s="6"/>
      <c r="K244" s="6"/>
      <c r="L244" s="6"/>
    </row>
    <row r="245" spans="1:12" ht="12.75">
      <c r="A245" s="264"/>
      <c r="B245" s="173"/>
      <c r="C245" s="265"/>
      <c r="D245" s="6"/>
      <c r="E245" s="6"/>
      <c r="F245" s="6"/>
      <c r="G245" s="6"/>
      <c r="H245" s="6"/>
      <c r="I245" s="6"/>
      <c r="J245" s="6"/>
      <c r="K245" s="6"/>
      <c r="L245" s="6"/>
    </row>
    <row r="246" spans="1:12" ht="12.75">
      <c r="A246" s="264"/>
      <c r="B246" s="173"/>
      <c r="C246" s="265"/>
      <c r="D246" s="6"/>
      <c r="E246" s="6"/>
      <c r="F246" s="6"/>
      <c r="G246" s="6"/>
      <c r="H246" s="6"/>
      <c r="I246" s="6"/>
      <c r="J246" s="6"/>
      <c r="K246" s="6"/>
      <c r="L246" s="6"/>
    </row>
    <row r="247" spans="1:12" ht="12.75">
      <c r="A247" s="264"/>
      <c r="B247" s="173"/>
      <c r="C247" s="265"/>
      <c r="D247" s="6"/>
      <c r="E247" s="6"/>
      <c r="F247" s="6"/>
      <c r="G247" s="6"/>
      <c r="H247" s="6"/>
      <c r="I247" s="6"/>
      <c r="J247" s="6"/>
      <c r="K247" s="6"/>
      <c r="L247" s="6"/>
    </row>
    <row r="248" spans="1:12" ht="12.75">
      <c r="A248" s="264"/>
      <c r="B248" s="173"/>
      <c r="C248" s="265"/>
      <c r="D248" s="6"/>
      <c r="E248" s="6"/>
      <c r="F248" s="6"/>
      <c r="G248" s="6"/>
      <c r="H248" s="6"/>
      <c r="I248" s="6"/>
      <c r="J248" s="6"/>
      <c r="K248" s="6"/>
      <c r="L248" s="6"/>
    </row>
    <row r="249" spans="1:12" ht="12.75">
      <c r="A249" s="264"/>
      <c r="B249" s="173"/>
      <c r="C249" s="265"/>
      <c r="D249" s="6"/>
      <c r="E249" s="6"/>
      <c r="F249" s="6"/>
      <c r="G249" s="6"/>
      <c r="H249" s="6"/>
      <c r="I249" s="6"/>
      <c r="J249" s="6"/>
      <c r="K249" s="6"/>
      <c r="L249" s="6"/>
    </row>
    <row r="250" spans="1:12" ht="12.75">
      <c r="A250" s="264"/>
      <c r="B250" s="173"/>
      <c r="C250" s="265"/>
      <c r="D250" s="6"/>
      <c r="E250" s="6"/>
      <c r="F250" s="6"/>
      <c r="G250" s="6"/>
      <c r="H250" s="6"/>
      <c r="I250" s="6"/>
      <c r="J250" s="6"/>
      <c r="K250" s="6"/>
      <c r="L250" s="6"/>
    </row>
    <row r="251" spans="1:12" ht="12.75">
      <c r="A251" s="264"/>
      <c r="B251" s="173"/>
      <c r="C251" s="265"/>
      <c r="D251" s="6"/>
      <c r="E251" s="6"/>
      <c r="F251" s="6"/>
      <c r="G251" s="6"/>
      <c r="H251" s="6"/>
      <c r="I251" s="6"/>
      <c r="J251" s="6"/>
      <c r="K251" s="6"/>
      <c r="L251" s="6"/>
    </row>
    <row r="252" spans="1:12" ht="12.75">
      <c r="A252" s="264"/>
      <c r="B252" s="173"/>
      <c r="C252" s="265"/>
      <c r="D252" s="6"/>
      <c r="E252" s="6"/>
      <c r="F252" s="6"/>
      <c r="G252" s="6"/>
      <c r="H252" s="6"/>
      <c r="I252" s="6"/>
      <c r="J252" s="6"/>
      <c r="K252" s="6"/>
      <c r="L252" s="6"/>
    </row>
    <row r="253" spans="1:12" ht="12.75">
      <c r="A253" s="264"/>
      <c r="B253" s="173"/>
      <c r="C253" s="265"/>
      <c r="D253" s="6"/>
      <c r="E253" s="6"/>
      <c r="F253" s="6"/>
      <c r="G253" s="6"/>
      <c r="H253" s="6"/>
      <c r="I253" s="6"/>
      <c r="J253" s="6"/>
      <c r="K253" s="6"/>
      <c r="L253" s="6"/>
    </row>
    <row r="254" spans="1:12" ht="12.75">
      <c r="A254" s="264"/>
      <c r="B254" s="173"/>
      <c r="C254" s="265"/>
      <c r="D254" s="6"/>
      <c r="E254" s="6"/>
      <c r="F254" s="6"/>
      <c r="G254" s="6"/>
      <c r="H254" s="6"/>
      <c r="I254" s="6"/>
      <c r="J254" s="6"/>
      <c r="K254" s="6"/>
      <c r="L254" s="6"/>
    </row>
    <row r="255" spans="1:12" ht="12.75">
      <c r="A255" s="264"/>
      <c r="B255" s="173"/>
      <c r="C255" s="265"/>
      <c r="D255" s="6"/>
      <c r="E255" s="6"/>
      <c r="F255" s="6"/>
      <c r="G255" s="6"/>
      <c r="H255" s="6"/>
      <c r="I255" s="6"/>
      <c r="J255" s="6"/>
      <c r="K255" s="6"/>
      <c r="L255" s="6"/>
    </row>
    <row r="256" spans="1:12" ht="12.75">
      <c r="A256" s="264"/>
      <c r="B256" s="173"/>
      <c r="C256" s="265"/>
      <c r="D256" s="6"/>
      <c r="E256" s="6"/>
      <c r="F256" s="6"/>
      <c r="G256" s="6"/>
      <c r="H256" s="6"/>
      <c r="I256" s="6"/>
      <c r="J256" s="6"/>
      <c r="K256" s="6"/>
      <c r="L256" s="6"/>
    </row>
    <row r="257" spans="1:12" ht="12.75">
      <c r="A257" s="264"/>
      <c r="B257" s="173"/>
      <c r="C257" s="265"/>
      <c r="D257" s="6"/>
      <c r="E257" s="6"/>
      <c r="F257" s="6"/>
      <c r="G257" s="6"/>
      <c r="H257" s="6"/>
      <c r="I257" s="6"/>
      <c r="J257" s="6"/>
      <c r="K257" s="6"/>
      <c r="L257" s="6"/>
    </row>
    <row r="258" spans="1:12" ht="12.75">
      <c r="A258" s="264"/>
      <c r="B258" s="173"/>
      <c r="C258" s="265"/>
      <c r="D258" s="6"/>
      <c r="E258" s="6"/>
      <c r="F258" s="6"/>
      <c r="G258" s="6"/>
      <c r="H258" s="6"/>
      <c r="I258" s="6"/>
      <c r="J258" s="6"/>
      <c r="K258" s="6"/>
      <c r="L258" s="6"/>
    </row>
    <row r="259" spans="1:12" ht="12.75">
      <c r="A259" s="264"/>
      <c r="B259" s="173"/>
      <c r="C259" s="265"/>
      <c r="D259" s="6"/>
      <c r="E259" s="6"/>
      <c r="F259" s="6"/>
      <c r="G259" s="6"/>
      <c r="H259" s="6"/>
      <c r="I259" s="6"/>
      <c r="J259" s="6"/>
      <c r="K259" s="6"/>
      <c r="L259" s="6"/>
    </row>
    <row r="260" spans="1:12" ht="12.75">
      <c r="A260" s="264"/>
      <c r="B260" s="173"/>
      <c r="C260" s="265"/>
      <c r="D260" s="6"/>
      <c r="E260" s="6"/>
      <c r="F260" s="6"/>
      <c r="G260" s="6"/>
      <c r="H260" s="6"/>
      <c r="I260" s="6"/>
      <c r="J260" s="6"/>
      <c r="K260" s="6"/>
      <c r="L260" s="6"/>
    </row>
    <row r="261" spans="1:12" ht="12.75">
      <c r="A261" s="264"/>
      <c r="B261" s="173"/>
      <c r="C261" s="265"/>
      <c r="D261" s="6"/>
      <c r="E261" s="6"/>
      <c r="F261" s="6"/>
      <c r="G261" s="6"/>
      <c r="H261" s="6"/>
      <c r="I261" s="6"/>
      <c r="J261" s="6"/>
      <c r="K261" s="6"/>
      <c r="L261" s="6"/>
    </row>
    <row r="262" spans="1:12" ht="12.75">
      <c r="A262" s="264"/>
      <c r="B262" s="173"/>
      <c r="C262" s="265"/>
      <c r="D262" s="6"/>
      <c r="E262" s="6"/>
      <c r="F262" s="6"/>
      <c r="G262" s="6"/>
      <c r="H262" s="6"/>
      <c r="I262" s="6"/>
      <c r="J262" s="6"/>
      <c r="K262" s="6"/>
      <c r="L262" s="6"/>
    </row>
    <row r="263" spans="1:12" ht="12.75">
      <c r="A263" s="264"/>
      <c r="B263" s="173"/>
      <c r="C263" s="265"/>
      <c r="D263" s="6"/>
      <c r="E263" s="6"/>
      <c r="F263" s="6"/>
      <c r="G263" s="6"/>
      <c r="H263" s="6"/>
      <c r="I263" s="6"/>
      <c r="J263" s="6"/>
      <c r="K263" s="6"/>
      <c r="L263" s="6"/>
    </row>
    <row r="264" spans="1:12" ht="12.75">
      <c r="A264" s="264"/>
      <c r="B264" s="173"/>
      <c r="C264" s="265"/>
      <c r="D264" s="6"/>
      <c r="E264" s="6"/>
      <c r="F264" s="6"/>
      <c r="G264" s="6"/>
      <c r="H264" s="6"/>
      <c r="I264" s="6"/>
      <c r="J264" s="6"/>
      <c r="K264" s="6"/>
      <c r="L264" s="6"/>
    </row>
    <row r="265" spans="1:12" ht="12.75">
      <c r="A265" s="264"/>
      <c r="B265" s="173"/>
      <c r="C265" s="265"/>
      <c r="D265" s="6"/>
      <c r="E265" s="6"/>
      <c r="F265" s="6"/>
      <c r="G265" s="6"/>
      <c r="H265" s="6"/>
      <c r="I265" s="6"/>
      <c r="J265" s="6"/>
      <c r="K265" s="6"/>
      <c r="L265" s="6"/>
    </row>
    <row r="266" spans="1:12" ht="12.75">
      <c r="A266" s="264"/>
      <c r="B266" s="173"/>
      <c r="C266" s="265"/>
      <c r="D266" s="6"/>
      <c r="E266" s="6"/>
      <c r="F266" s="6"/>
      <c r="G266" s="6"/>
      <c r="H266" s="6"/>
      <c r="I266" s="6"/>
      <c r="J266" s="6"/>
      <c r="K266" s="6"/>
      <c r="L266" s="6"/>
    </row>
    <row r="267" spans="1:12" ht="12.75">
      <c r="A267" s="264"/>
      <c r="B267" s="173"/>
      <c r="C267" s="265"/>
      <c r="D267" s="6"/>
      <c r="E267" s="6"/>
      <c r="F267" s="6"/>
      <c r="G267" s="6"/>
      <c r="H267" s="6"/>
      <c r="I267" s="6"/>
      <c r="J267" s="6"/>
      <c r="K267" s="6"/>
      <c r="L267" s="6"/>
    </row>
    <row r="268" spans="1:12" ht="12.75">
      <c r="A268" s="264"/>
      <c r="B268" s="173"/>
      <c r="C268" s="265"/>
      <c r="D268" s="6"/>
      <c r="E268" s="6"/>
      <c r="F268" s="6"/>
      <c r="G268" s="6"/>
      <c r="H268" s="6"/>
      <c r="I268" s="6"/>
      <c r="J268" s="6"/>
      <c r="K268" s="6"/>
      <c r="L268" s="6"/>
    </row>
    <row r="269" spans="1:12" ht="12.75">
      <c r="A269" s="264"/>
      <c r="B269" s="173"/>
      <c r="C269" s="265"/>
      <c r="D269" s="6"/>
      <c r="E269" s="6"/>
      <c r="F269" s="6"/>
      <c r="G269" s="6"/>
      <c r="H269" s="6"/>
      <c r="I269" s="6"/>
      <c r="J269" s="6"/>
      <c r="K269" s="6"/>
      <c r="L269" s="6"/>
    </row>
    <row r="270" spans="1:12" ht="12.75">
      <c r="A270" s="264"/>
      <c r="B270" s="173"/>
      <c r="C270" s="265"/>
      <c r="D270" s="6"/>
      <c r="E270" s="6"/>
      <c r="F270" s="6"/>
      <c r="G270" s="6"/>
      <c r="H270" s="6"/>
      <c r="I270" s="6"/>
      <c r="J270" s="6"/>
      <c r="K270" s="6"/>
      <c r="L270" s="6"/>
    </row>
    <row r="271" spans="1:12" ht="12.75">
      <c r="A271" s="264"/>
      <c r="B271" s="173"/>
      <c r="C271" s="265"/>
      <c r="D271" s="6"/>
      <c r="E271" s="6"/>
      <c r="F271" s="6"/>
      <c r="G271" s="6"/>
      <c r="H271" s="6"/>
      <c r="I271" s="6"/>
      <c r="J271" s="6"/>
      <c r="K271" s="6"/>
      <c r="L271" s="6"/>
    </row>
    <row r="272" spans="1:12" ht="12.75">
      <c r="A272" s="264"/>
      <c r="B272" s="173"/>
      <c r="C272" s="265"/>
      <c r="D272" s="6"/>
      <c r="E272" s="6"/>
      <c r="F272" s="6"/>
      <c r="G272" s="6"/>
      <c r="H272" s="6"/>
      <c r="I272" s="6"/>
      <c r="J272" s="6"/>
      <c r="K272" s="6"/>
      <c r="L272" s="6"/>
    </row>
    <row r="273" spans="1:12" ht="12.75">
      <c r="A273" s="264"/>
      <c r="B273" s="173"/>
      <c r="C273" s="265"/>
      <c r="D273" s="6"/>
      <c r="E273" s="6"/>
      <c r="F273" s="6"/>
      <c r="G273" s="6"/>
      <c r="H273" s="6"/>
      <c r="I273" s="6"/>
      <c r="J273" s="6"/>
      <c r="K273" s="6"/>
      <c r="L273" s="6"/>
    </row>
    <row r="274" spans="1:12" ht="12.75">
      <c r="A274" s="264"/>
      <c r="B274" s="173"/>
      <c r="C274" s="265"/>
      <c r="D274" s="6"/>
      <c r="E274" s="6"/>
      <c r="F274" s="6"/>
      <c r="G274" s="6"/>
      <c r="H274" s="6"/>
      <c r="I274" s="6"/>
      <c r="J274" s="6"/>
      <c r="K274" s="6"/>
      <c r="L274" s="6"/>
    </row>
    <row r="275" spans="1:12" ht="12.75">
      <c r="A275" s="264"/>
      <c r="B275" s="173"/>
      <c r="C275" s="265"/>
      <c r="D275" s="6"/>
      <c r="E275" s="6"/>
      <c r="F275" s="6"/>
      <c r="G275" s="6"/>
      <c r="H275" s="6"/>
      <c r="I275" s="6"/>
      <c r="J275" s="6"/>
      <c r="K275" s="6"/>
      <c r="L275" s="6"/>
    </row>
    <row r="276" spans="1:12" ht="12.75">
      <c r="A276" s="264"/>
      <c r="B276" s="173"/>
      <c r="C276" s="265"/>
      <c r="D276" s="6"/>
      <c r="E276" s="6"/>
      <c r="F276" s="6"/>
      <c r="G276" s="6"/>
      <c r="H276" s="6"/>
      <c r="I276" s="6"/>
      <c r="J276" s="6"/>
      <c r="K276" s="6"/>
      <c r="L276" s="6"/>
    </row>
    <row r="277" spans="1:12" ht="12.75">
      <c r="A277" s="264"/>
      <c r="B277" s="173"/>
      <c r="C277" s="265"/>
      <c r="D277" s="6"/>
      <c r="E277" s="6"/>
      <c r="F277" s="6"/>
      <c r="G277" s="6"/>
      <c r="H277" s="6"/>
      <c r="I277" s="6"/>
      <c r="J277" s="6"/>
      <c r="K277" s="6"/>
      <c r="L277" s="6"/>
    </row>
    <row r="278" spans="1:12" ht="12.75">
      <c r="A278" s="264"/>
      <c r="B278" s="173"/>
      <c r="C278" s="265"/>
      <c r="D278" s="6"/>
      <c r="E278" s="6"/>
      <c r="F278" s="6"/>
      <c r="G278" s="6"/>
      <c r="H278" s="6"/>
      <c r="I278" s="6"/>
      <c r="J278" s="6"/>
      <c r="K278" s="6"/>
      <c r="L278" s="6"/>
    </row>
    <row r="279" spans="1:12" ht="12.75">
      <c r="A279" s="264"/>
      <c r="B279" s="173"/>
      <c r="C279" s="265"/>
      <c r="D279" s="6"/>
      <c r="E279" s="6"/>
      <c r="F279" s="6"/>
      <c r="G279" s="6"/>
      <c r="H279" s="6"/>
      <c r="I279" s="6"/>
      <c r="J279" s="6"/>
      <c r="K279" s="6"/>
      <c r="L279" s="6"/>
    </row>
    <row r="280" spans="1:12" ht="12.75">
      <c r="A280" s="264"/>
      <c r="B280" s="173"/>
      <c r="C280" s="265"/>
      <c r="D280" s="6"/>
      <c r="E280" s="6"/>
      <c r="F280" s="6"/>
      <c r="G280" s="6"/>
      <c r="H280" s="6"/>
      <c r="I280" s="6"/>
      <c r="J280" s="6"/>
      <c r="K280" s="6"/>
      <c r="L280" s="6"/>
    </row>
    <row r="281" spans="1:12" ht="12.75">
      <c r="A281" s="264"/>
      <c r="B281" s="173"/>
      <c r="C281" s="265"/>
      <c r="D281" s="6"/>
      <c r="E281" s="6"/>
      <c r="F281" s="6"/>
      <c r="G281" s="6"/>
      <c r="H281" s="6"/>
      <c r="I281" s="6"/>
      <c r="J281" s="6"/>
      <c r="K281" s="6"/>
      <c r="L281" s="6"/>
    </row>
    <row r="282" spans="1:12" ht="12.75">
      <c r="A282" s="264"/>
      <c r="B282" s="173"/>
      <c r="C282" s="265"/>
      <c r="D282" s="6"/>
      <c r="E282" s="6"/>
      <c r="F282" s="6"/>
      <c r="G282" s="6"/>
      <c r="H282" s="6"/>
      <c r="I282" s="6"/>
      <c r="J282" s="6"/>
      <c r="K282" s="6"/>
      <c r="L282" s="6"/>
    </row>
    <row r="283" spans="1:12" ht="12.75">
      <c r="A283" s="264"/>
      <c r="B283" s="173"/>
      <c r="C283" s="265"/>
      <c r="D283" s="6"/>
      <c r="E283" s="6"/>
      <c r="F283" s="6"/>
      <c r="G283" s="6"/>
      <c r="H283" s="6"/>
      <c r="I283" s="6"/>
      <c r="J283" s="6"/>
      <c r="K283" s="6"/>
      <c r="L283" s="6"/>
    </row>
    <row r="284" spans="1:12" ht="12.75">
      <c r="A284" s="264"/>
      <c r="B284" s="173"/>
      <c r="C284" s="265"/>
      <c r="D284" s="6"/>
      <c r="E284" s="6"/>
      <c r="F284" s="6"/>
      <c r="G284" s="6"/>
      <c r="H284" s="6"/>
      <c r="I284" s="6"/>
      <c r="J284" s="6"/>
      <c r="K284" s="6"/>
      <c r="L284" s="6"/>
    </row>
    <row r="285" spans="1:12" ht="12.75">
      <c r="A285" s="264"/>
      <c r="B285" s="173"/>
      <c r="C285" s="265"/>
      <c r="D285" s="6"/>
      <c r="E285" s="6"/>
      <c r="F285" s="6"/>
      <c r="G285" s="6"/>
      <c r="H285" s="6"/>
      <c r="I285" s="6"/>
      <c r="J285" s="6"/>
      <c r="K285" s="6"/>
      <c r="L285" s="6"/>
    </row>
    <row r="286" spans="1:12" ht="12.75">
      <c r="A286" s="264"/>
      <c r="B286" s="173"/>
      <c r="C286" s="265"/>
      <c r="D286" s="6"/>
      <c r="E286" s="6"/>
      <c r="F286" s="6"/>
      <c r="G286" s="6"/>
      <c r="H286" s="6"/>
      <c r="I286" s="6"/>
      <c r="J286" s="6"/>
      <c r="K286" s="6"/>
      <c r="L286" s="6"/>
    </row>
    <row r="287" spans="1:12" ht="12.75">
      <c r="A287" s="264"/>
      <c r="B287" s="173"/>
      <c r="C287" s="265"/>
      <c r="D287" s="6"/>
      <c r="E287" s="6"/>
      <c r="F287" s="6"/>
      <c r="G287" s="6"/>
      <c r="H287" s="6"/>
      <c r="I287" s="6"/>
      <c r="J287" s="6"/>
      <c r="K287" s="6"/>
      <c r="L287" s="6"/>
    </row>
    <row r="288" spans="1:12" ht="12.75">
      <c r="A288" s="264"/>
      <c r="B288" s="173"/>
      <c r="C288" s="265"/>
      <c r="D288" s="6"/>
      <c r="E288" s="6"/>
      <c r="F288" s="6"/>
      <c r="G288" s="6"/>
      <c r="H288" s="6"/>
      <c r="I288" s="6"/>
      <c r="J288" s="6"/>
      <c r="K288" s="6"/>
      <c r="L288" s="6"/>
    </row>
    <row r="289" spans="1:12" ht="12.75">
      <c r="A289" s="264"/>
      <c r="B289" s="173"/>
      <c r="C289" s="265"/>
      <c r="D289" s="6"/>
      <c r="E289" s="6"/>
      <c r="F289" s="6"/>
      <c r="G289" s="6"/>
      <c r="H289" s="6"/>
      <c r="I289" s="6"/>
      <c r="J289" s="6"/>
      <c r="K289" s="6"/>
      <c r="L289" s="6"/>
    </row>
    <row r="290" spans="1:12" ht="12.75">
      <c r="A290" s="264"/>
      <c r="B290" s="173"/>
      <c r="C290" s="265"/>
      <c r="D290" s="6"/>
      <c r="E290" s="6"/>
      <c r="F290" s="6"/>
      <c r="G290" s="6"/>
      <c r="H290" s="6"/>
      <c r="I290" s="6"/>
      <c r="J290" s="6"/>
      <c r="K290" s="6"/>
      <c r="L290" s="6"/>
    </row>
    <row r="291" spans="1:12" ht="12.75">
      <c r="A291" s="264"/>
      <c r="B291" s="173"/>
      <c r="C291" s="265"/>
      <c r="D291" s="6"/>
      <c r="E291" s="6"/>
      <c r="F291" s="6"/>
      <c r="G291" s="6"/>
      <c r="H291" s="6"/>
      <c r="I291" s="6"/>
      <c r="J291" s="6"/>
      <c r="K291" s="6"/>
      <c r="L291" s="6"/>
    </row>
    <row r="292" spans="1:12" ht="12.75">
      <c r="A292" s="264"/>
      <c r="B292" s="173"/>
      <c r="C292" s="265"/>
      <c r="D292" s="6"/>
      <c r="E292" s="6"/>
      <c r="F292" s="6"/>
      <c r="G292" s="6"/>
      <c r="H292" s="6"/>
      <c r="I292" s="6"/>
      <c r="J292" s="6"/>
      <c r="K292" s="6"/>
      <c r="L292" s="6"/>
    </row>
    <row r="293" spans="1:12" ht="12.75">
      <c r="A293" s="264"/>
      <c r="B293" s="173"/>
      <c r="C293" s="265"/>
      <c r="D293" s="6"/>
      <c r="E293" s="6"/>
      <c r="F293" s="6"/>
      <c r="G293" s="6"/>
      <c r="H293" s="6"/>
      <c r="I293" s="6"/>
      <c r="J293" s="6"/>
      <c r="K293" s="6"/>
      <c r="L293" s="6"/>
    </row>
    <row r="294" spans="1:12" ht="12.75">
      <c r="A294" s="264"/>
      <c r="B294" s="173"/>
      <c r="C294" s="265"/>
      <c r="D294" s="6"/>
      <c r="E294" s="6"/>
      <c r="F294" s="6"/>
      <c r="G294" s="6"/>
      <c r="H294" s="6"/>
      <c r="I294" s="6"/>
      <c r="J294" s="6"/>
      <c r="K294" s="6"/>
      <c r="L294" s="6"/>
    </row>
    <row r="295" spans="1:12" ht="12.75">
      <c r="A295" s="264"/>
      <c r="B295" s="173"/>
      <c r="C295" s="265"/>
      <c r="D295" s="6"/>
      <c r="E295" s="6"/>
      <c r="F295" s="6"/>
      <c r="G295" s="6"/>
      <c r="H295" s="6"/>
      <c r="I295" s="6"/>
      <c r="J295" s="6"/>
      <c r="K295" s="6"/>
      <c r="L295" s="6"/>
    </row>
    <row r="296" spans="1:12" ht="12.75">
      <c r="A296" s="264"/>
      <c r="B296" s="173"/>
      <c r="C296" s="265"/>
      <c r="D296" s="6"/>
      <c r="E296" s="6"/>
      <c r="F296" s="6"/>
      <c r="G296" s="6"/>
      <c r="H296" s="6"/>
      <c r="I296" s="6"/>
      <c r="J296" s="6"/>
      <c r="K296" s="6"/>
      <c r="L296" s="6"/>
    </row>
    <row r="297" spans="1:12" ht="12.75">
      <c r="A297" s="264"/>
      <c r="B297" s="173"/>
      <c r="C297" s="265"/>
      <c r="D297" s="6"/>
      <c r="E297" s="6"/>
      <c r="F297" s="6"/>
      <c r="G297" s="6"/>
      <c r="H297" s="6"/>
      <c r="I297" s="6"/>
      <c r="J297" s="6"/>
      <c r="K297" s="6"/>
      <c r="L297" s="6"/>
    </row>
    <row r="298" spans="1:12" ht="12.75">
      <c r="A298" s="264"/>
      <c r="B298" s="173"/>
      <c r="C298" s="265"/>
      <c r="D298" s="6"/>
      <c r="E298" s="6"/>
      <c r="F298" s="6"/>
      <c r="G298" s="6"/>
      <c r="H298" s="6"/>
      <c r="I298" s="6"/>
      <c r="J298" s="6"/>
      <c r="K298" s="6"/>
      <c r="L298" s="6"/>
    </row>
    <row r="299" spans="1:12" ht="12.75">
      <c r="A299" s="264"/>
      <c r="B299" s="173"/>
      <c r="C299" s="265"/>
      <c r="D299" s="6"/>
      <c r="E299" s="6"/>
      <c r="F299" s="6"/>
      <c r="G299" s="6"/>
      <c r="H299" s="6"/>
      <c r="I299" s="6"/>
      <c r="J299" s="6"/>
      <c r="K299" s="6"/>
      <c r="L299" s="6"/>
    </row>
    <row r="300" spans="1:12" ht="12.75">
      <c r="A300" s="264"/>
      <c r="B300" s="173"/>
      <c r="C300" s="265"/>
      <c r="D300" s="6"/>
      <c r="E300" s="6"/>
      <c r="F300" s="6"/>
      <c r="G300" s="6"/>
      <c r="H300" s="6"/>
      <c r="I300" s="6"/>
      <c r="J300" s="6"/>
      <c r="K300" s="6"/>
      <c r="L300" s="6"/>
    </row>
    <row r="301" spans="1:12" ht="12.75">
      <c r="A301" s="264"/>
      <c r="B301" s="173"/>
      <c r="C301" s="265"/>
      <c r="D301" s="6"/>
      <c r="E301" s="6"/>
      <c r="F301" s="6"/>
      <c r="G301" s="6"/>
      <c r="H301" s="6"/>
      <c r="I301" s="6"/>
      <c r="J301" s="6"/>
      <c r="K301" s="6"/>
      <c r="L301" s="6"/>
    </row>
    <row r="302" spans="1:12" ht="12.75">
      <c r="A302" s="264"/>
      <c r="B302" s="173"/>
      <c r="C302" s="265"/>
      <c r="D302" s="6"/>
      <c r="E302" s="6"/>
      <c r="F302" s="6"/>
      <c r="G302" s="6"/>
      <c r="H302" s="6"/>
      <c r="I302" s="6"/>
      <c r="J302" s="6"/>
      <c r="K302" s="6"/>
      <c r="L302" s="6"/>
    </row>
    <row r="303" spans="1:12" ht="12.75">
      <c r="A303" s="264"/>
      <c r="B303" s="173"/>
      <c r="C303" s="265"/>
      <c r="D303" s="6"/>
      <c r="E303" s="6"/>
      <c r="F303" s="6"/>
      <c r="G303" s="6"/>
      <c r="H303" s="6"/>
      <c r="I303" s="6"/>
      <c r="J303" s="6"/>
      <c r="K303" s="6"/>
      <c r="L303" s="6"/>
    </row>
    <row r="304" spans="1:12" ht="12.75">
      <c r="A304" s="264"/>
      <c r="B304" s="173"/>
      <c r="C304" s="265"/>
      <c r="D304" s="6"/>
      <c r="E304" s="6"/>
      <c r="F304" s="6"/>
      <c r="G304" s="6"/>
      <c r="H304" s="6"/>
      <c r="I304" s="6"/>
      <c r="J304" s="6"/>
      <c r="K304" s="6"/>
      <c r="L304" s="6"/>
    </row>
    <row r="305" spans="1:12" ht="12.75">
      <c r="A305" s="264"/>
      <c r="B305" s="173"/>
      <c r="C305" s="265"/>
      <c r="D305" s="6"/>
      <c r="E305" s="6"/>
      <c r="F305" s="6"/>
      <c r="G305" s="6"/>
      <c r="H305" s="6"/>
      <c r="I305" s="6"/>
      <c r="J305" s="6"/>
      <c r="K305" s="6"/>
      <c r="L305" s="6"/>
    </row>
    <row r="306" spans="1:12" ht="12.75">
      <c r="A306" s="264"/>
      <c r="B306" s="173"/>
      <c r="C306" s="265"/>
      <c r="D306" s="6"/>
      <c r="E306" s="6"/>
      <c r="F306" s="6"/>
      <c r="G306" s="6"/>
      <c r="H306" s="6"/>
      <c r="I306" s="6"/>
      <c r="J306" s="6"/>
      <c r="K306" s="6"/>
      <c r="L306" s="6"/>
    </row>
    <row r="307" spans="1:12" ht="12.75">
      <c r="A307" s="264"/>
      <c r="B307" s="173"/>
      <c r="C307" s="265"/>
      <c r="D307" s="6"/>
      <c r="E307" s="6"/>
      <c r="F307" s="6"/>
      <c r="G307" s="6"/>
      <c r="H307" s="6"/>
      <c r="I307" s="6"/>
      <c r="J307" s="6"/>
      <c r="K307" s="6"/>
      <c r="L307" s="6"/>
    </row>
    <row r="308" spans="1:12" ht="12.75">
      <c r="A308" s="264"/>
      <c r="B308" s="173"/>
      <c r="C308" s="265"/>
      <c r="D308" s="6"/>
      <c r="E308" s="6"/>
      <c r="F308" s="6"/>
      <c r="G308" s="6"/>
      <c r="H308" s="6"/>
      <c r="I308" s="6"/>
      <c r="J308" s="6"/>
      <c r="K308" s="6"/>
      <c r="L308" s="6"/>
    </row>
    <row r="309" spans="1:12" ht="12.75">
      <c r="A309" s="264"/>
      <c r="B309" s="173"/>
      <c r="C309" s="265"/>
      <c r="D309" s="6"/>
      <c r="E309" s="6"/>
      <c r="F309" s="6"/>
      <c r="G309" s="6"/>
      <c r="H309" s="6"/>
      <c r="I309" s="6"/>
      <c r="J309" s="6"/>
      <c r="K309" s="6"/>
      <c r="L309" s="6"/>
    </row>
    <row r="310" spans="1:12" ht="12.75">
      <c r="A310" s="264"/>
      <c r="B310" s="173"/>
      <c r="C310" s="265"/>
      <c r="D310" s="6"/>
      <c r="E310" s="6"/>
      <c r="F310" s="6"/>
      <c r="G310" s="6"/>
      <c r="H310" s="6"/>
      <c r="I310" s="6"/>
      <c r="J310" s="6"/>
      <c r="K310" s="6"/>
      <c r="L310" s="6"/>
    </row>
    <row r="311" spans="1:12" ht="12.75">
      <c r="A311" s="264"/>
      <c r="B311" s="173"/>
      <c r="C311" s="265"/>
      <c r="D311" s="6"/>
      <c r="E311" s="6"/>
      <c r="F311" s="6"/>
      <c r="G311" s="6"/>
      <c r="H311" s="6"/>
      <c r="I311" s="6"/>
      <c r="J311" s="6"/>
      <c r="K311" s="6"/>
      <c r="L311" s="6"/>
    </row>
    <row r="312" spans="1:12" ht="12.75">
      <c r="A312" s="264"/>
      <c r="B312" s="173"/>
      <c r="C312" s="265"/>
      <c r="D312" s="6"/>
      <c r="E312" s="6"/>
      <c r="F312" s="6"/>
      <c r="G312" s="6"/>
      <c r="H312" s="6"/>
      <c r="I312" s="6"/>
      <c r="J312" s="6"/>
      <c r="K312" s="6"/>
      <c r="L312" s="6"/>
    </row>
    <row r="313" spans="1:12" ht="12.75">
      <c r="A313" s="264"/>
      <c r="B313" s="173"/>
      <c r="C313" s="265"/>
      <c r="D313" s="6"/>
      <c r="E313" s="6"/>
      <c r="F313" s="6"/>
      <c r="G313" s="6"/>
      <c r="H313" s="6"/>
      <c r="I313" s="6"/>
      <c r="J313" s="6"/>
      <c r="K313" s="6"/>
      <c r="L313" s="6"/>
    </row>
    <row r="314" spans="1:12" ht="12.75">
      <c r="A314" s="264"/>
      <c r="B314" s="173"/>
      <c r="C314" s="265"/>
      <c r="D314" s="6"/>
      <c r="E314" s="6"/>
      <c r="F314" s="6"/>
      <c r="G314" s="6"/>
      <c r="H314" s="6"/>
      <c r="I314" s="6"/>
      <c r="J314" s="6"/>
      <c r="K314" s="6"/>
      <c r="L314" s="6"/>
    </row>
    <row r="315" spans="1:12" ht="12.75">
      <c r="A315" s="264"/>
      <c r="B315" s="173"/>
      <c r="C315" s="265"/>
      <c r="D315" s="6"/>
      <c r="E315" s="6"/>
      <c r="F315" s="6"/>
      <c r="G315" s="6"/>
      <c r="H315" s="6"/>
      <c r="I315" s="6"/>
      <c r="J315" s="6"/>
      <c r="K315" s="6"/>
      <c r="L315" s="6"/>
    </row>
    <row r="316" spans="1:12" ht="12.75">
      <c r="A316" s="264"/>
      <c r="B316" s="173"/>
      <c r="C316" s="265"/>
      <c r="D316" s="6"/>
      <c r="E316" s="6"/>
      <c r="F316" s="6"/>
      <c r="G316" s="6"/>
      <c r="H316" s="6"/>
      <c r="I316" s="6"/>
      <c r="J316" s="6"/>
      <c r="K316" s="6"/>
      <c r="L316" s="6"/>
    </row>
    <row r="317" spans="1:12" ht="12.75">
      <c r="A317" s="264"/>
      <c r="B317" s="173"/>
      <c r="C317" s="265"/>
      <c r="D317" s="6"/>
      <c r="E317" s="6"/>
      <c r="F317" s="6"/>
      <c r="G317" s="6"/>
      <c r="H317" s="6"/>
      <c r="I317" s="6"/>
      <c r="J317" s="6"/>
      <c r="K317" s="6"/>
      <c r="L317" s="6"/>
    </row>
    <row r="318" spans="1:12" ht="12.75">
      <c r="A318" s="264"/>
      <c r="B318" s="173"/>
      <c r="C318" s="265"/>
      <c r="D318" s="6"/>
      <c r="E318" s="6"/>
      <c r="F318" s="6"/>
      <c r="G318" s="6"/>
      <c r="H318" s="6"/>
      <c r="I318" s="6"/>
      <c r="J318" s="6"/>
      <c r="K318" s="6"/>
      <c r="L318" s="6"/>
    </row>
    <row r="319" spans="1:12" ht="12.75">
      <c r="A319" s="264"/>
      <c r="B319" s="173"/>
      <c r="C319" s="265"/>
      <c r="D319" s="6"/>
      <c r="E319" s="6"/>
      <c r="F319" s="6"/>
      <c r="G319" s="6"/>
      <c r="H319" s="6"/>
      <c r="I319" s="6"/>
      <c r="J319" s="6"/>
      <c r="K319" s="6"/>
      <c r="L319" s="6"/>
    </row>
    <row r="320" spans="1:12" ht="12.75">
      <c r="A320" s="264"/>
      <c r="B320" s="173"/>
      <c r="C320" s="265"/>
      <c r="D320" s="6"/>
      <c r="E320" s="6"/>
      <c r="F320" s="6"/>
      <c r="G320" s="6"/>
      <c r="H320" s="6"/>
      <c r="I320" s="6"/>
      <c r="J320" s="6"/>
      <c r="K320" s="6"/>
      <c r="L320" s="6"/>
    </row>
    <row r="321" spans="1:12" ht="12.75">
      <c r="A321" s="264"/>
      <c r="B321" s="173"/>
      <c r="C321" s="265"/>
      <c r="D321" s="6"/>
      <c r="E321" s="6"/>
      <c r="F321" s="6"/>
      <c r="G321" s="6"/>
      <c r="H321" s="6"/>
      <c r="I321" s="6"/>
      <c r="J321" s="6"/>
      <c r="K321" s="6"/>
      <c r="L321" s="6"/>
    </row>
    <row r="322" spans="1:12" ht="12.75">
      <c r="A322" s="264"/>
      <c r="B322" s="173"/>
      <c r="C322" s="265"/>
      <c r="D322" s="6"/>
      <c r="E322" s="6"/>
      <c r="F322" s="6"/>
      <c r="G322" s="6"/>
      <c r="H322" s="6"/>
      <c r="I322" s="6"/>
      <c r="J322" s="6"/>
      <c r="K322" s="6"/>
      <c r="L322" s="6"/>
    </row>
    <row r="323" spans="1:12" ht="12.75">
      <c r="A323" s="264"/>
      <c r="B323" s="173"/>
      <c r="C323" s="265"/>
      <c r="D323" s="6"/>
      <c r="E323" s="6"/>
      <c r="F323" s="6"/>
      <c r="G323" s="6"/>
      <c r="H323" s="6"/>
      <c r="I323" s="6"/>
      <c r="J323" s="6"/>
      <c r="K323" s="6"/>
      <c r="L323" s="6"/>
    </row>
    <row r="324" spans="1:12" ht="12.75">
      <c r="A324" s="264"/>
      <c r="B324" s="173"/>
      <c r="C324" s="265"/>
      <c r="D324" s="6"/>
      <c r="E324" s="6"/>
      <c r="F324" s="6"/>
      <c r="G324" s="6"/>
      <c r="H324" s="6"/>
      <c r="I324" s="6"/>
      <c r="J324" s="6"/>
      <c r="K324" s="6"/>
      <c r="L324" s="6"/>
    </row>
    <row r="325" spans="1:12" ht="12.75">
      <c r="A325" s="264"/>
      <c r="B325" s="173"/>
      <c r="C325" s="265"/>
      <c r="D325" s="6"/>
      <c r="E325" s="6"/>
      <c r="F325" s="6"/>
      <c r="G325" s="6"/>
      <c r="H325" s="6"/>
      <c r="I325" s="6"/>
      <c r="J325" s="6"/>
      <c r="K325" s="6"/>
      <c r="L325" s="6"/>
    </row>
    <row r="326" spans="1:12" ht="12.75">
      <c r="A326" s="264"/>
      <c r="B326" s="173"/>
      <c r="C326" s="265"/>
      <c r="D326" s="6"/>
      <c r="E326" s="6"/>
      <c r="F326" s="6"/>
      <c r="G326" s="6"/>
      <c r="H326" s="6"/>
      <c r="I326" s="6"/>
      <c r="J326" s="6"/>
      <c r="K326" s="6"/>
      <c r="L326" s="6"/>
    </row>
    <row r="327" spans="1:12" ht="12.75">
      <c r="A327" s="264"/>
      <c r="B327" s="173"/>
      <c r="C327" s="265"/>
      <c r="D327" s="6"/>
      <c r="E327" s="6"/>
      <c r="F327" s="6"/>
      <c r="G327" s="6"/>
      <c r="H327" s="6"/>
      <c r="I327" s="6"/>
      <c r="J327" s="6"/>
      <c r="K327" s="6"/>
      <c r="L327" s="6"/>
    </row>
    <row r="328" spans="1:12" ht="12.75">
      <c r="A328" s="264"/>
      <c r="B328" s="173"/>
      <c r="C328" s="265"/>
      <c r="D328" s="6"/>
      <c r="E328" s="6"/>
      <c r="F328" s="6"/>
      <c r="G328" s="6"/>
      <c r="H328" s="6"/>
      <c r="I328" s="6"/>
      <c r="J328" s="6"/>
      <c r="K328" s="6"/>
      <c r="L328" s="6"/>
    </row>
    <row r="329" spans="1:12" ht="12.75">
      <c r="A329" s="264"/>
      <c r="B329" s="173"/>
      <c r="C329" s="265"/>
      <c r="D329" s="6"/>
      <c r="E329" s="6"/>
      <c r="F329" s="6"/>
      <c r="G329" s="6"/>
      <c r="H329" s="6"/>
      <c r="I329" s="6"/>
      <c r="J329" s="6"/>
      <c r="K329" s="6"/>
      <c r="L329" s="6"/>
    </row>
    <row r="330" spans="1:12" ht="12.75">
      <c r="A330" s="264"/>
      <c r="B330" s="173"/>
      <c r="C330" s="265"/>
      <c r="D330" s="6"/>
      <c r="E330" s="6"/>
      <c r="F330" s="6"/>
      <c r="G330" s="6"/>
      <c r="H330" s="6"/>
      <c r="I330" s="6"/>
      <c r="J330" s="6"/>
      <c r="K330" s="6"/>
      <c r="L330" s="6"/>
    </row>
    <row r="331" spans="1:12" ht="12.75">
      <c r="A331" s="264"/>
      <c r="B331" s="173"/>
      <c r="C331" s="265"/>
      <c r="D331" s="6"/>
      <c r="E331" s="6"/>
      <c r="F331" s="6"/>
      <c r="G331" s="6"/>
      <c r="H331" s="6"/>
      <c r="I331" s="6"/>
      <c r="J331" s="6"/>
      <c r="K331" s="6"/>
      <c r="L331" s="6"/>
    </row>
    <row r="332" spans="1:12" ht="12.75">
      <c r="A332" s="264"/>
      <c r="B332" s="173"/>
      <c r="C332" s="265"/>
      <c r="D332" s="6"/>
      <c r="E332" s="6"/>
      <c r="F332" s="6"/>
      <c r="G332" s="6"/>
      <c r="H332" s="6"/>
      <c r="I332" s="6"/>
      <c r="J332" s="6"/>
      <c r="K332" s="6"/>
      <c r="L332" s="6"/>
    </row>
    <row r="333" spans="1:12" ht="12.75">
      <c r="A333" s="264"/>
      <c r="B333" s="173"/>
      <c r="C333" s="265"/>
      <c r="D333" s="6"/>
      <c r="E333" s="6"/>
      <c r="F333" s="6"/>
      <c r="G333" s="6"/>
      <c r="H333" s="6"/>
      <c r="I333" s="6"/>
      <c r="J333" s="6"/>
      <c r="K333" s="6"/>
      <c r="L333" s="6"/>
    </row>
    <row r="334" spans="1:12" ht="12.75">
      <c r="A334" s="264"/>
      <c r="B334" s="173"/>
      <c r="C334" s="265"/>
      <c r="D334" s="6"/>
      <c r="E334" s="6"/>
      <c r="F334" s="6"/>
      <c r="G334" s="6"/>
      <c r="H334" s="6"/>
      <c r="I334" s="6"/>
      <c r="J334" s="6"/>
      <c r="K334" s="6"/>
      <c r="L334" s="6"/>
    </row>
    <row r="335" spans="1:12" ht="12.75">
      <c r="A335" s="264"/>
      <c r="B335" s="173"/>
      <c r="C335" s="265"/>
      <c r="D335" s="6"/>
      <c r="E335" s="6"/>
      <c r="F335" s="6"/>
      <c r="G335" s="6"/>
      <c r="H335" s="6"/>
      <c r="I335" s="6"/>
      <c r="J335" s="6"/>
      <c r="K335" s="6"/>
      <c r="L335" s="6"/>
    </row>
    <row r="336" spans="1:12" ht="12.75">
      <c r="A336" s="264"/>
      <c r="B336" s="173"/>
      <c r="C336" s="265"/>
      <c r="D336" s="6"/>
      <c r="E336" s="6"/>
      <c r="F336" s="6"/>
      <c r="G336" s="6"/>
      <c r="H336" s="6"/>
      <c r="I336" s="6"/>
      <c r="J336" s="6"/>
      <c r="K336" s="6"/>
      <c r="L336" s="6"/>
    </row>
    <row r="337" spans="1:12" ht="12.75">
      <c r="A337" s="264"/>
      <c r="B337" s="173"/>
      <c r="C337" s="265"/>
      <c r="D337" s="6"/>
      <c r="E337" s="6"/>
      <c r="F337" s="6"/>
      <c r="G337" s="6"/>
      <c r="H337" s="6"/>
      <c r="I337" s="6"/>
      <c r="J337" s="6"/>
      <c r="K337" s="6"/>
      <c r="L337" s="6"/>
    </row>
    <row r="338" spans="1:12" ht="12.75">
      <c r="A338" s="264"/>
      <c r="B338" s="173"/>
      <c r="C338" s="265"/>
      <c r="D338" s="6"/>
      <c r="E338" s="6"/>
      <c r="F338" s="6"/>
      <c r="G338" s="6"/>
      <c r="H338" s="6"/>
      <c r="I338" s="6"/>
      <c r="J338" s="6"/>
      <c r="K338" s="6"/>
      <c r="L338" s="6"/>
    </row>
    <row r="339" spans="1:12" ht="12.75">
      <c r="A339" s="264"/>
      <c r="B339" s="173"/>
      <c r="C339" s="265"/>
      <c r="D339" s="6"/>
      <c r="E339" s="6"/>
      <c r="F339" s="6"/>
      <c r="G339" s="6"/>
      <c r="H339" s="6"/>
      <c r="I339" s="6"/>
      <c r="J339" s="6"/>
      <c r="K339" s="6"/>
      <c r="L339" s="6"/>
    </row>
    <row r="340" spans="1:12" ht="12.75">
      <c r="A340" s="264"/>
      <c r="B340" s="173"/>
      <c r="C340" s="265"/>
      <c r="D340" s="6"/>
      <c r="E340" s="6"/>
      <c r="F340" s="6"/>
      <c r="G340" s="6"/>
      <c r="H340" s="6"/>
      <c r="I340" s="6"/>
      <c r="J340" s="6"/>
      <c r="K340" s="6"/>
      <c r="L340" s="6"/>
    </row>
    <row r="341" spans="1:12" ht="12.75">
      <c r="A341" s="264"/>
      <c r="B341" s="173"/>
      <c r="C341" s="265"/>
      <c r="D341" s="6"/>
      <c r="E341" s="6"/>
      <c r="F341" s="6"/>
      <c r="G341" s="6"/>
      <c r="H341" s="6"/>
      <c r="I341" s="6"/>
      <c r="J341" s="6"/>
      <c r="K341" s="6"/>
      <c r="L341" s="6"/>
    </row>
    <row r="342" spans="1:12" ht="12.75">
      <c r="A342" s="264"/>
      <c r="B342" s="173"/>
      <c r="C342" s="265"/>
      <c r="D342" s="6"/>
      <c r="E342" s="6"/>
      <c r="F342" s="6"/>
      <c r="G342" s="6"/>
      <c r="H342" s="6"/>
      <c r="I342" s="6"/>
      <c r="J342" s="6"/>
      <c r="K342" s="6"/>
      <c r="L342" s="6"/>
    </row>
    <row r="343" spans="1:12" ht="12.75">
      <c r="A343" s="264"/>
      <c r="B343" s="173"/>
      <c r="C343" s="265"/>
      <c r="D343" s="6"/>
      <c r="E343" s="6"/>
      <c r="F343" s="6"/>
      <c r="G343" s="6"/>
      <c r="H343" s="6"/>
      <c r="I343" s="6"/>
      <c r="J343" s="6"/>
      <c r="K343" s="6"/>
      <c r="L343" s="6"/>
    </row>
    <row r="344" spans="1:12" ht="12.75">
      <c r="A344" s="264"/>
      <c r="B344" s="173"/>
      <c r="C344" s="265"/>
      <c r="D344" s="6"/>
      <c r="E344" s="6"/>
      <c r="F344" s="6"/>
      <c r="G344" s="6"/>
      <c r="H344" s="6"/>
      <c r="I344" s="6"/>
      <c r="J344" s="6"/>
      <c r="K344" s="6"/>
      <c r="L344" s="6"/>
    </row>
    <row r="345" spans="1:12" ht="12.75">
      <c r="A345" s="264"/>
      <c r="B345" s="173"/>
      <c r="C345" s="265"/>
      <c r="D345" s="6"/>
      <c r="E345" s="6"/>
      <c r="F345" s="6"/>
      <c r="G345" s="6"/>
      <c r="H345" s="6"/>
      <c r="I345" s="6"/>
      <c r="J345" s="6"/>
      <c r="K345" s="6"/>
      <c r="L345" s="6"/>
    </row>
    <row r="346" spans="1:12" ht="12.75">
      <c r="A346" s="264"/>
      <c r="B346" s="173"/>
      <c r="C346" s="265"/>
      <c r="D346" s="6"/>
      <c r="E346" s="6"/>
      <c r="F346" s="6"/>
      <c r="G346" s="6"/>
      <c r="H346" s="6"/>
      <c r="I346" s="6"/>
      <c r="J346" s="6"/>
      <c r="K346" s="6"/>
      <c r="L346" s="6"/>
    </row>
    <row r="347" spans="1:12" ht="12.75">
      <c r="A347" s="264"/>
      <c r="B347" s="173"/>
      <c r="C347" s="265"/>
      <c r="D347" s="6"/>
      <c r="E347" s="6"/>
      <c r="F347" s="6"/>
      <c r="G347" s="6"/>
      <c r="H347" s="6"/>
      <c r="I347" s="6"/>
      <c r="J347" s="6"/>
      <c r="K347" s="6"/>
      <c r="L347" s="6"/>
    </row>
    <row r="348" spans="1:12" ht="12.75">
      <c r="A348" s="264"/>
      <c r="B348" s="173"/>
      <c r="C348" s="265"/>
      <c r="D348" s="6"/>
      <c r="E348" s="6"/>
      <c r="F348" s="6"/>
      <c r="G348" s="6"/>
      <c r="H348" s="6"/>
      <c r="I348" s="6"/>
      <c r="J348" s="6"/>
      <c r="K348" s="6"/>
      <c r="L348" s="6"/>
    </row>
    <row r="349" spans="1:12" ht="12.75">
      <c r="A349" s="264"/>
      <c r="B349" s="173"/>
      <c r="C349" s="265"/>
      <c r="D349" s="6"/>
      <c r="E349" s="6"/>
      <c r="F349" s="6"/>
      <c r="G349" s="6"/>
      <c r="H349" s="6"/>
      <c r="I349" s="6"/>
      <c r="J349" s="6"/>
      <c r="K349" s="6"/>
      <c r="L349" s="6"/>
    </row>
    <row r="350" spans="1:12" ht="12.75">
      <c r="A350" s="264"/>
      <c r="B350" s="173"/>
      <c r="C350" s="265"/>
      <c r="D350" s="6"/>
      <c r="E350" s="6"/>
      <c r="F350" s="6"/>
      <c r="G350" s="6"/>
      <c r="H350" s="6"/>
      <c r="I350" s="6"/>
      <c r="J350" s="6"/>
      <c r="K350" s="6"/>
      <c r="L350" s="6"/>
    </row>
    <row r="351" spans="1:12" ht="12.75">
      <c r="A351" s="264"/>
      <c r="B351" s="173"/>
      <c r="C351" s="265"/>
      <c r="D351" s="6"/>
      <c r="E351" s="6"/>
      <c r="F351" s="6"/>
      <c r="G351" s="6"/>
      <c r="H351" s="6"/>
      <c r="I351" s="6"/>
      <c r="J351" s="6"/>
      <c r="K351" s="6"/>
      <c r="L351" s="6"/>
    </row>
    <row r="352" spans="1:12" ht="12.75">
      <c r="A352" s="264"/>
      <c r="B352" s="173"/>
      <c r="C352" s="265"/>
      <c r="D352" s="6"/>
      <c r="E352" s="6"/>
      <c r="F352" s="6"/>
      <c r="G352" s="6"/>
      <c r="H352" s="6"/>
      <c r="I352" s="6"/>
      <c r="J352" s="6"/>
      <c r="K352" s="6"/>
      <c r="L352" s="6"/>
    </row>
    <row r="353" spans="1:12" ht="12.75">
      <c r="A353" s="264"/>
      <c r="B353" s="173"/>
      <c r="C353" s="265"/>
      <c r="D353" s="6"/>
      <c r="E353" s="6"/>
      <c r="F353" s="6"/>
      <c r="G353" s="6"/>
      <c r="H353" s="6"/>
      <c r="I353" s="6"/>
      <c r="J353" s="6"/>
      <c r="K353" s="6"/>
      <c r="L353" s="6"/>
    </row>
    <row r="354" spans="1:12" ht="12.75">
      <c r="A354" s="264"/>
      <c r="B354" s="173"/>
      <c r="C354" s="265"/>
      <c r="D354" s="6"/>
      <c r="E354" s="6"/>
      <c r="F354" s="6"/>
      <c r="G354" s="6"/>
      <c r="H354" s="6"/>
      <c r="I354" s="6"/>
      <c r="J354" s="6"/>
      <c r="K354" s="6"/>
      <c r="L354" s="6"/>
    </row>
    <row r="355" spans="1:12" ht="12.75">
      <c r="A355" s="264"/>
      <c r="B355" s="173"/>
      <c r="C355" s="265"/>
      <c r="D355" s="6"/>
      <c r="E355" s="6"/>
      <c r="F355" s="6"/>
      <c r="G355" s="6"/>
      <c r="H355" s="6"/>
      <c r="I355" s="6"/>
      <c r="J355" s="6"/>
      <c r="K355" s="6"/>
      <c r="L355" s="6"/>
    </row>
    <row r="356" spans="1:12" ht="12.75">
      <c r="A356" s="264"/>
      <c r="B356" s="173"/>
      <c r="C356" s="265"/>
      <c r="D356" s="6"/>
      <c r="E356" s="6"/>
      <c r="F356" s="6"/>
      <c r="G356" s="6"/>
      <c r="H356" s="6"/>
      <c r="I356" s="6"/>
      <c r="J356" s="6"/>
      <c r="K356" s="6"/>
      <c r="L356" s="6"/>
    </row>
    <row r="357" spans="1:12" ht="12.75">
      <c r="A357" s="264"/>
      <c r="B357" s="173"/>
      <c r="C357" s="265"/>
      <c r="D357" s="6"/>
      <c r="E357" s="6"/>
      <c r="F357" s="6"/>
      <c r="G357" s="6"/>
      <c r="H357" s="6"/>
      <c r="I357" s="6"/>
      <c r="J357" s="6"/>
      <c r="K357" s="6"/>
      <c r="L357" s="6"/>
    </row>
    <row r="358" spans="1:12" ht="12.75">
      <c r="A358" s="264"/>
      <c r="B358" s="173"/>
      <c r="C358" s="265"/>
      <c r="D358" s="6"/>
      <c r="E358" s="6"/>
      <c r="F358" s="6"/>
      <c r="G358" s="6"/>
      <c r="H358" s="6"/>
      <c r="I358" s="6"/>
      <c r="J358" s="6"/>
      <c r="K358" s="6"/>
      <c r="L358" s="6"/>
    </row>
    <row r="359" spans="1:12" ht="12.75">
      <c r="A359" s="264"/>
      <c r="B359" s="173"/>
      <c r="C359" s="265"/>
      <c r="D359" s="6"/>
      <c r="E359" s="6"/>
      <c r="F359" s="6"/>
      <c r="G359" s="6"/>
      <c r="H359" s="6"/>
      <c r="I359" s="6"/>
      <c r="J359" s="6"/>
      <c r="K359" s="6"/>
      <c r="L359" s="6"/>
    </row>
    <row r="360" spans="1:12" ht="12.75">
      <c r="A360" s="264"/>
      <c r="B360" s="173"/>
      <c r="C360" s="265"/>
      <c r="D360" s="6"/>
      <c r="E360" s="6"/>
      <c r="F360" s="6"/>
      <c r="G360" s="6"/>
      <c r="H360" s="6"/>
      <c r="I360" s="6"/>
      <c r="J360" s="6"/>
      <c r="K360" s="6"/>
      <c r="L360" s="6"/>
    </row>
    <row r="361" spans="1:12" ht="12.75">
      <c r="A361" s="264"/>
      <c r="B361" s="173"/>
      <c r="C361" s="265"/>
      <c r="D361" s="6"/>
      <c r="E361" s="6"/>
      <c r="F361" s="6"/>
      <c r="G361" s="6"/>
      <c r="H361" s="6"/>
      <c r="I361" s="6"/>
      <c r="J361" s="6"/>
      <c r="K361" s="6"/>
      <c r="L361" s="6"/>
    </row>
    <row r="362" spans="1:12" ht="12.75">
      <c r="A362" s="264"/>
      <c r="B362" s="173"/>
      <c r="C362" s="265"/>
      <c r="D362" s="6"/>
      <c r="E362" s="6"/>
      <c r="F362" s="6"/>
      <c r="G362" s="6"/>
      <c r="H362" s="6"/>
      <c r="I362" s="6"/>
      <c r="J362" s="6"/>
      <c r="K362" s="6"/>
      <c r="L362" s="6"/>
    </row>
    <row r="363" spans="1:12" ht="12.75">
      <c r="A363" s="264"/>
      <c r="B363" s="173"/>
      <c r="C363" s="265"/>
      <c r="D363" s="6"/>
      <c r="E363" s="6"/>
      <c r="F363" s="6"/>
      <c r="G363" s="6"/>
      <c r="H363" s="6"/>
      <c r="I363" s="6"/>
      <c r="J363" s="6"/>
      <c r="K363" s="6"/>
      <c r="L363" s="6"/>
    </row>
    <row r="364" spans="1:12" ht="12.75">
      <c r="A364" s="264"/>
      <c r="B364" s="173"/>
      <c r="C364" s="265"/>
      <c r="D364" s="6"/>
      <c r="E364" s="6"/>
      <c r="F364" s="6"/>
      <c r="G364" s="6"/>
      <c r="H364" s="6"/>
      <c r="I364" s="6"/>
      <c r="J364" s="6"/>
      <c r="K364" s="6"/>
      <c r="L364" s="6"/>
    </row>
    <row r="365" spans="1:12" ht="12.75">
      <c r="A365" s="264"/>
      <c r="B365" s="173"/>
      <c r="C365" s="265"/>
      <c r="D365" s="6"/>
      <c r="E365" s="6"/>
      <c r="F365" s="6"/>
      <c r="G365" s="6"/>
      <c r="H365" s="6"/>
      <c r="I365" s="6"/>
      <c r="J365" s="6"/>
      <c r="K365" s="6"/>
      <c r="L365" s="6"/>
    </row>
    <row r="366" spans="1:12" ht="12.75">
      <c r="A366" s="264"/>
      <c r="B366" s="173"/>
      <c r="C366" s="265"/>
      <c r="D366" s="6"/>
      <c r="E366" s="6"/>
      <c r="F366" s="6"/>
      <c r="G366" s="6"/>
      <c r="H366" s="6"/>
      <c r="I366" s="6"/>
      <c r="J366" s="6"/>
      <c r="K366" s="6"/>
      <c r="L366" s="6"/>
    </row>
    <row r="367" spans="1:12" ht="12.75">
      <c r="A367" s="264"/>
      <c r="B367" s="173"/>
      <c r="C367" s="265"/>
      <c r="D367" s="6"/>
      <c r="E367" s="6"/>
      <c r="F367" s="6"/>
      <c r="G367" s="6"/>
      <c r="H367" s="6"/>
      <c r="I367" s="6"/>
      <c r="J367" s="6"/>
      <c r="K367" s="6"/>
      <c r="L367" s="6"/>
    </row>
    <row r="368" spans="1:12" ht="12.75">
      <c r="A368" s="264"/>
      <c r="B368" s="173"/>
      <c r="C368" s="265"/>
      <c r="D368" s="6"/>
      <c r="E368" s="6"/>
      <c r="F368" s="6"/>
      <c r="G368" s="6"/>
      <c r="H368" s="6"/>
      <c r="I368" s="6"/>
      <c r="J368" s="6"/>
      <c r="K368" s="6"/>
      <c r="L368" s="6"/>
    </row>
    <row r="369" spans="1:12" ht="12.75">
      <c r="A369" s="264"/>
      <c r="B369" s="173"/>
      <c r="C369" s="265"/>
      <c r="D369" s="6"/>
      <c r="E369" s="6"/>
      <c r="F369" s="6"/>
      <c r="G369" s="6"/>
      <c r="H369" s="6"/>
      <c r="I369" s="6"/>
      <c r="J369" s="6"/>
      <c r="K369" s="6"/>
      <c r="L369" s="6"/>
    </row>
    <row r="370" spans="1:12" ht="12.75">
      <c r="A370" s="264"/>
      <c r="B370" s="173"/>
      <c r="C370" s="265"/>
      <c r="D370" s="6"/>
      <c r="E370" s="6"/>
      <c r="F370" s="6"/>
      <c r="G370" s="6"/>
      <c r="H370" s="6"/>
      <c r="I370" s="6"/>
      <c r="J370" s="6"/>
      <c r="K370" s="6"/>
      <c r="L370" s="6"/>
    </row>
    <row r="371" spans="1:12" ht="12.75">
      <c r="A371" s="264"/>
      <c r="B371" s="173"/>
      <c r="C371" s="265"/>
      <c r="D371" s="6"/>
      <c r="E371" s="6"/>
      <c r="F371" s="6"/>
      <c r="G371" s="6"/>
      <c r="H371" s="6"/>
      <c r="I371" s="6"/>
      <c r="J371" s="6"/>
      <c r="K371" s="6"/>
      <c r="L371" s="6"/>
    </row>
    <row r="372" spans="1:12" ht="12.75">
      <c r="A372" s="264"/>
      <c r="B372" s="173"/>
      <c r="C372" s="265"/>
      <c r="D372" s="6"/>
      <c r="E372" s="6"/>
      <c r="F372" s="6"/>
      <c r="G372" s="6"/>
      <c r="H372" s="6"/>
      <c r="I372" s="6"/>
      <c r="J372" s="6"/>
      <c r="K372" s="6"/>
      <c r="L372" s="6"/>
    </row>
    <row r="373" spans="1:12" ht="12.75">
      <c r="A373" s="264"/>
      <c r="B373" s="173"/>
      <c r="C373" s="265"/>
      <c r="D373" s="6"/>
      <c r="E373" s="6"/>
      <c r="F373" s="6"/>
      <c r="G373" s="6"/>
      <c r="H373" s="6"/>
      <c r="I373" s="6"/>
      <c r="J373" s="6"/>
      <c r="K373" s="6"/>
      <c r="L373" s="6"/>
    </row>
    <row r="374" spans="1:12" ht="12.75">
      <c r="A374" s="264"/>
      <c r="B374" s="173"/>
      <c r="C374" s="265"/>
      <c r="D374" s="6"/>
      <c r="E374" s="6"/>
      <c r="F374" s="6"/>
      <c r="G374" s="6"/>
      <c r="H374" s="6"/>
      <c r="I374" s="6"/>
      <c r="J374" s="6"/>
      <c r="K374" s="6"/>
      <c r="L374" s="6"/>
    </row>
    <row r="375" spans="1:12" ht="12.75">
      <c r="A375" s="264"/>
      <c r="B375" s="173"/>
      <c r="C375" s="265"/>
      <c r="D375" s="6"/>
      <c r="E375" s="6"/>
      <c r="F375" s="6"/>
      <c r="G375" s="6"/>
      <c r="H375" s="6"/>
      <c r="I375" s="6"/>
      <c r="J375" s="6"/>
      <c r="K375" s="6"/>
      <c r="L375" s="6"/>
    </row>
    <row r="376" spans="1:12" ht="12.75">
      <c r="A376" s="264"/>
      <c r="B376" s="173"/>
      <c r="C376" s="265"/>
      <c r="D376" s="6"/>
      <c r="E376" s="6"/>
      <c r="F376" s="6"/>
      <c r="G376" s="6"/>
      <c r="H376" s="6"/>
      <c r="I376" s="6"/>
      <c r="J376" s="6"/>
      <c r="K376" s="6"/>
      <c r="L376" s="6"/>
    </row>
    <row r="377" spans="1:12" ht="12.75">
      <c r="A377" s="264"/>
      <c r="B377" s="173"/>
      <c r="C377" s="265"/>
      <c r="D377" s="6"/>
      <c r="E377" s="6"/>
      <c r="F377" s="6"/>
      <c r="G377" s="6"/>
      <c r="H377" s="6"/>
      <c r="I377" s="6"/>
      <c r="J377" s="6"/>
      <c r="K377" s="6"/>
      <c r="L377" s="6"/>
    </row>
    <row r="378" spans="1:12" ht="12.75">
      <c r="A378" s="264"/>
      <c r="B378" s="173"/>
      <c r="C378" s="265"/>
      <c r="D378" s="6"/>
      <c r="E378" s="6"/>
      <c r="F378" s="6"/>
      <c r="G378" s="6"/>
      <c r="H378" s="6"/>
      <c r="I378" s="6"/>
      <c r="J378" s="6"/>
      <c r="K378" s="6"/>
      <c r="L378" s="6"/>
    </row>
    <row r="379" spans="1:12" ht="12.75">
      <c r="A379" s="264"/>
      <c r="B379" s="173"/>
      <c r="C379" s="265"/>
      <c r="D379" s="6"/>
      <c r="E379" s="6"/>
      <c r="F379" s="6"/>
      <c r="G379" s="6"/>
      <c r="H379" s="6"/>
      <c r="I379" s="6"/>
      <c r="J379" s="6"/>
      <c r="K379" s="6"/>
      <c r="L379" s="6"/>
    </row>
    <row r="380" spans="1:12" ht="12.75">
      <c r="A380" s="264"/>
      <c r="B380" s="173"/>
      <c r="C380" s="265"/>
      <c r="D380" s="6"/>
      <c r="E380" s="6"/>
      <c r="F380" s="6"/>
      <c r="G380" s="6"/>
      <c r="H380" s="6"/>
      <c r="I380" s="6"/>
      <c r="J380" s="6"/>
      <c r="K380" s="6"/>
      <c r="L380" s="6"/>
    </row>
    <row r="381" spans="1:12" ht="12.75">
      <c r="A381" s="264"/>
      <c r="B381" s="173"/>
      <c r="C381" s="265"/>
      <c r="D381" s="6"/>
      <c r="E381" s="6"/>
      <c r="F381" s="6"/>
      <c r="G381" s="6"/>
      <c r="H381" s="6"/>
      <c r="I381" s="6"/>
      <c r="J381" s="6"/>
      <c r="K381" s="6"/>
      <c r="L381" s="6"/>
    </row>
    <row r="382" spans="1:12" ht="12.75">
      <c r="A382" s="264"/>
      <c r="B382" s="173"/>
      <c r="C382" s="265"/>
      <c r="D382" s="6"/>
      <c r="E382" s="6"/>
      <c r="F382" s="6"/>
      <c r="G382" s="6"/>
      <c r="H382" s="6"/>
      <c r="I382" s="6"/>
      <c r="J382" s="6"/>
      <c r="K382" s="6"/>
      <c r="L382" s="6"/>
    </row>
    <row r="383" spans="1:12" ht="12.75">
      <c r="A383" s="264"/>
      <c r="B383" s="173"/>
      <c r="C383" s="265"/>
      <c r="D383" s="6"/>
      <c r="E383" s="6"/>
      <c r="F383" s="6"/>
      <c r="G383" s="6"/>
      <c r="H383" s="6"/>
      <c r="I383" s="6"/>
      <c r="J383" s="6"/>
      <c r="K383" s="6"/>
      <c r="L383" s="6"/>
    </row>
    <row r="384" spans="1:12" ht="12.75">
      <c r="A384" s="264"/>
      <c r="B384" s="173"/>
      <c r="C384" s="265"/>
      <c r="D384" s="6"/>
      <c r="E384" s="6"/>
      <c r="F384" s="6"/>
      <c r="G384" s="6"/>
      <c r="H384" s="6"/>
      <c r="I384" s="6"/>
      <c r="J384" s="6"/>
      <c r="K384" s="6"/>
      <c r="L384" s="6"/>
    </row>
    <row r="385" spans="1:12" ht="12.75">
      <c r="A385" s="264"/>
      <c r="B385" s="173"/>
      <c r="C385" s="265"/>
      <c r="D385" s="6"/>
      <c r="E385" s="6"/>
      <c r="F385" s="6"/>
      <c r="G385" s="6"/>
      <c r="H385" s="6"/>
      <c r="I385" s="6"/>
      <c r="J385" s="6"/>
      <c r="K385" s="6"/>
      <c r="L385" s="6"/>
    </row>
    <row r="386" spans="1:12" ht="12.75">
      <c r="A386" s="264"/>
      <c r="B386" s="173"/>
      <c r="C386" s="265"/>
      <c r="D386" s="6"/>
      <c r="E386" s="6"/>
      <c r="F386" s="6"/>
      <c r="G386" s="6"/>
      <c r="H386" s="6"/>
      <c r="I386" s="6"/>
      <c r="J386" s="6"/>
      <c r="K386" s="6"/>
      <c r="L386" s="6"/>
    </row>
    <row r="387" spans="1:12" ht="12.75">
      <c r="A387" s="264"/>
      <c r="B387" s="173"/>
      <c r="C387" s="265"/>
      <c r="D387" s="6"/>
      <c r="E387" s="6"/>
      <c r="F387" s="6"/>
      <c r="G387" s="6"/>
      <c r="H387" s="6"/>
      <c r="I387" s="6"/>
      <c r="J387" s="6"/>
      <c r="K387" s="6"/>
      <c r="L387" s="6"/>
    </row>
    <row r="388" spans="1:12" ht="12.75">
      <c r="A388" s="264"/>
      <c r="B388" s="173"/>
      <c r="C388" s="265"/>
      <c r="D388" s="6"/>
      <c r="E388" s="6"/>
      <c r="F388" s="6"/>
      <c r="G388" s="6"/>
      <c r="H388" s="6"/>
      <c r="I388" s="6"/>
      <c r="J388" s="6"/>
      <c r="K388" s="6"/>
      <c r="L388" s="6"/>
    </row>
    <row r="389" spans="1:12" ht="12.75">
      <c r="A389" s="264"/>
      <c r="B389" s="173"/>
      <c r="C389" s="265"/>
      <c r="D389" s="6"/>
      <c r="E389" s="6"/>
      <c r="F389" s="6"/>
      <c r="G389" s="6"/>
      <c r="H389" s="6"/>
      <c r="I389" s="6"/>
      <c r="J389" s="6"/>
      <c r="K389" s="6"/>
      <c r="L389" s="6"/>
    </row>
    <row r="390" spans="1:12" ht="12.75">
      <c r="A390" s="264"/>
      <c r="B390" s="173"/>
      <c r="C390" s="265"/>
      <c r="D390" s="6"/>
      <c r="E390" s="6"/>
      <c r="F390" s="6"/>
      <c r="G390" s="6"/>
      <c r="H390" s="6"/>
      <c r="I390" s="6"/>
      <c r="J390" s="6"/>
      <c r="K390" s="6"/>
      <c r="L390" s="6"/>
    </row>
    <row r="391" spans="1:12" ht="12.75">
      <c r="A391" s="264"/>
      <c r="B391" s="173"/>
      <c r="C391" s="265"/>
      <c r="D391" s="6"/>
      <c r="E391" s="6"/>
      <c r="F391" s="6"/>
      <c r="G391" s="6"/>
      <c r="H391" s="6"/>
      <c r="I391" s="6"/>
      <c r="J391" s="6"/>
      <c r="K391" s="6"/>
      <c r="L391" s="6"/>
    </row>
    <row r="392" spans="1:12" ht="12.75">
      <c r="A392" s="264"/>
      <c r="B392" s="173"/>
      <c r="C392" s="265"/>
      <c r="D392" s="6"/>
      <c r="E392" s="6"/>
      <c r="F392" s="6"/>
      <c r="G392" s="6"/>
      <c r="H392" s="6"/>
      <c r="I392" s="6"/>
      <c r="J392" s="6"/>
      <c r="K392" s="6"/>
      <c r="L392" s="6"/>
    </row>
    <row r="393" spans="1:12" ht="12.75">
      <c r="A393" s="264"/>
      <c r="B393" s="173"/>
      <c r="C393" s="265"/>
      <c r="D393" s="6"/>
      <c r="E393" s="6"/>
      <c r="F393" s="6"/>
      <c r="G393" s="6"/>
      <c r="H393" s="6"/>
      <c r="I393" s="6"/>
      <c r="J393" s="6"/>
      <c r="K393" s="6"/>
      <c r="L393" s="6"/>
    </row>
    <row r="394" spans="1:12" ht="12.75">
      <c r="A394" s="264"/>
      <c r="B394" s="173"/>
      <c r="C394" s="265"/>
      <c r="D394" s="6"/>
      <c r="E394" s="6"/>
      <c r="F394" s="6"/>
      <c r="G394" s="6"/>
      <c r="H394" s="6"/>
      <c r="I394" s="6"/>
      <c r="J394" s="6"/>
      <c r="K394" s="6"/>
      <c r="L394" s="6"/>
    </row>
    <row r="395" spans="1:12" ht="12.75">
      <c r="A395" s="264"/>
      <c r="B395" s="173"/>
      <c r="C395" s="265"/>
      <c r="D395" s="6"/>
      <c r="E395" s="6"/>
      <c r="F395" s="6"/>
      <c r="G395" s="6"/>
      <c r="H395" s="6"/>
      <c r="I395" s="6"/>
      <c r="J395" s="6"/>
      <c r="K395" s="6"/>
      <c r="L395" s="6"/>
    </row>
    <row r="396" spans="1:12" ht="12.75">
      <c r="A396" s="264"/>
      <c r="B396" s="173"/>
      <c r="C396" s="265"/>
      <c r="D396" s="6"/>
      <c r="E396" s="6"/>
      <c r="F396" s="6"/>
      <c r="G396" s="6"/>
      <c r="H396" s="6"/>
      <c r="I396" s="6"/>
      <c r="J396" s="6"/>
      <c r="K396" s="6"/>
      <c r="L396" s="6"/>
    </row>
    <row r="397" spans="1:12" ht="12.75">
      <c r="A397" s="264"/>
      <c r="B397" s="173"/>
      <c r="C397" s="265"/>
      <c r="D397" s="6"/>
      <c r="E397" s="6"/>
      <c r="F397" s="6"/>
      <c r="G397" s="6"/>
      <c r="H397" s="6"/>
      <c r="I397" s="6"/>
      <c r="J397" s="6"/>
      <c r="K397" s="6"/>
      <c r="L397" s="6"/>
    </row>
    <row r="398" spans="1:12" ht="12.75">
      <c r="A398" s="264"/>
      <c r="B398" s="173"/>
      <c r="C398" s="265"/>
      <c r="D398" s="6"/>
      <c r="E398" s="6"/>
      <c r="F398" s="6"/>
      <c r="G398" s="6"/>
      <c r="H398" s="6"/>
      <c r="I398" s="6"/>
      <c r="J398" s="6"/>
      <c r="K398" s="6"/>
      <c r="L398" s="6"/>
    </row>
    <row r="399" spans="1:12" ht="12.75">
      <c r="A399" s="264"/>
      <c r="B399" s="173"/>
      <c r="C399" s="265"/>
      <c r="D399" s="6"/>
      <c r="E399" s="6"/>
      <c r="F399" s="6"/>
      <c r="G399" s="6"/>
      <c r="H399" s="6"/>
      <c r="I399" s="6"/>
      <c r="J399" s="6"/>
      <c r="K399" s="6"/>
      <c r="L399" s="6"/>
    </row>
    <row r="400" spans="1:12" ht="12.75">
      <c r="A400" s="264"/>
      <c r="B400" s="173"/>
      <c r="C400" s="265"/>
      <c r="D400" s="6"/>
      <c r="E400" s="6"/>
      <c r="F400" s="6"/>
      <c r="G400" s="6"/>
      <c r="H400" s="6"/>
      <c r="I400" s="6"/>
      <c r="J400" s="6"/>
      <c r="K400" s="6"/>
      <c r="L400" s="6"/>
    </row>
    <row r="401" spans="1:12" ht="12.75">
      <c r="A401" s="264"/>
      <c r="B401" s="173"/>
      <c r="C401" s="265"/>
      <c r="D401" s="6"/>
      <c r="E401" s="6"/>
      <c r="F401" s="6"/>
      <c r="G401" s="6"/>
      <c r="H401" s="6"/>
      <c r="I401" s="6"/>
      <c r="J401" s="6"/>
      <c r="K401" s="6"/>
      <c r="L401" s="6"/>
    </row>
    <row r="402" spans="1:12" ht="12.75">
      <c r="A402" s="264"/>
      <c r="B402" s="173"/>
      <c r="C402" s="265"/>
      <c r="D402" s="6"/>
      <c r="E402" s="6"/>
      <c r="F402" s="6"/>
      <c r="G402" s="6"/>
      <c r="H402" s="6"/>
      <c r="I402" s="6"/>
      <c r="J402" s="6"/>
      <c r="K402" s="6"/>
      <c r="L402" s="6"/>
    </row>
    <row r="403" spans="1:12" ht="12.75">
      <c r="A403" s="264"/>
      <c r="B403" s="173"/>
      <c r="C403" s="265"/>
      <c r="D403" s="6"/>
      <c r="E403" s="6"/>
      <c r="F403" s="6"/>
      <c r="G403" s="6"/>
      <c r="H403" s="6"/>
      <c r="I403" s="6"/>
      <c r="J403" s="6"/>
      <c r="K403" s="6"/>
      <c r="L403" s="6"/>
    </row>
    <row r="404" spans="1:12" ht="12.75">
      <c r="A404" s="264"/>
      <c r="B404" s="173"/>
      <c r="C404" s="265"/>
      <c r="D404" s="6"/>
      <c r="E404" s="6"/>
      <c r="F404" s="6"/>
      <c r="G404" s="6"/>
      <c r="H404" s="6"/>
      <c r="I404" s="6"/>
      <c r="J404" s="6"/>
      <c r="K404" s="6"/>
      <c r="L404" s="6"/>
    </row>
    <row r="405" spans="1:12" ht="12.75">
      <c r="A405" s="264"/>
      <c r="B405" s="173"/>
      <c r="C405" s="265"/>
      <c r="D405" s="6"/>
      <c r="E405" s="6"/>
      <c r="F405" s="6"/>
      <c r="G405" s="6"/>
      <c r="H405" s="6"/>
      <c r="I405" s="6"/>
      <c r="J405" s="6"/>
      <c r="K405" s="6"/>
      <c r="L405" s="6"/>
    </row>
    <row r="406" spans="1:12" ht="12.75">
      <c r="A406" s="264"/>
      <c r="B406" s="173"/>
      <c r="C406" s="265"/>
      <c r="D406" s="6"/>
      <c r="E406" s="6"/>
      <c r="F406" s="6"/>
      <c r="G406" s="6"/>
      <c r="H406" s="6"/>
      <c r="I406" s="6"/>
      <c r="J406" s="6"/>
      <c r="K406" s="6"/>
      <c r="L406" s="6"/>
    </row>
    <row r="407" spans="1:12" ht="12.75">
      <c r="A407" s="264"/>
      <c r="B407" s="173"/>
      <c r="C407" s="265"/>
      <c r="D407" s="6"/>
      <c r="E407" s="6"/>
      <c r="F407" s="6"/>
      <c r="G407" s="6"/>
      <c r="H407" s="6"/>
      <c r="I407" s="6"/>
      <c r="J407" s="6"/>
      <c r="K407" s="6"/>
      <c r="L407" s="6"/>
    </row>
    <row r="408" spans="1:12" ht="12.75">
      <c r="A408" s="264"/>
      <c r="B408" s="173"/>
      <c r="C408" s="265"/>
      <c r="D408" s="6"/>
      <c r="E408" s="6"/>
      <c r="F408" s="6"/>
      <c r="G408" s="6"/>
      <c r="H408" s="6"/>
      <c r="I408" s="6"/>
      <c r="J408" s="6"/>
      <c r="K408" s="6"/>
      <c r="L408" s="6"/>
    </row>
    <row r="409" spans="1:12" ht="12.75">
      <c r="A409" s="264"/>
      <c r="B409" s="173"/>
      <c r="C409" s="265"/>
      <c r="D409" s="6"/>
      <c r="E409" s="6"/>
      <c r="F409" s="6"/>
      <c r="G409" s="6"/>
      <c r="H409" s="6"/>
      <c r="I409" s="6"/>
      <c r="J409" s="6"/>
      <c r="K409" s="6"/>
      <c r="L409" s="6"/>
    </row>
    <row r="410" spans="1:12" ht="12.75">
      <c r="A410" s="264"/>
      <c r="B410" s="173"/>
      <c r="C410" s="265"/>
      <c r="D410" s="6"/>
      <c r="E410" s="6"/>
      <c r="F410" s="6"/>
      <c r="G410" s="6"/>
      <c r="H410" s="6"/>
      <c r="I410" s="6"/>
      <c r="J410" s="6"/>
      <c r="K410" s="6"/>
      <c r="L410" s="6"/>
    </row>
    <row r="411" spans="1:12" ht="12.75">
      <c r="A411" s="264"/>
      <c r="B411" s="173"/>
      <c r="C411" s="265"/>
      <c r="D411" s="6"/>
      <c r="E411" s="6"/>
      <c r="F411" s="6"/>
      <c r="G411" s="6"/>
      <c r="H411" s="6"/>
      <c r="I411" s="6"/>
      <c r="J411" s="6"/>
      <c r="K411" s="6"/>
      <c r="L411" s="6"/>
    </row>
    <row r="412" spans="1:12" ht="12.75">
      <c r="A412" s="264"/>
      <c r="B412" s="173"/>
      <c r="C412" s="265"/>
      <c r="D412" s="6"/>
      <c r="E412" s="6"/>
      <c r="F412" s="6"/>
      <c r="G412" s="6"/>
      <c r="H412" s="6"/>
      <c r="I412" s="6"/>
      <c r="J412" s="6"/>
      <c r="K412" s="6"/>
      <c r="L412" s="6"/>
    </row>
    <row r="413" spans="1:12" ht="12.75">
      <c r="A413" s="264"/>
      <c r="B413" s="173"/>
      <c r="C413" s="265"/>
      <c r="D413" s="6"/>
      <c r="E413" s="6"/>
      <c r="F413" s="6"/>
      <c r="G413" s="6"/>
      <c r="H413" s="6"/>
      <c r="I413" s="6"/>
      <c r="J413" s="6"/>
      <c r="K413" s="6"/>
      <c r="L413" s="6"/>
    </row>
    <row r="414" spans="1:12" ht="12.75">
      <c r="A414" s="264"/>
      <c r="B414" s="173"/>
      <c r="C414" s="265"/>
      <c r="D414" s="6"/>
      <c r="E414" s="6"/>
      <c r="F414" s="6"/>
      <c r="G414" s="6"/>
      <c r="H414" s="6"/>
      <c r="I414" s="6"/>
      <c r="J414" s="6"/>
      <c r="K414" s="6"/>
      <c r="L414" s="6"/>
    </row>
    <row r="415" spans="1:12" ht="12.75">
      <c r="A415" s="264"/>
      <c r="B415" s="173"/>
      <c r="C415" s="265"/>
      <c r="D415" s="6"/>
      <c r="E415" s="6"/>
      <c r="F415" s="6"/>
      <c r="G415" s="6"/>
      <c r="H415" s="6"/>
      <c r="I415" s="6"/>
      <c r="J415" s="6"/>
      <c r="K415" s="6"/>
      <c r="L415" s="6"/>
    </row>
    <row r="416" spans="1:12" ht="12.75">
      <c r="A416" s="264"/>
      <c r="B416" s="173"/>
      <c r="C416" s="265"/>
      <c r="D416" s="6"/>
      <c r="E416" s="6"/>
      <c r="F416" s="6"/>
      <c r="G416" s="6"/>
      <c r="H416" s="6"/>
      <c r="I416" s="6"/>
      <c r="J416" s="6"/>
      <c r="K416" s="6"/>
      <c r="L416" s="6"/>
    </row>
    <row r="417" spans="1:12" ht="12.75">
      <c r="A417" s="264"/>
      <c r="B417" s="173"/>
      <c r="C417" s="265"/>
      <c r="D417" s="6"/>
      <c r="E417" s="6"/>
      <c r="F417" s="6"/>
      <c r="G417" s="6"/>
      <c r="H417" s="6"/>
      <c r="I417" s="6"/>
      <c r="J417" s="6"/>
      <c r="K417" s="6"/>
      <c r="L417" s="6"/>
    </row>
    <row r="418" spans="1:12" ht="12.75">
      <c r="A418" s="264"/>
      <c r="B418" s="173"/>
      <c r="C418" s="265"/>
      <c r="D418" s="6"/>
      <c r="E418" s="6"/>
      <c r="F418" s="6"/>
      <c r="G418" s="6"/>
      <c r="H418" s="6"/>
      <c r="I418" s="6"/>
      <c r="J418" s="6"/>
      <c r="K418" s="6"/>
      <c r="L418" s="6"/>
    </row>
    <row r="419" spans="1:12" ht="12.75">
      <c r="A419" s="264"/>
      <c r="B419" s="173"/>
      <c r="C419" s="265"/>
      <c r="D419" s="6"/>
      <c r="E419" s="6"/>
      <c r="F419" s="6"/>
      <c r="G419" s="6"/>
      <c r="H419" s="6"/>
      <c r="I419" s="6"/>
      <c r="J419" s="6"/>
      <c r="K419" s="6"/>
      <c r="L419" s="6"/>
    </row>
    <row r="420" spans="1:12" ht="12.75">
      <c r="A420" s="264"/>
      <c r="B420" s="173"/>
      <c r="C420" s="265"/>
      <c r="D420" s="6"/>
      <c r="E420" s="6"/>
      <c r="F420" s="6"/>
      <c r="G420" s="6"/>
      <c r="H420" s="6"/>
      <c r="I420" s="6"/>
      <c r="J420" s="6"/>
      <c r="K420" s="6"/>
      <c r="L420" s="6"/>
    </row>
    <row r="421" spans="1:12" ht="12.75">
      <c r="A421" s="264"/>
      <c r="B421" s="173"/>
      <c r="C421" s="265"/>
      <c r="D421" s="6"/>
      <c r="E421" s="6"/>
      <c r="F421" s="6"/>
      <c r="G421" s="6"/>
      <c r="H421" s="6"/>
      <c r="I421" s="6"/>
      <c r="J421" s="6"/>
      <c r="K421" s="6"/>
      <c r="L421" s="6"/>
    </row>
    <row r="422" spans="1:12" ht="12.75">
      <c r="A422" s="264"/>
      <c r="B422" s="173"/>
      <c r="C422" s="265"/>
      <c r="D422" s="6"/>
      <c r="E422" s="6"/>
      <c r="F422" s="6"/>
      <c r="G422" s="6"/>
      <c r="H422" s="6"/>
      <c r="I422" s="6"/>
      <c r="J422" s="6"/>
      <c r="K422" s="6"/>
      <c r="L422" s="6"/>
    </row>
    <row r="423" spans="1:12" ht="12.75">
      <c r="A423" s="264"/>
      <c r="B423" s="173"/>
      <c r="C423" s="265"/>
      <c r="D423" s="6"/>
      <c r="E423" s="6"/>
      <c r="F423" s="6"/>
      <c r="G423" s="6"/>
      <c r="H423" s="6"/>
      <c r="I423" s="6"/>
      <c r="J423" s="6"/>
      <c r="K423" s="6"/>
      <c r="L423" s="6"/>
    </row>
    <row r="424" spans="1:12" ht="12.75">
      <c r="A424" s="264"/>
      <c r="B424" s="173"/>
      <c r="C424" s="265"/>
      <c r="D424" s="6"/>
      <c r="E424" s="6"/>
      <c r="F424" s="6"/>
      <c r="G424" s="6"/>
      <c r="H424" s="6"/>
      <c r="I424" s="6"/>
      <c r="J424" s="6"/>
      <c r="K424" s="6"/>
      <c r="L424" s="6"/>
    </row>
    <row r="425" spans="1:12" ht="12.75">
      <c r="A425" s="264"/>
      <c r="B425" s="173"/>
      <c r="C425" s="265"/>
      <c r="D425" s="6"/>
      <c r="E425" s="6"/>
      <c r="F425" s="6"/>
      <c r="G425" s="6"/>
      <c r="H425" s="6"/>
      <c r="I425" s="6"/>
      <c r="J425" s="6"/>
      <c r="K425" s="6"/>
      <c r="L425" s="6"/>
    </row>
    <row r="426" spans="1:12" ht="12.75">
      <c r="A426" s="264"/>
      <c r="B426" s="173"/>
      <c r="C426" s="265"/>
      <c r="D426" s="6"/>
      <c r="E426" s="6"/>
      <c r="F426" s="6"/>
      <c r="G426" s="6"/>
      <c r="H426" s="6"/>
      <c r="I426" s="6"/>
      <c r="J426" s="6"/>
      <c r="K426" s="6"/>
      <c r="L426" s="6"/>
    </row>
    <row r="427" spans="1:12" ht="12.75">
      <c r="A427" s="264"/>
      <c r="B427" s="173"/>
      <c r="C427" s="265"/>
      <c r="D427" s="6"/>
      <c r="E427" s="6"/>
      <c r="F427" s="6"/>
      <c r="G427" s="6"/>
      <c r="H427" s="6"/>
      <c r="I427" s="6"/>
      <c r="J427" s="6"/>
      <c r="K427" s="6"/>
      <c r="L427" s="6"/>
    </row>
    <row r="428" spans="1:12" ht="12.75">
      <c r="A428" s="264"/>
      <c r="B428" s="173"/>
      <c r="C428" s="265"/>
      <c r="D428" s="6"/>
      <c r="E428" s="6"/>
      <c r="F428" s="6"/>
      <c r="G428" s="6"/>
      <c r="H428" s="6"/>
      <c r="I428" s="6"/>
      <c r="J428" s="6"/>
      <c r="K428" s="6"/>
      <c r="L428" s="6"/>
    </row>
    <row r="429" spans="1:12" ht="12.75">
      <c r="A429" s="264"/>
      <c r="B429" s="173"/>
      <c r="C429" s="265"/>
      <c r="D429" s="6"/>
      <c r="E429" s="6"/>
      <c r="F429" s="6"/>
      <c r="G429" s="6"/>
      <c r="H429" s="6"/>
      <c r="I429" s="6"/>
      <c r="J429" s="6"/>
      <c r="K429" s="6"/>
      <c r="L429" s="6"/>
    </row>
    <row r="430" spans="1:12" ht="12.75">
      <c r="A430" s="264"/>
      <c r="B430" s="173"/>
      <c r="C430" s="265"/>
      <c r="D430" s="6"/>
      <c r="E430" s="6"/>
      <c r="F430" s="6"/>
      <c r="G430" s="6"/>
      <c r="H430" s="6"/>
      <c r="I430" s="6"/>
      <c r="J430" s="6"/>
      <c r="K430" s="6"/>
      <c r="L430" s="6"/>
    </row>
    <row r="431" spans="1:12" ht="12.75">
      <c r="A431" s="264"/>
      <c r="B431" s="173"/>
      <c r="C431" s="265"/>
      <c r="D431" s="6"/>
      <c r="E431" s="6"/>
      <c r="F431" s="6"/>
      <c r="G431" s="6"/>
      <c r="H431" s="6"/>
      <c r="I431" s="6"/>
      <c r="J431" s="6"/>
      <c r="K431" s="6"/>
      <c r="L431" s="6"/>
    </row>
    <row r="432" spans="1:12" ht="12.75">
      <c r="A432" s="264"/>
      <c r="B432" s="173"/>
      <c r="C432" s="265"/>
      <c r="D432" s="6"/>
      <c r="E432" s="6"/>
      <c r="F432" s="6"/>
      <c r="G432" s="6"/>
      <c r="H432" s="6"/>
      <c r="I432" s="6"/>
      <c r="J432" s="6"/>
      <c r="K432" s="6"/>
      <c r="L432" s="6"/>
    </row>
    <row r="433" spans="1:12" ht="12.75">
      <c r="A433" s="264"/>
      <c r="B433" s="173"/>
      <c r="C433" s="265"/>
      <c r="D433" s="6"/>
      <c r="E433" s="6"/>
      <c r="F433" s="6"/>
      <c r="G433" s="6"/>
      <c r="H433" s="6"/>
      <c r="I433" s="6"/>
      <c r="J433" s="6"/>
      <c r="K433" s="6"/>
      <c r="L433" s="6"/>
    </row>
    <row r="434" spans="1:12" ht="12.75">
      <c r="A434" s="264"/>
      <c r="B434" s="173"/>
      <c r="C434" s="265"/>
      <c r="D434" s="6"/>
      <c r="E434" s="6"/>
      <c r="F434" s="6"/>
      <c r="G434" s="6"/>
      <c r="H434" s="6"/>
      <c r="I434" s="6"/>
      <c r="J434" s="6"/>
      <c r="K434" s="6"/>
      <c r="L434" s="6"/>
    </row>
    <row r="435" spans="1:12" ht="12.75">
      <c r="A435" s="264"/>
      <c r="B435" s="173"/>
      <c r="C435" s="265"/>
      <c r="D435" s="6"/>
      <c r="E435" s="6"/>
      <c r="F435" s="6"/>
      <c r="G435" s="6"/>
      <c r="H435" s="6"/>
      <c r="I435" s="6"/>
      <c r="J435" s="6"/>
      <c r="K435" s="6"/>
      <c r="L435" s="6"/>
    </row>
    <row r="436" spans="1:12" ht="12.75">
      <c r="A436" s="264"/>
      <c r="B436" s="173"/>
      <c r="C436" s="265"/>
      <c r="D436" s="6"/>
      <c r="E436" s="6"/>
      <c r="F436" s="6"/>
      <c r="G436" s="6"/>
      <c r="H436" s="6"/>
      <c r="I436" s="6"/>
      <c r="J436" s="6"/>
      <c r="K436" s="6"/>
      <c r="L436" s="6"/>
    </row>
    <row r="437" spans="1:12" ht="12.75">
      <c r="A437" s="264"/>
      <c r="B437" s="173"/>
      <c r="C437" s="265"/>
      <c r="D437" s="6"/>
      <c r="E437" s="6"/>
      <c r="F437" s="6"/>
      <c r="G437" s="6"/>
      <c r="H437" s="6"/>
      <c r="I437" s="6"/>
      <c r="J437" s="6"/>
      <c r="K437" s="6"/>
      <c r="L437" s="6"/>
    </row>
    <row r="438" spans="1:12" ht="12.75">
      <c r="A438" s="264"/>
      <c r="B438" s="173"/>
      <c r="C438" s="265"/>
      <c r="D438" s="6"/>
      <c r="E438" s="6"/>
      <c r="F438" s="6"/>
      <c r="G438" s="6"/>
      <c r="H438" s="6"/>
      <c r="I438" s="6"/>
      <c r="J438" s="6"/>
      <c r="K438" s="6"/>
      <c r="L438" s="6"/>
    </row>
    <row r="439" spans="1:12" ht="12.75">
      <c r="A439" s="264"/>
      <c r="B439" s="173"/>
      <c r="C439" s="265"/>
      <c r="D439" s="6"/>
      <c r="E439" s="6"/>
      <c r="F439" s="6"/>
      <c r="G439" s="6"/>
      <c r="H439" s="6"/>
      <c r="I439" s="6"/>
      <c r="J439" s="6"/>
      <c r="K439" s="6"/>
      <c r="L439" s="6"/>
    </row>
    <row r="440" spans="1:12" ht="12.75">
      <c r="A440" s="264"/>
      <c r="B440" s="173"/>
      <c r="C440" s="265"/>
      <c r="D440" s="6"/>
      <c r="E440" s="6"/>
      <c r="F440" s="6"/>
      <c r="G440" s="6"/>
      <c r="H440" s="6"/>
      <c r="I440" s="6"/>
      <c r="J440" s="6"/>
      <c r="K440" s="6"/>
      <c r="L440" s="6"/>
    </row>
    <row r="441" spans="1:12" ht="12.75">
      <c r="A441" s="264"/>
      <c r="B441" s="173"/>
      <c r="C441" s="265"/>
      <c r="D441" s="6"/>
      <c r="E441" s="6"/>
      <c r="F441" s="6"/>
      <c r="G441" s="6"/>
      <c r="H441" s="6"/>
      <c r="I441" s="6"/>
      <c r="J441" s="6"/>
      <c r="K441" s="6"/>
      <c r="L441" s="6"/>
    </row>
    <row r="442" spans="1:12" ht="12.75">
      <c r="A442" s="264"/>
      <c r="B442" s="173"/>
      <c r="C442" s="265"/>
      <c r="D442" s="6"/>
      <c r="E442" s="6"/>
      <c r="F442" s="6"/>
      <c r="G442" s="6"/>
      <c r="H442" s="6"/>
      <c r="I442" s="6"/>
      <c r="J442" s="6"/>
      <c r="K442" s="6"/>
      <c r="L442" s="6"/>
    </row>
    <row r="443" spans="1:12" ht="12.75">
      <c r="A443" s="264"/>
      <c r="B443" s="173"/>
      <c r="C443" s="265"/>
      <c r="D443" s="6"/>
      <c r="E443" s="6"/>
      <c r="F443" s="6"/>
      <c r="G443" s="6"/>
      <c r="H443" s="6"/>
      <c r="I443" s="6"/>
      <c r="J443" s="6"/>
      <c r="K443" s="6"/>
      <c r="L443" s="6"/>
    </row>
    <row r="444" spans="1:12" ht="12.75">
      <c r="A444" s="264"/>
      <c r="B444" s="173"/>
      <c r="C444" s="265"/>
      <c r="D444" s="6"/>
      <c r="E444" s="6"/>
      <c r="F444" s="6"/>
      <c r="G444" s="6"/>
      <c r="H444" s="6"/>
      <c r="I444" s="6"/>
      <c r="J444" s="6"/>
      <c r="K444" s="6"/>
      <c r="L444" s="6"/>
    </row>
    <row r="445" spans="1:12" ht="12.75">
      <c r="A445" s="264"/>
      <c r="B445" s="173"/>
      <c r="C445" s="265"/>
      <c r="D445" s="6"/>
      <c r="E445" s="6"/>
      <c r="F445" s="6"/>
      <c r="G445" s="6"/>
      <c r="H445" s="6"/>
      <c r="I445" s="6"/>
      <c r="J445" s="6"/>
      <c r="K445" s="6"/>
      <c r="L445" s="6"/>
    </row>
    <row r="446" spans="1:12" ht="12.75">
      <c r="A446" s="264"/>
      <c r="B446" s="173"/>
      <c r="C446" s="265"/>
      <c r="D446" s="6"/>
      <c r="E446" s="6"/>
      <c r="F446" s="6"/>
      <c r="G446" s="6"/>
      <c r="H446" s="6"/>
      <c r="I446" s="6"/>
      <c r="J446" s="6"/>
      <c r="K446" s="6"/>
      <c r="L446" s="6"/>
    </row>
    <row r="447" spans="1:12" ht="12.75">
      <c r="A447" s="264"/>
      <c r="B447" s="173"/>
      <c r="C447" s="265"/>
      <c r="D447" s="6"/>
      <c r="E447" s="6"/>
      <c r="F447" s="6"/>
      <c r="G447" s="6"/>
      <c r="H447" s="6"/>
      <c r="I447" s="6"/>
      <c r="J447" s="6"/>
      <c r="K447" s="6"/>
      <c r="L447" s="6"/>
    </row>
    <row r="448" spans="1:12" ht="12.75">
      <c r="A448" s="264"/>
      <c r="B448" s="173"/>
      <c r="C448" s="265"/>
      <c r="D448" s="6"/>
      <c r="E448" s="6"/>
      <c r="F448" s="6"/>
      <c r="G448" s="6"/>
      <c r="H448" s="6"/>
      <c r="I448" s="6"/>
      <c r="J448" s="6"/>
      <c r="K448" s="6"/>
      <c r="L448" s="6"/>
    </row>
    <row r="449" spans="1:12" ht="12.75">
      <c r="A449" s="264"/>
      <c r="B449" s="173"/>
      <c r="C449" s="265"/>
      <c r="D449" s="6"/>
      <c r="E449" s="6"/>
      <c r="F449" s="6"/>
      <c r="G449" s="6"/>
      <c r="H449" s="6"/>
      <c r="I449" s="6"/>
      <c r="J449" s="6"/>
      <c r="K449" s="6"/>
      <c r="L449" s="6"/>
    </row>
    <row r="450" spans="1:12" ht="12.75">
      <c r="A450" s="264"/>
      <c r="B450" s="173"/>
      <c r="C450" s="265"/>
      <c r="D450" s="6"/>
      <c r="E450" s="6"/>
      <c r="F450" s="6"/>
      <c r="G450" s="6"/>
      <c r="H450" s="6"/>
      <c r="I450" s="6"/>
      <c r="J450" s="6"/>
      <c r="K450" s="6"/>
      <c r="L450" s="6"/>
    </row>
    <row r="451" spans="1:12" ht="12.75">
      <c r="A451" s="264"/>
      <c r="B451" s="173"/>
      <c r="C451" s="265"/>
      <c r="D451" s="6"/>
      <c r="E451" s="6"/>
      <c r="F451" s="6"/>
      <c r="G451" s="6"/>
      <c r="H451" s="6"/>
      <c r="I451" s="6"/>
      <c r="J451" s="6"/>
      <c r="K451" s="6"/>
      <c r="L451" s="6"/>
    </row>
    <row r="452" spans="1:12" ht="12.75">
      <c r="A452" s="264"/>
      <c r="B452" s="173"/>
      <c r="C452" s="265"/>
      <c r="D452" s="6"/>
      <c r="E452" s="6"/>
      <c r="F452" s="6"/>
      <c r="G452" s="6"/>
      <c r="H452" s="6"/>
      <c r="I452" s="6"/>
      <c r="J452" s="6"/>
      <c r="K452" s="6"/>
      <c r="L452" s="6"/>
    </row>
    <row r="453" spans="1:12" ht="12.75">
      <c r="A453" s="264"/>
      <c r="B453" s="173"/>
      <c r="C453" s="265"/>
      <c r="D453" s="6"/>
      <c r="E453" s="6"/>
      <c r="F453" s="6"/>
      <c r="G453" s="6"/>
      <c r="H453" s="6"/>
      <c r="I453" s="6"/>
      <c r="J453" s="6"/>
      <c r="K453" s="6"/>
      <c r="L453" s="6"/>
    </row>
    <row r="454" spans="1:12" ht="12.75">
      <c r="A454" s="264"/>
      <c r="B454" s="173"/>
      <c r="C454" s="265"/>
      <c r="D454" s="6"/>
      <c r="E454" s="6"/>
      <c r="F454" s="6"/>
      <c r="G454" s="6"/>
      <c r="H454" s="6"/>
      <c r="I454" s="6"/>
      <c r="J454" s="6"/>
      <c r="K454" s="6"/>
      <c r="L454" s="6"/>
    </row>
    <row r="455" spans="1:12" ht="12.75">
      <c r="A455" s="264"/>
      <c r="B455" s="173"/>
      <c r="C455" s="265"/>
      <c r="D455" s="6"/>
      <c r="E455" s="6"/>
      <c r="F455" s="6"/>
      <c r="G455" s="6"/>
      <c r="H455" s="6"/>
      <c r="I455" s="6"/>
      <c r="J455" s="6"/>
      <c r="K455" s="6"/>
      <c r="L455" s="6"/>
    </row>
    <row r="456" spans="1:12" ht="12.75">
      <c r="A456" s="264"/>
      <c r="B456" s="173"/>
      <c r="C456" s="265"/>
      <c r="D456" s="6"/>
      <c r="E456" s="6"/>
      <c r="F456" s="6"/>
      <c r="G456" s="6"/>
      <c r="H456" s="6"/>
      <c r="I456" s="6"/>
      <c r="J456" s="6"/>
      <c r="K456" s="6"/>
      <c r="L456" s="6"/>
    </row>
    <row r="457" spans="1:12" ht="12.75">
      <c r="A457" s="264"/>
      <c r="B457" s="173"/>
      <c r="C457" s="265"/>
      <c r="D457" s="6"/>
      <c r="E457" s="6"/>
      <c r="F457" s="6"/>
      <c r="G457" s="6"/>
      <c r="H457" s="6"/>
      <c r="I457" s="6"/>
      <c r="J457" s="6"/>
      <c r="K457" s="6"/>
      <c r="L457" s="6"/>
    </row>
    <row r="458" spans="1:12" ht="12.75">
      <c r="A458" s="264"/>
      <c r="B458" s="173"/>
      <c r="C458" s="265"/>
      <c r="D458" s="6"/>
      <c r="E458" s="6"/>
      <c r="F458" s="6"/>
      <c r="G458" s="6"/>
      <c r="H458" s="6"/>
      <c r="I458" s="6"/>
      <c r="J458" s="6"/>
      <c r="K458" s="6"/>
      <c r="L458" s="6"/>
    </row>
    <row r="459" spans="1:12" ht="12.75">
      <c r="A459" s="264"/>
      <c r="B459" s="173"/>
      <c r="C459" s="265"/>
      <c r="D459" s="6"/>
      <c r="E459" s="6"/>
      <c r="F459" s="6"/>
      <c r="G459" s="6"/>
      <c r="H459" s="6"/>
      <c r="I459" s="6"/>
      <c r="J459" s="6"/>
      <c r="K459" s="6"/>
      <c r="L459" s="6"/>
    </row>
    <row r="460" spans="1:12" ht="12.75">
      <c r="A460" s="264"/>
      <c r="B460" s="173"/>
      <c r="C460" s="265"/>
      <c r="D460" s="6"/>
      <c r="E460" s="6"/>
      <c r="F460" s="6"/>
      <c r="G460" s="6"/>
      <c r="H460" s="6"/>
      <c r="I460" s="6"/>
      <c r="J460" s="6"/>
      <c r="K460" s="6"/>
      <c r="L460" s="6"/>
    </row>
    <row r="461" spans="1:12" ht="12.75">
      <c r="A461" s="264"/>
      <c r="B461" s="173"/>
      <c r="C461" s="265"/>
      <c r="D461" s="6"/>
      <c r="E461" s="6"/>
      <c r="F461" s="6"/>
      <c r="G461" s="6"/>
      <c r="H461" s="6"/>
      <c r="I461" s="6"/>
      <c r="J461" s="6"/>
      <c r="K461" s="6"/>
      <c r="L461" s="6"/>
    </row>
    <row r="462" spans="1:12" ht="12.75">
      <c r="A462" s="264"/>
      <c r="B462" s="173"/>
      <c r="C462" s="265"/>
      <c r="D462" s="6"/>
      <c r="E462" s="6"/>
      <c r="F462" s="6"/>
      <c r="G462" s="6"/>
      <c r="H462" s="6"/>
      <c r="I462" s="6"/>
      <c r="J462" s="6"/>
      <c r="K462" s="6"/>
      <c r="L462" s="6"/>
    </row>
    <row r="463" spans="1:12" ht="12.75">
      <c r="A463" s="264"/>
      <c r="B463" s="173"/>
      <c r="C463" s="265"/>
      <c r="D463" s="6"/>
      <c r="E463" s="6"/>
      <c r="F463" s="6"/>
      <c r="G463" s="6"/>
      <c r="H463" s="6"/>
      <c r="I463" s="6"/>
      <c r="J463" s="6"/>
      <c r="K463" s="6"/>
      <c r="L463" s="6"/>
    </row>
    <row r="464" spans="1:12" ht="12.75">
      <c r="A464" s="264"/>
      <c r="B464" s="173"/>
      <c r="C464" s="265"/>
      <c r="D464" s="6"/>
      <c r="E464" s="6"/>
      <c r="F464" s="6"/>
      <c r="G464" s="6"/>
      <c r="H464" s="6"/>
      <c r="I464" s="6"/>
      <c r="J464" s="6"/>
      <c r="K464" s="6"/>
      <c r="L464" s="6"/>
    </row>
    <row r="465" spans="1:12" ht="12.75">
      <c r="A465" s="264"/>
      <c r="B465" s="173"/>
      <c r="C465" s="265"/>
      <c r="D465" s="6"/>
      <c r="E465" s="6"/>
      <c r="F465" s="6"/>
      <c r="G465" s="6"/>
      <c r="H465" s="6"/>
      <c r="I465" s="6"/>
      <c r="J465" s="6"/>
      <c r="K465" s="6"/>
      <c r="L465" s="6"/>
    </row>
    <row r="466" spans="1:12" ht="12.75">
      <c r="A466" s="264"/>
      <c r="B466" s="173"/>
      <c r="C466" s="265"/>
      <c r="D466" s="6"/>
      <c r="E466" s="6"/>
      <c r="F466" s="6"/>
      <c r="G466" s="6"/>
      <c r="H466" s="6"/>
      <c r="I466" s="6"/>
      <c r="J466" s="6"/>
      <c r="K466" s="6"/>
      <c r="L466" s="6"/>
    </row>
    <row r="467" spans="1:12" ht="12.75">
      <c r="A467" s="264"/>
      <c r="B467" s="173"/>
      <c r="C467" s="265"/>
      <c r="D467" s="6"/>
      <c r="E467" s="6"/>
      <c r="F467" s="6"/>
      <c r="G467" s="6"/>
      <c r="H467" s="6"/>
      <c r="I467" s="6"/>
      <c r="J467" s="6"/>
      <c r="K467" s="6"/>
      <c r="L467" s="6"/>
    </row>
    <row r="468" spans="1:12" ht="12.75">
      <c r="A468" s="264"/>
      <c r="B468" s="173"/>
      <c r="C468" s="265"/>
      <c r="D468" s="6"/>
      <c r="E468" s="6"/>
      <c r="F468" s="6"/>
      <c r="G468" s="6"/>
      <c r="H468" s="6"/>
      <c r="I468" s="6"/>
      <c r="J468" s="6"/>
      <c r="K468" s="6"/>
      <c r="L468" s="6"/>
    </row>
    <row r="469" spans="1:12" ht="12.75">
      <c r="A469" s="264"/>
      <c r="B469" s="173"/>
      <c r="C469" s="265"/>
      <c r="D469" s="6"/>
      <c r="E469" s="6"/>
      <c r="F469" s="6"/>
      <c r="G469" s="6"/>
      <c r="H469" s="6"/>
      <c r="I469" s="6"/>
      <c r="J469" s="6"/>
      <c r="K469" s="6"/>
      <c r="L469" s="6"/>
    </row>
    <row r="470" spans="1:12" ht="12.75">
      <c r="A470" s="264"/>
      <c r="B470" s="173"/>
      <c r="C470" s="265"/>
      <c r="D470" s="6"/>
      <c r="E470" s="6"/>
      <c r="F470" s="6"/>
      <c r="G470" s="6"/>
      <c r="H470" s="6"/>
      <c r="I470" s="6"/>
      <c r="J470" s="6"/>
      <c r="K470" s="6"/>
      <c r="L470" s="6"/>
    </row>
    <row r="471" spans="1:12" ht="12.75">
      <c r="A471" s="264"/>
      <c r="B471" s="173"/>
      <c r="C471" s="265"/>
      <c r="D471" s="6"/>
      <c r="E471" s="6"/>
      <c r="F471" s="6"/>
      <c r="G471" s="6"/>
      <c r="H471" s="6"/>
      <c r="I471" s="6"/>
      <c r="J471" s="6"/>
      <c r="K471" s="6"/>
      <c r="L471" s="6"/>
    </row>
    <row r="472" spans="1:12" ht="12.75">
      <c r="A472" s="264"/>
      <c r="B472" s="173"/>
      <c r="C472" s="265"/>
      <c r="D472" s="6"/>
      <c r="E472" s="6"/>
      <c r="F472" s="6"/>
      <c r="G472" s="6"/>
      <c r="H472" s="6"/>
      <c r="I472" s="6"/>
      <c r="J472" s="6"/>
      <c r="K472" s="6"/>
      <c r="L472" s="6"/>
    </row>
    <row r="473" spans="1:12" ht="12.75">
      <c r="A473" s="264"/>
      <c r="B473" s="173"/>
      <c r="C473" s="265"/>
      <c r="D473" s="6"/>
      <c r="E473" s="6"/>
      <c r="F473" s="6"/>
      <c r="G473" s="6"/>
      <c r="H473" s="6"/>
      <c r="I473" s="6"/>
      <c r="J473" s="6"/>
      <c r="K473" s="6"/>
      <c r="L473" s="6"/>
    </row>
    <row r="474" spans="1:12" ht="12.75">
      <c r="A474" s="264"/>
      <c r="B474" s="173"/>
      <c r="C474" s="265"/>
      <c r="D474" s="6"/>
      <c r="E474" s="6"/>
      <c r="F474" s="6"/>
      <c r="G474" s="6"/>
      <c r="H474" s="6"/>
      <c r="I474" s="6"/>
      <c r="J474" s="6"/>
      <c r="K474" s="6"/>
      <c r="L474" s="6"/>
    </row>
    <row r="475" spans="1:12" ht="12.75">
      <c r="A475" s="264"/>
      <c r="B475" s="173"/>
      <c r="C475" s="265"/>
      <c r="D475" s="6"/>
      <c r="E475" s="6"/>
      <c r="F475" s="6"/>
      <c r="G475" s="6"/>
      <c r="H475" s="6"/>
      <c r="I475" s="6"/>
      <c r="J475" s="6"/>
      <c r="K475" s="6"/>
      <c r="L475" s="6"/>
    </row>
    <row r="476" spans="1:12" ht="12.75">
      <c r="A476" s="264"/>
      <c r="B476" s="173"/>
      <c r="C476" s="265"/>
      <c r="D476" s="6"/>
      <c r="E476" s="6"/>
      <c r="F476" s="6"/>
      <c r="G476" s="6"/>
      <c r="H476" s="6"/>
      <c r="I476" s="6"/>
      <c r="J476" s="6"/>
      <c r="K476" s="6"/>
      <c r="L476" s="6"/>
    </row>
    <row r="477" spans="1:12" ht="12.75">
      <c r="A477" s="264"/>
      <c r="B477" s="173"/>
      <c r="C477" s="265"/>
      <c r="D477" s="6"/>
      <c r="E477" s="6"/>
      <c r="F477" s="6"/>
      <c r="G477" s="6"/>
      <c r="H477" s="6"/>
      <c r="I477" s="6"/>
      <c r="J477" s="6"/>
      <c r="K477" s="6"/>
      <c r="L477" s="6"/>
    </row>
    <row r="478" spans="1:12" ht="12.75">
      <c r="A478" s="264"/>
      <c r="B478" s="173"/>
      <c r="C478" s="265"/>
      <c r="D478" s="6"/>
      <c r="E478" s="6"/>
      <c r="F478" s="6"/>
      <c r="G478" s="6"/>
      <c r="H478" s="6"/>
      <c r="I478" s="6"/>
      <c r="J478" s="6"/>
      <c r="K478" s="6"/>
      <c r="L478" s="6"/>
    </row>
    <row r="479" spans="1:12" ht="12.75">
      <c r="A479" s="264"/>
      <c r="B479" s="173"/>
      <c r="C479" s="265"/>
      <c r="D479" s="6"/>
      <c r="E479" s="6"/>
      <c r="F479" s="6"/>
      <c r="G479" s="6"/>
      <c r="H479" s="6"/>
      <c r="I479" s="6"/>
      <c r="J479" s="6"/>
      <c r="K479" s="6"/>
      <c r="L479" s="6"/>
    </row>
    <row r="480" spans="1:12" ht="12.75">
      <c r="A480" s="264"/>
      <c r="B480" s="173"/>
      <c r="C480" s="265"/>
      <c r="D480" s="6"/>
      <c r="E480" s="6"/>
      <c r="F480" s="6"/>
      <c r="G480" s="6"/>
      <c r="H480" s="6"/>
      <c r="I480" s="6"/>
      <c r="J480" s="6"/>
      <c r="K480" s="6"/>
      <c r="L480" s="6"/>
    </row>
    <row r="481" spans="1:12" ht="12.75">
      <c r="A481" s="264"/>
      <c r="B481" s="173"/>
      <c r="C481" s="265"/>
      <c r="D481" s="6"/>
      <c r="E481" s="6"/>
      <c r="F481" s="6"/>
      <c r="G481" s="6"/>
      <c r="H481" s="6"/>
      <c r="I481" s="6"/>
      <c r="J481" s="6"/>
      <c r="K481" s="6"/>
      <c r="L481" s="6"/>
    </row>
    <row r="482" spans="1:12" ht="12.75">
      <c r="A482" s="264"/>
      <c r="B482" s="173"/>
      <c r="C482" s="265"/>
      <c r="D482" s="6"/>
      <c r="E482" s="6"/>
      <c r="F482" s="6"/>
      <c r="G482" s="6"/>
      <c r="H482" s="6"/>
      <c r="I482" s="6"/>
      <c r="J482" s="6"/>
      <c r="K482" s="6"/>
      <c r="L482" s="6"/>
    </row>
    <row r="483" spans="1:12" ht="12.75">
      <c r="A483" s="264"/>
      <c r="B483" s="173"/>
      <c r="C483" s="265"/>
      <c r="D483" s="6"/>
      <c r="E483" s="6"/>
      <c r="F483" s="6"/>
      <c r="G483" s="6"/>
      <c r="H483" s="6"/>
      <c r="I483" s="6"/>
      <c r="J483" s="6"/>
      <c r="K483" s="6"/>
      <c r="L483" s="6"/>
    </row>
    <row r="484" spans="1:12" ht="12.75">
      <c r="A484" s="264"/>
      <c r="B484" s="173"/>
      <c r="C484" s="265"/>
      <c r="D484" s="6"/>
      <c r="E484" s="6"/>
      <c r="F484" s="6"/>
      <c r="G484" s="6"/>
      <c r="H484" s="6"/>
      <c r="I484" s="6"/>
      <c r="J484" s="6"/>
      <c r="K484" s="6"/>
      <c r="L484" s="6"/>
    </row>
    <row r="485" spans="1:12" ht="12.75">
      <c r="A485" s="264"/>
      <c r="B485" s="173"/>
      <c r="C485" s="265"/>
      <c r="D485" s="6"/>
      <c r="E485" s="6"/>
      <c r="F485" s="6"/>
      <c r="G485" s="6"/>
      <c r="H485" s="6"/>
      <c r="I485" s="6"/>
      <c r="J485" s="6"/>
      <c r="K485" s="6"/>
      <c r="L485" s="6"/>
    </row>
    <row r="486" spans="1:12" ht="12.75">
      <c r="A486" s="264"/>
      <c r="B486" s="173"/>
      <c r="C486" s="265"/>
      <c r="D486" s="6"/>
      <c r="E486" s="6"/>
      <c r="F486" s="6"/>
      <c r="G486" s="6"/>
      <c r="H486" s="6"/>
      <c r="I486" s="6"/>
      <c r="J486" s="6"/>
      <c r="K486" s="6"/>
      <c r="L486" s="6"/>
    </row>
    <row r="487" spans="1:12" ht="12.75">
      <c r="A487" s="264"/>
      <c r="B487" s="173"/>
      <c r="C487" s="265"/>
      <c r="D487" s="6"/>
      <c r="E487" s="6"/>
      <c r="F487" s="6"/>
      <c r="G487" s="6"/>
      <c r="H487" s="6"/>
      <c r="I487" s="6"/>
      <c r="J487" s="6"/>
      <c r="K487" s="6"/>
      <c r="L487" s="6"/>
    </row>
    <row r="488" spans="1:12" ht="12.75">
      <c r="A488" s="264"/>
      <c r="B488" s="173"/>
      <c r="C488" s="265"/>
      <c r="D488" s="6"/>
      <c r="E488" s="6"/>
      <c r="F488" s="6"/>
      <c r="G488" s="6"/>
      <c r="H488" s="6"/>
      <c r="I488" s="6"/>
      <c r="J488" s="6"/>
      <c r="K488" s="6"/>
      <c r="L488" s="6"/>
    </row>
    <row r="489" spans="1:12" ht="12.75">
      <c r="A489" s="264"/>
      <c r="B489" s="173"/>
      <c r="C489" s="265"/>
      <c r="D489" s="6"/>
      <c r="E489" s="6"/>
      <c r="F489" s="6"/>
      <c r="G489" s="6"/>
      <c r="H489" s="6"/>
      <c r="I489" s="6"/>
      <c r="J489" s="6"/>
      <c r="K489" s="6"/>
      <c r="L489" s="6"/>
    </row>
    <row r="490" spans="1:12" ht="12.75">
      <c r="A490" s="264"/>
      <c r="B490" s="173"/>
      <c r="C490" s="265"/>
      <c r="D490" s="6"/>
      <c r="E490" s="6"/>
      <c r="F490" s="6"/>
      <c r="G490" s="6"/>
      <c r="H490" s="6"/>
      <c r="I490" s="6"/>
      <c r="J490" s="6"/>
      <c r="K490" s="6"/>
      <c r="L490" s="6"/>
    </row>
    <row r="491" spans="1:12" ht="12.75">
      <c r="A491" s="264"/>
      <c r="B491" s="173"/>
      <c r="C491" s="265"/>
      <c r="D491" s="6"/>
      <c r="E491" s="6"/>
      <c r="F491" s="6"/>
      <c r="G491" s="6"/>
      <c r="H491" s="6"/>
      <c r="I491" s="6"/>
      <c r="J491" s="6"/>
      <c r="K491" s="6"/>
      <c r="L491" s="6"/>
    </row>
    <row r="492" spans="1:12" ht="12.75">
      <c r="A492" s="264"/>
      <c r="B492" s="173"/>
      <c r="C492" s="265"/>
      <c r="D492" s="6"/>
      <c r="E492" s="6"/>
      <c r="F492" s="6"/>
      <c r="G492" s="6"/>
      <c r="H492" s="6"/>
      <c r="I492" s="6"/>
      <c r="J492" s="6"/>
      <c r="K492" s="6"/>
      <c r="L492" s="6"/>
    </row>
    <row r="493" spans="1:12" ht="12.75">
      <c r="A493" s="264"/>
      <c r="B493" s="173"/>
      <c r="C493" s="265"/>
      <c r="D493" s="6"/>
      <c r="E493" s="6"/>
      <c r="F493" s="6"/>
      <c r="G493" s="6"/>
      <c r="H493" s="6"/>
      <c r="I493" s="6"/>
      <c r="J493" s="6"/>
      <c r="K493" s="6"/>
      <c r="L493" s="6"/>
    </row>
    <row r="494" spans="1:12" ht="12.75">
      <c r="A494" s="264"/>
      <c r="B494" s="173"/>
      <c r="C494" s="265"/>
      <c r="D494" s="6"/>
      <c r="E494" s="6"/>
      <c r="F494" s="6"/>
      <c r="G494" s="6"/>
      <c r="H494" s="6"/>
      <c r="I494" s="6"/>
      <c r="J494" s="6"/>
      <c r="K494" s="6"/>
      <c r="L494" s="6"/>
    </row>
    <row r="495" spans="1:12" ht="12.75">
      <c r="A495" s="264"/>
      <c r="B495" s="173"/>
      <c r="C495" s="265"/>
      <c r="D495" s="6"/>
      <c r="E495" s="6"/>
      <c r="F495" s="6"/>
      <c r="G495" s="6"/>
      <c r="H495" s="6"/>
      <c r="I495" s="6"/>
      <c r="J495" s="6"/>
      <c r="K495" s="6"/>
      <c r="L495" s="6"/>
    </row>
    <row r="496" spans="1:12" ht="12.75">
      <c r="A496" s="264"/>
      <c r="B496" s="173"/>
      <c r="C496" s="265"/>
      <c r="D496" s="6"/>
      <c r="E496" s="6"/>
      <c r="F496" s="6"/>
      <c r="G496" s="6"/>
      <c r="H496" s="6"/>
      <c r="I496" s="6"/>
      <c r="J496" s="6"/>
      <c r="K496" s="6"/>
      <c r="L496" s="6"/>
    </row>
    <row r="497" spans="1:12" ht="12.75">
      <c r="A497" s="264"/>
      <c r="B497" s="173"/>
      <c r="C497" s="265"/>
      <c r="D497" s="6"/>
      <c r="E497" s="6"/>
      <c r="F497" s="6"/>
      <c r="G497" s="6"/>
      <c r="H497" s="6"/>
      <c r="I497" s="6"/>
      <c r="J497" s="6"/>
      <c r="K497" s="6"/>
      <c r="L497" s="6"/>
    </row>
    <row r="498" spans="1:12" ht="12.75">
      <c r="A498" s="264"/>
      <c r="B498" s="173"/>
      <c r="C498" s="265"/>
      <c r="D498" s="6"/>
      <c r="E498" s="6"/>
      <c r="F498" s="6"/>
      <c r="G498" s="6"/>
      <c r="H498" s="6"/>
      <c r="I498" s="6"/>
      <c r="J498" s="6"/>
      <c r="K498" s="6"/>
      <c r="L498" s="6"/>
    </row>
    <row r="499" spans="1:12" ht="12.75">
      <c r="A499" s="264"/>
      <c r="B499" s="173"/>
      <c r="C499" s="265"/>
      <c r="D499" s="6"/>
      <c r="E499" s="6"/>
      <c r="F499" s="6"/>
      <c r="G499" s="6"/>
      <c r="H499" s="6"/>
      <c r="I499" s="6"/>
      <c r="J499" s="6"/>
      <c r="K499" s="6"/>
      <c r="L499" s="6"/>
    </row>
    <row r="500" spans="1:12" ht="12.75">
      <c r="A500" s="264"/>
      <c r="B500" s="173"/>
      <c r="C500" s="265"/>
      <c r="D500" s="6"/>
      <c r="E500" s="6"/>
      <c r="F500" s="6"/>
      <c r="G500" s="6"/>
      <c r="H500" s="6"/>
      <c r="I500" s="6"/>
      <c r="J500" s="6"/>
      <c r="K500" s="6"/>
      <c r="L500" s="6"/>
    </row>
    <row r="501" spans="1:12" ht="12.75">
      <c r="A501" s="264"/>
      <c r="B501" s="173"/>
      <c r="C501" s="265"/>
      <c r="D501" s="6"/>
      <c r="E501" s="6"/>
      <c r="F501" s="6"/>
      <c r="G501" s="6"/>
      <c r="H501" s="6"/>
      <c r="I501" s="6"/>
      <c r="J501" s="6"/>
      <c r="K501" s="6"/>
      <c r="L501" s="6"/>
    </row>
    <row r="502" spans="1:12" ht="12.75">
      <c r="A502" s="264"/>
      <c r="B502" s="173"/>
      <c r="C502" s="265"/>
      <c r="D502" s="6"/>
      <c r="E502" s="6"/>
      <c r="F502" s="6"/>
      <c r="G502" s="6"/>
      <c r="H502" s="6"/>
      <c r="I502" s="6"/>
      <c r="J502" s="6"/>
      <c r="K502" s="6"/>
      <c r="L502" s="6"/>
    </row>
    <row r="503" spans="1:12" ht="12.75">
      <c r="A503" s="264"/>
      <c r="B503" s="173"/>
      <c r="C503" s="265"/>
      <c r="D503" s="6"/>
      <c r="E503" s="6"/>
      <c r="F503" s="6"/>
      <c r="G503" s="6"/>
      <c r="H503" s="6"/>
      <c r="I503" s="6"/>
      <c r="J503" s="6"/>
      <c r="K503" s="6"/>
      <c r="L503" s="6"/>
    </row>
    <row r="504" spans="1:12" ht="12.75">
      <c r="A504" s="264"/>
      <c r="B504" s="173"/>
      <c r="C504" s="265"/>
      <c r="D504" s="6"/>
      <c r="E504" s="6"/>
      <c r="F504" s="6"/>
      <c r="G504" s="6"/>
      <c r="H504" s="6"/>
      <c r="I504" s="6"/>
      <c r="J504" s="6"/>
      <c r="K504" s="6"/>
      <c r="L504" s="6"/>
    </row>
    <row r="505" spans="1:12" ht="12.75">
      <c r="A505" s="264"/>
      <c r="B505" s="173"/>
      <c r="C505" s="265"/>
      <c r="D505" s="6"/>
      <c r="E505" s="6"/>
      <c r="F505" s="6"/>
      <c r="G505" s="6"/>
      <c r="H505" s="6"/>
      <c r="I505" s="6"/>
      <c r="J505" s="6"/>
      <c r="K505" s="6"/>
      <c r="L505" s="6"/>
    </row>
    <row r="506" spans="1:12" ht="12.75">
      <c r="A506" s="264"/>
      <c r="B506" s="173"/>
      <c r="C506" s="265"/>
      <c r="D506" s="6"/>
      <c r="E506" s="6"/>
      <c r="F506" s="6"/>
      <c r="G506" s="6"/>
      <c r="H506" s="6"/>
      <c r="I506" s="6"/>
      <c r="J506" s="6"/>
      <c r="K506" s="6"/>
      <c r="L506" s="6"/>
    </row>
    <row r="507" spans="1:12" ht="12.75">
      <c r="A507" s="264"/>
      <c r="B507" s="173"/>
      <c r="C507" s="265"/>
      <c r="D507" s="6"/>
      <c r="E507" s="6"/>
      <c r="F507" s="6"/>
      <c r="G507" s="6"/>
      <c r="H507" s="6"/>
      <c r="I507" s="6"/>
      <c r="J507" s="6"/>
      <c r="K507" s="6"/>
      <c r="L507" s="6"/>
    </row>
    <row r="508" spans="1:12" ht="12.75">
      <c r="A508" s="264"/>
      <c r="B508" s="173"/>
      <c r="C508" s="265"/>
      <c r="D508" s="6"/>
      <c r="E508" s="6"/>
      <c r="F508" s="6"/>
      <c r="G508" s="6"/>
      <c r="H508" s="6"/>
      <c r="I508" s="6"/>
      <c r="J508" s="6"/>
      <c r="K508" s="6"/>
      <c r="L508" s="6"/>
    </row>
    <row r="509" spans="1:12" ht="12.75">
      <c r="A509" s="264"/>
      <c r="B509" s="173"/>
      <c r="C509" s="265"/>
      <c r="D509" s="6"/>
      <c r="E509" s="6"/>
      <c r="F509" s="6"/>
      <c r="G509" s="6"/>
      <c r="H509" s="6"/>
      <c r="I509" s="6"/>
      <c r="J509" s="6"/>
      <c r="K509" s="6"/>
      <c r="L509" s="6"/>
    </row>
    <row r="510" spans="1:12" ht="12.75">
      <c r="A510" s="264"/>
      <c r="B510" s="173"/>
      <c r="C510" s="265"/>
      <c r="D510" s="6"/>
      <c r="E510" s="6"/>
      <c r="F510" s="6"/>
      <c r="G510" s="6"/>
      <c r="H510" s="6"/>
      <c r="I510" s="6"/>
      <c r="J510" s="6"/>
      <c r="K510" s="6"/>
      <c r="L510" s="6"/>
    </row>
    <row r="511" spans="1:12" ht="12.75">
      <c r="A511" s="264"/>
      <c r="B511" s="173"/>
      <c r="C511" s="265"/>
      <c r="D511" s="6"/>
      <c r="E511" s="6"/>
      <c r="F511" s="6"/>
      <c r="G511" s="6"/>
      <c r="H511" s="6"/>
      <c r="I511" s="6"/>
      <c r="J511" s="6"/>
      <c r="K511" s="6"/>
      <c r="L511" s="6"/>
    </row>
    <row r="512" spans="1:12" ht="12.75">
      <c r="A512" s="264"/>
      <c r="B512" s="173"/>
      <c r="C512" s="265"/>
      <c r="D512" s="6"/>
      <c r="E512" s="6"/>
      <c r="F512" s="6"/>
      <c r="G512" s="6"/>
      <c r="H512" s="6"/>
      <c r="I512" s="6"/>
      <c r="J512" s="6"/>
      <c r="K512" s="6"/>
      <c r="L512" s="6"/>
    </row>
    <row r="513" spans="1:12" ht="12.75">
      <c r="A513" s="264"/>
      <c r="B513" s="173"/>
      <c r="C513" s="265"/>
      <c r="D513" s="6"/>
      <c r="E513" s="6"/>
      <c r="F513" s="6"/>
      <c r="G513" s="6"/>
      <c r="H513" s="6"/>
      <c r="I513" s="6"/>
      <c r="J513" s="6"/>
      <c r="K513" s="6"/>
      <c r="L513" s="6"/>
    </row>
    <row r="514" spans="1:12" ht="12.75">
      <c r="A514" s="264"/>
      <c r="B514" s="173"/>
      <c r="C514" s="265"/>
      <c r="D514" s="6"/>
      <c r="E514" s="6"/>
      <c r="F514" s="6"/>
      <c r="G514" s="6"/>
      <c r="H514" s="6"/>
      <c r="I514" s="6"/>
      <c r="J514" s="6"/>
      <c r="K514" s="6"/>
      <c r="L514" s="6"/>
    </row>
    <row r="515" spans="1:12" ht="12.75">
      <c r="A515" s="264"/>
      <c r="B515" s="173"/>
      <c r="C515" s="265"/>
      <c r="D515" s="6"/>
      <c r="E515" s="6"/>
      <c r="F515" s="6"/>
      <c r="G515" s="6"/>
      <c r="H515" s="6"/>
      <c r="I515" s="6"/>
      <c r="J515" s="6"/>
      <c r="K515" s="6"/>
      <c r="L515" s="6"/>
    </row>
    <row r="516" spans="1:12" ht="12.75">
      <c r="A516" s="264"/>
      <c r="B516" s="173"/>
      <c r="C516" s="265"/>
      <c r="D516" s="6"/>
      <c r="E516" s="6"/>
      <c r="F516" s="6"/>
      <c r="G516" s="6"/>
      <c r="H516" s="6"/>
      <c r="I516" s="6"/>
      <c r="J516" s="6"/>
      <c r="K516" s="6"/>
      <c r="L516" s="6"/>
    </row>
    <row r="517" spans="1:12" ht="12.75">
      <c r="A517" s="264"/>
      <c r="B517" s="173"/>
      <c r="C517" s="265"/>
      <c r="D517" s="6"/>
      <c r="E517" s="6"/>
      <c r="F517" s="6"/>
      <c r="G517" s="6"/>
      <c r="H517" s="6"/>
      <c r="I517" s="6"/>
      <c r="J517" s="6"/>
      <c r="K517" s="6"/>
      <c r="L517" s="6"/>
    </row>
    <row r="518" spans="1:12" ht="12.75">
      <c r="A518" s="264"/>
      <c r="B518" s="173"/>
      <c r="C518" s="265"/>
      <c r="D518" s="6"/>
      <c r="E518" s="6"/>
      <c r="F518" s="6"/>
      <c r="G518" s="6"/>
      <c r="H518" s="6"/>
      <c r="I518" s="6"/>
      <c r="J518" s="6"/>
      <c r="K518" s="6"/>
      <c r="L518" s="6"/>
    </row>
    <row r="519" spans="1:12" ht="12.75">
      <c r="A519" s="264"/>
      <c r="B519" s="173"/>
      <c r="C519" s="265"/>
      <c r="D519" s="6"/>
      <c r="E519" s="6"/>
      <c r="F519" s="6"/>
      <c r="G519" s="6"/>
      <c r="H519" s="6"/>
      <c r="I519" s="6"/>
      <c r="J519" s="6"/>
      <c r="K519" s="6"/>
      <c r="L519" s="6"/>
    </row>
    <row r="520" spans="1:12" ht="12.75">
      <c r="A520" s="264"/>
      <c r="B520" s="173"/>
      <c r="C520" s="265"/>
      <c r="D520" s="6"/>
      <c r="E520" s="6"/>
      <c r="F520" s="6"/>
      <c r="G520" s="6"/>
      <c r="H520" s="6"/>
      <c r="I520" s="6"/>
      <c r="J520" s="6"/>
      <c r="K520" s="6"/>
      <c r="L520" s="6"/>
    </row>
    <row r="521" spans="1:12" ht="12.75">
      <c r="A521" s="264"/>
      <c r="B521" s="173"/>
      <c r="C521" s="265"/>
      <c r="D521" s="6"/>
      <c r="E521" s="6"/>
      <c r="F521" s="6"/>
      <c r="G521" s="6"/>
      <c r="H521" s="6"/>
      <c r="I521" s="6"/>
      <c r="J521" s="6"/>
      <c r="K521" s="6"/>
      <c r="L521" s="6"/>
    </row>
    <row r="522" spans="1:12" ht="12.75">
      <c r="A522" s="264"/>
      <c r="B522" s="173"/>
      <c r="C522" s="265"/>
      <c r="D522" s="6"/>
      <c r="E522" s="6"/>
      <c r="F522" s="6"/>
      <c r="G522" s="6"/>
      <c r="H522" s="6"/>
      <c r="I522" s="6"/>
      <c r="J522" s="6"/>
      <c r="K522" s="6"/>
      <c r="L522" s="6"/>
    </row>
    <row r="523" spans="1:12" ht="12.75">
      <c r="A523" s="264"/>
      <c r="B523" s="173"/>
      <c r="C523" s="265"/>
      <c r="D523" s="6"/>
      <c r="E523" s="6"/>
      <c r="F523" s="6"/>
      <c r="G523" s="6"/>
      <c r="H523" s="6"/>
      <c r="I523" s="6"/>
      <c r="J523" s="6"/>
      <c r="K523" s="6"/>
      <c r="L523" s="6"/>
    </row>
    <row r="524" spans="1:12" ht="12.75">
      <c r="A524" s="264"/>
      <c r="B524" s="173"/>
      <c r="C524" s="265"/>
      <c r="D524" s="6"/>
      <c r="E524" s="6"/>
      <c r="F524" s="6"/>
      <c r="G524" s="6"/>
      <c r="H524" s="6"/>
      <c r="I524" s="6"/>
      <c r="J524" s="6"/>
      <c r="K524" s="6"/>
      <c r="L524" s="6"/>
    </row>
    <row r="525" spans="1:12" ht="12.75">
      <c r="A525" s="264"/>
      <c r="B525" s="173"/>
      <c r="C525" s="265"/>
      <c r="D525" s="6"/>
      <c r="E525" s="6"/>
      <c r="F525" s="6"/>
      <c r="G525" s="6"/>
      <c r="H525" s="6"/>
      <c r="I525" s="6"/>
      <c r="J525" s="6"/>
      <c r="K525" s="6"/>
      <c r="L525" s="6"/>
    </row>
    <row r="526" spans="1:12" ht="12.75">
      <c r="A526" s="264"/>
      <c r="B526" s="173"/>
      <c r="C526" s="265"/>
      <c r="D526" s="6"/>
      <c r="E526" s="6"/>
      <c r="F526" s="6"/>
      <c r="G526" s="6"/>
      <c r="H526" s="6"/>
      <c r="I526" s="6"/>
      <c r="J526" s="6"/>
      <c r="K526" s="6"/>
      <c r="L526" s="6"/>
    </row>
    <row r="527" spans="1:12" ht="12.75">
      <c r="A527" s="264"/>
      <c r="B527" s="173"/>
      <c r="C527" s="265"/>
      <c r="D527" s="6"/>
      <c r="E527" s="6"/>
      <c r="F527" s="6"/>
      <c r="G527" s="6"/>
      <c r="H527" s="6"/>
      <c r="I527" s="6"/>
      <c r="J527" s="6"/>
      <c r="K527" s="6"/>
      <c r="L527" s="6"/>
    </row>
    <row r="528" spans="1:12" ht="12.75">
      <c r="A528" s="264"/>
      <c r="B528" s="173"/>
      <c r="C528" s="265"/>
      <c r="D528" s="6"/>
      <c r="E528" s="6"/>
      <c r="F528" s="6"/>
      <c r="G528" s="6"/>
      <c r="H528" s="6"/>
      <c r="I528" s="6"/>
      <c r="J528" s="6"/>
      <c r="K528" s="6"/>
      <c r="L528" s="6"/>
    </row>
    <row r="529" spans="1:12" ht="12.75">
      <c r="A529" s="264"/>
      <c r="B529" s="173"/>
      <c r="C529" s="265"/>
      <c r="D529" s="6"/>
      <c r="E529" s="6"/>
      <c r="F529" s="6"/>
      <c r="G529" s="6"/>
      <c r="H529" s="6"/>
      <c r="I529" s="6"/>
      <c r="J529" s="6"/>
      <c r="K529" s="6"/>
      <c r="L529" s="6"/>
    </row>
    <row r="530" spans="1:12" ht="12.75">
      <c r="A530" s="264"/>
      <c r="B530" s="173"/>
      <c r="C530" s="265"/>
      <c r="D530" s="6"/>
      <c r="E530" s="6"/>
      <c r="F530" s="6"/>
      <c r="G530" s="6"/>
      <c r="H530" s="6"/>
      <c r="I530" s="6"/>
      <c r="J530" s="6"/>
      <c r="K530" s="6"/>
      <c r="L530" s="6"/>
    </row>
    <row r="531" spans="1:12" ht="12.75">
      <c r="A531" s="264"/>
      <c r="B531" s="173"/>
      <c r="C531" s="265"/>
      <c r="D531" s="6"/>
      <c r="E531" s="6"/>
      <c r="F531" s="6"/>
      <c r="G531" s="6"/>
      <c r="H531" s="6"/>
      <c r="I531" s="6"/>
      <c r="J531" s="6"/>
      <c r="K531" s="6"/>
      <c r="L531" s="6"/>
    </row>
    <row r="532" spans="1:12" ht="12.75">
      <c r="A532" s="264"/>
      <c r="B532" s="173"/>
      <c r="C532" s="265"/>
      <c r="D532" s="6"/>
      <c r="E532" s="6"/>
      <c r="F532" s="6"/>
      <c r="G532" s="6"/>
      <c r="H532" s="6"/>
      <c r="I532" s="6"/>
      <c r="J532" s="6"/>
      <c r="K532" s="6"/>
      <c r="L532" s="6"/>
    </row>
    <row r="533" spans="1:12" ht="12.75">
      <c r="A533" s="264"/>
      <c r="B533" s="173"/>
      <c r="C533" s="265"/>
      <c r="D533" s="6"/>
      <c r="E533" s="6"/>
      <c r="F533" s="6"/>
      <c r="G533" s="6"/>
      <c r="H533" s="6"/>
      <c r="I533" s="6"/>
      <c r="J533" s="6"/>
      <c r="K533" s="6"/>
      <c r="L533" s="6"/>
    </row>
    <row r="534" spans="1:12" ht="12.75">
      <c r="A534" s="264"/>
      <c r="B534" s="173"/>
      <c r="C534" s="265"/>
      <c r="D534" s="6"/>
      <c r="E534" s="6"/>
      <c r="F534" s="6"/>
      <c r="G534" s="6"/>
      <c r="H534" s="6"/>
      <c r="I534" s="6"/>
      <c r="J534" s="6"/>
      <c r="K534" s="6"/>
      <c r="L534" s="6"/>
    </row>
    <row r="535" spans="1:12" ht="12.75">
      <c r="A535" s="264"/>
      <c r="B535" s="173"/>
      <c r="C535" s="265"/>
      <c r="D535" s="6"/>
      <c r="E535" s="6"/>
      <c r="F535" s="6"/>
      <c r="G535" s="6"/>
      <c r="H535" s="6"/>
      <c r="I535" s="6"/>
      <c r="J535" s="6"/>
      <c r="K535" s="6"/>
      <c r="L535" s="6"/>
    </row>
    <row r="536" spans="1:12" ht="12.75">
      <c r="A536" s="264"/>
      <c r="B536" s="173"/>
      <c r="C536" s="265"/>
      <c r="D536" s="6"/>
      <c r="E536" s="6"/>
      <c r="F536" s="6"/>
      <c r="G536" s="6"/>
      <c r="H536" s="6"/>
      <c r="I536" s="6"/>
      <c r="J536" s="6"/>
      <c r="K536" s="6"/>
      <c r="L536" s="6"/>
    </row>
    <row r="537" spans="1:12" ht="12.75">
      <c r="A537" s="264"/>
      <c r="B537" s="173"/>
      <c r="C537" s="265"/>
      <c r="D537" s="6"/>
      <c r="E537" s="6"/>
      <c r="F537" s="6"/>
      <c r="G537" s="6"/>
      <c r="H537" s="6"/>
      <c r="I537" s="6"/>
      <c r="J537" s="6"/>
      <c r="K537" s="6"/>
      <c r="L537" s="6"/>
    </row>
    <row r="538" spans="1:12" ht="12.75">
      <c r="A538" s="264"/>
      <c r="B538" s="173"/>
      <c r="C538" s="265"/>
      <c r="D538" s="6"/>
      <c r="E538" s="6"/>
      <c r="F538" s="6"/>
      <c r="G538" s="6"/>
      <c r="H538" s="6"/>
      <c r="I538" s="6"/>
      <c r="J538" s="6"/>
      <c r="K538" s="6"/>
      <c r="L538" s="6"/>
    </row>
    <row r="539" spans="1:12" ht="12.75">
      <c r="A539" s="264"/>
      <c r="B539" s="173"/>
      <c r="C539" s="265"/>
      <c r="D539" s="6"/>
      <c r="E539" s="6"/>
      <c r="F539" s="6"/>
      <c r="G539" s="6"/>
      <c r="H539" s="6"/>
      <c r="I539" s="6"/>
      <c r="J539" s="6"/>
      <c r="K539" s="6"/>
      <c r="L539" s="6"/>
    </row>
    <row r="540" spans="1:12" ht="12.75">
      <c r="A540" s="264"/>
      <c r="B540" s="173"/>
      <c r="C540" s="265"/>
      <c r="D540" s="6"/>
      <c r="E540" s="6"/>
      <c r="F540" s="6"/>
      <c r="G540" s="6"/>
      <c r="H540" s="6"/>
      <c r="I540" s="6"/>
      <c r="J540" s="6"/>
      <c r="K540" s="6"/>
      <c r="L540" s="6"/>
    </row>
    <row r="541" spans="1:12" ht="12.75">
      <c r="A541" s="264"/>
      <c r="B541" s="173"/>
      <c r="C541" s="265"/>
      <c r="D541" s="6"/>
      <c r="E541" s="6"/>
      <c r="F541" s="6"/>
      <c r="G541" s="6"/>
      <c r="H541" s="6"/>
      <c r="I541" s="6"/>
      <c r="J541" s="6"/>
      <c r="K541" s="6"/>
      <c r="L541" s="6"/>
    </row>
    <row r="542" spans="1:12" ht="12.75">
      <c r="A542" s="264"/>
      <c r="B542" s="173"/>
      <c r="C542" s="265"/>
      <c r="D542" s="6"/>
      <c r="E542" s="6"/>
      <c r="F542" s="6"/>
      <c r="G542" s="6"/>
      <c r="H542" s="6"/>
      <c r="I542" s="6"/>
      <c r="J542" s="6"/>
      <c r="K542" s="6"/>
      <c r="L542" s="6"/>
    </row>
    <row r="543" spans="1:12" ht="12.75">
      <c r="A543" s="264"/>
      <c r="B543" s="173"/>
      <c r="C543" s="265"/>
      <c r="D543" s="6"/>
      <c r="E543" s="6"/>
      <c r="F543" s="6"/>
      <c r="G543" s="6"/>
      <c r="H543" s="6"/>
      <c r="I543" s="6"/>
      <c r="J543" s="6"/>
      <c r="K543" s="6"/>
      <c r="L543" s="6"/>
    </row>
    <row r="544" spans="1:12" ht="12.75">
      <c r="A544" s="264"/>
      <c r="B544" s="173"/>
      <c r="C544" s="265"/>
      <c r="D544" s="6"/>
      <c r="E544" s="6"/>
      <c r="F544" s="6"/>
      <c r="G544" s="6"/>
      <c r="H544" s="6"/>
      <c r="I544" s="6"/>
      <c r="J544" s="6"/>
      <c r="K544" s="6"/>
      <c r="L544" s="6"/>
    </row>
    <row r="545" spans="1:12" ht="12.75">
      <c r="A545" s="264"/>
      <c r="B545" s="173"/>
      <c r="C545" s="265"/>
      <c r="D545" s="6"/>
      <c r="E545" s="6"/>
      <c r="F545" s="6"/>
      <c r="G545" s="6"/>
      <c r="H545" s="6"/>
      <c r="I545" s="6"/>
      <c r="J545" s="6"/>
      <c r="K545" s="6"/>
      <c r="L545" s="6"/>
    </row>
    <row r="546" spans="1:12" ht="12.75">
      <c r="A546" s="264"/>
      <c r="B546" s="173"/>
      <c r="C546" s="265"/>
      <c r="D546" s="6"/>
      <c r="E546" s="6"/>
      <c r="F546" s="6"/>
      <c r="G546" s="6"/>
      <c r="H546" s="6"/>
      <c r="I546" s="6"/>
      <c r="J546" s="6"/>
      <c r="K546" s="6"/>
      <c r="L546" s="6"/>
    </row>
    <row r="547" spans="1:12" ht="12.75">
      <c r="A547" s="264"/>
      <c r="B547" s="173"/>
      <c r="C547" s="265"/>
      <c r="D547" s="6"/>
      <c r="E547" s="6"/>
      <c r="F547" s="6"/>
      <c r="G547" s="6"/>
      <c r="H547" s="6"/>
      <c r="I547" s="6"/>
      <c r="J547" s="6"/>
      <c r="K547" s="6"/>
      <c r="L547" s="6"/>
    </row>
    <row r="548" spans="1:12" ht="12.75">
      <c r="A548" s="264"/>
      <c r="B548" s="173"/>
      <c r="C548" s="265"/>
      <c r="D548" s="6"/>
      <c r="E548" s="6"/>
      <c r="F548" s="6"/>
      <c r="G548" s="6"/>
      <c r="H548" s="6"/>
      <c r="I548" s="6"/>
      <c r="J548" s="6"/>
      <c r="K548" s="6"/>
      <c r="L548" s="6"/>
    </row>
    <row r="549" spans="1:12" ht="12.75">
      <c r="A549" s="264"/>
      <c r="B549" s="173"/>
      <c r="C549" s="265"/>
      <c r="D549" s="6"/>
      <c r="E549" s="6"/>
      <c r="F549" s="6"/>
      <c r="G549" s="6"/>
      <c r="H549" s="6"/>
      <c r="I549" s="6"/>
      <c r="J549" s="6"/>
      <c r="K549" s="6"/>
      <c r="L549" s="6"/>
    </row>
    <row r="550" spans="1:12" ht="12.75">
      <c r="A550" s="264"/>
      <c r="B550" s="173"/>
      <c r="C550" s="265"/>
      <c r="D550" s="6"/>
      <c r="E550" s="6"/>
      <c r="F550" s="6"/>
      <c r="G550" s="6"/>
      <c r="H550" s="6"/>
      <c r="I550" s="6"/>
      <c r="J550" s="6"/>
      <c r="K550" s="6"/>
      <c r="L550" s="6"/>
    </row>
    <row r="551" spans="1:12" ht="12.75">
      <c r="A551" s="264"/>
      <c r="B551" s="173"/>
      <c r="C551" s="265"/>
      <c r="D551" s="6"/>
      <c r="E551" s="6"/>
      <c r="F551" s="6"/>
      <c r="G551" s="6"/>
      <c r="H551" s="6"/>
      <c r="I551" s="6"/>
      <c r="J551" s="6"/>
      <c r="K551" s="6"/>
      <c r="L551" s="6"/>
    </row>
    <row r="552" spans="1:12" ht="12.75">
      <c r="A552" s="264"/>
      <c r="B552" s="173"/>
      <c r="C552" s="265"/>
      <c r="D552" s="6"/>
      <c r="E552" s="6"/>
      <c r="F552" s="6"/>
      <c r="G552" s="6"/>
      <c r="H552" s="6"/>
      <c r="I552" s="6"/>
      <c r="J552" s="6"/>
      <c r="K552" s="6"/>
      <c r="L552" s="6"/>
    </row>
    <row r="553" spans="1:12" ht="12.75">
      <c r="A553" s="264"/>
      <c r="B553" s="173"/>
      <c r="C553" s="265"/>
      <c r="D553" s="6"/>
      <c r="E553" s="6"/>
      <c r="F553" s="6"/>
      <c r="G553" s="6"/>
      <c r="H553" s="6"/>
      <c r="I553" s="6"/>
      <c r="J553" s="6"/>
      <c r="K553" s="6"/>
      <c r="L553" s="6"/>
    </row>
    <row r="554" spans="1:12" ht="12.75">
      <c r="A554" s="264"/>
      <c r="B554" s="173"/>
      <c r="C554" s="265"/>
      <c r="D554" s="6"/>
      <c r="E554" s="6"/>
      <c r="F554" s="6"/>
      <c r="G554" s="6"/>
      <c r="H554" s="6"/>
      <c r="I554" s="6"/>
      <c r="J554" s="6"/>
      <c r="K554" s="6"/>
      <c r="L554" s="6"/>
    </row>
    <row r="555" spans="1:12" ht="12.75">
      <c r="A555" s="264"/>
      <c r="B555" s="173"/>
      <c r="C555" s="265"/>
      <c r="D555" s="6"/>
      <c r="E555" s="6"/>
      <c r="F555" s="6"/>
      <c r="G555" s="6"/>
      <c r="H555" s="6"/>
      <c r="I555" s="6"/>
      <c r="J555" s="6"/>
      <c r="K555" s="6"/>
      <c r="L555" s="6"/>
    </row>
    <row r="556" spans="1:12" ht="12.75">
      <c r="A556" s="264"/>
      <c r="B556" s="173"/>
      <c r="C556" s="265"/>
      <c r="D556" s="6"/>
      <c r="E556" s="6"/>
      <c r="F556" s="6"/>
      <c r="G556" s="6"/>
      <c r="H556" s="6"/>
      <c r="I556" s="6"/>
      <c r="J556" s="6"/>
      <c r="K556" s="6"/>
      <c r="L556" s="6"/>
    </row>
    <row r="557" spans="1:12" ht="12.75">
      <c r="A557" s="264"/>
      <c r="B557" s="173"/>
      <c r="C557" s="265"/>
      <c r="D557" s="6"/>
      <c r="E557" s="6"/>
      <c r="F557" s="6"/>
      <c r="G557" s="6"/>
      <c r="H557" s="6"/>
      <c r="I557" s="6"/>
      <c r="J557" s="6"/>
      <c r="K557" s="6"/>
      <c r="L557" s="6"/>
    </row>
    <row r="558" spans="1:12" ht="12.75">
      <c r="A558" s="264"/>
      <c r="B558" s="173"/>
      <c r="C558" s="265"/>
      <c r="D558" s="6"/>
      <c r="E558" s="6"/>
      <c r="F558" s="6"/>
      <c r="G558" s="6"/>
      <c r="H558" s="6"/>
      <c r="I558" s="6"/>
      <c r="J558" s="6"/>
      <c r="K558" s="6"/>
      <c r="L558" s="6"/>
    </row>
    <row r="559" spans="1:12" ht="12.75">
      <c r="A559" s="264"/>
      <c r="B559" s="173"/>
      <c r="C559" s="265"/>
      <c r="D559" s="6"/>
      <c r="E559" s="6"/>
      <c r="F559" s="6"/>
      <c r="G559" s="6"/>
      <c r="H559" s="6"/>
      <c r="I559" s="6"/>
      <c r="J559" s="6"/>
      <c r="K559" s="6"/>
      <c r="L559" s="6"/>
    </row>
    <row r="560" spans="1:12" ht="12.75">
      <c r="A560" s="264"/>
      <c r="B560" s="173"/>
      <c r="C560" s="265"/>
      <c r="D560" s="6"/>
      <c r="E560" s="6"/>
      <c r="F560" s="6"/>
      <c r="G560" s="6"/>
      <c r="H560" s="6"/>
      <c r="I560" s="6"/>
      <c r="J560" s="6"/>
      <c r="K560" s="6"/>
      <c r="L560" s="6"/>
    </row>
    <row r="561" spans="1:12" ht="12.75">
      <c r="A561" s="264"/>
      <c r="B561" s="173"/>
      <c r="C561" s="265"/>
      <c r="D561" s="6"/>
      <c r="E561" s="6"/>
      <c r="F561" s="6"/>
      <c r="G561" s="6"/>
      <c r="H561" s="6"/>
      <c r="I561" s="6"/>
      <c r="J561" s="6"/>
      <c r="K561" s="6"/>
      <c r="L561" s="6"/>
    </row>
    <row r="562" spans="1:12" ht="12.75">
      <c r="A562" s="264"/>
      <c r="B562" s="173"/>
      <c r="C562" s="265"/>
      <c r="D562" s="6"/>
      <c r="E562" s="6"/>
      <c r="F562" s="6"/>
      <c r="G562" s="6"/>
      <c r="H562" s="6"/>
      <c r="I562" s="6"/>
      <c r="J562" s="6"/>
      <c r="K562" s="6"/>
      <c r="L562" s="6"/>
    </row>
    <row r="563" spans="1:12" ht="12.75">
      <c r="A563" s="264"/>
      <c r="B563" s="173"/>
      <c r="C563" s="265"/>
      <c r="D563" s="6"/>
      <c r="E563" s="6"/>
      <c r="F563" s="6"/>
      <c r="G563" s="6"/>
      <c r="H563" s="6"/>
      <c r="I563" s="6"/>
      <c r="J563" s="6"/>
      <c r="K563" s="6"/>
      <c r="L563" s="6"/>
    </row>
    <row r="564" spans="1:12" ht="12.75">
      <c r="A564" s="264"/>
      <c r="B564" s="173"/>
      <c r="C564" s="265"/>
      <c r="D564" s="6"/>
      <c r="E564" s="6"/>
      <c r="F564" s="6"/>
      <c r="G564" s="6"/>
      <c r="H564" s="6"/>
      <c r="I564" s="6"/>
      <c r="J564" s="6"/>
      <c r="K564" s="6"/>
      <c r="L564" s="6"/>
    </row>
    <row r="565" spans="1:12" ht="12.75">
      <c r="A565" s="264"/>
      <c r="B565" s="173"/>
      <c r="C565" s="265"/>
      <c r="D565" s="6"/>
      <c r="E565" s="6"/>
      <c r="F565" s="6"/>
      <c r="G565" s="6"/>
      <c r="H565" s="6"/>
      <c r="I565" s="6"/>
      <c r="J565" s="6"/>
      <c r="K565" s="6"/>
      <c r="L565" s="6"/>
    </row>
    <row r="566" spans="1:12" ht="12.75">
      <c r="A566" s="264"/>
      <c r="B566" s="173"/>
      <c r="C566" s="265"/>
      <c r="D566" s="6"/>
      <c r="E566" s="6"/>
      <c r="F566" s="6"/>
      <c r="G566" s="6"/>
      <c r="H566" s="6"/>
      <c r="I566" s="6"/>
      <c r="J566" s="6"/>
      <c r="K566" s="6"/>
      <c r="L566" s="6"/>
    </row>
    <row r="567" spans="1:12" ht="12.75">
      <c r="A567" s="264"/>
      <c r="B567" s="173"/>
      <c r="C567" s="265"/>
      <c r="D567" s="6"/>
      <c r="E567" s="6"/>
      <c r="F567" s="6"/>
      <c r="G567" s="6"/>
      <c r="H567" s="6"/>
      <c r="I567" s="6"/>
      <c r="J567" s="6"/>
      <c r="K567" s="6"/>
      <c r="L567" s="6"/>
    </row>
    <row r="568" spans="1:12" ht="12.75">
      <c r="A568" s="264"/>
      <c r="B568" s="173"/>
      <c r="C568" s="265"/>
      <c r="D568" s="6"/>
      <c r="E568" s="6"/>
      <c r="F568" s="6"/>
      <c r="G568" s="6"/>
      <c r="H568" s="6"/>
      <c r="I568" s="6"/>
      <c r="J568" s="6"/>
      <c r="K568" s="6"/>
      <c r="L568" s="6"/>
    </row>
    <row r="569" spans="1:12" ht="12.75">
      <c r="A569" s="264"/>
      <c r="B569" s="173"/>
      <c r="C569" s="265"/>
      <c r="D569" s="6"/>
      <c r="E569" s="6"/>
      <c r="F569" s="6"/>
      <c r="G569" s="6"/>
      <c r="H569" s="6"/>
      <c r="I569" s="6"/>
      <c r="J569" s="6"/>
      <c r="K569" s="6"/>
      <c r="L569" s="6"/>
    </row>
    <row r="570" spans="1:12" ht="12.75">
      <c r="A570" s="264"/>
      <c r="B570" s="173"/>
      <c r="C570" s="265"/>
      <c r="D570" s="6"/>
      <c r="E570" s="6"/>
      <c r="F570" s="6"/>
      <c r="G570" s="6"/>
      <c r="H570" s="6"/>
      <c r="I570" s="6"/>
      <c r="J570" s="6"/>
      <c r="K570" s="6"/>
      <c r="L570" s="6"/>
    </row>
    <row r="571" spans="1:12" ht="12.75">
      <c r="A571" s="264"/>
      <c r="B571" s="173"/>
      <c r="C571" s="265"/>
      <c r="D571" s="6"/>
      <c r="E571" s="6"/>
      <c r="F571" s="6"/>
      <c r="G571" s="6"/>
      <c r="H571" s="6"/>
      <c r="I571" s="6"/>
      <c r="J571" s="6"/>
      <c r="K571" s="6"/>
      <c r="L571" s="6"/>
    </row>
    <row r="572" spans="1:12" ht="12.75">
      <c r="A572" s="264"/>
      <c r="B572" s="173"/>
      <c r="C572" s="265"/>
      <c r="D572" s="6"/>
      <c r="E572" s="6"/>
      <c r="F572" s="6"/>
      <c r="G572" s="6"/>
      <c r="H572" s="6"/>
      <c r="I572" s="6"/>
      <c r="J572" s="6"/>
      <c r="K572" s="6"/>
      <c r="L572" s="6"/>
    </row>
    <row r="573" spans="1:12" ht="12.75">
      <c r="A573" s="264"/>
      <c r="B573" s="173"/>
      <c r="C573" s="265"/>
      <c r="D573" s="6"/>
      <c r="E573" s="6"/>
      <c r="F573" s="6"/>
      <c r="G573" s="6"/>
      <c r="H573" s="6"/>
      <c r="I573" s="6"/>
      <c r="J573" s="6"/>
      <c r="K573" s="6"/>
      <c r="L573" s="6"/>
    </row>
    <row r="574" spans="1:12" ht="12.75">
      <c r="A574" s="264"/>
      <c r="B574" s="173"/>
      <c r="C574" s="265"/>
      <c r="D574" s="6"/>
      <c r="E574" s="6"/>
      <c r="F574" s="6"/>
      <c r="G574" s="6"/>
      <c r="H574" s="6"/>
      <c r="I574" s="6"/>
      <c r="J574" s="6"/>
      <c r="K574" s="6"/>
      <c r="L574" s="6"/>
    </row>
    <row r="575" spans="1:12" ht="12.75">
      <c r="A575" s="264"/>
      <c r="B575" s="173"/>
      <c r="C575" s="265"/>
      <c r="D575" s="6"/>
      <c r="E575" s="6"/>
      <c r="F575" s="6"/>
      <c r="G575" s="6"/>
      <c r="H575" s="6"/>
      <c r="I575" s="6"/>
      <c r="J575" s="6"/>
      <c r="K575" s="6"/>
      <c r="L575" s="6"/>
    </row>
    <row r="576" spans="1:12" ht="12.75">
      <c r="A576" s="264"/>
      <c r="B576" s="173"/>
      <c r="C576" s="265"/>
      <c r="D576" s="6"/>
      <c r="E576" s="6"/>
      <c r="F576" s="6"/>
      <c r="G576" s="6"/>
      <c r="H576" s="6"/>
      <c r="I576" s="6"/>
      <c r="J576" s="6"/>
      <c r="K576" s="6"/>
      <c r="L576" s="6"/>
    </row>
    <row r="577" spans="1:12" ht="12.75">
      <c r="A577" s="264"/>
      <c r="B577" s="173"/>
      <c r="C577" s="265"/>
      <c r="D577" s="6"/>
      <c r="E577" s="6"/>
      <c r="F577" s="6"/>
      <c r="G577" s="6"/>
      <c r="H577" s="6"/>
      <c r="I577" s="6"/>
      <c r="J577" s="6"/>
      <c r="K577" s="6"/>
      <c r="L577" s="6"/>
    </row>
    <row r="578" spans="1:12" ht="12.75">
      <c r="A578" s="264"/>
      <c r="B578" s="173"/>
      <c r="C578" s="265"/>
      <c r="D578" s="6"/>
      <c r="E578" s="6"/>
      <c r="F578" s="6"/>
      <c r="G578" s="6"/>
      <c r="H578" s="6"/>
      <c r="I578" s="6"/>
      <c r="J578" s="6"/>
      <c r="K578" s="6"/>
      <c r="L578" s="6"/>
    </row>
    <row r="579" spans="1:12" ht="12.75">
      <c r="A579" s="264"/>
      <c r="B579" s="173"/>
      <c r="C579" s="265"/>
      <c r="D579" s="6"/>
      <c r="E579" s="6"/>
      <c r="F579" s="6"/>
      <c r="G579" s="6"/>
      <c r="H579" s="6"/>
      <c r="I579" s="6"/>
      <c r="J579" s="6"/>
      <c r="K579" s="6"/>
      <c r="L579" s="6"/>
    </row>
    <row r="580" spans="1:12" ht="12.75">
      <c r="A580" s="264"/>
      <c r="B580" s="173"/>
      <c r="C580" s="265"/>
      <c r="D580" s="6"/>
      <c r="E580" s="6"/>
      <c r="F580" s="6"/>
      <c r="G580" s="6"/>
      <c r="H580" s="6"/>
      <c r="I580" s="6"/>
      <c r="J580" s="6"/>
      <c r="K580" s="6"/>
      <c r="L580" s="6"/>
    </row>
    <row r="581" spans="1:12" ht="12.75">
      <c r="A581" s="264"/>
      <c r="B581" s="173"/>
      <c r="C581" s="265"/>
      <c r="D581" s="6"/>
      <c r="E581" s="6"/>
      <c r="F581" s="6"/>
      <c r="G581" s="6"/>
      <c r="H581" s="6"/>
      <c r="I581" s="6"/>
      <c r="J581" s="6"/>
      <c r="K581" s="6"/>
      <c r="L581" s="6"/>
    </row>
    <row r="582" spans="1:12" ht="12.75">
      <c r="A582" s="264"/>
      <c r="B582" s="173"/>
      <c r="C582" s="265"/>
      <c r="D582" s="6"/>
      <c r="E582" s="6"/>
      <c r="F582" s="6"/>
      <c r="G582" s="6"/>
      <c r="H582" s="6"/>
      <c r="I582" s="6"/>
      <c r="J582" s="6"/>
      <c r="K582" s="6"/>
      <c r="L582" s="6"/>
    </row>
    <row r="583" spans="1:12" ht="12.75">
      <c r="A583" s="264"/>
      <c r="B583" s="173"/>
      <c r="C583" s="265"/>
      <c r="D583" s="6"/>
      <c r="E583" s="6"/>
      <c r="F583" s="6"/>
      <c r="G583" s="6"/>
      <c r="H583" s="6"/>
      <c r="I583" s="6"/>
      <c r="J583" s="6"/>
      <c r="K583" s="6"/>
      <c r="L583" s="6"/>
    </row>
    <row r="584" spans="1:12" ht="12.75">
      <c r="A584" s="264"/>
      <c r="B584" s="173"/>
      <c r="C584" s="265"/>
      <c r="D584" s="6"/>
      <c r="E584" s="6"/>
      <c r="F584" s="6"/>
      <c r="G584" s="6"/>
      <c r="H584" s="6"/>
      <c r="I584" s="6"/>
      <c r="J584" s="6"/>
      <c r="K584" s="6"/>
      <c r="L584" s="6"/>
    </row>
    <row r="585" spans="1:12" ht="12.75">
      <c r="A585" s="264"/>
      <c r="B585" s="173"/>
      <c r="C585" s="265"/>
      <c r="D585" s="6"/>
      <c r="E585" s="6"/>
      <c r="F585" s="6"/>
      <c r="G585" s="6"/>
      <c r="H585" s="6"/>
      <c r="I585" s="6"/>
      <c r="J585" s="6"/>
      <c r="K585" s="6"/>
      <c r="L585" s="6"/>
    </row>
    <row r="586" spans="1:12" ht="12.75">
      <c r="A586" s="264"/>
      <c r="B586" s="173"/>
      <c r="C586" s="265"/>
      <c r="D586" s="6"/>
      <c r="E586" s="6"/>
      <c r="F586" s="6"/>
      <c r="G586" s="6"/>
      <c r="H586" s="6"/>
      <c r="I586" s="6"/>
      <c r="J586" s="6"/>
      <c r="K586" s="6"/>
      <c r="L586" s="6"/>
    </row>
    <row r="587" spans="1:12" ht="12.75">
      <c r="A587" s="264"/>
      <c r="B587" s="173"/>
      <c r="C587" s="265"/>
      <c r="D587" s="6"/>
      <c r="E587" s="6"/>
      <c r="F587" s="6"/>
      <c r="G587" s="6"/>
      <c r="H587" s="6"/>
      <c r="I587" s="6"/>
      <c r="J587" s="6"/>
      <c r="K587" s="6"/>
      <c r="L587" s="6"/>
    </row>
    <row r="588" spans="1:12" ht="12.75">
      <c r="A588" s="264"/>
      <c r="B588" s="173"/>
      <c r="C588" s="265"/>
      <c r="D588" s="6"/>
      <c r="E588" s="6"/>
      <c r="F588" s="6"/>
      <c r="G588" s="6"/>
      <c r="H588" s="6"/>
      <c r="I588" s="6"/>
      <c r="J588" s="6"/>
      <c r="K588" s="6"/>
      <c r="L588" s="6"/>
    </row>
    <row r="589" spans="1:12" ht="12.75">
      <c r="A589" s="264"/>
      <c r="B589" s="173"/>
      <c r="C589" s="265"/>
      <c r="D589" s="6"/>
      <c r="E589" s="6"/>
      <c r="F589" s="6"/>
      <c r="G589" s="6"/>
      <c r="H589" s="6"/>
      <c r="I589" s="6"/>
      <c r="J589" s="6"/>
      <c r="K589" s="6"/>
      <c r="L589" s="6"/>
    </row>
    <row r="590" spans="1:12" ht="12.75">
      <c r="A590" s="264"/>
      <c r="B590" s="173"/>
      <c r="C590" s="265"/>
      <c r="D590" s="6"/>
      <c r="E590" s="6"/>
      <c r="F590" s="6"/>
      <c r="G590" s="6"/>
      <c r="H590" s="6"/>
      <c r="I590" s="6"/>
      <c r="J590" s="6"/>
      <c r="K590" s="6"/>
      <c r="L590" s="6"/>
    </row>
    <row r="591" spans="1:12" ht="12.75">
      <c r="A591" s="264"/>
      <c r="B591" s="173"/>
      <c r="C591" s="265"/>
      <c r="D591" s="6"/>
      <c r="E591" s="6"/>
      <c r="F591" s="6"/>
      <c r="G591" s="6"/>
      <c r="H591" s="6"/>
      <c r="I591" s="6"/>
      <c r="J591" s="6"/>
      <c r="K591" s="6"/>
      <c r="L591" s="6"/>
    </row>
    <row r="592" spans="1:12" ht="12.75">
      <c r="A592" s="264"/>
      <c r="B592" s="173"/>
      <c r="C592" s="265"/>
      <c r="D592" s="6"/>
      <c r="E592" s="6"/>
      <c r="F592" s="6"/>
      <c r="G592" s="6"/>
      <c r="H592" s="6"/>
      <c r="I592" s="6"/>
      <c r="J592" s="6"/>
      <c r="K592" s="6"/>
      <c r="L592" s="6"/>
    </row>
    <row r="593" spans="1:12" ht="12.75">
      <c r="A593" s="264"/>
      <c r="B593" s="173"/>
      <c r="C593" s="265"/>
      <c r="D593" s="6"/>
      <c r="E593" s="6"/>
      <c r="F593" s="6"/>
      <c r="G593" s="6"/>
      <c r="H593" s="6"/>
      <c r="I593" s="6"/>
      <c r="J593" s="6"/>
      <c r="K593" s="6"/>
      <c r="L593" s="6"/>
    </row>
    <row r="594" spans="1:12" ht="12.75">
      <c r="A594" s="264"/>
      <c r="B594" s="173"/>
      <c r="C594" s="265"/>
      <c r="D594" s="6"/>
      <c r="E594" s="6"/>
      <c r="F594" s="6"/>
      <c r="G594" s="6"/>
      <c r="H594" s="6"/>
      <c r="I594" s="6"/>
      <c r="J594" s="6"/>
      <c r="K594" s="6"/>
      <c r="L594" s="6"/>
    </row>
    <row r="595" spans="1:12" ht="12.75">
      <c r="A595" s="264"/>
      <c r="B595" s="173"/>
      <c r="C595" s="265"/>
      <c r="D595" s="6"/>
      <c r="E595" s="6"/>
      <c r="F595" s="6"/>
      <c r="G595" s="6"/>
      <c r="H595" s="6"/>
      <c r="I595" s="6"/>
      <c r="J595" s="6"/>
      <c r="K595" s="6"/>
      <c r="L595" s="6"/>
    </row>
    <row r="596" spans="1:12" ht="12.75">
      <c r="A596" s="264"/>
      <c r="B596" s="173"/>
      <c r="C596" s="265"/>
      <c r="D596" s="6"/>
      <c r="E596" s="6"/>
      <c r="F596" s="6"/>
      <c r="G596" s="6"/>
      <c r="H596" s="6"/>
      <c r="I596" s="6"/>
      <c r="J596" s="6"/>
      <c r="K596" s="6"/>
      <c r="L596" s="6"/>
    </row>
    <row r="597" spans="1:12" ht="12.75">
      <c r="A597" s="264"/>
      <c r="B597" s="173"/>
      <c r="C597" s="265"/>
      <c r="D597" s="6"/>
      <c r="E597" s="6"/>
      <c r="F597" s="6"/>
      <c r="G597" s="6"/>
      <c r="H597" s="6"/>
      <c r="I597" s="6"/>
      <c r="J597" s="6"/>
      <c r="K597" s="6"/>
      <c r="L597" s="6"/>
    </row>
    <row r="598" spans="1:12" ht="12.75">
      <c r="A598" s="264"/>
      <c r="B598" s="173"/>
      <c r="C598" s="265"/>
      <c r="D598" s="6"/>
      <c r="E598" s="6"/>
      <c r="F598" s="6"/>
      <c r="G598" s="6"/>
      <c r="H598" s="6"/>
      <c r="I598" s="6"/>
      <c r="J598" s="6"/>
      <c r="K598" s="6"/>
      <c r="L598" s="6"/>
    </row>
    <row r="599" spans="1:12" ht="12.75">
      <c r="A599" s="264"/>
      <c r="B599" s="173"/>
      <c r="C599" s="265"/>
      <c r="D599" s="6"/>
      <c r="E599" s="6"/>
      <c r="F599" s="6"/>
      <c r="G599" s="6"/>
      <c r="H599" s="6"/>
      <c r="I599" s="6"/>
      <c r="J599" s="6"/>
      <c r="K599" s="6"/>
      <c r="L599" s="6"/>
    </row>
    <row r="600" spans="1:12" ht="12.75">
      <c r="A600" s="264"/>
      <c r="B600" s="173"/>
      <c r="C600" s="265"/>
      <c r="D600" s="6"/>
      <c r="E600" s="6"/>
      <c r="F600" s="6"/>
      <c r="G600" s="6"/>
      <c r="H600" s="6"/>
      <c r="I600" s="6"/>
      <c r="J600" s="6"/>
      <c r="K600" s="6"/>
      <c r="L600" s="6"/>
    </row>
    <row r="601" spans="1:12" ht="12.75">
      <c r="A601" s="264"/>
      <c r="B601" s="173"/>
      <c r="C601" s="265"/>
      <c r="D601" s="6"/>
      <c r="E601" s="6"/>
      <c r="F601" s="6"/>
      <c r="G601" s="6"/>
      <c r="H601" s="6"/>
      <c r="I601" s="6"/>
      <c r="J601" s="6"/>
      <c r="K601" s="6"/>
      <c r="L601" s="6"/>
    </row>
    <row r="602" spans="1:12" ht="12.75">
      <c r="A602" s="264"/>
      <c r="B602" s="173"/>
      <c r="C602" s="265"/>
      <c r="D602" s="6"/>
      <c r="E602" s="6"/>
      <c r="F602" s="6"/>
      <c r="G602" s="6"/>
      <c r="H602" s="6"/>
      <c r="I602" s="6"/>
      <c r="J602" s="6"/>
      <c r="K602" s="6"/>
      <c r="L602" s="6"/>
    </row>
    <row r="603" spans="1:12" ht="12.75">
      <c r="A603" s="264"/>
      <c r="B603" s="173"/>
      <c r="C603" s="265"/>
      <c r="D603" s="6"/>
      <c r="E603" s="6"/>
      <c r="F603" s="6"/>
      <c r="G603" s="6"/>
      <c r="H603" s="6"/>
      <c r="I603" s="6"/>
      <c r="J603" s="6"/>
      <c r="K603" s="6"/>
      <c r="L603" s="6"/>
    </row>
    <row r="604" spans="1:12" ht="12.75">
      <c r="A604" s="264"/>
      <c r="B604" s="173"/>
      <c r="C604" s="265"/>
      <c r="D604" s="6"/>
      <c r="E604" s="6"/>
      <c r="F604" s="6"/>
      <c r="G604" s="6"/>
      <c r="H604" s="6"/>
      <c r="I604" s="6"/>
      <c r="J604" s="6"/>
      <c r="K604" s="6"/>
      <c r="L604" s="6"/>
    </row>
    <row r="605" spans="1:12" ht="12.75">
      <c r="A605" s="264"/>
      <c r="B605" s="173"/>
      <c r="C605" s="265"/>
      <c r="D605" s="6"/>
      <c r="E605" s="6"/>
      <c r="F605" s="6"/>
      <c r="G605" s="6"/>
      <c r="H605" s="6"/>
      <c r="I605" s="6"/>
      <c r="J605" s="6"/>
      <c r="K605" s="6"/>
      <c r="L605" s="6"/>
    </row>
    <row r="606" spans="1:12" ht="12.75">
      <c r="A606" s="264"/>
      <c r="B606" s="173"/>
      <c r="C606" s="265"/>
      <c r="D606" s="6"/>
      <c r="E606" s="6"/>
      <c r="F606" s="6"/>
      <c r="G606" s="6"/>
      <c r="H606" s="6"/>
      <c r="I606" s="6"/>
      <c r="J606" s="6"/>
      <c r="K606" s="6"/>
      <c r="L606" s="6"/>
    </row>
    <row r="607" spans="1:12" ht="12.75">
      <c r="A607" s="264"/>
      <c r="B607" s="173"/>
      <c r="C607" s="265"/>
      <c r="D607" s="6"/>
      <c r="E607" s="6"/>
      <c r="F607" s="6"/>
      <c r="G607" s="6"/>
      <c r="H607" s="6"/>
      <c r="I607" s="6"/>
      <c r="J607" s="6"/>
      <c r="K607" s="6"/>
      <c r="L607" s="6"/>
    </row>
    <row r="608" spans="1:12" ht="12.75">
      <c r="A608" s="264"/>
      <c r="B608" s="173"/>
      <c r="C608" s="265"/>
      <c r="D608" s="6"/>
      <c r="E608" s="6"/>
      <c r="F608" s="6"/>
      <c r="G608" s="6"/>
      <c r="H608" s="6"/>
      <c r="I608" s="6"/>
      <c r="J608" s="6"/>
      <c r="K608" s="6"/>
      <c r="L608" s="6"/>
    </row>
    <row r="609" spans="1:12" ht="12.75">
      <c r="A609" s="264"/>
      <c r="B609" s="173"/>
      <c r="C609" s="265"/>
      <c r="D609" s="6"/>
      <c r="E609" s="6"/>
      <c r="F609" s="6"/>
      <c r="G609" s="6"/>
      <c r="H609" s="6"/>
      <c r="I609" s="6"/>
      <c r="J609" s="6"/>
      <c r="K609" s="6"/>
      <c r="L609" s="6"/>
    </row>
    <row r="610" spans="1:12" ht="12.75">
      <c r="A610" s="264"/>
      <c r="B610" s="173"/>
      <c r="C610" s="265"/>
      <c r="D610" s="6"/>
      <c r="E610" s="6"/>
      <c r="F610" s="6"/>
      <c r="G610" s="6"/>
      <c r="H610" s="6"/>
      <c r="I610" s="6"/>
      <c r="J610" s="6"/>
      <c r="K610" s="6"/>
      <c r="L610" s="6"/>
    </row>
    <row r="611" spans="1:12" ht="12.75">
      <c r="A611" s="264"/>
      <c r="B611" s="173"/>
      <c r="C611" s="265"/>
      <c r="D611" s="6"/>
      <c r="E611" s="6"/>
      <c r="F611" s="6"/>
      <c r="G611" s="6"/>
      <c r="H611" s="6"/>
      <c r="I611" s="6"/>
      <c r="J611" s="6"/>
      <c r="K611" s="6"/>
      <c r="L611" s="6"/>
    </row>
    <row r="612" spans="1:12" ht="12.75">
      <c r="A612" s="264"/>
      <c r="B612" s="173"/>
      <c r="C612" s="265"/>
      <c r="D612" s="6"/>
      <c r="E612" s="6"/>
      <c r="F612" s="6"/>
      <c r="G612" s="6"/>
      <c r="H612" s="6"/>
      <c r="I612" s="6"/>
      <c r="J612" s="6"/>
      <c r="K612" s="6"/>
      <c r="L612" s="6"/>
    </row>
    <row r="613" spans="1:12" ht="12.75">
      <c r="A613" s="264"/>
      <c r="B613" s="173"/>
      <c r="C613" s="265"/>
      <c r="D613" s="6"/>
      <c r="E613" s="6"/>
      <c r="F613" s="6"/>
      <c r="G613" s="6"/>
      <c r="H613" s="6"/>
      <c r="I613" s="6"/>
      <c r="J613" s="6"/>
      <c r="K613" s="6"/>
      <c r="L613" s="6"/>
    </row>
    <row r="614" spans="1:12" ht="12.75">
      <c r="A614" s="264"/>
      <c r="B614" s="173"/>
      <c r="C614" s="265"/>
      <c r="D614" s="6"/>
      <c r="E614" s="6"/>
      <c r="F614" s="6"/>
      <c r="G614" s="6"/>
      <c r="H614" s="6"/>
      <c r="I614" s="6"/>
      <c r="J614" s="6"/>
      <c r="K614" s="6"/>
      <c r="L614" s="6"/>
    </row>
    <row r="615" spans="1:12" ht="12.75">
      <c r="A615" s="264"/>
      <c r="B615" s="173"/>
      <c r="C615" s="265"/>
      <c r="D615" s="6"/>
      <c r="E615" s="6"/>
      <c r="F615" s="6"/>
      <c r="G615" s="6"/>
      <c r="H615" s="6"/>
      <c r="I615" s="6"/>
      <c r="J615" s="6"/>
      <c r="K615" s="6"/>
      <c r="L615" s="6"/>
    </row>
    <row r="616" spans="1:12" ht="12.75">
      <c r="A616" s="264"/>
      <c r="B616" s="173"/>
      <c r="C616" s="265"/>
      <c r="D616" s="6"/>
      <c r="E616" s="6"/>
      <c r="F616" s="6"/>
      <c r="G616" s="6"/>
      <c r="H616" s="6"/>
      <c r="I616" s="6"/>
      <c r="J616" s="6"/>
      <c r="K616" s="6"/>
      <c r="L616" s="6"/>
    </row>
    <row r="617" spans="1:12" ht="12.75">
      <c r="A617" s="264"/>
      <c r="B617" s="173"/>
      <c r="C617" s="265"/>
      <c r="D617" s="6"/>
      <c r="E617" s="6"/>
      <c r="F617" s="6"/>
      <c r="G617" s="6"/>
      <c r="H617" s="6"/>
      <c r="I617" s="6"/>
      <c r="J617" s="6"/>
      <c r="K617" s="6"/>
      <c r="L617" s="6"/>
    </row>
    <row r="618" spans="1:12" ht="12.75">
      <c r="A618" s="264"/>
      <c r="B618" s="173"/>
      <c r="C618" s="265"/>
      <c r="D618" s="6"/>
      <c r="E618" s="6"/>
      <c r="F618" s="6"/>
      <c r="G618" s="6"/>
      <c r="H618" s="6"/>
      <c r="I618" s="6"/>
      <c r="J618" s="6"/>
      <c r="K618" s="6"/>
      <c r="L618" s="6"/>
    </row>
    <row r="619" spans="1:12" ht="12.75">
      <c r="A619" s="264"/>
      <c r="B619" s="173"/>
      <c r="C619" s="265"/>
      <c r="D619" s="6"/>
      <c r="E619" s="6"/>
      <c r="F619" s="6"/>
      <c r="G619" s="6"/>
      <c r="H619" s="6"/>
      <c r="I619" s="6"/>
      <c r="J619" s="6"/>
      <c r="K619" s="6"/>
      <c r="L619" s="6"/>
    </row>
    <row r="620" spans="1:12" ht="12.75">
      <c r="A620" s="264"/>
      <c r="B620" s="173"/>
      <c r="C620" s="265"/>
      <c r="D620" s="6"/>
      <c r="E620" s="6"/>
      <c r="F620" s="6"/>
      <c r="G620" s="6"/>
      <c r="H620" s="6"/>
      <c r="I620" s="6"/>
      <c r="J620" s="6"/>
      <c r="K620" s="6"/>
      <c r="L620" s="6"/>
    </row>
    <row r="621" spans="1:12" ht="12.75">
      <c r="A621" s="264"/>
      <c r="B621" s="173"/>
      <c r="C621" s="265"/>
      <c r="D621" s="6"/>
      <c r="E621" s="6"/>
      <c r="F621" s="6"/>
      <c r="G621" s="6"/>
      <c r="H621" s="6"/>
      <c r="I621" s="6"/>
      <c r="J621" s="6"/>
      <c r="K621" s="6"/>
      <c r="L621" s="6"/>
    </row>
    <row r="622" spans="1:12" ht="12.75">
      <c r="A622" s="264"/>
      <c r="B622" s="173"/>
      <c r="C622" s="265"/>
      <c r="D622" s="6"/>
      <c r="E622" s="6"/>
      <c r="F622" s="6"/>
      <c r="G622" s="6"/>
      <c r="H622" s="6"/>
      <c r="I622" s="6"/>
      <c r="J622" s="6"/>
      <c r="K622" s="6"/>
      <c r="L622" s="6"/>
    </row>
    <row r="623" spans="1:12" ht="12.75">
      <c r="A623" s="264"/>
      <c r="B623" s="173"/>
      <c r="C623" s="265"/>
      <c r="D623" s="6"/>
      <c r="E623" s="6"/>
      <c r="F623" s="6"/>
      <c r="G623" s="6"/>
      <c r="H623" s="6"/>
      <c r="I623" s="6"/>
      <c r="J623" s="6"/>
      <c r="K623" s="6"/>
      <c r="L623" s="6"/>
    </row>
    <row r="624" spans="1:12" ht="12.75">
      <c r="A624" s="264"/>
      <c r="B624" s="173"/>
      <c r="C624" s="265"/>
      <c r="D624" s="6"/>
      <c r="E624" s="6"/>
      <c r="F624" s="6"/>
      <c r="G624" s="6"/>
      <c r="H624" s="6"/>
      <c r="I624" s="6"/>
      <c r="J624" s="6"/>
      <c r="K624" s="6"/>
      <c r="L624" s="6"/>
    </row>
    <row r="625" spans="1:12" ht="12.75">
      <c r="A625" s="264"/>
      <c r="B625" s="173"/>
      <c r="C625" s="265"/>
      <c r="D625" s="6"/>
      <c r="E625" s="6"/>
      <c r="F625" s="6"/>
      <c r="G625" s="6"/>
      <c r="H625" s="6"/>
      <c r="I625" s="6"/>
      <c r="J625" s="6"/>
      <c r="K625" s="6"/>
      <c r="L625" s="6"/>
    </row>
    <row r="626" spans="1:12" ht="12.75">
      <c r="A626" s="264"/>
      <c r="B626" s="173"/>
      <c r="C626" s="265"/>
      <c r="D626" s="6"/>
      <c r="E626" s="6"/>
      <c r="F626" s="6"/>
      <c r="G626" s="6"/>
      <c r="H626" s="6"/>
      <c r="I626" s="6"/>
      <c r="J626" s="6"/>
      <c r="K626" s="6"/>
      <c r="L626" s="6"/>
    </row>
    <row r="627" spans="1:12" ht="12.75">
      <c r="A627" s="264"/>
      <c r="B627" s="173"/>
      <c r="C627" s="265"/>
      <c r="D627" s="6"/>
      <c r="E627" s="6"/>
      <c r="F627" s="6"/>
      <c r="G627" s="6"/>
      <c r="H627" s="6"/>
      <c r="I627" s="6"/>
      <c r="J627" s="6"/>
      <c r="K627" s="6"/>
      <c r="L627" s="6"/>
    </row>
    <row r="628" spans="1:12" ht="12.75">
      <c r="A628" s="264"/>
      <c r="B628" s="173"/>
      <c r="C628" s="265"/>
      <c r="D628" s="6"/>
      <c r="E628" s="6"/>
      <c r="F628" s="6"/>
      <c r="G628" s="6"/>
      <c r="H628" s="6"/>
      <c r="I628" s="6"/>
      <c r="J628" s="6"/>
      <c r="K628" s="6"/>
      <c r="L628" s="6"/>
    </row>
    <row r="629" spans="1:12" ht="12.75">
      <c r="A629" s="264"/>
      <c r="B629" s="173"/>
      <c r="C629" s="265"/>
      <c r="D629" s="6"/>
      <c r="E629" s="6"/>
      <c r="F629" s="6"/>
      <c r="G629" s="6"/>
      <c r="H629" s="6"/>
      <c r="I629" s="6"/>
      <c r="J629" s="6"/>
      <c r="K629" s="6"/>
      <c r="L629" s="6"/>
    </row>
    <row r="630" spans="1:12" ht="12.75">
      <c r="A630" s="264"/>
      <c r="B630" s="173"/>
      <c r="C630" s="265"/>
      <c r="D630" s="6"/>
      <c r="E630" s="6"/>
      <c r="F630" s="6"/>
      <c r="G630" s="6"/>
      <c r="H630" s="6"/>
      <c r="I630" s="6"/>
      <c r="J630" s="6"/>
      <c r="K630" s="6"/>
      <c r="L630" s="6"/>
    </row>
    <row r="631" spans="1:12" ht="12.75">
      <c r="A631" s="264"/>
      <c r="B631" s="173"/>
      <c r="C631" s="265"/>
      <c r="D631" s="6"/>
      <c r="E631" s="6"/>
      <c r="F631" s="6"/>
      <c r="G631" s="6"/>
      <c r="H631" s="6"/>
      <c r="I631" s="6"/>
      <c r="J631" s="6"/>
      <c r="K631" s="6"/>
      <c r="L631" s="6"/>
    </row>
    <row r="632" spans="1:12" ht="12.75">
      <c r="A632" s="264"/>
      <c r="B632" s="173"/>
      <c r="C632" s="265"/>
      <c r="D632" s="6"/>
      <c r="E632" s="6"/>
      <c r="F632" s="6"/>
      <c r="G632" s="6"/>
      <c r="H632" s="6"/>
      <c r="I632" s="6"/>
      <c r="J632" s="6"/>
      <c r="K632" s="6"/>
      <c r="L632" s="6"/>
    </row>
    <row r="633" spans="1:12" ht="12.75">
      <c r="A633" s="264"/>
      <c r="B633" s="173"/>
      <c r="C633" s="265"/>
      <c r="D633" s="6"/>
      <c r="E633" s="6"/>
      <c r="F633" s="6"/>
      <c r="G633" s="6"/>
      <c r="H633" s="6"/>
      <c r="I633" s="6"/>
      <c r="J633" s="6"/>
      <c r="K633" s="6"/>
      <c r="L633" s="6"/>
    </row>
    <row r="634" spans="1:12" ht="12.75">
      <c r="A634" s="264"/>
      <c r="B634" s="173"/>
      <c r="C634" s="265"/>
      <c r="D634" s="6"/>
      <c r="E634" s="6"/>
      <c r="F634" s="6"/>
      <c r="G634" s="6"/>
      <c r="H634" s="6"/>
      <c r="I634" s="6"/>
      <c r="J634" s="6"/>
      <c r="K634" s="6"/>
      <c r="L634" s="6"/>
    </row>
    <row r="635" spans="1:12" ht="12.75">
      <c r="A635" s="264"/>
      <c r="B635" s="173"/>
      <c r="C635" s="265"/>
      <c r="D635" s="6"/>
      <c r="E635" s="6"/>
      <c r="F635" s="6"/>
      <c r="G635" s="6"/>
      <c r="H635" s="6"/>
      <c r="I635" s="6"/>
      <c r="J635" s="6"/>
      <c r="K635" s="6"/>
      <c r="L635" s="6"/>
    </row>
    <row r="636" spans="1:12" ht="12.75">
      <c r="A636" s="264"/>
      <c r="B636" s="173"/>
      <c r="C636" s="265"/>
      <c r="D636" s="6"/>
      <c r="E636" s="6"/>
      <c r="F636" s="6"/>
      <c r="G636" s="6"/>
      <c r="H636" s="6"/>
      <c r="I636" s="6"/>
      <c r="J636" s="6"/>
      <c r="K636" s="6"/>
      <c r="L636" s="6"/>
    </row>
    <row r="637" spans="1:12" ht="12.75">
      <c r="A637" s="264"/>
      <c r="B637" s="173"/>
      <c r="C637" s="265"/>
      <c r="D637" s="6"/>
      <c r="E637" s="6"/>
      <c r="F637" s="6"/>
      <c r="G637" s="6"/>
      <c r="H637" s="6"/>
      <c r="I637" s="6"/>
      <c r="J637" s="6"/>
      <c r="K637" s="6"/>
      <c r="L637" s="6"/>
    </row>
    <row r="638" spans="1:12" ht="12.75">
      <c r="A638" s="264"/>
      <c r="B638" s="173"/>
      <c r="C638" s="265"/>
      <c r="D638" s="6"/>
      <c r="E638" s="6"/>
      <c r="F638" s="6"/>
      <c r="G638" s="6"/>
      <c r="H638" s="6"/>
      <c r="I638" s="6"/>
      <c r="J638" s="6"/>
      <c r="K638" s="6"/>
      <c r="L638" s="6"/>
    </row>
    <row r="639" spans="1:12" ht="12.75">
      <c r="A639" s="264"/>
      <c r="B639" s="173"/>
      <c r="C639" s="265"/>
      <c r="D639" s="6"/>
      <c r="E639" s="6"/>
      <c r="F639" s="6"/>
      <c r="G639" s="6"/>
      <c r="H639" s="6"/>
      <c r="I639" s="6"/>
      <c r="J639" s="6"/>
      <c r="K639" s="6"/>
      <c r="L639" s="6"/>
    </row>
    <row r="640" spans="1:12" ht="12.75">
      <c r="A640" s="264"/>
      <c r="B640" s="173"/>
      <c r="C640" s="265"/>
      <c r="D640" s="6"/>
      <c r="E640" s="6"/>
      <c r="F640" s="6"/>
      <c r="G640" s="6"/>
      <c r="H640" s="6"/>
      <c r="I640" s="6"/>
      <c r="J640" s="6"/>
      <c r="K640" s="6"/>
      <c r="L640" s="6"/>
    </row>
    <row r="641" spans="1:12" ht="12.75">
      <c r="A641" s="264"/>
      <c r="B641" s="173"/>
      <c r="C641" s="265"/>
      <c r="D641" s="6"/>
      <c r="E641" s="6"/>
      <c r="F641" s="6"/>
      <c r="G641" s="6"/>
      <c r="H641" s="6"/>
      <c r="I641" s="6"/>
      <c r="J641" s="6"/>
      <c r="K641" s="6"/>
      <c r="L641" s="6"/>
    </row>
    <row r="642" spans="1:12" ht="12.75">
      <c r="A642" s="264"/>
      <c r="B642" s="173"/>
      <c r="C642" s="265"/>
      <c r="D642" s="6"/>
      <c r="E642" s="6"/>
      <c r="F642" s="6"/>
      <c r="G642" s="6"/>
      <c r="H642" s="6"/>
      <c r="I642" s="6"/>
      <c r="J642" s="6"/>
      <c r="K642" s="6"/>
      <c r="L642" s="6"/>
    </row>
    <row r="643" spans="1:12" ht="12.75">
      <c r="A643" s="264"/>
      <c r="B643" s="173"/>
      <c r="C643" s="265"/>
      <c r="D643" s="6"/>
      <c r="E643" s="6"/>
      <c r="F643" s="6"/>
      <c r="G643" s="6"/>
      <c r="H643" s="6"/>
      <c r="I643" s="6"/>
      <c r="J643" s="6"/>
      <c r="K643" s="6"/>
      <c r="L643" s="6"/>
    </row>
    <row r="644" spans="1:12" ht="12.75">
      <c r="A644" s="264"/>
      <c r="B644" s="173"/>
      <c r="C644" s="265"/>
      <c r="D644" s="6"/>
      <c r="E644" s="6"/>
      <c r="F644" s="6"/>
      <c r="G644" s="6"/>
      <c r="H644" s="6"/>
      <c r="I644" s="6"/>
      <c r="J644" s="6"/>
      <c r="K644" s="6"/>
      <c r="L644" s="6"/>
    </row>
    <row r="645" spans="1:12" ht="12.75">
      <c r="A645" s="264"/>
      <c r="B645" s="173"/>
      <c r="C645" s="265"/>
      <c r="D645" s="6"/>
      <c r="E645" s="6"/>
      <c r="F645" s="6"/>
      <c r="G645" s="6"/>
      <c r="H645" s="6"/>
      <c r="I645" s="6"/>
      <c r="J645" s="6"/>
      <c r="K645" s="6"/>
      <c r="L645" s="6"/>
    </row>
    <row r="646" spans="1:12" ht="12.75">
      <c r="A646" s="264"/>
      <c r="B646" s="173"/>
      <c r="C646" s="265"/>
      <c r="D646" s="6"/>
      <c r="E646" s="6"/>
      <c r="F646" s="6"/>
      <c r="G646" s="6"/>
      <c r="H646" s="6"/>
      <c r="I646" s="6"/>
      <c r="J646" s="6"/>
      <c r="K646" s="6"/>
      <c r="L646" s="6"/>
    </row>
    <row r="647" spans="1:12" ht="12.75">
      <c r="A647" s="264"/>
      <c r="B647" s="173"/>
      <c r="C647" s="265"/>
      <c r="D647" s="6"/>
      <c r="E647" s="6"/>
      <c r="F647" s="6"/>
      <c r="G647" s="6"/>
      <c r="H647" s="6"/>
      <c r="I647" s="6"/>
      <c r="J647" s="6"/>
      <c r="K647" s="6"/>
      <c r="L647" s="6"/>
    </row>
    <row r="648" spans="1:12" ht="12.75">
      <c r="A648" s="264"/>
      <c r="B648" s="173"/>
      <c r="C648" s="265"/>
      <c r="D648" s="6"/>
      <c r="E648" s="6"/>
      <c r="F648" s="6"/>
      <c r="G648" s="6"/>
      <c r="H648" s="6"/>
      <c r="I648" s="6"/>
      <c r="J648" s="6"/>
      <c r="K648" s="6"/>
      <c r="L648" s="6"/>
    </row>
    <row r="649" spans="1:12" ht="12.75">
      <c r="A649" s="264"/>
      <c r="B649" s="173"/>
      <c r="C649" s="265"/>
      <c r="D649" s="6"/>
      <c r="E649" s="6"/>
      <c r="F649" s="6"/>
      <c r="G649" s="6"/>
      <c r="H649" s="6"/>
      <c r="I649" s="6"/>
      <c r="J649" s="6"/>
      <c r="K649" s="6"/>
      <c r="L649" s="6"/>
    </row>
    <row r="650" spans="1:12" ht="12.75">
      <c r="A650" s="264"/>
      <c r="B650" s="173"/>
      <c r="C650" s="265"/>
      <c r="D650" s="6"/>
      <c r="E650" s="6"/>
      <c r="F650" s="6"/>
      <c r="G650" s="6"/>
      <c r="H650" s="6"/>
      <c r="I650" s="6"/>
      <c r="J650" s="6"/>
      <c r="K650" s="6"/>
      <c r="L650" s="6"/>
    </row>
    <row r="651" spans="1:12" ht="12.75">
      <c r="A651" s="264"/>
      <c r="B651" s="173"/>
      <c r="C651" s="265"/>
      <c r="D651" s="6"/>
      <c r="E651" s="6"/>
      <c r="F651" s="6"/>
      <c r="G651" s="6"/>
      <c r="H651" s="6"/>
      <c r="I651" s="6"/>
      <c r="J651" s="6"/>
      <c r="K651" s="6"/>
      <c r="L651" s="6"/>
    </row>
    <row r="652" spans="1:12" ht="12.75">
      <c r="A652" s="264"/>
      <c r="B652" s="173"/>
      <c r="C652" s="265"/>
      <c r="D652" s="6"/>
      <c r="E652" s="6"/>
      <c r="F652" s="6"/>
      <c r="G652" s="6"/>
      <c r="H652" s="6"/>
      <c r="I652" s="6"/>
      <c r="J652" s="6"/>
      <c r="K652" s="6"/>
      <c r="L652" s="6"/>
    </row>
    <row r="653" spans="1:12" ht="12.75">
      <c r="A653" s="264"/>
      <c r="B653" s="173"/>
      <c r="C653" s="265"/>
      <c r="D653" s="6"/>
      <c r="E653" s="6"/>
      <c r="F653" s="6"/>
      <c r="G653" s="6"/>
      <c r="H653" s="6"/>
      <c r="I653" s="6"/>
      <c r="J653" s="6"/>
      <c r="K653" s="6"/>
      <c r="L653" s="6"/>
    </row>
    <row r="654" spans="1:12" ht="12.75">
      <c r="A654" s="264"/>
      <c r="B654" s="173"/>
      <c r="C654" s="265"/>
      <c r="D654" s="6"/>
      <c r="E654" s="6"/>
      <c r="F654" s="6"/>
      <c r="G654" s="6"/>
      <c r="H654" s="6"/>
      <c r="I654" s="6"/>
      <c r="J654" s="6"/>
      <c r="K654" s="6"/>
      <c r="L654" s="6"/>
    </row>
    <row r="655" spans="1:12" ht="12.75">
      <c r="A655" s="264"/>
      <c r="B655" s="173"/>
      <c r="C655" s="265"/>
      <c r="D655" s="6"/>
      <c r="E655" s="6"/>
      <c r="F655" s="6"/>
      <c r="G655" s="6"/>
      <c r="H655" s="6"/>
      <c r="I655" s="6"/>
      <c r="J655" s="6"/>
      <c r="K655" s="6"/>
      <c r="L655" s="6"/>
    </row>
    <row r="656" spans="1:12" ht="12.75">
      <c r="A656" s="264"/>
      <c r="B656" s="173"/>
      <c r="C656" s="265"/>
      <c r="D656" s="6"/>
      <c r="E656" s="6"/>
      <c r="F656" s="6"/>
      <c r="G656" s="6"/>
      <c r="H656" s="6"/>
      <c r="I656" s="6"/>
      <c r="J656" s="6"/>
      <c r="K656" s="6"/>
      <c r="L656" s="6"/>
    </row>
    <row r="657" spans="1:12" ht="12.75">
      <c r="A657" s="264"/>
      <c r="B657" s="173"/>
      <c r="C657" s="265"/>
      <c r="D657" s="6"/>
      <c r="E657" s="6"/>
      <c r="F657" s="6"/>
      <c r="G657" s="6"/>
      <c r="H657" s="6"/>
      <c r="I657" s="6"/>
      <c r="J657" s="6"/>
      <c r="K657" s="6"/>
      <c r="L657" s="6"/>
    </row>
    <row r="658" spans="1:12" ht="12.75">
      <c r="A658" s="264"/>
      <c r="B658" s="173"/>
      <c r="C658" s="265"/>
      <c r="D658" s="6"/>
      <c r="E658" s="6"/>
      <c r="F658" s="6"/>
      <c r="G658" s="6"/>
      <c r="H658" s="6"/>
      <c r="I658" s="6"/>
      <c r="J658" s="6"/>
      <c r="K658" s="6"/>
      <c r="L658" s="6"/>
    </row>
    <row r="659" spans="1:12" ht="12.75">
      <c r="A659" s="264"/>
      <c r="B659" s="173"/>
      <c r="C659" s="265"/>
      <c r="D659" s="6"/>
      <c r="E659" s="6"/>
      <c r="F659" s="6"/>
      <c r="G659" s="6"/>
      <c r="H659" s="6"/>
      <c r="I659" s="6"/>
      <c r="J659" s="6"/>
      <c r="K659" s="6"/>
      <c r="L659" s="6"/>
    </row>
    <row r="660" spans="1:12" ht="12.75">
      <c r="A660" s="264"/>
      <c r="B660" s="173"/>
      <c r="C660" s="265"/>
      <c r="D660" s="6"/>
      <c r="E660" s="6"/>
      <c r="F660" s="6"/>
      <c r="G660" s="6"/>
      <c r="H660" s="6"/>
      <c r="I660" s="6"/>
      <c r="J660" s="6"/>
      <c r="K660" s="6"/>
      <c r="L660" s="6"/>
    </row>
    <row r="661" spans="1:12" ht="12.75">
      <c r="A661" s="264"/>
      <c r="B661" s="173"/>
      <c r="C661" s="265"/>
      <c r="D661" s="6"/>
      <c r="E661" s="6"/>
      <c r="F661" s="6"/>
      <c r="G661" s="6"/>
      <c r="H661" s="6"/>
      <c r="I661" s="6"/>
      <c r="J661" s="6"/>
      <c r="K661" s="6"/>
      <c r="L661" s="6"/>
    </row>
    <row r="662" spans="1:12" ht="12.75">
      <c r="A662" s="264"/>
      <c r="B662" s="173"/>
      <c r="C662" s="265"/>
      <c r="D662" s="6"/>
      <c r="E662" s="6"/>
      <c r="F662" s="6"/>
      <c r="G662" s="6"/>
      <c r="H662" s="6"/>
      <c r="I662" s="6"/>
      <c r="J662" s="6"/>
      <c r="K662" s="6"/>
      <c r="L662" s="6"/>
    </row>
    <row r="663" spans="1:12" ht="12.75">
      <c r="A663" s="264"/>
      <c r="B663" s="173"/>
      <c r="C663" s="265"/>
      <c r="D663" s="6"/>
      <c r="E663" s="6"/>
      <c r="F663" s="6"/>
      <c r="G663" s="6"/>
      <c r="H663" s="6"/>
      <c r="I663" s="6"/>
      <c r="J663" s="6"/>
      <c r="K663" s="6"/>
      <c r="L663" s="6"/>
    </row>
    <row r="664" spans="1:12" ht="12.75">
      <c r="A664" s="264"/>
      <c r="B664" s="173"/>
      <c r="C664" s="265"/>
      <c r="D664" s="6"/>
      <c r="E664" s="6"/>
      <c r="F664" s="6"/>
      <c r="G664" s="6"/>
      <c r="H664" s="6"/>
      <c r="I664" s="6"/>
      <c r="J664" s="6"/>
      <c r="K664" s="6"/>
      <c r="L664" s="6"/>
    </row>
    <row r="665" spans="1:12" ht="12.75">
      <c r="A665" s="264"/>
      <c r="B665" s="173"/>
      <c r="C665" s="265"/>
      <c r="D665" s="6"/>
      <c r="E665" s="6"/>
      <c r="F665" s="6"/>
      <c r="G665" s="6"/>
      <c r="H665" s="6"/>
      <c r="I665" s="6"/>
      <c r="J665" s="6"/>
      <c r="K665" s="6"/>
      <c r="L665" s="6"/>
    </row>
    <row r="666" spans="1:12" ht="12.75">
      <c r="A666" s="264"/>
      <c r="B666" s="173"/>
      <c r="C666" s="265"/>
      <c r="D666" s="6"/>
      <c r="E666" s="6"/>
      <c r="F666" s="6"/>
      <c r="G666" s="6"/>
      <c r="H666" s="6"/>
      <c r="I666" s="6"/>
      <c r="J666" s="6"/>
      <c r="K666" s="6"/>
      <c r="L666" s="6"/>
    </row>
    <row r="667" spans="1:12" ht="12.75">
      <c r="A667" s="264"/>
      <c r="B667" s="173"/>
      <c r="C667" s="265"/>
      <c r="D667" s="6"/>
      <c r="E667" s="6"/>
      <c r="F667" s="6"/>
      <c r="G667" s="6"/>
      <c r="H667" s="6"/>
      <c r="I667" s="6"/>
      <c r="J667" s="6"/>
      <c r="K667" s="6"/>
      <c r="L667" s="6"/>
    </row>
    <row r="668" spans="1:12" ht="12.75">
      <c r="A668" s="264"/>
      <c r="B668" s="173"/>
      <c r="C668" s="265"/>
      <c r="D668" s="6"/>
      <c r="E668" s="6"/>
      <c r="F668" s="6"/>
      <c r="G668" s="6"/>
      <c r="H668" s="6"/>
      <c r="I668" s="6"/>
      <c r="J668" s="6"/>
      <c r="K668" s="6"/>
      <c r="L668" s="6"/>
    </row>
    <row r="669" spans="1:12" ht="12.75">
      <c r="A669" s="264"/>
      <c r="B669" s="173"/>
      <c r="C669" s="265"/>
      <c r="D669" s="6"/>
      <c r="E669" s="6"/>
      <c r="F669" s="6"/>
      <c r="G669" s="6"/>
      <c r="H669" s="6"/>
      <c r="I669" s="6"/>
      <c r="J669" s="6"/>
      <c r="K669" s="6"/>
      <c r="L669" s="6"/>
    </row>
    <row r="670" spans="1:12" ht="12.75">
      <c r="A670" s="264"/>
      <c r="B670" s="173"/>
      <c r="C670" s="265"/>
      <c r="D670" s="6"/>
      <c r="E670" s="6"/>
      <c r="F670" s="6"/>
      <c r="G670" s="6"/>
      <c r="H670" s="6"/>
      <c r="I670" s="6"/>
      <c r="J670" s="6"/>
      <c r="K670" s="6"/>
      <c r="L670" s="6"/>
    </row>
    <row r="671" spans="1:12" ht="12.75">
      <c r="A671" s="264"/>
      <c r="B671" s="173"/>
      <c r="C671" s="265"/>
      <c r="D671" s="6"/>
      <c r="E671" s="6"/>
      <c r="F671" s="6"/>
      <c r="G671" s="6"/>
      <c r="H671" s="6"/>
      <c r="I671" s="6"/>
      <c r="J671" s="6"/>
      <c r="K671" s="6"/>
      <c r="L671" s="6"/>
    </row>
    <row r="672" spans="1:12" ht="12.75">
      <c r="A672" s="264"/>
      <c r="B672" s="173"/>
      <c r="C672" s="265"/>
      <c r="D672" s="6"/>
      <c r="E672" s="6"/>
      <c r="F672" s="6"/>
      <c r="G672" s="6"/>
      <c r="H672" s="6"/>
      <c r="I672" s="6"/>
      <c r="J672" s="6"/>
      <c r="K672" s="6"/>
      <c r="L672" s="6"/>
    </row>
    <row r="673" spans="1:12" ht="12.75">
      <c r="A673" s="264"/>
      <c r="B673" s="173"/>
      <c r="C673" s="265"/>
      <c r="D673" s="6"/>
      <c r="E673" s="6"/>
      <c r="F673" s="6"/>
      <c r="G673" s="6"/>
      <c r="H673" s="6"/>
      <c r="I673" s="6"/>
      <c r="J673" s="6"/>
      <c r="K673" s="6"/>
      <c r="L673" s="6"/>
    </row>
    <row r="674" spans="1:12" ht="12.75">
      <c r="A674" s="264"/>
      <c r="B674" s="173"/>
      <c r="C674" s="265"/>
      <c r="D674" s="6"/>
      <c r="E674" s="6"/>
      <c r="F674" s="6"/>
      <c r="G674" s="6"/>
      <c r="H674" s="6"/>
      <c r="I674" s="6"/>
      <c r="J674" s="6"/>
      <c r="K674" s="6"/>
      <c r="L674" s="6"/>
    </row>
    <row r="675" spans="1:12" ht="12.75">
      <c r="A675" s="264"/>
      <c r="B675" s="173"/>
      <c r="C675" s="265"/>
      <c r="D675" s="6"/>
      <c r="E675" s="6"/>
      <c r="F675" s="6"/>
      <c r="G675" s="6"/>
      <c r="H675" s="6"/>
      <c r="I675" s="6"/>
      <c r="J675" s="6"/>
      <c r="K675" s="6"/>
      <c r="L675" s="6"/>
    </row>
    <row r="676" spans="1:12" ht="12.75">
      <c r="A676" s="264"/>
      <c r="B676" s="173"/>
      <c r="C676" s="265"/>
      <c r="D676" s="6"/>
      <c r="E676" s="6"/>
      <c r="F676" s="6"/>
      <c r="G676" s="6"/>
      <c r="H676" s="6"/>
      <c r="I676" s="6"/>
      <c r="J676" s="6"/>
      <c r="K676" s="6"/>
      <c r="L676" s="6"/>
    </row>
    <row r="677" spans="1:12" ht="12.75">
      <c r="A677" s="264"/>
      <c r="B677" s="173"/>
      <c r="C677" s="265"/>
      <c r="D677" s="6"/>
      <c r="E677" s="6"/>
      <c r="F677" s="6"/>
      <c r="G677" s="6"/>
      <c r="H677" s="6"/>
      <c r="I677" s="6"/>
      <c r="J677" s="6"/>
      <c r="K677" s="6"/>
      <c r="L677" s="6"/>
    </row>
    <row r="678" spans="1:12" ht="12.75">
      <c r="A678" s="264"/>
      <c r="B678" s="173"/>
      <c r="C678" s="265"/>
      <c r="D678" s="6"/>
      <c r="E678" s="6"/>
      <c r="F678" s="6"/>
      <c r="G678" s="6"/>
      <c r="H678" s="6"/>
      <c r="I678" s="6"/>
      <c r="J678" s="6"/>
      <c r="K678" s="6"/>
      <c r="L678" s="6"/>
    </row>
    <row r="679" spans="1:12" ht="12.75">
      <c r="A679" s="264"/>
      <c r="B679" s="173"/>
      <c r="C679" s="265"/>
      <c r="D679" s="6"/>
      <c r="E679" s="6"/>
      <c r="F679" s="6"/>
      <c r="G679" s="6"/>
      <c r="H679" s="6"/>
      <c r="I679" s="6"/>
      <c r="J679" s="6"/>
      <c r="K679" s="6"/>
      <c r="L679" s="6"/>
    </row>
    <row r="680" spans="1:12" ht="12.75">
      <c r="A680" s="264"/>
      <c r="B680" s="173"/>
      <c r="C680" s="265"/>
      <c r="D680" s="6"/>
      <c r="E680" s="6"/>
      <c r="F680" s="6"/>
      <c r="G680" s="6"/>
      <c r="H680" s="6"/>
      <c r="I680" s="6"/>
      <c r="J680" s="6"/>
      <c r="K680" s="6"/>
      <c r="L680" s="6"/>
    </row>
    <row r="681" spans="1:12" ht="12.75">
      <c r="A681" s="264"/>
      <c r="B681" s="173"/>
      <c r="C681" s="265"/>
      <c r="D681" s="6"/>
      <c r="E681" s="6"/>
      <c r="F681" s="6"/>
      <c r="G681" s="6"/>
      <c r="H681" s="6"/>
      <c r="I681" s="6"/>
      <c r="J681" s="6"/>
      <c r="K681" s="6"/>
      <c r="L681" s="6"/>
    </row>
    <row r="682" spans="1:12" ht="12.75">
      <c r="A682" s="264"/>
      <c r="B682" s="173"/>
      <c r="C682" s="265"/>
      <c r="D682" s="6"/>
      <c r="E682" s="6"/>
      <c r="F682" s="6"/>
      <c r="G682" s="6"/>
      <c r="H682" s="6"/>
      <c r="I682" s="6"/>
      <c r="J682" s="6"/>
      <c r="K682" s="6"/>
      <c r="L682" s="6"/>
    </row>
    <row r="683" spans="1:12" ht="12.75">
      <c r="A683" s="264"/>
      <c r="B683" s="173"/>
      <c r="C683" s="265"/>
      <c r="D683" s="6"/>
      <c r="E683" s="6"/>
      <c r="F683" s="6"/>
      <c r="G683" s="6"/>
      <c r="H683" s="6"/>
      <c r="I683" s="6"/>
      <c r="J683" s="6"/>
      <c r="K683" s="6"/>
      <c r="L683" s="6"/>
    </row>
    <row r="684" spans="1:12" ht="12.75">
      <c r="A684" s="264"/>
      <c r="B684" s="173"/>
      <c r="C684" s="265"/>
      <c r="D684" s="6"/>
      <c r="E684" s="6"/>
      <c r="F684" s="6"/>
      <c r="G684" s="6"/>
      <c r="H684" s="6"/>
      <c r="I684" s="6"/>
      <c r="J684" s="6"/>
      <c r="K684" s="6"/>
      <c r="L684" s="6"/>
    </row>
    <row r="685" spans="1:12" ht="12.75">
      <c r="A685" s="264"/>
      <c r="B685" s="173"/>
      <c r="C685" s="265"/>
      <c r="D685" s="6"/>
      <c r="E685" s="6"/>
      <c r="F685" s="6"/>
      <c r="G685" s="6"/>
      <c r="H685" s="6"/>
      <c r="I685" s="6"/>
      <c r="J685" s="6"/>
      <c r="K685" s="6"/>
      <c r="L685" s="6"/>
    </row>
    <row r="686" spans="1:12" ht="12.75">
      <c r="A686" s="264"/>
      <c r="B686" s="173"/>
      <c r="C686" s="265"/>
      <c r="D686" s="6"/>
      <c r="E686" s="6"/>
      <c r="F686" s="6"/>
      <c r="G686" s="6"/>
      <c r="H686" s="6"/>
      <c r="I686" s="6"/>
      <c r="J686" s="6"/>
      <c r="K686" s="6"/>
      <c r="L686" s="6"/>
    </row>
    <row r="687" spans="1:12" ht="12.75">
      <c r="A687" s="264"/>
      <c r="B687" s="173"/>
      <c r="C687" s="265"/>
      <c r="D687" s="6"/>
      <c r="E687" s="6"/>
      <c r="F687" s="6"/>
      <c r="G687" s="6"/>
      <c r="H687" s="6"/>
      <c r="I687" s="6"/>
      <c r="J687" s="6"/>
      <c r="K687" s="6"/>
      <c r="L687" s="6"/>
    </row>
    <row r="688" spans="1:12" ht="12.75">
      <c r="A688" s="264"/>
      <c r="B688" s="173"/>
      <c r="C688" s="265"/>
      <c r="D688" s="6"/>
      <c r="E688" s="6"/>
      <c r="F688" s="6"/>
      <c r="G688" s="6"/>
      <c r="H688" s="6"/>
      <c r="I688" s="6"/>
      <c r="J688" s="6"/>
      <c r="K688" s="6"/>
      <c r="L688" s="6"/>
    </row>
    <row r="689" spans="1:12" ht="12.75">
      <c r="A689" s="264"/>
      <c r="B689" s="173"/>
      <c r="C689" s="265"/>
      <c r="D689" s="6"/>
      <c r="E689" s="6"/>
      <c r="F689" s="6"/>
      <c r="G689" s="6"/>
      <c r="H689" s="6"/>
      <c r="I689" s="6"/>
      <c r="J689" s="6"/>
      <c r="K689" s="6"/>
      <c r="L689" s="6"/>
    </row>
    <row r="690" spans="1:12" ht="12.75">
      <c r="A690" s="264"/>
      <c r="B690" s="173"/>
      <c r="C690" s="265"/>
      <c r="D690" s="6"/>
      <c r="E690" s="6"/>
      <c r="F690" s="6"/>
      <c r="G690" s="6"/>
      <c r="H690" s="6"/>
      <c r="I690" s="6"/>
      <c r="J690" s="6"/>
      <c r="K690" s="6"/>
      <c r="L690" s="6"/>
    </row>
    <row r="691" spans="1:12" ht="12.75">
      <c r="A691" s="264"/>
      <c r="B691" s="173"/>
      <c r="C691" s="265"/>
      <c r="D691" s="6"/>
      <c r="E691" s="6"/>
      <c r="F691" s="6"/>
      <c r="G691" s="6"/>
      <c r="H691" s="6"/>
      <c r="I691" s="6"/>
      <c r="J691" s="6"/>
      <c r="K691" s="6"/>
      <c r="L691" s="6"/>
    </row>
    <row r="692" spans="1:12" ht="12.75">
      <c r="A692" s="264"/>
      <c r="B692" s="173"/>
      <c r="C692" s="265"/>
      <c r="D692" s="6"/>
      <c r="E692" s="6"/>
      <c r="F692" s="6"/>
      <c r="G692" s="6"/>
      <c r="H692" s="6"/>
      <c r="I692" s="6"/>
      <c r="J692" s="6"/>
      <c r="K692" s="6"/>
      <c r="L692" s="6"/>
    </row>
    <row r="693" spans="1:12" ht="12.75">
      <c r="A693" s="264"/>
      <c r="B693" s="173"/>
      <c r="C693" s="265"/>
      <c r="D693" s="6"/>
      <c r="E693" s="6"/>
      <c r="F693" s="6"/>
      <c r="G693" s="6"/>
      <c r="H693" s="6"/>
      <c r="I693" s="6"/>
      <c r="J693" s="6"/>
      <c r="K693" s="6"/>
      <c r="L693" s="6"/>
    </row>
    <row r="694" spans="1:12" ht="12.75">
      <c r="A694" s="264"/>
      <c r="B694" s="173"/>
      <c r="C694" s="265"/>
      <c r="D694" s="6"/>
      <c r="E694" s="6"/>
      <c r="F694" s="6"/>
      <c r="G694" s="6"/>
      <c r="H694" s="6"/>
      <c r="I694" s="6"/>
      <c r="J694" s="6"/>
      <c r="K694" s="6"/>
      <c r="L694" s="6"/>
    </row>
    <row r="695" spans="1:12" ht="12.75">
      <c r="A695" s="264"/>
      <c r="B695" s="173"/>
      <c r="C695" s="265"/>
      <c r="D695" s="6"/>
      <c r="E695" s="6"/>
      <c r="F695" s="6"/>
      <c r="G695" s="6"/>
      <c r="H695" s="6"/>
      <c r="I695" s="6"/>
      <c r="J695" s="6"/>
      <c r="K695" s="6"/>
      <c r="L695" s="6"/>
    </row>
    <row r="696" spans="1:12" ht="12.75">
      <c r="A696" s="264"/>
      <c r="B696" s="173"/>
      <c r="C696" s="265"/>
      <c r="D696" s="6"/>
      <c r="E696" s="6"/>
      <c r="F696" s="6"/>
      <c r="G696" s="6"/>
      <c r="H696" s="6"/>
      <c r="I696" s="6"/>
      <c r="J696" s="6"/>
      <c r="K696" s="6"/>
      <c r="L696" s="6"/>
    </row>
    <row r="697" spans="1:12" ht="12.75">
      <c r="A697" s="264"/>
      <c r="B697" s="173"/>
      <c r="C697" s="265"/>
      <c r="D697" s="6"/>
      <c r="E697" s="6"/>
      <c r="F697" s="6"/>
      <c r="G697" s="6"/>
      <c r="H697" s="6"/>
      <c r="I697" s="6"/>
      <c r="J697" s="6"/>
      <c r="K697" s="6"/>
      <c r="L697" s="6"/>
    </row>
    <row r="698" spans="1:12" ht="12.75">
      <c r="A698" s="264"/>
      <c r="B698" s="173"/>
      <c r="C698" s="265"/>
      <c r="D698" s="6"/>
      <c r="E698" s="6"/>
      <c r="F698" s="6"/>
      <c r="G698" s="6"/>
      <c r="H698" s="6"/>
      <c r="I698" s="6"/>
      <c r="J698" s="6"/>
      <c r="K698" s="6"/>
      <c r="L698" s="6"/>
    </row>
    <row r="699" spans="1:12" ht="12.75">
      <c r="A699" s="264"/>
      <c r="B699" s="173"/>
      <c r="C699" s="265"/>
      <c r="D699" s="6"/>
      <c r="E699" s="6"/>
      <c r="F699" s="6"/>
      <c r="G699" s="6"/>
      <c r="H699" s="6"/>
      <c r="I699" s="6"/>
      <c r="J699" s="6"/>
      <c r="K699" s="6"/>
      <c r="L699" s="6"/>
    </row>
    <row r="700" spans="1:12" ht="12.75">
      <c r="A700" s="264"/>
      <c r="B700" s="173"/>
      <c r="C700" s="265"/>
      <c r="D700" s="6"/>
      <c r="E700" s="6"/>
      <c r="F700" s="6"/>
      <c r="G700" s="6"/>
      <c r="H700" s="6"/>
      <c r="I700" s="6"/>
      <c r="J700" s="6"/>
      <c r="K700" s="6"/>
      <c r="L700" s="6"/>
    </row>
    <row r="701" spans="1:12" ht="12.75">
      <c r="A701" s="264"/>
      <c r="B701" s="173"/>
      <c r="C701" s="265"/>
      <c r="D701" s="6"/>
      <c r="E701" s="6"/>
      <c r="F701" s="6"/>
      <c r="G701" s="6"/>
      <c r="H701" s="6"/>
      <c r="I701" s="6"/>
      <c r="J701" s="6"/>
      <c r="K701" s="6"/>
      <c r="L701" s="6"/>
    </row>
    <row r="702" spans="1:12" ht="12.75">
      <c r="A702" s="264"/>
      <c r="B702" s="173"/>
      <c r="C702" s="265"/>
      <c r="D702" s="6"/>
      <c r="E702" s="6"/>
      <c r="F702" s="6"/>
      <c r="G702" s="6"/>
      <c r="H702" s="6"/>
      <c r="I702" s="6"/>
      <c r="J702" s="6"/>
      <c r="K702" s="6"/>
      <c r="L702" s="6"/>
    </row>
    <row r="703" spans="1:12" ht="12.75">
      <c r="A703" s="264"/>
      <c r="B703" s="173"/>
      <c r="C703" s="265"/>
      <c r="D703" s="6"/>
      <c r="E703" s="6"/>
      <c r="F703" s="6"/>
      <c r="G703" s="6"/>
      <c r="H703" s="6"/>
      <c r="I703" s="6"/>
      <c r="J703" s="6"/>
      <c r="K703" s="6"/>
      <c r="L703" s="6"/>
    </row>
    <row r="704" spans="1:12" ht="12.75">
      <c r="A704" s="264"/>
      <c r="B704" s="173"/>
      <c r="C704" s="265"/>
      <c r="D704" s="6"/>
      <c r="E704" s="6"/>
      <c r="F704" s="6"/>
      <c r="G704" s="6"/>
      <c r="H704" s="6"/>
      <c r="I704" s="6"/>
      <c r="J704" s="6"/>
      <c r="K704" s="6"/>
      <c r="L704" s="6"/>
    </row>
    <row r="705" spans="1:12" ht="12.75">
      <c r="A705" s="264"/>
      <c r="B705" s="173"/>
      <c r="C705" s="265"/>
      <c r="D705" s="6"/>
      <c r="E705" s="6"/>
      <c r="F705" s="6"/>
      <c r="G705" s="6"/>
      <c r="H705" s="6"/>
      <c r="I705" s="6"/>
      <c r="J705" s="6"/>
      <c r="K705" s="6"/>
      <c r="L705" s="6"/>
    </row>
    <row r="706" spans="1:12" ht="12.75">
      <c r="A706" s="264"/>
      <c r="B706" s="173"/>
      <c r="C706" s="265"/>
      <c r="D706" s="6"/>
      <c r="E706" s="6"/>
      <c r="F706" s="6"/>
      <c r="G706" s="6"/>
      <c r="H706" s="6"/>
      <c r="I706" s="6"/>
      <c r="J706" s="6"/>
      <c r="K706" s="6"/>
      <c r="L706" s="6"/>
    </row>
    <row r="707" spans="1:12" ht="12.75">
      <c r="A707" s="264"/>
      <c r="B707" s="173"/>
      <c r="C707" s="265"/>
      <c r="D707" s="6"/>
      <c r="E707" s="6"/>
      <c r="F707" s="6"/>
      <c r="G707" s="6"/>
      <c r="H707" s="6"/>
      <c r="I707" s="6"/>
      <c r="J707" s="6"/>
      <c r="K707" s="6"/>
      <c r="L707" s="6"/>
    </row>
    <row r="708" spans="1:12" ht="12.75">
      <c r="A708" s="264"/>
      <c r="B708" s="173"/>
      <c r="C708" s="265"/>
      <c r="D708" s="6"/>
      <c r="E708" s="6"/>
      <c r="F708" s="6"/>
      <c r="G708" s="6"/>
      <c r="H708" s="6"/>
      <c r="I708" s="6"/>
      <c r="J708" s="6"/>
      <c r="K708" s="6"/>
      <c r="L708" s="6"/>
    </row>
    <row r="709" spans="1:12" ht="12.75">
      <c r="A709" s="264"/>
      <c r="B709" s="173"/>
      <c r="C709" s="265"/>
      <c r="D709" s="6"/>
      <c r="E709" s="6"/>
      <c r="F709" s="6"/>
      <c r="G709" s="6"/>
      <c r="H709" s="6"/>
      <c r="I709" s="6"/>
      <c r="J709" s="6"/>
      <c r="K709" s="6"/>
      <c r="L709" s="6"/>
    </row>
    <row r="710" spans="1:12" ht="12.75">
      <c r="A710" s="264"/>
      <c r="B710" s="173"/>
      <c r="C710" s="265"/>
      <c r="D710" s="6"/>
      <c r="E710" s="6"/>
      <c r="F710" s="6"/>
      <c r="G710" s="6"/>
      <c r="H710" s="6"/>
      <c r="I710" s="6"/>
      <c r="J710" s="6"/>
      <c r="K710" s="6"/>
      <c r="L710" s="6"/>
    </row>
    <row r="711" spans="1:12" ht="12.75">
      <c r="A711" s="264"/>
      <c r="B711" s="173"/>
      <c r="C711" s="265"/>
      <c r="D711" s="6"/>
      <c r="E711" s="6"/>
      <c r="F711" s="6"/>
      <c r="G711" s="6"/>
      <c r="H711" s="6"/>
      <c r="I711" s="6"/>
      <c r="J711" s="6"/>
      <c r="K711" s="6"/>
      <c r="L711" s="6"/>
    </row>
    <row r="712" spans="1:12" ht="12.75">
      <c r="A712" s="264"/>
      <c r="B712" s="173"/>
      <c r="C712" s="265"/>
      <c r="D712" s="6"/>
      <c r="E712" s="6"/>
      <c r="F712" s="6"/>
      <c r="G712" s="6"/>
      <c r="H712" s="6"/>
      <c r="I712" s="6"/>
      <c r="J712" s="6"/>
      <c r="K712" s="6"/>
      <c r="L712" s="6"/>
    </row>
    <row r="713" spans="1:12" ht="12.75">
      <c r="A713" s="264"/>
      <c r="B713" s="173"/>
      <c r="C713" s="265"/>
      <c r="D713" s="6"/>
      <c r="E713" s="6"/>
      <c r="F713" s="6"/>
      <c r="G713" s="6"/>
      <c r="H713" s="6"/>
      <c r="I713" s="6"/>
      <c r="J713" s="6"/>
      <c r="K713" s="6"/>
      <c r="L713" s="6"/>
    </row>
    <row r="714" spans="1:12" ht="12.75">
      <c r="A714" s="264"/>
      <c r="B714" s="173"/>
      <c r="C714" s="265"/>
      <c r="D714" s="6"/>
      <c r="E714" s="6"/>
      <c r="F714" s="6"/>
      <c r="G714" s="6"/>
      <c r="H714" s="6"/>
      <c r="I714" s="6"/>
      <c r="J714" s="6"/>
      <c r="K714" s="6"/>
      <c r="L714" s="6"/>
    </row>
    <row r="715" spans="1:12" ht="12.75">
      <c r="A715" s="264"/>
      <c r="B715" s="173"/>
      <c r="C715" s="265"/>
      <c r="D715" s="6"/>
      <c r="E715" s="6"/>
      <c r="F715" s="6"/>
      <c r="G715" s="6"/>
      <c r="H715" s="6"/>
      <c r="I715" s="6"/>
      <c r="J715" s="6"/>
      <c r="K715" s="6"/>
      <c r="L715" s="6"/>
    </row>
    <row r="716" spans="1:12" ht="12.75">
      <c r="A716" s="264"/>
      <c r="B716" s="173"/>
      <c r="C716" s="265"/>
      <c r="D716" s="6"/>
      <c r="E716" s="6"/>
      <c r="F716" s="6"/>
      <c r="G716" s="6"/>
      <c r="H716" s="6"/>
      <c r="I716" s="6"/>
      <c r="J716" s="6"/>
      <c r="K716" s="6"/>
      <c r="L716" s="6"/>
    </row>
    <row r="717" spans="1:12" ht="12.75">
      <c r="A717" s="264"/>
      <c r="B717" s="173"/>
      <c r="C717" s="265"/>
      <c r="D717" s="6"/>
      <c r="E717" s="6"/>
      <c r="F717" s="6"/>
      <c r="G717" s="6"/>
      <c r="H717" s="6"/>
      <c r="I717" s="6"/>
      <c r="J717" s="6"/>
      <c r="K717" s="6"/>
      <c r="L717" s="6"/>
    </row>
    <row r="718" spans="1:12" ht="12.75">
      <c r="A718" s="264"/>
      <c r="B718" s="173"/>
      <c r="C718" s="265"/>
      <c r="D718" s="6"/>
      <c r="E718" s="6"/>
      <c r="F718" s="6"/>
      <c r="G718" s="6"/>
      <c r="H718" s="6"/>
      <c r="I718" s="6"/>
      <c r="J718" s="6"/>
      <c r="K718" s="6"/>
      <c r="L718" s="6"/>
    </row>
    <row r="719" spans="1:12" ht="12.75">
      <c r="A719" s="264"/>
      <c r="B719" s="173"/>
      <c r="C719" s="265"/>
      <c r="D719" s="6"/>
      <c r="E719" s="6"/>
      <c r="F719" s="6"/>
      <c r="G719" s="6"/>
      <c r="H719" s="6"/>
      <c r="I719" s="6"/>
      <c r="J719" s="6"/>
      <c r="K719" s="6"/>
      <c r="L719" s="6"/>
    </row>
    <row r="720" spans="1:12" ht="12.75">
      <c r="A720" s="264"/>
      <c r="B720" s="173"/>
      <c r="C720" s="265"/>
      <c r="D720" s="6"/>
      <c r="E720" s="6"/>
      <c r="F720" s="6"/>
      <c r="G720" s="6"/>
      <c r="H720" s="6"/>
      <c r="I720" s="6"/>
      <c r="J720" s="6"/>
      <c r="K720" s="6"/>
      <c r="L720" s="6"/>
    </row>
    <row r="721" spans="1:12" ht="12.75">
      <c r="A721" s="264"/>
      <c r="B721" s="173"/>
      <c r="C721" s="265"/>
      <c r="D721" s="6"/>
      <c r="E721" s="6"/>
      <c r="F721" s="6"/>
      <c r="G721" s="6"/>
      <c r="H721" s="6"/>
      <c r="I721" s="6"/>
      <c r="J721" s="6"/>
      <c r="K721" s="6"/>
      <c r="L721" s="6"/>
    </row>
    <row r="722" spans="1:12" ht="12.75">
      <c r="A722" s="264"/>
      <c r="B722" s="173"/>
      <c r="C722" s="265"/>
      <c r="D722" s="6"/>
      <c r="E722" s="6"/>
      <c r="F722" s="6"/>
      <c r="G722" s="6"/>
      <c r="H722" s="6"/>
      <c r="I722" s="6"/>
      <c r="J722" s="6"/>
      <c r="K722" s="6"/>
      <c r="L722" s="6"/>
    </row>
    <row r="723" spans="1:12" ht="12.75">
      <c r="A723" s="264"/>
      <c r="B723" s="173"/>
      <c r="C723" s="265"/>
      <c r="D723" s="6"/>
      <c r="E723" s="6"/>
      <c r="F723" s="6"/>
      <c r="G723" s="6"/>
      <c r="H723" s="6"/>
      <c r="I723" s="6"/>
      <c r="J723" s="6"/>
      <c r="K723" s="6"/>
      <c r="L723" s="6"/>
    </row>
    <row r="724" spans="1:12" ht="12.75">
      <c r="A724" s="264"/>
      <c r="B724" s="173"/>
      <c r="C724" s="265"/>
      <c r="D724" s="6"/>
      <c r="E724" s="6"/>
      <c r="F724" s="6"/>
      <c r="G724" s="6"/>
      <c r="H724" s="6"/>
      <c r="I724" s="6"/>
      <c r="J724" s="6"/>
      <c r="K724" s="6"/>
      <c r="L724" s="6"/>
    </row>
    <row r="725" spans="1:12" ht="12.75">
      <c r="A725" s="264"/>
      <c r="B725" s="173"/>
      <c r="C725" s="265"/>
      <c r="D725" s="6"/>
      <c r="E725" s="6"/>
      <c r="F725" s="6"/>
      <c r="G725" s="6"/>
      <c r="H725" s="6"/>
      <c r="I725" s="6"/>
      <c r="J725" s="6"/>
      <c r="K725" s="6"/>
      <c r="L725" s="6"/>
    </row>
    <row r="726" spans="1:12" ht="12.75">
      <c r="A726" s="264"/>
      <c r="B726" s="173"/>
      <c r="C726" s="265"/>
      <c r="D726" s="6"/>
      <c r="E726" s="6"/>
      <c r="F726" s="6"/>
      <c r="G726" s="6"/>
      <c r="H726" s="6"/>
      <c r="I726" s="6"/>
      <c r="J726" s="6"/>
      <c r="K726" s="6"/>
      <c r="L726" s="6"/>
    </row>
    <row r="727" spans="1:12" ht="12.75">
      <c r="A727" s="264"/>
      <c r="B727" s="173"/>
      <c r="C727" s="265"/>
      <c r="D727" s="6"/>
      <c r="E727" s="6"/>
      <c r="F727" s="6"/>
      <c r="G727" s="6"/>
      <c r="H727" s="6"/>
      <c r="I727" s="6"/>
      <c r="J727" s="6"/>
      <c r="K727" s="6"/>
      <c r="L727" s="6"/>
    </row>
    <row r="728" spans="1:12" ht="12.75">
      <c r="A728" s="264"/>
      <c r="B728" s="173"/>
      <c r="C728" s="265"/>
      <c r="D728" s="6"/>
      <c r="E728" s="6"/>
      <c r="F728" s="6"/>
      <c r="G728" s="6"/>
      <c r="H728" s="6"/>
      <c r="I728" s="6"/>
      <c r="J728" s="6"/>
      <c r="K728" s="6"/>
      <c r="L728" s="6"/>
    </row>
    <row r="729" spans="1:12" ht="12.75">
      <c r="A729" s="264"/>
      <c r="B729" s="173"/>
      <c r="C729" s="265"/>
      <c r="D729" s="6"/>
      <c r="E729" s="6"/>
      <c r="F729" s="6"/>
      <c r="G729" s="6"/>
      <c r="H729" s="6"/>
      <c r="I729" s="6"/>
      <c r="J729" s="6"/>
      <c r="K729" s="6"/>
      <c r="L729" s="6"/>
    </row>
    <row r="730" spans="1:12" ht="12.75">
      <c r="A730" s="264"/>
      <c r="B730" s="173"/>
      <c r="C730" s="265"/>
      <c r="D730" s="6"/>
      <c r="E730" s="6"/>
      <c r="F730" s="6"/>
      <c r="G730" s="6"/>
      <c r="H730" s="6"/>
      <c r="I730" s="6"/>
      <c r="J730" s="6"/>
      <c r="K730" s="6"/>
      <c r="L730" s="6"/>
    </row>
    <row r="731" spans="1:12" ht="12.75">
      <c r="A731" s="264"/>
      <c r="B731" s="173"/>
      <c r="C731" s="265"/>
      <c r="D731" s="6"/>
      <c r="E731" s="6"/>
      <c r="F731" s="6"/>
      <c r="G731" s="6"/>
      <c r="H731" s="6"/>
      <c r="I731" s="6"/>
      <c r="J731" s="6"/>
      <c r="K731" s="6"/>
      <c r="L731" s="6"/>
    </row>
    <row r="732" spans="1:12" ht="12.75">
      <c r="A732" s="264"/>
      <c r="B732" s="173"/>
      <c r="C732" s="265"/>
      <c r="D732" s="6"/>
      <c r="E732" s="6"/>
      <c r="F732" s="6"/>
      <c r="G732" s="6"/>
      <c r="H732" s="6"/>
      <c r="I732" s="6"/>
      <c r="J732" s="6"/>
      <c r="K732" s="6"/>
      <c r="L732" s="6"/>
    </row>
    <row r="733" spans="1:12" ht="12.75">
      <c r="A733" s="264"/>
      <c r="B733" s="173"/>
      <c r="C733" s="265"/>
      <c r="D733" s="6"/>
      <c r="E733" s="6"/>
      <c r="F733" s="6"/>
      <c r="G733" s="6"/>
      <c r="H733" s="6"/>
      <c r="I733" s="6"/>
      <c r="J733" s="6"/>
      <c r="K733" s="6"/>
      <c r="L733" s="6"/>
    </row>
    <row r="734" spans="1:12" ht="12.75">
      <c r="A734" s="264"/>
      <c r="B734" s="173"/>
      <c r="C734" s="265"/>
      <c r="D734" s="6"/>
      <c r="E734" s="6"/>
      <c r="F734" s="6"/>
      <c r="G734" s="6"/>
      <c r="H734" s="6"/>
      <c r="I734" s="6"/>
      <c r="J734" s="6"/>
      <c r="K734" s="6"/>
      <c r="L734" s="6"/>
    </row>
    <row r="735" spans="1:12" ht="12.75">
      <c r="A735" s="264"/>
      <c r="B735" s="173"/>
      <c r="C735" s="265"/>
      <c r="D735" s="6"/>
      <c r="E735" s="6"/>
      <c r="F735" s="6"/>
      <c r="G735" s="6"/>
      <c r="H735" s="6"/>
      <c r="I735" s="6"/>
      <c r="J735" s="6"/>
      <c r="K735" s="6"/>
      <c r="L735" s="6"/>
    </row>
    <row r="736" spans="1:12" ht="12.75">
      <c r="A736" s="264"/>
      <c r="B736" s="173"/>
      <c r="C736" s="265"/>
      <c r="D736" s="6"/>
      <c r="E736" s="6"/>
      <c r="F736" s="6"/>
      <c r="G736" s="6"/>
      <c r="H736" s="6"/>
      <c r="I736" s="6"/>
      <c r="J736" s="6"/>
      <c r="K736" s="6"/>
      <c r="L736" s="6"/>
    </row>
    <row r="737" spans="1:12" ht="12.75">
      <c r="A737" s="264"/>
      <c r="B737" s="173"/>
      <c r="C737" s="265"/>
      <c r="D737" s="6"/>
      <c r="E737" s="6"/>
      <c r="F737" s="6"/>
      <c r="G737" s="6"/>
      <c r="H737" s="6"/>
      <c r="I737" s="6"/>
      <c r="J737" s="6"/>
      <c r="K737" s="6"/>
      <c r="L737" s="6"/>
    </row>
    <row r="738" spans="1:12" ht="12.75">
      <c r="A738" s="264"/>
      <c r="B738" s="173"/>
      <c r="C738" s="265"/>
      <c r="D738" s="6"/>
      <c r="E738" s="6"/>
      <c r="F738" s="6"/>
      <c r="G738" s="6"/>
      <c r="H738" s="6"/>
      <c r="I738" s="6"/>
      <c r="J738" s="6"/>
      <c r="K738" s="6"/>
      <c r="L738" s="6"/>
    </row>
    <row r="739" spans="1:12" ht="12.75">
      <c r="A739" s="264"/>
      <c r="B739" s="173"/>
      <c r="C739" s="265"/>
      <c r="D739" s="6"/>
      <c r="E739" s="6"/>
      <c r="F739" s="6"/>
      <c r="G739" s="6"/>
      <c r="H739" s="6"/>
      <c r="I739" s="6"/>
      <c r="J739" s="6"/>
      <c r="K739" s="6"/>
      <c r="L739" s="6"/>
    </row>
    <row r="740" spans="1:12" ht="12.75">
      <c r="A740" s="264"/>
      <c r="B740" s="173"/>
      <c r="C740" s="265"/>
      <c r="D740" s="6"/>
      <c r="E740" s="6"/>
      <c r="F740" s="6"/>
      <c r="G740" s="6"/>
      <c r="H740" s="6"/>
      <c r="I740" s="6"/>
      <c r="J740" s="6"/>
      <c r="K740" s="6"/>
      <c r="L740" s="6"/>
    </row>
    <row r="741" spans="1:12" ht="12.75">
      <c r="A741" s="264"/>
      <c r="B741" s="173"/>
      <c r="C741" s="265"/>
      <c r="D741" s="6"/>
      <c r="E741" s="6"/>
      <c r="F741" s="6"/>
      <c r="G741" s="6"/>
      <c r="H741" s="6"/>
      <c r="I741" s="6"/>
      <c r="J741" s="6"/>
      <c r="K741" s="6"/>
      <c r="L741" s="6"/>
    </row>
    <row r="742" spans="1:12" ht="12.75">
      <c r="A742" s="264"/>
      <c r="B742" s="173"/>
      <c r="C742" s="265"/>
      <c r="D742" s="6"/>
      <c r="E742" s="6"/>
      <c r="F742" s="6"/>
      <c r="G742" s="6"/>
      <c r="H742" s="6"/>
      <c r="I742" s="6"/>
      <c r="J742" s="6"/>
      <c r="K742" s="6"/>
      <c r="L742" s="6"/>
    </row>
    <row r="743" spans="1:12" ht="12.75">
      <c r="A743" s="264"/>
      <c r="B743" s="173"/>
      <c r="C743" s="265"/>
      <c r="D743" s="6"/>
      <c r="E743" s="6"/>
      <c r="F743" s="6"/>
      <c r="G743" s="6"/>
      <c r="H743" s="6"/>
      <c r="I743" s="6"/>
      <c r="J743" s="6"/>
      <c r="K743" s="6"/>
      <c r="L743" s="6"/>
    </row>
    <row r="744" spans="1:12" ht="12.75">
      <c r="A744" s="264"/>
      <c r="B744" s="173"/>
      <c r="C744" s="265"/>
      <c r="D744" s="6"/>
      <c r="E744" s="6"/>
      <c r="F744" s="6"/>
      <c r="G744" s="6"/>
      <c r="H744" s="6"/>
      <c r="I744" s="6"/>
      <c r="J744" s="6"/>
      <c r="K744" s="6"/>
      <c r="L744" s="6"/>
    </row>
    <row r="745" spans="1:12" ht="12.75">
      <c r="A745" s="264"/>
      <c r="B745" s="173"/>
      <c r="C745" s="265"/>
      <c r="D745" s="6"/>
      <c r="E745" s="6"/>
      <c r="F745" s="6"/>
      <c r="G745" s="6"/>
      <c r="H745" s="6"/>
      <c r="I745" s="6"/>
      <c r="J745" s="6"/>
      <c r="K745" s="6"/>
      <c r="L745" s="6"/>
    </row>
    <row r="746" spans="1:12" ht="12.75">
      <c r="A746" s="264"/>
      <c r="B746" s="173"/>
      <c r="C746" s="265"/>
      <c r="D746" s="6"/>
      <c r="E746" s="6"/>
      <c r="F746" s="6"/>
      <c r="G746" s="6"/>
      <c r="H746" s="6"/>
      <c r="I746" s="6"/>
      <c r="J746" s="6"/>
      <c r="K746" s="6"/>
      <c r="L746" s="6"/>
    </row>
    <row r="747" spans="1:12" ht="12.75">
      <c r="A747" s="264"/>
      <c r="B747" s="173"/>
      <c r="C747" s="265"/>
      <c r="D747" s="6"/>
      <c r="E747" s="6"/>
      <c r="F747" s="6"/>
      <c r="G747" s="6"/>
      <c r="H747" s="6"/>
      <c r="I747" s="6"/>
      <c r="J747" s="6"/>
      <c r="K747" s="6"/>
      <c r="L747" s="6"/>
    </row>
    <row r="748" spans="1:12" ht="12.75">
      <c r="A748" s="264"/>
      <c r="B748" s="173"/>
      <c r="C748" s="265"/>
      <c r="D748" s="6"/>
      <c r="E748" s="6"/>
      <c r="F748" s="6"/>
      <c r="G748" s="6"/>
      <c r="H748" s="6"/>
      <c r="I748" s="6"/>
      <c r="J748" s="6"/>
      <c r="K748" s="6"/>
      <c r="L748" s="6"/>
    </row>
    <row r="749" spans="1:12" ht="12.75">
      <c r="A749" s="264"/>
      <c r="B749" s="173"/>
      <c r="C749" s="265"/>
      <c r="D749" s="6"/>
      <c r="E749" s="6"/>
      <c r="F749" s="6"/>
      <c r="G749" s="6"/>
      <c r="H749" s="6"/>
      <c r="I749" s="6"/>
      <c r="J749" s="6"/>
      <c r="K749" s="6"/>
      <c r="L749" s="6"/>
    </row>
    <row r="750" spans="1:12" ht="12.75">
      <c r="A750" s="264"/>
      <c r="B750" s="173"/>
      <c r="C750" s="265"/>
      <c r="D750" s="6"/>
      <c r="E750" s="6"/>
      <c r="F750" s="6"/>
      <c r="G750" s="6"/>
      <c r="H750" s="6"/>
      <c r="I750" s="6"/>
      <c r="J750" s="6"/>
      <c r="K750" s="6"/>
      <c r="L750" s="6"/>
    </row>
    <row r="751" spans="1:12" ht="12.75">
      <c r="A751" s="264"/>
      <c r="B751" s="173"/>
      <c r="C751" s="265"/>
      <c r="D751" s="6"/>
      <c r="E751" s="6"/>
      <c r="F751" s="6"/>
      <c r="G751" s="6"/>
      <c r="H751" s="6"/>
      <c r="I751" s="6"/>
      <c r="J751" s="6"/>
      <c r="K751" s="6"/>
      <c r="L751" s="6"/>
    </row>
    <row r="752" spans="1:12" ht="12.75">
      <c r="A752" s="264"/>
      <c r="B752" s="173"/>
      <c r="C752" s="265"/>
      <c r="D752" s="6"/>
      <c r="E752" s="6"/>
      <c r="F752" s="6"/>
      <c r="G752" s="6"/>
      <c r="H752" s="6"/>
      <c r="I752" s="6"/>
      <c r="J752" s="6"/>
      <c r="K752" s="6"/>
      <c r="L752" s="6"/>
    </row>
    <row r="753" spans="1:12" ht="12.75">
      <c r="A753" s="264"/>
      <c r="B753" s="173"/>
      <c r="C753" s="265"/>
      <c r="D753" s="6"/>
      <c r="E753" s="6"/>
      <c r="F753" s="6"/>
      <c r="G753" s="6"/>
      <c r="H753" s="6"/>
      <c r="I753" s="6"/>
      <c r="J753" s="6"/>
      <c r="K753" s="6"/>
      <c r="L753" s="6"/>
    </row>
    <row r="754" spans="1:12" ht="12.75">
      <c r="A754" s="264"/>
      <c r="B754" s="173"/>
      <c r="C754" s="265"/>
      <c r="D754" s="6"/>
      <c r="E754" s="6"/>
      <c r="F754" s="6"/>
      <c r="G754" s="6"/>
      <c r="H754" s="6"/>
      <c r="I754" s="6"/>
      <c r="J754" s="6"/>
      <c r="K754" s="6"/>
      <c r="L754" s="6"/>
    </row>
    <row r="755" spans="1:12" ht="12.75">
      <c r="A755" s="264"/>
      <c r="B755" s="173"/>
      <c r="C755" s="265"/>
      <c r="D755" s="6"/>
      <c r="E755" s="6"/>
      <c r="F755" s="6"/>
      <c r="G755" s="6"/>
      <c r="H755" s="6"/>
      <c r="I755" s="6"/>
      <c r="J755" s="6"/>
      <c r="K755" s="6"/>
      <c r="L755" s="6"/>
    </row>
    <row r="756" spans="1:12" ht="12.75">
      <c r="A756" s="264"/>
      <c r="B756" s="173"/>
      <c r="C756" s="265"/>
      <c r="D756" s="6"/>
      <c r="E756" s="6"/>
      <c r="F756" s="6"/>
      <c r="G756" s="6"/>
      <c r="H756" s="6"/>
      <c r="I756" s="6"/>
      <c r="J756" s="6"/>
      <c r="K756" s="6"/>
      <c r="L756" s="6"/>
    </row>
    <row r="757" spans="1:12" ht="12.75">
      <c r="A757" s="264"/>
      <c r="B757" s="173"/>
      <c r="C757" s="265"/>
      <c r="D757" s="6"/>
      <c r="E757" s="6"/>
      <c r="F757" s="6"/>
      <c r="G757" s="6"/>
      <c r="H757" s="6"/>
      <c r="I757" s="6"/>
      <c r="J757" s="6"/>
      <c r="K757" s="6"/>
      <c r="L757" s="6"/>
    </row>
    <row r="758" spans="1:12" ht="12.75">
      <c r="A758" s="264"/>
      <c r="B758" s="173"/>
      <c r="C758" s="265"/>
      <c r="D758" s="6"/>
      <c r="E758" s="6"/>
      <c r="F758" s="6"/>
      <c r="G758" s="6"/>
      <c r="H758" s="6"/>
      <c r="I758" s="6"/>
      <c r="J758" s="6"/>
      <c r="K758" s="6"/>
      <c r="L758" s="6"/>
    </row>
    <row r="759" spans="1:12" ht="12.75">
      <c r="A759" s="264"/>
      <c r="B759" s="173"/>
      <c r="C759" s="265"/>
      <c r="D759" s="6"/>
      <c r="E759" s="6"/>
      <c r="F759" s="6"/>
      <c r="G759" s="6"/>
      <c r="H759" s="6"/>
      <c r="I759" s="6"/>
      <c r="J759" s="6"/>
      <c r="K759" s="6"/>
      <c r="L759" s="6"/>
    </row>
    <row r="760" spans="1:12" ht="12.75">
      <c r="A760" s="264"/>
      <c r="B760" s="173"/>
      <c r="C760" s="265"/>
      <c r="D760" s="6"/>
      <c r="E760" s="6"/>
      <c r="F760" s="6"/>
      <c r="G760" s="6"/>
      <c r="H760" s="6"/>
      <c r="I760" s="6"/>
      <c r="J760" s="6"/>
      <c r="K760" s="6"/>
      <c r="L760" s="6"/>
    </row>
    <row r="761" spans="1:12" ht="12.75">
      <c r="A761" s="264"/>
      <c r="B761" s="173"/>
      <c r="C761" s="265"/>
      <c r="D761" s="6"/>
      <c r="E761" s="6"/>
      <c r="F761" s="6"/>
      <c r="G761" s="6"/>
      <c r="H761" s="6"/>
      <c r="I761" s="6"/>
      <c r="J761" s="6"/>
      <c r="K761" s="6"/>
      <c r="L761" s="6"/>
    </row>
    <row r="762" spans="1:12" ht="12.75">
      <c r="A762" s="264"/>
      <c r="B762" s="173"/>
      <c r="C762" s="265"/>
      <c r="D762" s="6"/>
      <c r="E762" s="6"/>
      <c r="F762" s="6"/>
      <c r="G762" s="6"/>
      <c r="H762" s="6"/>
      <c r="I762" s="6"/>
      <c r="J762" s="6"/>
      <c r="K762" s="6"/>
      <c r="L762" s="6"/>
    </row>
    <row r="763" spans="1:12" ht="12.75">
      <c r="A763" s="264"/>
      <c r="B763" s="173"/>
      <c r="C763" s="265"/>
      <c r="D763" s="6"/>
      <c r="E763" s="6"/>
      <c r="F763" s="6"/>
      <c r="G763" s="6"/>
      <c r="H763" s="6"/>
      <c r="I763" s="6"/>
      <c r="J763" s="6"/>
      <c r="K763" s="6"/>
      <c r="L763" s="6"/>
    </row>
    <row r="764" spans="1:12" ht="12.75">
      <c r="A764" s="264"/>
      <c r="B764" s="173"/>
      <c r="C764" s="265"/>
      <c r="D764" s="6"/>
      <c r="E764" s="6"/>
      <c r="F764" s="6"/>
      <c r="G764" s="6"/>
      <c r="H764" s="6"/>
      <c r="I764" s="6"/>
      <c r="J764" s="6"/>
      <c r="K764" s="6"/>
      <c r="L764" s="6"/>
    </row>
    <row r="765" spans="1:12" ht="12.75">
      <c r="A765" s="264"/>
      <c r="B765" s="173"/>
      <c r="C765" s="265"/>
      <c r="D765" s="6"/>
      <c r="E765" s="6"/>
      <c r="F765" s="6"/>
      <c r="G765" s="6"/>
      <c r="H765" s="6"/>
      <c r="I765" s="6"/>
      <c r="J765" s="6"/>
      <c r="K765" s="6"/>
      <c r="L765" s="6"/>
    </row>
    <row r="766" spans="1:12" ht="12.75">
      <c r="A766" s="264"/>
      <c r="B766" s="173"/>
      <c r="C766" s="265"/>
      <c r="D766" s="6"/>
      <c r="E766" s="6"/>
      <c r="F766" s="6"/>
      <c r="G766" s="6"/>
      <c r="H766" s="6"/>
      <c r="I766" s="6"/>
      <c r="J766" s="6"/>
      <c r="K766" s="6"/>
      <c r="L766" s="6"/>
    </row>
    <row r="767" spans="1:12" ht="12.75">
      <c r="A767" s="264"/>
      <c r="B767" s="173"/>
      <c r="C767" s="265"/>
      <c r="D767" s="6"/>
      <c r="E767" s="6"/>
      <c r="F767" s="6"/>
      <c r="G767" s="6"/>
      <c r="H767" s="6"/>
      <c r="I767" s="6"/>
      <c r="J767" s="6"/>
      <c r="K767" s="6"/>
      <c r="L767" s="6"/>
    </row>
    <row r="768" spans="1:12" ht="12.75">
      <c r="A768" s="264"/>
      <c r="B768" s="173"/>
      <c r="C768" s="265"/>
      <c r="D768" s="6"/>
      <c r="E768" s="6"/>
      <c r="F768" s="6"/>
      <c r="G768" s="6"/>
      <c r="H768" s="6"/>
      <c r="I768" s="6"/>
      <c r="J768" s="6"/>
      <c r="K768" s="6"/>
      <c r="L768" s="6"/>
    </row>
    <row r="769" spans="1:12" ht="12.75">
      <c r="A769" s="264"/>
      <c r="B769" s="173"/>
      <c r="C769" s="265"/>
      <c r="D769" s="6"/>
      <c r="E769" s="6"/>
      <c r="F769" s="6"/>
      <c r="G769" s="6"/>
      <c r="H769" s="6"/>
      <c r="I769" s="6"/>
      <c r="J769" s="6"/>
      <c r="K769" s="6"/>
      <c r="L769" s="6"/>
    </row>
    <row r="770" spans="1:12" ht="12.75">
      <c r="A770" s="264"/>
      <c r="B770" s="173"/>
      <c r="C770" s="265"/>
      <c r="D770" s="6"/>
      <c r="E770" s="6"/>
      <c r="F770" s="6"/>
      <c r="G770" s="6"/>
      <c r="H770" s="6"/>
      <c r="I770" s="6"/>
      <c r="J770" s="6"/>
      <c r="K770" s="6"/>
      <c r="L770" s="6"/>
    </row>
    <row r="771" spans="1:12" ht="12.75">
      <c r="A771" s="264"/>
      <c r="B771" s="173"/>
      <c r="C771" s="265"/>
      <c r="D771" s="6"/>
      <c r="E771" s="6"/>
      <c r="F771" s="6"/>
      <c r="G771" s="6"/>
      <c r="H771" s="6"/>
      <c r="I771" s="6"/>
      <c r="J771" s="6"/>
      <c r="K771" s="6"/>
      <c r="L771" s="6"/>
    </row>
    <row r="772" spans="1:12" ht="12.75">
      <c r="A772" s="264"/>
      <c r="B772" s="173"/>
      <c r="C772" s="265"/>
      <c r="D772" s="6"/>
      <c r="E772" s="6"/>
      <c r="F772" s="6"/>
      <c r="G772" s="6"/>
      <c r="H772" s="6"/>
      <c r="I772" s="6"/>
      <c r="J772" s="6"/>
      <c r="K772" s="6"/>
      <c r="L772" s="6"/>
    </row>
    <row r="773" spans="1:12" ht="12.75">
      <c r="A773" s="264"/>
      <c r="B773" s="173"/>
      <c r="C773" s="265"/>
      <c r="D773" s="6"/>
      <c r="E773" s="6"/>
      <c r="F773" s="6"/>
      <c r="G773" s="6"/>
      <c r="H773" s="6"/>
      <c r="I773" s="6"/>
      <c r="J773" s="6"/>
      <c r="K773" s="6"/>
      <c r="L773" s="6"/>
    </row>
    <row r="774" spans="1:12" ht="12.75">
      <c r="A774" s="264"/>
      <c r="B774" s="173"/>
      <c r="C774" s="265"/>
      <c r="D774" s="6"/>
      <c r="E774" s="6"/>
      <c r="F774" s="6"/>
      <c r="G774" s="6"/>
      <c r="H774" s="6"/>
      <c r="I774" s="6"/>
      <c r="J774" s="6"/>
      <c r="K774" s="6"/>
      <c r="L774" s="6"/>
    </row>
    <row r="775" spans="1:12" ht="12.75">
      <c r="A775" s="264"/>
      <c r="B775" s="173"/>
      <c r="C775" s="265"/>
      <c r="D775" s="6"/>
      <c r="E775" s="6"/>
      <c r="F775" s="6"/>
      <c r="G775" s="6"/>
      <c r="H775" s="6"/>
      <c r="I775" s="6"/>
      <c r="J775" s="6"/>
      <c r="K775" s="6"/>
      <c r="L775" s="6"/>
    </row>
    <row r="776" spans="1:12" ht="12.75">
      <c r="A776" s="264"/>
      <c r="B776" s="173"/>
      <c r="C776" s="265"/>
      <c r="D776" s="6"/>
      <c r="E776" s="6"/>
      <c r="F776" s="6"/>
      <c r="G776" s="6"/>
      <c r="H776" s="6"/>
      <c r="I776" s="6"/>
      <c r="J776" s="6"/>
      <c r="K776" s="6"/>
      <c r="L776" s="6"/>
    </row>
    <row r="777" spans="1:12" ht="12.75">
      <c r="A777" s="264"/>
      <c r="B777" s="173"/>
      <c r="C777" s="265"/>
      <c r="D777" s="6"/>
      <c r="E777" s="6"/>
      <c r="F777" s="6"/>
      <c r="G777" s="6"/>
      <c r="H777" s="6"/>
      <c r="I777" s="6"/>
      <c r="J777" s="6"/>
      <c r="K777" s="6"/>
      <c r="L777" s="6"/>
    </row>
    <row r="778" spans="1:12" ht="12.75">
      <c r="A778" s="264"/>
      <c r="B778" s="173"/>
      <c r="C778" s="265"/>
      <c r="D778" s="6"/>
      <c r="E778" s="6"/>
      <c r="F778" s="6"/>
      <c r="G778" s="6"/>
      <c r="H778" s="6"/>
      <c r="I778" s="6"/>
      <c r="J778" s="6"/>
      <c r="K778" s="6"/>
      <c r="L778" s="6"/>
    </row>
    <row r="779" spans="1:12" ht="12.75">
      <c r="A779" s="264"/>
      <c r="B779" s="173"/>
      <c r="C779" s="265"/>
      <c r="D779" s="6"/>
      <c r="E779" s="6"/>
      <c r="F779" s="6"/>
      <c r="G779" s="6"/>
      <c r="H779" s="6"/>
      <c r="I779" s="6"/>
      <c r="J779" s="6"/>
      <c r="K779" s="6"/>
      <c r="L779" s="6"/>
    </row>
    <row r="780" spans="1:12" ht="12.75">
      <c r="A780" s="264"/>
      <c r="B780" s="173"/>
      <c r="C780" s="265"/>
      <c r="D780" s="6"/>
      <c r="E780" s="6"/>
      <c r="F780" s="6"/>
      <c r="G780" s="6"/>
      <c r="H780" s="6"/>
      <c r="I780" s="6"/>
      <c r="J780" s="6"/>
      <c r="K780" s="6"/>
      <c r="L780" s="6"/>
    </row>
    <row r="781" spans="1:12" ht="12.75">
      <c r="A781" s="264"/>
      <c r="B781" s="173"/>
      <c r="C781" s="265"/>
      <c r="D781" s="6"/>
      <c r="E781" s="6"/>
      <c r="F781" s="6"/>
      <c r="G781" s="6"/>
      <c r="H781" s="6"/>
      <c r="I781" s="6"/>
      <c r="J781" s="6"/>
      <c r="K781" s="6"/>
      <c r="L781" s="6"/>
    </row>
    <row r="782" spans="1:12" ht="12.75">
      <c r="A782" s="264"/>
      <c r="B782" s="173"/>
      <c r="C782" s="265"/>
      <c r="D782" s="6"/>
      <c r="E782" s="6"/>
      <c r="F782" s="6"/>
      <c r="G782" s="6"/>
      <c r="H782" s="6"/>
      <c r="I782" s="6"/>
      <c r="J782" s="6"/>
      <c r="K782" s="6"/>
      <c r="L782" s="6"/>
    </row>
    <row r="783" spans="1:12" ht="12.75">
      <c r="A783" s="264"/>
      <c r="B783" s="173"/>
      <c r="C783" s="265"/>
      <c r="D783" s="6"/>
      <c r="E783" s="6"/>
      <c r="F783" s="6"/>
      <c r="G783" s="6"/>
      <c r="H783" s="6"/>
      <c r="I783" s="6"/>
      <c r="J783" s="6"/>
      <c r="K783" s="6"/>
      <c r="L783" s="6"/>
    </row>
    <row r="784" spans="1:12" ht="12.75">
      <c r="A784" s="264"/>
      <c r="B784" s="173"/>
      <c r="C784" s="265"/>
      <c r="D784" s="6"/>
      <c r="E784" s="6"/>
      <c r="F784" s="6"/>
      <c r="G784" s="6"/>
      <c r="H784" s="6"/>
      <c r="I784" s="6"/>
      <c r="J784" s="6"/>
      <c r="K784" s="6"/>
      <c r="L784" s="6"/>
    </row>
    <row r="785" spans="1:12" ht="12.75">
      <c r="A785" s="264"/>
      <c r="B785" s="173"/>
      <c r="C785" s="265"/>
      <c r="D785" s="6"/>
      <c r="E785" s="6"/>
      <c r="F785" s="6"/>
      <c r="G785" s="6"/>
      <c r="H785" s="6"/>
      <c r="I785" s="6"/>
      <c r="J785" s="6"/>
      <c r="K785" s="6"/>
      <c r="L785" s="6"/>
    </row>
    <row r="786" spans="1:12" ht="12.75">
      <c r="A786" s="264"/>
      <c r="B786" s="173"/>
      <c r="C786" s="265"/>
      <c r="D786" s="6"/>
      <c r="E786" s="6"/>
      <c r="F786" s="6"/>
      <c r="G786" s="6"/>
      <c r="H786" s="6"/>
      <c r="I786" s="6"/>
      <c r="J786" s="6"/>
      <c r="K786" s="6"/>
      <c r="L786" s="6"/>
    </row>
    <row r="787" spans="1:12" ht="12.75">
      <c r="A787" s="264"/>
      <c r="B787" s="173"/>
      <c r="C787" s="265"/>
      <c r="D787" s="6"/>
      <c r="E787" s="6"/>
      <c r="F787" s="6"/>
      <c r="G787" s="6"/>
      <c r="H787" s="6"/>
      <c r="I787" s="6"/>
      <c r="J787" s="6"/>
      <c r="K787" s="6"/>
      <c r="L787" s="6"/>
    </row>
    <row r="788" spans="1:12" ht="12.75">
      <c r="A788" s="264"/>
      <c r="B788" s="173"/>
      <c r="C788" s="265"/>
      <c r="D788" s="6"/>
      <c r="E788" s="6"/>
      <c r="F788" s="6"/>
      <c r="G788" s="6"/>
      <c r="H788" s="6"/>
      <c r="I788" s="6"/>
      <c r="J788" s="6"/>
      <c r="K788" s="6"/>
      <c r="L788" s="6"/>
    </row>
    <row r="789" spans="1:12" ht="12.75">
      <c r="A789" s="264"/>
      <c r="B789" s="173"/>
      <c r="C789" s="265"/>
      <c r="D789" s="6"/>
      <c r="E789" s="6"/>
      <c r="F789" s="6"/>
      <c r="G789" s="6"/>
      <c r="H789" s="6"/>
      <c r="I789" s="6"/>
      <c r="J789" s="6"/>
      <c r="K789" s="6"/>
      <c r="L789" s="6"/>
    </row>
    <row r="790" spans="1:12" ht="12.75">
      <c r="A790" s="264"/>
      <c r="B790" s="173"/>
      <c r="C790" s="265"/>
      <c r="D790" s="6"/>
      <c r="E790" s="6"/>
      <c r="F790" s="6"/>
      <c r="G790" s="6"/>
      <c r="H790" s="6"/>
      <c r="I790" s="6"/>
      <c r="J790" s="6"/>
      <c r="K790" s="6"/>
      <c r="L790" s="6"/>
    </row>
    <row r="791" spans="1:12" ht="12.75">
      <c r="A791" s="264"/>
      <c r="B791" s="173"/>
      <c r="C791" s="265"/>
      <c r="D791" s="6"/>
      <c r="E791" s="6"/>
      <c r="F791" s="6"/>
      <c r="G791" s="6"/>
      <c r="H791" s="6"/>
      <c r="I791" s="6"/>
      <c r="J791" s="6"/>
      <c r="K791" s="6"/>
      <c r="L791" s="6"/>
    </row>
    <row r="792" spans="1:12" ht="12.75">
      <c r="A792" s="264"/>
      <c r="B792" s="173"/>
      <c r="C792" s="265"/>
      <c r="D792" s="6"/>
      <c r="E792" s="6"/>
      <c r="F792" s="6"/>
      <c r="G792" s="6"/>
      <c r="H792" s="6"/>
      <c r="I792" s="6"/>
      <c r="J792" s="6"/>
      <c r="K792" s="6"/>
      <c r="L792" s="6"/>
    </row>
    <row r="793" spans="1:12" ht="12.75">
      <c r="A793" s="264"/>
      <c r="B793" s="173"/>
      <c r="C793" s="265"/>
      <c r="D793" s="6"/>
      <c r="E793" s="6"/>
      <c r="F793" s="6"/>
      <c r="G793" s="6"/>
      <c r="H793" s="6"/>
      <c r="I793" s="6"/>
      <c r="J793" s="6"/>
      <c r="K793" s="6"/>
      <c r="L793" s="6"/>
    </row>
    <row r="794" spans="1:12" ht="12.75">
      <c r="A794" s="264"/>
      <c r="B794" s="173"/>
      <c r="C794" s="265"/>
      <c r="D794" s="6"/>
      <c r="E794" s="6"/>
      <c r="F794" s="6"/>
      <c r="G794" s="6"/>
      <c r="H794" s="6"/>
      <c r="I794" s="6"/>
      <c r="J794" s="6"/>
      <c r="K794" s="6"/>
      <c r="L794" s="6"/>
    </row>
    <row r="795" spans="1:12" ht="12.75">
      <c r="A795" s="264"/>
      <c r="B795" s="173"/>
      <c r="C795" s="265"/>
      <c r="D795" s="6"/>
      <c r="E795" s="6"/>
      <c r="F795" s="6"/>
      <c r="G795" s="6"/>
      <c r="H795" s="6"/>
      <c r="I795" s="6"/>
      <c r="J795" s="6"/>
      <c r="K795" s="6"/>
      <c r="L795" s="6"/>
    </row>
    <row r="796" spans="1:12" ht="12.75">
      <c r="A796" s="264"/>
      <c r="B796" s="173"/>
      <c r="C796" s="265"/>
      <c r="D796" s="6"/>
      <c r="E796" s="6"/>
      <c r="F796" s="6"/>
      <c r="G796" s="6"/>
      <c r="H796" s="6"/>
      <c r="I796" s="6"/>
      <c r="J796" s="6"/>
      <c r="K796" s="6"/>
      <c r="L796" s="6"/>
    </row>
    <row r="797" spans="1:12" ht="12.75">
      <c r="A797" s="264"/>
      <c r="B797" s="173"/>
      <c r="C797" s="265"/>
      <c r="D797" s="6"/>
      <c r="E797" s="6"/>
      <c r="F797" s="6"/>
      <c r="G797" s="6"/>
      <c r="H797" s="6"/>
      <c r="I797" s="6"/>
      <c r="J797" s="6"/>
      <c r="K797" s="6"/>
      <c r="L797" s="6"/>
    </row>
    <row r="798" spans="1:12" ht="12.75">
      <c r="A798" s="264"/>
      <c r="B798" s="173"/>
      <c r="C798" s="265"/>
      <c r="D798" s="6"/>
      <c r="E798" s="6"/>
      <c r="F798" s="6"/>
      <c r="G798" s="6"/>
      <c r="H798" s="6"/>
      <c r="I798" s="6"/>
      <c r="J798" s="6"/>
      <c r="K798" s="6"/>
      <c r="L798" s="6"/>
    </row>
    <row r="799" spans="1:12" ht="12.75">
      <c r="A799" s="264"/>
      <c r="B799" s="173"/>
      <c r="C799" s="265"/>
      <c r="D799" s="6"/>
      <c r="E799" s="6"/>
      <c r="F799" s="6"/>
      <c r="G799" s="6"/>
      <c r="H799" s="6"/>
      <c r="I799" s="6"/>
      <c r="J799" s="6"/>
      <c r="K799" s="6"/>
      <c r="L799" s="6"/>
    </row>
    <row r="800" spans="1:12" ht="12.75">
      <c r="A800" s="264"/>
      <c r="B800" s="173"/>
      <c r="C800" s="265"/>
      <c r="D800" s="6"/>
      <c r="E800" s="6"/>
      <c r="F800" s="6"/>
      <c r="G800" s="6"/>
      <c r="H800" s="6"/>
      <c r="I800" s="6"/>
      <c r="J800" s="6"/>
      <c r="K800" s="6"/>
      <c r="L800" s="6"/>
    </row>
    <row r="801" spans="1:12" ht="12.75">
      <c r="A801" s="264"/>
      <c r="B801" s="173"/>
      <c r="C801" s="265"/>
      <c r="D801" s="6"/>
      <c r="E801" s="6"/>
      <c r="F801" s="6"/>
      <c r="G801" s="6"/>
      <c r="H801" s="6"/>
      <c r="I801" s="6"/>
      <c r="J801" s="6"/>
      <c r="K801" s="6"/>
      <c r="L801" s="6"/>
    </row>
    <row r="802" spans="1:12" ht="12.75">
      <c r="A802" s="264"/>
      <c r="B802" s="173"/>
      <c r="C802" s="265"/>
      <c r="D802" s="6"/>
      <c r="E802" s="6"/>
      <c r="F802" s="6"/>
      <c r="G802" s="6"/>
      <c r="H802" s="6"/>
      <c r="I802" s="6"/>
      <c r="J802" s="6"/>
      <c r="K802" s="6"/>
      <c r="L802" s="6"/>
    </row>
    <row r="803" spans="1:12" ht="12.75">
      <c r="A803" s="264"/>
      <c r="B803" s="173"/>
      <c r="C803" s="265"/>
      <c r="D803" s="6"/>
      <c r="E803" s="6"/>
      <c r="F803" s="6"/>
      <c r="G803" s="6"/>
      <c r="H803" s="6"/>
      <c r="I803" s="6"/>
      <c r="J803" s="6"/>
      <c r="K803" s="6"/>
      <c r="L803" s="6"/>
    </row>
    <row r="804" spans="1:12" ht="12.75">
      <c r="A804" s="264"/>
      <c r="B804" s="173"/>
      <c r="C804" s="265"/>
      <c r="D804" s="6"/>
      <c r="E804" s="6"/>
      <c r="F804" s="6"/>
      <c r="G804" s="6"/>
      <c r="H804" s="6"/>
      <c r="I804" s="6"/>
      <c r="J804" s="6"/>
      <c r="K804" s="6"/>
      <c r="L804" s="6"/>
    </row>
    <row r="805" spans="1:12" ht="12.75">
      <c r="A805" s="264"/>
      <c r="B805" s="173"/>
      <c r="C805" s="265"/>
      <c r="D805" s="6"/>
      <c r="E805" s="6"/>
      <c r="F805" s="6"/>
      <c r="G805" s="6"/>
      <c r="H805" s="6"/>
      <c r="I805" s="6"/>
      <c r="J805" s="6"/>
      <c r="K805" s="6"/>
      <c r="L805" s="6"/>
    </row>
    <row r="806" spans="1:12" ht="12.75">
      <c r="A806" s="264"/>
      <c r="B806" s="173"/>
      <c r="C806" s="265"/>
      <c r="D806" s="6"/>
      <c r="E806" s="6"/>
      <c r="F806" s="6"/>
      <c r="G806" s="6"/>
      <c r="H806" s="6"/>
      <c r="I806" s="6"/>
      <c r="J806" s="6"/>
      <c r="K806" s="6"/>
      <c r="L806" s="6"/>
    </row>
    <row r="807" spans="1:12" ht="12.75">
      <c r="A807" s="264"/>
      <c r="B807" s="173"/>
      <c r="C807" s="265"/>
      <c r="D807" s="6"/>
      <c r="E807" s="6"/>
      <c r="F807" s="6"/>
      <c r="G807" s="6"/>
      <c r="H807" s="6"/>
      <c r="I807" s="6"/>
      <c r="J807" s="6"/>
      <c r="K807" s="6"/>
      <c r="L807" s="6"/>
    </row>
    <row r="808" spans="1:12" ht="12.75">
      <c r="A808" s="264"/>
      <c r="B808" s="173"/>
      <c r="C808" s="265"/>
      <c r="D808" s="6"/>
      <c r="E808" s="6"/>
      <c r="F808" s="6"/>
      <c r="G808" s="6"/>
      <c r="H808" s="6"/>
      <c r="I808" s="6"/>
      <c r="J808" s="6"/>
      <c r="K808" s="6"/>
      <c r="L808" s="6"/>
    </row>
    <row r="809" spans="1:12" ht="12.75">
      <c r="A809" s="264"/>
      <c r="B809" s="173"/>
      <c r="C809" s="265"/>
      <c r="D809" s="6"/>
      <c r="E809" s="6"/>
      <c r="F809" s="6"/>
      <c r="G809" s="6"/>
      <c r="H809" s="6"/>
      <c r="I809" s="6"/>
      <c r="J809" s="6"/>
      <c r="K809" s="6"/>
      <c r="L809" s="6"/>
    </row>
    <row r="810" spans="1:12" ht="12.75">
      <c r="A810" s="264"/>
      <c r="B810" s="173"/>
      <c r="C810" s="265"/>
      <c r="D810" s="6"/>
      <c r="E810" s="6"/>
      <c r="F810" s="6"/>
      <c r="G810" s="6"/>
      <c r="H810" s="6"/>
      <c r="I810" s="6"/>
      <c r="J810" s="6"/>
      <c r="K810" s="6"/>
      <c r="L810" s="6"/>
    </row>
    <row r="811" spans="1:12" ht="12.75">
      <c r="A811" s="264"/>
      <c r="B811" s="173"/>
      <c r="C811" s="265"/>
      <c r="D811" s="6"/>
      <c r="E811" s="6"/>
      <c r="F811" s="6"/>
      <c r="G811" s="6"/>
      <c r="H811" s="6"/>
      <c r="I811" s="6"/>
      <c r="J811" s="6"/>
      <c r="K811" s="6"/>
      <c r="L811" s="6"/>
    </row>
    <row r="812" spans="1:12" ht="12.75">
      <c r="A812" s="264"/>
      <c r="B812" s="173"/>
      <c r="C812" s="265"/>
      <c r="D812" s="6"/>
      <c r="E812" s="6"/>
      <c r="F812" s="6"/>
      <c r="G812" s="6"/>
      <c r="H812" s="6"/>
      <c r="I812" s="6"/>
      <c r="J812" s="6"/>
      <c r="K812" s="6"/>
      <c r="L812" s="6"/>
    </row>
    <row r="813" spans="1:12" ht="12.75">
      <c r="A813" s="264"/>
      <c r="B813" s="173"/>
      <c r="C813" s="265"/>
      <c r="D813" s="6"/>
      <c r="E813" s="6"/>
      <c r="F813" s="6"/>
      <c r="G813" s="6"/>
      <c r="H813" s="6"/>
      <c r="I813" s="6"/>
      <c r="J813" s="6"/>
      <c r="K813" s="6"/>
      <c r="L813" s="6"/>
    </row>
    <row r="814" spans="1:12" ht="12.75">
      <c r="A814" s="264"/>
      <c r="B814" s="173"/>
      <c r="C814" s="265"/>
      <c r="D814" s="6"/>
      <c r="E814" s="6"/>
      <c r="F814" s="6"/>
      <c r="G814" s="6"/>
      <c r="H814" s="6"/>
      <c r="I814" s="6"/>
      <c r="J814" s="6"/>
      <c r="K814" s="6"/>
      <c r="L814" s="6"/>
    </row>
    <row r="815" spans="1:12" ht="12.75">
      <c r="A815" s="264"/>
      <c r="B815" s="173"/>
      <c r="C815" s="265"/>
      <c r="D815" s="6"/>
      <c r="E815" s="6"/>
      <c r="F815" s="6"/>
      <c r="G815" s="6"/>
      <c r="H815" s="6"/>
      <c r="I815" s="6"/>
      <c r="J815" s="6"/>
      <c r="K815" s="6"/>
      <c r="L815" s="6"/>
    </row>
    <row r="816" spans="1:12" ht="12.75">
      <c r="A816" s="264"/>
      <c r="B816" s="173"/>
      <c r="C816" s="265"/>
      <c r="D816" s="6"/>
      <c r="E816" s="6"/>
      <c r="F816" s="6"/>
      <c r="G816" s="6"/>
      <c r="H816" s="6"/>
      <c r="I816" s="6"/>
      <c r="J816" s="6"/>
      <c r="K816" s="6"/>
      <c r="L816" s="6"/>
    </row>
    <row r="817" spans="1:12" ht="12.75">
      <c r="A817" s="264"/>
      <c r="B817" s="173"/>
      <c r="C817" s="265"/>
      <c r="D817" s="6"/>
      <c r="E817" s="6"/>
      <c r="F817" s="6"/>
      <c r="G817" s="6"/>
      <c r="H817" s="6"/>
      <c r="I817" s="6"/>
      <c r="J817" s="6"/>
      <c r="K817" s="6"/>
      <c r="L817" s="6"/>
    </row>
    <row r="818" spans="1:12" ht="12.75">
      <c r="A818" s="264"/>
      <c r="B818" s="173"/>
      <c r="C818" s="265"/>
      <c r="D818" s="6"/>
      <c r="E818" s="6"/>
      <c r="F818" s="6"/>
      <c r="G818" s="6"/>
      <c r="H818" s="6"/>
      <c r="I818" s="6"/>
      <c r="J818" s="6"/>
      <c r="K818" s="6"/>
      <c r="L818" s="6"/>
    </row>
    <row r="819" spans="1:12" ht="12.75">
      <c r="A819" s="264"/>
      <c r="B819" s="173"/>
      <c r="C819" s="265"/>
      <c r="D819" s="6"/>
      <c r="E819" s="6"/>
      <c r="F819" s="6"/>
      <c r="G819" s="6"/>
      <c r="H819" s="6"/>
      <c r="I819" s="6"/>
      <c r="J819" s="6"/>
      <c r="K819" s="6"/>
      <c r="L819" s="6"/>
    </row>
    <row r="820" spans="1:12" ht="12.75">
      <c r="A820" s="264"/>
      <c r="B820" s="173"/>
      <c r="C820" s="265"/>
      <c r="D820" s="6"/>
      <c r="E820" s="6"/>
      <c r="F820" s="6"/>
      <c r="G820" s="6"/>
      <c r="H820" s="6"/>
      <c r="I820" s="6"/>
      <c r="J820" s="6"/>
      <c r="K820" s="6"/>
      <c r="L820" s="6"/>
    </row>
    <row r="821" spans="1:12" ht="12.75">
      <c r="A821" s="264"/>
      <c r="B821" s="173"/>
      <c r="C821" s="265"/>
      <c r="D821" s="6"/>
      <c r="E821" s="6"/>
      <c r="F821" s="6"/>
      <c r="G821" s="6"/>
      <c r="H821" s="6"/>
      <c r="I821" s="6"/>
      <c r="J821" s="6"/>
      <c r="K821" s="6"/>
      <c r="L821" s="6"/>
    </row>
    <row r="822" spans="1:12" ht="12.75">
      <c r="A822" s="264"/>
      <c r="B822" s="173"/>
      <c r="C822" s="265"/>
      <c r="D822" s="6"/>
      <c r="E822" s="6"/>
      <c r="F822" s="6"/>
      <c r="G822" s="6"/>
      <c r="H822" s="6"/>
      <c r="I822" s="6"/>
      <c r="J822" s="6"/>
      <c r="K822" s="6"/>
      <c r="L822" s="6"/>
    </row>
    <row r="823" spans="1:12" ht="12.75">
      <c r="A823" s="264"/>
      <c r="B823" s="173"/>
      <c r="C823" s="265"/>
      <c r="D823" s="6"/>
      <c r="E823" s="6"/>
      <c r="F823" s="6"/>
      <c r="G823" s="6"/>
      <c r="H823" s="6"/>
      <c r="I823" s="6"/>
      <c r="J823" s="6"/>
      <c r="K823" s="6"/>
      <c r="L823" s="6"/>
    </row>
    <row r="824" spans="1:12" ht="12.75">
      <c r="A824" s="264"/>
      <c r="B824" s="173"/>
      <c r="C824" s="265"/>
      <c r="D824" s="6"/>
      <c r="E824" s="6"/>
      <c r="F824" s="6"/>
      <c r="G824" s="6"/>
      <c r="H824" s="6"/>
      <c r="I824" s="6"/>
      <c r="J824" s="6"/>
      <c r="K824" s="6"/>
      <c r="L824" s="6"/>
    </row>
    <row r="825" spans="1:12" ht="12.75">
      <c r="A825" s="264"/>
      <c r="B825" s="173"/>
      <c r="C825" s="265"/>
      <c r="D825" s="6"/>
      <c r="E825" s="6"/>
      <c r="F825" s="6"/>
      <c r="G825" s="6"/>
      <c r="H825" s="6"/>
      <c r="I825" s="6"/>
      <c r="J825" s="6"/>
      <c r="K825" s="6"/>
      <c r="L825" s="6"/>
    </row>
    <row r="826" spans="1:12" ht="12.75">
      <c r="A826" s="264"/>
      <c r="B826" s="173"/>
      <c r="C826" s="265"/>
      <c r="D826" s="6"/>
      <c r="E826" s="6"/>
      <c r="F826" s="6"/>
      <c r="G826" s="6"/>
      <c r="H826" s="6"/>
      <c r="I826" s="6"/>
      <c r="J826" s="6"/>
      <c r="K826" s="6"/>
      <c r="L826" s="6"/>
    </row>
    <row r="827" spans="1:12" ht="12.75">
      <c r="A827" s="264"/>
      <c r="B827" s="173"/>
      <c r="C827" s="265"/>
      <c r="D827" s="6"/>
      <c r="E827" s="6"/>
      <c r="F827" s="6"/>
      <c r="G827" s="6"/>
      <c r="H827" s="6"/>
      <c r="I827" s="6"/>
      <c r="J827" s="6"/>
      <c r="K827" s="6"/>
      <c r="L827" s="6"/>
    </row>
    <row r="828" spans="1:12" ht="12.75">
      <c r="A828" s="264"/>
      <c r="B828" s="173"/>
      <c r="C828" s="265"/>
      <c r="D828" s="6"/>
      <c r="E828" s="6"/>
      <c r="F828" s="6"/>
      <c r="G828" s="6"/>
      <c r="H828" s="6"/>
      <c r="I828" s="6"/>
      <c r="J828" s="6"/>
      <c r="K828" s="6"/>
      <c r="L828" s="6"/>
    </row>
    <row r="829" spans="1:12" ht="12.75">
      <c r="A829" s="264"/>
      <c r="B829" s="173"/>
      <c r="C829" s="265"/>
      <c r="D829" s="6"/>
      <c r="E829" s="6"/>
      <c r="F829" s="6"/>
      <c r="G829" s="6"/>
      <c r="H829" s="6"/>
      <c r="I829" s="6"/>
      <c r="J829" s="6"/>
      <c r="K829" s="6"/>
      <c r="L829" s="6"/>
    </row>
    <row r="830" spans="1:12" ht="12.75">
      <c r="A830" s="264"/>
      <c r="B830" s="173"/>
      <c r="C830" s="265"/>
      <c r="D830" s="6"/>
      <c r="E830" s="6"/>
      <c r="F830" s="6"/>
      <c r="G830" s="6"/>
      <c r="H830" s="6"/>
      <c r="I830" s="6"/>
      <c r="J830" s="6"/>
      <c r="K830" s="6"/>
      <c r="L830" s="6"/>
    </row>
    <row r="831" spans="1:12" ht="12.75">
      <c r="A831" s="264"/>
      <c r="B831" s="173"/>
      <c r="C831" s="265"/>
      <c r="D831" s="6"/>
      <c r="E831" s="6"/>
      <c r="F831" s="6"/>
      <c r="G831" s="6"/>
      <c r="H831" s="6"/>
      <c r="I831" s="6"/>
      <c r="J831" s="6"/>
      <c r="K831" s="6"/>
      <c r="L831" s="6"/>
    </row>
    <row r="832" spans="1:12" ht="12.75">
      <c r="A832" s="264"/>
      <c r="B832" s="173"/>
      <c r="C832" s="265"/>
      <c r="D832" s="6"/>
      <c r="E832" s="6"/>
      <c r="F832" s="6"/>
      <c r="G832" s="6"/>
      <c r="H832" s="6"/>
      <c r="I832" s="6"/>
      <c r="J832" s="6"/>
      <c r="K832" s="6"/>
      <c r="L832" s="6"/>
    </row>
    <row r="833" spans="1:12" ht="12.75">
      <c r="A833" s="264"/>
      <c r="B833" s="173"/>
      <c r="C833" s="265"/>
      <c r="D833" s="6"/>
      <c r="E833" s="6"/>
      <c r="F833" s="6"/>
      <c r="G833" s="6"/>
      <c r="H833" s="6"/>
      <c r="I833" s="6"/>
      <c r="J833" s="6"/>
      <c r="K833" s="6"/>
      <c r="L833" s="6"/>
    </row>
    <row r="834" spans="1:12" ht="12.75">
      <c r="A834" s="264"/>
      <c r="B834" s="173"/>
      <c r="C834" s="265"/>
      <c r="D834" s="6"/>
      <c r="E834" s="6"/>
      <c r="F834" s="6"/>
      <c r="G834" s="6"/>
      <c r="H834" s="6"/>
      <c r="I834" s="6"/>
      <c r="J834" s="6"/>
      <c r="K834" s="6"/>
      <c r="L834" s="6"/>
    </row>
    <row r="835" spans="1:12" ht="12.75">
      <c r="A835" s="264"/>
      <c r="B835" s="173"/>
      <c r="C835" s="265"/>
      <c r="D835" s="6"/>
      <c r="E835" s="6"/>
      <c r="F835" s="6"/>
      <c r="G835" s="6"/>
      <c r="H835" s="6"/>
      <c r="I835" s="6"/>
      <c r="J835" s="6"/>
      <c r="K835" s="6"/>
      <c r="L835" s="6"/>
    </row>
    <row r="836" spans="1:12" ht="12.75">
      <c r="A836" s="264"/>
      <c r="B836" s="173"/>
      <c r="C836" s="265"/>
      <c r="D836" s="6"/>
      <c r="E836" s="6"/>
      <c r="F836" s="6"/>
      <c r="G836" s="6"/>
      <c r="H836" s="6"/>
      <c r="I836" s="6"/>
      <c r="J836" s="6"/>
      <c r="K836" s="6"/>
      <c r="L836" s="6"/>
    </row>
    <row r="837" spans="1:12" ht="12.75">
      <c r="A837" s="264"/>
      <c r="B837" s="173"/>
      <c r="C837" s="265"/>
      <c r="D837" s="6"/>
      <c r="E837" s="6"/>
      <c r="F837" s="6"/>
      <c r="G837" s="6"/>
      <c r="H837" s="6"/>
      <c r="I837" s="6"/>
      <c r="J837" s="6"/>
      <c r="K837" s="6"/>
      <c r="L837" s="6"/>
    </row>
    <row r="838" spans="1:12" ht="12.75">
      <c r="A838" s="264"/>
      <c r="B838" s="173"/>
      <c r="C838" s="265"/>
      <c r="D838" s="6"/>
      <c r="E838" s="6"/>
      <c r="F838" s="6"/>
      <c r="G838" s="6"/>
      <c r="H838" s="6"/>
      <c r="I838" s="6"/>
      <c r="J838" s="6"/>
      <c r="K838" s="6"/>
      <c r="L838" s="6"/>
    </row>
    <row r="839" spans="1:12" ht="12.75">
      <c r="A839" s="264"/>
      <c r="B839" s="173"/>
      <c r="C839" s="265"/>
      <c r="D839" s="6"/>
      <c r="E839" s="6"/>
      <c r="F839" s="6"/>
      <c r="G839" s="6"/>
      <c r="H839" s="6"/>
      <c r="I839" s="6"/>
      <c r="J839" s="6"/>
      <c r="K839" s="6"/>
      <c r="L839" s="6"/>
    </row>
    <row r="840" spans="1:12" ht="12.75">
      <c r="A840" s="264"/>
      <c r="B840" s="173"/>
      <c r="C840" s="265"/>
      <c r="D840" s="6"/>
      <c r="E840" s="6"/>
      <c r="F840" s="6"/>
      <c r="G840" s="6"/>
      <c r="H840" s="6"/>
      <c r="I840" s="6"/>
      <c r="J840" s="6"/>
      <c r="K840" s="6"/>
      <c r="L840" s="6"/>
    </row>
    <row r="841" spans="1:12" ht="12.75">
      <c r="A841" s="264"/>
      <c r="B841" s="173"/>
      <c r="C841" s="265"/>
      <c r="D841" s="6"/>
      <c r="E841" s="6"/>
      <c r="F841" s="6"/>
      <c r="G841" s="6"/>
      <c r="H841" s="6"/>
      <c r="I841" s="6"/>
      <c r="J841" s="6"/>
      <c r="K841" s="6"/>
      <c r="L841" s="6"/>
    </row>
    <row r="842" spans="1:12" ht="12.75">
      <c r="A842" s="264"/>
      <c r="B842" s="173"/>
      <c r="C842" s="265"/>
      <c r="D842" s="6"/>
      <c r="E842" s="6"/>
      <c r="F842" s="6"/>
      <c r="G842" s="6"/>
      <c r="H842" s="6"/>
      <c r="I842" s="6"/>
      <c r="J842" s="6"/>
      <c r="K842" s="6"/>
      <c r="L842" s="6"/>
    </row>
    <row r="843" spans="1:12" ht="12.75">
      <c r="A843" s="264"/>
      <c r="B843" s="173"/>
      <c r="C843" s="265"/>
      <c r="D843" s="6"/>
      <c r="E843" s="6"/>
      <c r="F843" s="6"/>
      <c r="G843" s="6"/>
      <c r="H843" s="6"/>
      <c r="I843" s="6"/>
      <c r="J843" s="6"/>
      <c r="K843" s="6"/>
      <c r="L843" s="6"/>
    </row>
    <row r="844" spans="1:12" ht="12.75">
      <c r="A844" s="264"/>
      <c r="B844" s="173"/>
      <c r="C844" s="265"/>
      <c r="D844" s="6"/>
      <c r="E844" s="6"/>
      <c r="F844" s="6"/>
      <c r="G844" s="6"/>
      <c r="H844" s="6"/>
      <c r="I844" s="6"/>
      <c r="J844" s="6"/>
      <c r="K844" s="6"/>
      <c r="L844" s="6"/>
    </row>
    <row r="845" spans="1:12" ht="12.75">
      <c r="A845" s="264"/>
      <c r="B845" s="173"/>
      <c r="C845" s="265"/>
      <c r="D845" s="6"/>
      <c r="E845" s="6"/>
      <c r="F845" s="6"/>
      <c r="G845" s="6"/>
      <c r="H845" s="6"/>
      <c r="I845" s="6"/>
      <c r="J845" s="6"/>
      <c r="K845" s="6"/>
      <c r="L845" s="6"/>
    </row>
    <row r="846" spans="1:12" ht="12.75">
      <c r="A846" s="264"/>
      <c r="B846" s="173"/>
      <c r="C846" s="265"/>
      <c r="D846" s="6"/>
      <c r="E846" s="6"/>
      <c r="F846" s="6"/>
      <c r="G846" s="6"/>
      <c r="H846" s="6"/>
      <c r="I846" s="6"/>
      <c r="J846" s="6"/>
      <c r="K846" s="6"/>
      <c r="L846" s="6"/>
    </row>
    <row r="847" spans="1:12" ht="12.75">
      <c r="A847" s="264"/>
      <c r="B847" s="173"/>
      <c r="C847" s="265"/>
      <c r="D847" s="6"/>
      <c r="E847" s="6"/>
      <c r="F847" s="6"/>
      <c r="G847" s="6"/>
      <c r="H847" s="6"/>
      <c r="I847" s="6"/>
      <c r="J847" s="6"/>
      <c r="K847" s="6"/>
      <c r="L847" s="6"/>
    </row>
    <row r="848" spans="1:12" ht="12.75">
      <c r="A848" s="264"/>
      <c r="B848" s="173"/>
      <c r="C848" s="265"/>
      <c r="D848" s="6"/>
      <c r="E848" s="6"/>
      <c r="F848" s="6"/>
      <c r="G848" s="6"/>
      <c r="H848" s="6"/>
      <c r="I848" s="6"/>
      <c r="J848" s="6"/>
      <c r="K848" s="6"/>
      <c r="L848" s="6"/>
    </row>
    <row r="849" spans="1:12" ht="12.75">
      <c r="A849" s="264"/>
      <c r="B849" s="173"/>
      <c r="C849" s="265"/>
      <c r="D849" s="6"/>
      <c r="E849" s="6"/>
      <c r="F849" s="6"/>
      <c r="G849" s="6"/>
      <c r="H849" s="6"/>
      <c r="I849" s="6"/>
      <c r="J849" s="6"/>
      <c r="K849" s="6"/>
      <c r="L849" s="6"/>
    </row>
    <row r="850" spans="1:12" ht="12.75">
      <c r="A850" s="264"/>
      <c r="B850" s="173"/>
      <c r="C850" s="265"/>
      <c r="D850" s="6"/>
      <c r="E850" s="6"/>
      <c r="F850" s="6"/>
      <c r="G850" s="6"/>
      <c r="H850" s="6"/>
      <c r="I850" s="6"/>
      <c r="J850" s="6"/>
      <c r="K850" s="6"/>
      <c r="L850" s="6"/>
    </row>
    <row r="851" spans="1:12" ht="12.75">
      <c r="A851" s="264"/>
      <c r="B851" s="173"/>
      <c r="C851" s="265"/>
      <c r="D851" s="6"/>
      <c r="E851" s="6"/>
      <c r="F851" s="6"/>
      <c r="G851" s="6"/>
      <c r="H851" s="6"/>
      <c r="I851" s="6"/>
      <c r="J851" s="6"/>
      <c r="K851" s="6"/>
      <c r="L851" s="6"/>
    </row>
    <row r="852" spans="1:12" ht="12.75">
      <c r="A852" s="264"/>
      <c r="B852" s="173"/>
      <c r="C852" s="265"/>
      <c r="D852" s="6"/>
      <c r="E852" s="6"/>
      <c r="F852" s="6"/>
      <c r="G852" s="6"/>
      <c r="H852" s="6"/>
      <c r="I852" s="6"/>
      <c r="J852" s="6"/>
      <c r="K852" s="6"/>
      <c r="L852" s="6"/>
    </row>
    <row r="853" spans="1:12" ht="12.75">
      <c r="A853" s="264"/>
      <c r="B853" s="173"/>
      <c r="C853" s="265"/>
      <c r="D853" s="6"/>
      <c r="E853" s="6"/>
      <c r="F853" s="6"/>
      <c r="G853" s="6"/>
      <c r="H853" s="6"/>
      <c r="I853" s="6"/>
      <c r="J853" s="6"/>
      <c r="K853" s="6"/>
      <c r="L853" s="6"/>
    </row>
    <row r="854" spans="1:12" ht="12.75">
      <c r="A854" s="264"/>
      <c r="B854" s="173"/>
      <c r="C854" s="265"/>
      <c r="D854" s="6"/>
      <c r="E854" s="6"/>
      <c r="F854" s="6"/>
      <c r="G854" s="6"/>
      <c r="H854" s="6"/>
      <c r="I854" s="6"/>
      <c r="J854" s="6"/>
      <c r="K854" s="6"/>
      <c r="L854" s="6"/>
    </row>
    <row r="855" spans="1:12" ht="12.75">
      <c r="A855" s="264"/>
      <c r="B855" s="173"/>
      <c r="C855" s="265"/>
      <c r="D855" s="6"/>
      <c r="E855" s="6"/>
      <c r="F855" s="6"/>
      <c r="G855" s="6"/>
      <c r="H855" s="6"/>
      <c r="I855" s="6"/>
      <c r="J855" s="6"/>
      <c r="K855" s="6"/>
      <c r="L855" s="6"/>
    </row>
    <row r="856" spans="1:12" ht="12.75">
      <c r="A856" s="264"/>
      <c r="B856" s="173"/>
      <c r="C856" s="265"/>
      <c r="D856" s="6"/>
      <c r="E856" s="6"/>
      <c r="F856" s="6"/>
      <c r="G856" s="6"/>
      <c r="H856" s="6"/>
      <c r="I856" s="6"/>
      <c r="J856" s="6"/>
      <c r="K856" s="6"/>
      <c r="L856" s="6"/>
    </row>
    <row r="857" spans="1:12" ht="12.75">
      <c r="A857" s="264"/>
      <c r="B857" s="173"/>
      <c r="C857" s="265"/>
      <c r="D857" s="6"/>
      <c r="E857" s="6"/>
      <c r="F857" s="6"/>
      <c r="G857" s="6"/>
      <c r="H857" s="6"/>
      <c r="I857" s="6"/>
      <c r="J857" s="6"/>
      <c r="K857" s="6"/>
      <c r="L857" s="6"/>
    </row>
    <row r="858" spans="1:12" ht="12.75">
      <c r="A858" s="264"/>
      <c r="B858" s="173"/>
      <c r="C858" s="265"/>
      <c r="D858" s="6"/>
      <c r="E858" s="6"/>
      <c r="F858" s="6"/>
      <c r="G858" s="6"/>
      <c r="H858" s="6"/>
      <c r="I858" s="6"/>
      <c r="J858" s="6"/>
      <c r="K858" s="6"/>
      <c r="L858" s="6"/>
    </row>
    <row r="859" spans="1:12" ht="12.75">
      <c r="A859" s="264"/>
      <c r="B859" s="173"/>
      <c r="C859" s="265"/>
      <c r="D859" s="6"/>
      <c r="E859" s="6"/>
      <c r="F859" s="6"/>
      <c r="G859" s="6"/>
      <c r="H859" s="6"/>
      <c r="I859" s="6"/>
      <c r="J859" s="6"/>
      <c r="K859" s="6"/>
      <c r="L859" s="6"/>
    </row>
    <row r="860" spans="1:12" ht="12.75">
      <c r="A860" s="264"/>
      <c r="B860" s="173"/>
      <c r="C860" s="265"/>
      <c r="D860" s="6"/>
      <c r="E860" s="6"/>
      <c r="F860" s="6"/>
      <c r="G860" s="6"/>
      <c r="H860" s="6"/>
      <c r="I860" s="6"/>
      <c r="J860" s="6"/>
      <c r="K860" s="6"/>
      <c r="L860" s="6"/>
    </row>
    <row r="861" spans="1:12" ht="12.75">
      <c r="A861" s="264"/>
      <c r="B861" s="173"/>
      <c r="C861" s="265"/>
      <c r="D861" s="6"/>
      <c r="E861" s="6"/>
      <c r="F861" s="6"/>
      <c r="G861" s="6"/>
      <c r="H861" s="6"/>
      <c r="I861" s="6"/>
      <c r="J861" s="6"/>
      <c r="K861" s="6"/>
      <c r="L861" s="6"/>
    </row>
    <row r="862" spans="1:12" ht="12.75">
      <c r="A862" s="264"/>
      <c r="B862" s="173"/>
      <c r="C862" s="265"/>
      <c r="D862" s="6"/>
      <c r="E862" s="6"/>
      <c r="F862" s="6"/>
      <c r="G862" s="6"/>
      <c r="H862" s="6"/>
      <c r="I862" s="6"/>
      <c r="J862" s="6"/>
      <c r="K862" s="6"/>
      <c r="L862" s="6"/>
    </row>
    <row r="863" spans="1:12" ht="12.75">
      <c r="A863" s="264"/>
      <c r="B863" s="173"/>
      <c r="C863" s="265"/>
      <c r="D863" s="6"/>
      <c r="E863" s="6"/>
      <c r="F863" s="6"/>
      <c r="G863" s="6"/>
      <c r="H863" s="6"/>
      <c r="I863" s="6"/>
      <c r="J863" s="6"/>
      <c r="K863" s="6"/>
      <c r="L863" s="6"/>
    </row>
    <row r="864" spans="1:12" ht="12.75">
      <c r="A864" s="264"/>
      <c r="B864" s="173"/>
      <c r="C864" s="265"/>
      <c r="D864" s="6"/>
      <c r="E864" s="6"/>
      <c r="F864" s="6"/>
      <c r="G864" s="6"/>
      <c r="H864" s="6"/>
      <c r="I864" s="6"/>
      <c r="J864" s="6"/>
      <c r="K864" s="6"/>
      <c r="L864" s="6"/>
    </row>
    <row r="865" spans="1:12" ht="12.75">
      <c r="A865" s="264"/>
      <c r="B865" s="173"/>
      <c r="C865" s="265"/>
      <c r="D865" s="6"/>
      <c r="E865" s="6"/>
      <c r="F865" s="6"/>
      <c r="G865" s="6"/>
      <c r="H865" s="6"/>
      <c r="I865" s="6"/>
      <c r="J865" s="6"/>
      <c r="K865" s="6"/>
      <c r="L865" s="6"/>
    </row>
    <row r="866" spans="1:12" ht="12.75">
      <c r="A866" s="264"/>
      <c r="B866" s="173"/>
      <c r="C866" s="265"/>
      <c r="D866" s="6"/>
      <c r="E866" s="6"/>
      <c r="F866" s="6"/>
      <c r="G866" s="6"/>
      <c r="H866" s="6"/>
      <c r="I866" s="6"/>
      <c r="J866" s="6"/>
      <c r="K866" s="6"/>
      <c r="L866" s="6"/>
    </row>
    <row r="867" spans="1:12" ht="12.75">
      <c r="A867" s="264"/>
      <c r="B867" s="173"/>
      <c r="C867" s="265"/>
      <c r="D867" s="6"/>
      <c r="E867" s="6"/>
      <c r="F867" s="6"/>
      <c r="G867" s="6"/>
      <c r="H867" s="6"/>
      <c r="I867" s="6"/>
      <c r="J867" s="6"/>
      <c r="K867" s="6"/>
      <c r="L867" s="6"/>
    </row>
    <row r="868" spans="1:12" ht="12.75">
      <c r="A868" s="264"/>
      <c r="B868" s="173"/>
      <c r="C868" s="265"/>
      <c r="D868" s="6"/>
      <c r="E868" s="6"/>
      <c r="F868" s="6"/>
      <c r="G868" s="6"/>
      <c r="H868" s="6"/>
      <c r="I868" s="6"/>
      <c r="J868" s="6"/>
      <c r="K868" s="6"/>
      <c r="L868" s="6"/>
    </row>
    <row r="869" spans="1:12" ht="12.75">
      <c r="A869" s="264"/>
      <c r="B869" s="173"/>
      <c r="C869" s="265"/>
      <c r="D869" s="6"/>
      <c r="E869" s="6"/>
      <c r="F869" s="6"/>
      <c r="G869" s="6"/>
      <c r="H869" s="6"/>
      <c r="I869" s="6"/>
      <c r="J869" s="6"/>
      <c r="K869" s="6"/>
      <c r="L869" s="6"/>
    </row>
    <row r="870" spans="1:12" ht="12.75">
      <c r="A870" s="264"/>
      <c r="B870" s="173"/>
      <c r="C870" s="265"/>
      <c r="D870" s="6"/>
      <c r="E870" s="6"/>
      <c r="F870" s="6"/>
      <c r="G870" s="6"/>
      <c r="H870" s="6"/>
      <c r="I870" s="6"/>
      <c r="J870" s="6"/>
      <c r="K870" s="6"/>
      <c r="L870" s="6"/>
    </row>
    <row r="871" spans="1:12" ht="12.75">
      <c r="A871" s="264"/>
      <c r="B871" s="173"/>
      <c r="C871" s="265"/>
      <c r="D871" s="6"/>
      <c r="E871" s="6"/>
      <c r="F871" s="6"/>
      <c r="G871" s="6"/>
      <c r="H871" s="6"/>
      <c r="I871" s="6"/>
      <c r="J871" s="6"/>
      <c r="K871" s="6"/>
      <c r="L871" s="6"/>
    </row>
    <row r="872" spans="1:12" ht="12.75">
      <c r="A872" s="264"/>
      <c r="B872" s="173"/>
      <c r="C872" s="265"/>
      <c r="D872" s="6"/>
      <c r="E872" s="6"/>
      <c r="F872" s="6"/>
      <c r="G872" s="6"/>
      <c r="H872" s="6"/>
      <c r="I872" s="6"/>
      <c r="J872" s="6"/>
      <c r="K872" s="6"/>
      <c r="L872" s="6"/>
    </row>
    <row r="873" spans="1:12" ht="12.75">
      <c r="A873" s="264"/>
      <c r="B873" s="173"/>
      <c r="C873" s="265"/>
      <c r="D873" s="6"/>
      <c r="E873" s="6"/>
      <c r="F873" s="6"/>
      <c r="G873" s="6"/>
      <c r="H873" s="6"/>
      <c r="I873" s="6"/>
      <c r="J873" s="6"/>
      <c r="K873" s="6"/>
      <c r="L873" s="6"/>
    </row>
    <row r="874" spans="1:12" ht="12.75">
      <c r="A874" s="264"/>
      <c r="B874" s="173"/>
      <c r="C874" s="265"/>
      <c r="D874" s="6"/>
      <c r="E874" s="6"/>
      <c r="F874" s="6"/>
      <c r="G874" s="6"/>
      <c r="H874" s="6"/>
      <c r="I874" s="6"/>
      <c r="J874" s="6"/>
      <c r="K874" s="6"/>
      <c r="L874" s="6"/>
    </row>
    <row r="875" spans="1:12" ht="12.75">
      <c r="A875" s="264"/>
      <c r="B875" s="173"/>
      <c r="C875" s="265"/>
      <c r="D875" s="6"/>
      <c r="E875" s="6"/>
      <c r="F875" s="6"/>
      <c r="G875" s="6"/>
      <c r="H875" s="6"/>
      <c r="I875" s="6"/>
      <c r="J875" s="6"/>
      <c r="K875" s="6"/>
      <c r="L875" s="6"/>
    </row>
    <row r="876" spans="1:12" ht="12.75">
      <c r="A876" s="264"/>
      <c r="B876" s="173"/>
      <c r="C876" s="265"/>
      <c r="D876" s="6"/>
      <c r="E876" s="6"/>
      <c r="F876" s="6"/>
      <c r="G876" s="6"/>
      <c r="H876" s="6"/>
      <c r="I876" s="6"/>
      <c r="J876" s="6"/>
      <c r="K876" s="6"/>
      <c r="L876" s="6"/>
    </row>
    <row r="877" spans="1:12" ht="12.75">
      <c r="A877" s="264"/>
      <c r="B877" s="173"/>
      <c r="C877" s="265"/>
      <c r="D877" s="6"/>
      <c r="E877" s="6"/>
      <c r="F877" s="6"/>
      <c r="G877" s="6"/>
      <c r="H877" s="6"/>
      <c r="I877" s="6"/>
      <c r="J877" s="6"/>
      <c r="K877" s="6"/>
      <c r="L877" s="6"/>
    </row>
    <row r="878" spans="1:12" ht="12.75">
      <c r="A878" s="264"/>
      <c r="B878" s="173"/>
      <c r="C878" s="265"/>
      <c r="D878" s="6"/>
      <c r="E878" s="6"/>
      <c r="F878" s="6"/>
      <c r="G878" s="6"/>
      <c r="H878" s="6"/>
      <c r="I878" s="6"/>
      <c r="J878" s="6"/>
      <c r="K878" s="6"/>
      <c r="L878" s="6"/>
    </row>
    <row r="879" spans="1:12" ht="12.75">
      <c r="A879" s="264"/>
      <c r="B879" s="173"/>
      <c r="C879" s="265"/>
      <c r="D879" s="6"/>
      <c r="E879" s="6"/>
      <c r="F879" s="6"/>
      <c r="G879" s="6"/>
      <c r="H879" s="6"/>
      <c r="I879" s="6"/>
      <c r="J879" s="6"/>
      <c r="K879" s="6"/>
      <c r="L879" s="6"/>
    </row>
    <row r="880" spans="1:12" ht="12.75">
      <c r="A880" s="264"/>
      <c r="B880" s="173"/>
      <c r="C880" s="265"/>
      <c r="D880" s="6"/>
      <c r="E880" s="6"/>
      <c r="F880" s="6"/>
      <c r="G880" s="6"/>
      <c r="H880" s="6"/>
      <c r="I880" s="6"/>
      <c r="J880" s="6"/>
      <c r="K880" s="6"/>
      <c r="L880" s="6"/>
    </row>
    <row r="881" spans="1:12" ht="12.75">
      <c r="A881" s="264"/>
      <c r="B881" s="173"/>
      <c r="C881" s="265"/>
      <c r="D881" s="6"/>
      <c r="E881" s="6"/>
      <c r="F881" s="6"/>
      <c r="G881" s="6"/>
      <c r="H881" s="6"/>
      <c r="I881" s="6"/>
      <c r="J881" s="6"/>
      <c r="K881" s="6"/>
      <c r="L881" s="6"/>
    </row>
    <row r="882" spans="1:12" ht="12.75">
      <c r="A882" s="264"/>
      <c r="B882" s="173"/>
      <c r="C882" s="265"/>
      <c r="D882" s="6"/>
      <c r="E882" s="6"/>
      <c r="F882" s="6"/>
      <c r="G882" s="6"/>
      <c r="H882" s="6"/>
      <c r="I882" s="6"/>
      <c r="J882" s="6"/>
      <c r="K882" s="6"/>
      <c r="L882" s="6"/>
    </row>
    <row r="883" spans="1:12" ht="12.75">
      <c r="A883" s="264"/>
      <c r="B883" s="173"/>
      <c r="C883" s="265"/>
      <c r="D883" s="6"/>
      <c r="E883" s="6"/>
      <c r="F883" s="6"/>
      <c r="G883" s="6"/>
      <c r="H883" s="6"/>
      <c r="I883" s="6"/>
      <c r="J883" s="6"/>
      <c r="K883" s="6"/>
      <c r="L883" s="6"/>
    </row>
    <row r="884" spans="1:12" ht="12.75">
      <c r="A884" s="264"/>
      <c r="B884" s="173"/>
      <c r="C884" s="265"/>
      <c r="D884" s="6"/>
      <c r="E884" s="6"/>
      <c r="F884" s="6"/>
      <c r="G884" s="6"/>
      <c r="H884" s="6"/>
      <c r="I884" s="6"/>
      <c r="J884" s="6"/>
      <c r="K884" s="6"/>
      <c r="L884" s="6"/>
    </row>
    <row r="885" spans="1:12" ht="12.75">
      <c r="A885" s="264"/>
      <c r="B885" s="173"/>
      <c r="C885" s="265"/>
      <c r="D885" s="6"/>
      <c r="E885" s="6"/>
      <c r="F885" s="6"/>
      <c r="G885" s="6"/>
      <c r="H885" s="6"/>
      <c r="I885" s="6"/>
      <c r="J885" s="6"/>
      <c r="K885" s="6"/>
      <c r="L885" s="6"/>
    </row>
    <row r="886" spans="1:12" ht="12.75">
      <c r="A886" s="264"/>
      <c r="B886" s="173"/>
      <c r="C886" s="265"/>
      <c r="D886" s="6"/>
      <c r="E886" s="6"/>
      <c r="F886" s="6"/>
      <c r="G886" s="6"/>
      <c r="H886" s="6"/>
      <c r="I886" s="6"/>
      <c r="J886" s="6"/>
      <c r="K886" s="6"/>
      <c r="L886" s="6"/>
    </row>
    <row r="887" spans="1:12" ht="12.75">
      <c r="A887" s="264"/>
      <c r="B887" s="173"/>
      <c r="C887" s="265"/>
      <c r="D887" s="6"/>
      <c r="E887" s="6"/>
      <c r="F887" s="6"/>
      <c r="G887" s="6"/>
      <c r="H887" s="6"/>
      <c r="I887" s="6"/>
      <c r="J887" s="6"/>
      <c r="K887" s="6"/>
      <c r="L887" s="6"/>
    </row>
    <row r="888" spans="1:12" ht="12.75">
      <c r="A888" s="264"/>
      <c r="B888" s="173"/>
      <c r="C888" s="265"/>
      <c r="D888" s="6"/>
      <c r="E888" s="6"/>
      <c r="F888" s="6"/>
      <c r="G888" s="6"/>
      <c r="H888" s="6"/>
      <c r="I888" s="6"/>
      <c r="J888" s="6"/>
      <c r="K888" s="6"/>
      <c r="L888" s="6"/>
    </row>
    <row r="889" spans="1:12" ht="12.75">
      <c r="A889" s="264"/>
      <c r="B889" s="173"/>
      <c r="C889" s="265"/>
      <c r="D889" s="6"/>
      <c r="E889" s="6"/>
      <c r="F889" s="6"/>
      <c r="G889" s="6"/>
      <c r="H889" s="6"/>
      <c r="I889" s="6"/>
      <c r="J889" s="6"/>
      <c r="K889" s="6"/>
      <c r="L889" s="6"/>
    </row>
    <row r="890" spans="1:12" ht="12.75">
      <c r="A890" s="264"/>
      <c r="B890" s="173"/>
      <c r="C890" s="265"/>
      <c r="D890" s="6"/>
      <c r="E890" s="6"/>
      <c r="F890" s="6"/>
      <c r="G890" s="6"/>
      <c r="H890" s="6"/>
      <c r="I890" s="6"/>
      <c r="J890" s="6"/>
      <c r="K890" s="6"/>
      <c r="L890" s="6"/>
    </row>
    <row r="891" spans="1:12" ht="12.75">
      <c r="A891" s="264"/>
      <c r="B891" s="173"/>
      <c r="C891" s="265"/>
      <c r="D891" s="6"/>
      <c r="E891" s="6"/>
      <c r="F891" s="6"/>
      <c r="G891" s="6"/>
      <c r="H891" s="6"/>
      <c r="I891" s="6"/>
      <c r="J891" s="6"/>
      <c r="K891" s="6"/>
      <c r="L891" s="6"/>
    </row>
    <row r="892" spans="1:12" ht="12.75">
      <c r="A892" s="264"/>
      <c r="B892" s="173"/>
      <c r="C892" s="265"/>
      <c r="D892" s="6"/>
      <c r="E892" s="6"/>
      <c r="F892" s="6"/>
      <c r="G892" s="6"/>
      <c r="H892" s="6"/>
      <c r="I892" s="6"/>
      <c r="J892" s="6"/>
      <c r="K892" s="6"/>
      <c r="L892" s="6"/>
    </row>
    <row r="893" spans="1:12" ht="12.75">
      <c r="A893" s="264"/>
      <c r="B893" s="173"/>
      <c r="C893" s="265"/>
      <c r="D893" s="6"/>
      <c r="E893" s="6"/>
      <c r="F893" s="6"/>
      <c r="G893" s="6"/>
      <c r="H893" s="6"/>
      <c r="I893" s="6"/>
      <c r="J893" s="6"/>
      <c r="K893" s="6"/>
      <c r="L893" s="6"/>
    </row>
    <row r="894" spans="1:12" ht="12.75">
      <c r="A894" s="264"/>
      <c r="B894" s="173"/>
      <c r="C894" s="265"/>
      <c r="D894" s="6"/>
      <c r="E894" s="6"/>
      <c r="F894" s="6"/>
      <c r="G894" s="6"/>
      <c r="H894" s="6"/>
      <c r="I894" s="6"/>
      <c r="J894" s="6"/>
      <c r="K894" s="6"/>
      <c r="L894" s="6"/>
    </row>
    <row r="895" spans="1:12" ht="12.75">
      <c r="A895" s="264"/>
      <c r="B895" s="173"/>
      <c r="C895" s="265"/>
      <c r="D895" s="6"/>
      <c r="E895" s="6"/>
      <c r="F895" s="6"/>
      <c r="G895" s="6"/>
      <c r="H895" s="6"/>
      <c r="I895" s="6"/>
      <c r="J895" s="6"/>
      <c r="K895" s="6"/>
      <c r="L895" s="6"/>
    </row>
    <row r="896" spans="1:12" ht="12.75">
      <c r="A896" s="264"/>
      <c r="B896" s="173"/>
      <c r="C896" s="265"/>
      <c r="D896" s="6"/>
      <c r="E896" s="6"/>
      <c r="F896" s="6"/>
      <c r="G896" s="6"/>
      <c r="H896" s="6"/>
      <c r="I896" s="6"/>
      <c r="J896" s="6"/>
      <c r="K896" s="6"/>
      <c r="L896" s="6"/>
    </row>
    <row r="897" spans="1:12" ht="12.75">
      <c r="A897" s="264"/>
      <c r="B897" s="173"/>
      <c r="C897" s="265"/>
      <c r="D897" s="6"/>
      <c r="E897" s="6"/>
      <c r="F897" s="6"/>
      <c r="G897" s="6"/>
      <c r="H897" s="6"/>
      <c r="I897" s="6"/>
      <c r="J897" s="6"/>
      <c r="K897" s="6"/>
      <c r="L897" s="6"/>
    </row>
    <row r="898" spans="1:12" ht="12.75">
      <c r="A898" s="264"/>
      <c r="B898" s="173"/>
      <c r="C898" s="265"/>
      <c r="D898" s="6"/>
      <c r="E898" s="6"/>
      <c r="F898" s="6"/>
      <c r="G898" s="6"/>
      <c r="H898" s="6"/>
      <c r="I898" s="6"/>
      <c r="J898" s="6"/>
      <c r="K898" s="6"/>
      <c r="L898" s="6"/>
    </row>
    <row r="899" spans="1:12" ht="12.75">
      <c r="A899" s="264"/>
      <c r="B899" s="173"/>
      <c r="C899" s="265"/>
      <c r="D899" s="6"/>
      <c r="E899" s="6"/>
      <c r="F899" s="6"/>
      <c r="G899" s="6"/>
      <c r="H899" s="6"/>
      <c r="I899" s="6"/>
      <c r="J899" s="6"/>
      <c r="K899" s="6"/>
      <c r="L899" s="6"/>
    </row>
    <row r="900" spans="1:12" ht="12.75">
      <c r="A900" s="264"/>
      <c r="B900" s="173"/>
      <c r="C900" s="265"/>
      <c r="D900" s="6"/>
      <c r="E900" s="6"/>
      <c r="F900" s="6"/>
      <c r="G900" s="6"/>
      <c r="H900" s="6"/>
      <c r="I900" s="6"/>
      <c r="J900" s="6"/>
      <c r="K900" s="6"/>
      <c r="L900" s="6"/>
    </row>
    <row r="901" spans="1:12" ht="12.75">
      <c r="A901" s="264"/>
      <c r="B901" s="173"/>
      <c r="C901" s="265"/>
      <c r="D901" s="6"/>
      <c r="E901" s="6"/>
      <c r="F901" s="6"/>
      <c r="G901" s="6"/>
      <c r="H901" s="6"/>
      <c r="I901" s="6"/>
      <c r="J901" s="6"/>
      <c r="K901" s="6"/>
      <c r="L901" s="6"/>
    </row>
    <row r="902" spans="1:12" ht="12.75">
      <c r="A902" s="264"/>
      <c r="B902" s="173"/>
      <c r="C902" s="265"/>
      <c r="D902" s="6"/>
      <c r="E902" s="6"/>
      <c r="F902" s="6"/>
      <c r="G902" s="6"/>
      <c r="H902" s="6"/>
      <c r="I902" s="6"/>
      <c r="J902" s="6"/>
      <c r="K902" s="6"/>
      <c r="L902" s="6"/>
    </row>
    <row r="903" spans="1:12" ht="12.75">
      <c r="A903" s="264"/>
      <c r="B903" s="173"/>
      <c r="C903" s="265"/>
      <c r="D903" s="6"/>
      <c r="E903" s="6"/>
      <c r="F903" s="6"/>
      <c r="G903" s="6"/>
      <c r="H903" s="6"/>
      <c r="I903" s="6"/>
      <c r="J903" s="6"/>
      <c r="K903" s="6"/>
      <c r="L903" s="6"/>
    </row>
    <row r="904" spans="1:12" ht="12.75">
      <c r="A904" s="264"/>
      <c r="B904" s="173"/>
      <c r="C904" s="265"/>
      <c r="D904" s="6"/>
      <c r="E904" s="6"/>
      <c r="F904" s="6"/>
      <c r="G904" s="6"/>
      <c r="H904" s="6"/>
      <c r="I904" s="6"/>
      <c r="J904" s="6"/>
      <c r="K904" s="6"/>
      <c r="L904" s="6"/>
    </row>
    <row r="905" spans="1:12" ht="12.75">
      <c r="A905" s="264"/>
      <c r="B905" s="173"/>
      <c r="C905" s="265"/>
      <c r="D905" s="6"/>
      <c r="E905" s="6"/>
      <c r="F905" s="6"/>
      <c r="G905" s="6"/>
      <c r="H905" s="6"/>
      <c r="I905" s="6"/>
      <c r="J905" s="6"/>
      <c r="K905" s="6"/>
      <c r="L905" s="6"/>
    </row>
    <row r="906" spans="1:12" ht="12.75">
      <c r="A906" s="264"/>
      <c r="B906" s="173"/>
      <c r="C906" s="265"/>
      <c r="D906" s="6"/>
      <c r="E906" s="6"/>
      <c r="F906" s="6"/>
      <c r="G906" s="6"/>
      <c r="H906" s="6"/>
      <c r="I906" s="6"/>
      <c r="J906" s="6"/>
      <c r="K906" s="6"/>
      <c r="L906" s="6"/>
    </row>
    <row r="907" spans="1:12" ht="12.75">
      <c r="A907" s="264"/>
      <c r="B907" s="173"/>
      <c r="C907" s="265"/>
      <c r="D907" s="6"/>
      <c r="E907" s="6"/>
      <c r="F907" s="6"/>
      <c r="G907" s="6"/>
      <c r="H907" s="6"/>
      <c r="I907" s="6"/>
      <c r="J907" s="6"/>
      <c r="K907" s="6"/>
      <c r="L907" s="6"/>
    </row>
    <row r="908" spans="1:12" ht="12.75">
      <c r="A908" s="264"/>
      <c r="B908" s="173"/>
      <c r="C908" s="265"/>
      <c r="D908" s="6"/>
      <c r="E908" s="6"/>
      <c r="F908" s="6"/>
      <c r="G908" s="6"/>
      <c r="H908" s="6"/>
      <c r="I908" s="6"/>
      <c r="J908" s="6"/>
      <c r="K908" s="6"/>
      <c r="L908" s="6"/>
    </row>
    <row r="909" spans="1:12" ht="12.75">
      <c r="A909" s="264"/>
      <c r="B909" s="173"/>
      <c r="C909" s="265"/>
      <c r="D909" s="6"/>
      <c r="E909" s="6"/>
      <c r="F909" s="6"/>
      <c r="G909" s="6"/>
      <c r="H909" s="6"/>
      <c r="I909" s="6"/>
      <c r="J909" s="6"/>
      <c r="K909" s="6"/>
      <c r="L909" s="6"/>
    </row>
    <row r="910" spans="1:12" ht="12.75">
      <c r="A910" s="264"/>
      <c r="B910" s="173"/>
      <c r="C910" s="265"/>
      <c r="D910" s="6"/>
      <c r="E910" s="6"/>
      <c r="F910" s="6"/>
      <c r="G910" s="6"/>
      <c r="H910" s="6"/>
      <c r="I910" s="6"/>
      <c r="J910" s="6"/>
      <c r="K910" s="6"/>
      <c r="L910" s="6"/>
    </row>
    <row r="911" spans="1:12" ht="12.75">
      <c r="A911" s="264"/>
      <c r="B911" s="173"/>
      <c r="C911" s="265"/>
      <c r="D911" s="6"/>
      <c r="E911" s="6"/>
      <c r="F911" s="6"/>
      <c r="G911" s="6"/>
      <c r="H911" s="6"/>
      <c r="I911" s="6"/>
      <c r="J911" s="6"/>
      <c r="K911" s="6"/>
      <c r="L911" s="6"/>
    </row>
    <row r="912" spans="1:12" ht="12.75">
      <c r="A912" s="264"/>
      <c r="B912" s="173"/>
      <c r="C912" s="265"/>
      <c r="D912" s="6"/>
      <c r="E912" s="6"/>
      <c r="F912" s="6"/>
      <c r="G912" s="6"/>
      <c r="H912" s="6"/>
      <c r="I912" s="6"/>
      <c r="J912" s="6"/>
      <c r="K912" s="6"/>
      <c r="L912" s="6"/>
    </row>
    <row r="913" spans="1:12" ht="12.75">
      <c r="A913" s="264"/>
      <c r="B913" s="173"/>
      <c r="C913" s="265"/>
      <c r="D913" s="6"/>
      <c r="E913" s="6"/>
      <c r="F913" s="6"/>
      <c r="G913" s="6"/>
      <c r="H913" s="6"/>
      <c r="I913" s="6"/>
      <c r="J913" s="6"/>
      <c r="K913" s="6"/>
      <c r="L913" s="6"/>
    </row>
    <row r="914" spans="1:12" ht="12.75">
      <c r="A914" s="264"/>
      <c r="B914" s="173"/>
      <c r="C914" s="265"/>
      <c r="D914" s="6"/>
      <c r="E914" s="6"/>
      <c r="F914" s="6"/>
      <c r="G914" s="6"/>
      <c r="H914" s="6"/>
      <c r="I914" s="6"/>
      <c r="J914" s="6"/>
      <c r="K914" s="6"/>
      <c r="L914" s="6"/>
    </row>
    <row r="915" spans="1:12" ht="12.75">
      <c r="A915" s="264"/>
      <c r="B915" s="173"/>
      <c r="C915" s="265"/>
      <c r="D915" s="6"/>
      <c r="E915" s="6"/>
      <c r="F915" s="6"/>
      <c r="G915" s="6"/>
      <c r="H915" s="6"/>
      <c r="I915" s="6"/>
      <c r="J915" s="6"/>
      <c r="K915" s="6"/>
      <c r="L915" s="6"/>
    </row>
    <row r="916" spans="1:12" ht="12.75">
      <c r="A916" s="264"/>
      <c r="B916" s="173"/>
      <c r="C916" s="265"/>
      <c r="D916" s="6"/>
      <c r="E916" s="6"/>
      <c r="F916" s="6"/>
      <c r="G916" s="6"/>
      <c r="H916" s="6"/>
      <c r="I916" s="6"/>
      <c r="J916" s="6"/>
      <c r="K916" s="6"/>
      <c r="L916" s="6"/>
    </row>
    <row r="917" spans="1:12" ht="12.75">
      <c r="A917" s="264"/>
      <c r="B917" s="173"/>
      <c r="C917" s="265"/>
      <c r="D917" s="6"/>
      <c r="E917" s="6"/>
      <c r="F917" s="6"/>
      <c r="G917" s="6"/>
      <c r="H917" s="6"/>
      <c r="I917" s="6"/>
      <c r="J917" s="6"/>
      <c r="K917" s="6"/>
      <c r="L917" s="6"/>
    </row>
    <row r="918" spans="1:12" ht="12.75">
      <c r="A918" s="264"/>
      <c r="B918" s="173"/>
      <c r="C918" s="265"/>
      <c r="D918" s="6"/>
      <c r="E918" s="6"/>
      <c r="F918" s="6"/>
      <c r="G918" s="6"/>
      <c r="H918" s="6"/>
      <c r="I918" s="6"/>
      <c r="J918" s="6"/>
      <c r="K918" s="6"/>
      <c r="L918" s="6"/>
    </row>
    <row r="919" spans="1:12" ht="12.75">
      <c r="A919" s="264"/>
      <c r="B919" s="173"/>
      <c r="C919" s="265"/>
      <c r="D919" s="6"/>
      <c r="E919" s="6"/>
      <c r="F919" s="6"/>
      <c r="G919" s="6"/>
      <c r="H919" s="6"/>
      <c r="I919" s="6"/>
      <c r="J919" s="6"/>
      <c r="K919" s="6"/>
      <c r="L919" s="6"/>
    </row>
    <row r="920" spans="1:12" ht="12.75">
      <c r="A920" s="264"/>
      <c r="B920" s="173"/>
      <c r="C920" s="265"/>
      <c r="D920" s="6"/>
      <c r="E920" s="6"/>
      <c r="F920" s="6"/>
      <c r="G920" s="6"/>
      <c r="H920" s="6"/>
      <c r="I920" s="6"/>
      <c r="J920" s="6"/>
      <c r="K920" s="6"/>
      <c r="L920" s="6"/>
    </row>
    <row r="921" spans="1:12" ht="12.75">
      <c r="A921" s="264"/>
      <c r="B921" s="173"/>
      <c r="C921" s="265"/>
      <c r="D921" s="6"/>
      <c r="E921" s="6"/>
      <c r="F921" s="6"/>
      <c r="G921" s="6"/>
      <c r="H921" s="6"/>
      <c r="I921" s="6"/>
      <c r="J921" s="6"/>
      <c r="K921" s="6"/>
      <c r="L921" s="6"/>
    </row>
    <row r="922" spans="1:12" ht="12.75">
      <c r="A922" s="264"/>
      <c r="B922" s="173"/>
      <c r="C922" s="265"/>
      <c r="D922" s="6"/>
      <c r="E922" s="6"/>
      <c r="F922" s="6"/>
      <c r="G922" s="6"/>
      <c r="H922" s="6"/>
      <c r="I922" s="6"/>
      <c r="J922" s="6"/>
      <c r="K922" s="6"/>
      <c r="L922" s="6"/>
    </row>
    <row r="923" spans="1:12" ht="12.75">
      <c r="A923" s="264"/>
      <c r="B923" s="173"/>
      <c r="C923" s="265"/>
      <c r="D923" s="6"/>
      <c r="E923" s="6"/>
      <c r="F923" s="6"/>
      <c r="G923" s="6"/>
      <c r="H923" s="6"/>
      <c r="I923" s="6"/>
      <c r="J923" s="6"/>
      <c r="K923" s="6"/>
      <c r="L923" s="6"/>
    </row>
    <row r="924" spans="1:12" ht="12.75">
      <c r="A924" s="264"/>
      <c r="B924" s="173"/>
      <c r="C924" s="265"/>
      <c r="D924" s="6"/>
      <c r="E924" s="6"/>
      <c r="F924" s="6"/>
      <c r="G924" s="6"/>
      <c r="H924" s="6"/>
      <c r="I924" s="6"/>
      <c r="J924" s="6"/>
      <c r="K924" s="6"/>
      <c r="L924" s="6"/>
    </row>
    <row r="925" spans="1:12" ht="12.75">
      <c r="A925" s="264"/>
      <c r="B925" s="173"/>
      <c r="C925" s="265"/>
      <c r="D925" s="6"/>
      <c r="E925" s="6"/>
      <c r="F925" s="6"/>
      <c r="G925" s="6"/>
      <c r="H925" s="6"/>
      <c r="I925" s="6"/>
      <c r="J925" s="6"/>
      <c r="K925" s="6"/>
      <c r="L925" s="6"/>
    </row>
    <row r="926" spans="1:12" ht="12.75">
      <c r="A926" s="264"/>
      <c r="B926" s="173"/>
      <c r="C926" s="265"/>
      <c r="D926" s="6"/>
      <c r="E926" s="6"/>
      <c r="F926" s="6"/>
      <c r="G926" s="6"/>
      <c r="H926" s="6"/>
      <c r="I926" s="6"/>
      <c r="J926" s="6"/>
      <c r="K926" s="6"/>
      <c r="L926" s="6"/>
    </row>
    <row r="927" spans="1:12" ht="12.75">
      <c r="A927" s="264"/>
      <c r="B927" s="173"/>
      <c r="C927" s="265"/>
      <c r="D927" s="6"/>
      <c r="E927" s="6"/>
      <c r="F927" s="6"/>
      <c r="G927" s="6"/>
      <c r="H927" s="6"/>
      <c r="I927" s="6"/>
      <c r="J927" s="6"/>
      <c r="K927" s="6"/>
      <c r="L927" s="6"/>
    </row>
    <row r="928" spans="1:12" ht="12.75">
      <c r="A928" s="264"/>
      <c r="B928" s="173"/>
      <c r="C928" s="265"/>
      <c r="D928" s="6"/>
      <c r="E928" s="6"/>
      <c r="F928" s="6"/>
      <c r="G928" s="6"/>
      <c r="H928" s="6"/>
      <c r="I928" s="6"/>
      <c r="J928" s="6"/>
      <c r="K928" s="6"/>
      <c r="L928" s="6"/>
    </row>
    <row r="929" spans="1:12" ht="12.75">
      <c r="A929" s="264"/>
      <c r="B929" s="173"/>
      <c r="C929" s="265"/>
      <c r="D929" s="6"/>
      <c r="E929" s="6"/>
      <c r="F929" s="6"/>
      <c r="G929" s="6"/>
      <c r="H929" s="6"/>
      <c r="I929" s="6"/>
      <c r="J929" s="6"/>
      <c r="K929" s="6"/>
      <c r="L929" s="6"/>
    </row>
    <row r="930" spans="1:12" ht="12.75">
      <c r="A930" s="264"/>
      <c r="B930" s="173"/>
      <c r="C930" s="265"/>
      <c r="D930" s="6"/>
      <c r="E930" s="6"/>
      <c r="F930" s="6"/>
      <c r="G930" s="6"/>
      <c r="H930" s="6"/>
      <c r="I930" s="6"/>
      <c r="J930" s="6"/>
      <c r="K930" s="6"/>
      <c r="L930" s="6"/>
    </row>
    <row r="931" spans="1:12" ht="12.75">
      <c r="A931" s="264"/>
      <c r="B931" s="173"/>
      <c r="C931" s="265"/>
      <c r="D931" s="6"/>
      <c r="E931" s="6"/>
      <c r="F931" s="6"/>
      <c r="G931" s="6"/>
      <c r="H931" s="6"/>
      <c r="I931" s="6"/>
      <c r="J931" s="6"/>
      <c r="K931" s="6"/>
      <c r="L931" s="6"/>
    </row>
    <row r="932" spans="1:12" ht="12.75">
      <c r="A932" s="264"/>
      <c r="B932" s="173"/>
      <c r="C932" s="265"/>
      <c r="D932" s="6"/>
      <c r="E932" s="6"/>
      <c r="F932" s="6"/>
      <c r="G932" s="6"/>
      <c r="H932" s="6"/>
      <c r="I932" s="6"/>
      <c r="J932" s="6"/>
      <c r="K932" s="6"/>
      <c r="L932" s="6"/>
    </row>
    <row r="933" spans="1:12" ht="12.75">
      <c r="A933" s="264"/>
      <c r="B933" s="173"/>
      <c r="C933" s="265"/>
      <c r="D933" s="6"/>
      <c r="E933" s="6"/>
      <c r="F933" s="6"/>
      <c r="G933" s="6"/>
      <c r="H933" s="6"/>
      <c r="I933" s="6"/>
      <c r="J933" s="6"/>
      <c r="K933" s="6"/>
      <c r="L933" s="6"/>
    </row>
    <row r="934" spans="1:12" ht="12.75">
      <c r="A934" s="264"/>
      <c r="B934" s="173"/>
      <c r="C934" s="265"/>
      <c r="D934" s="6"/>
      <c r="E934" s="6"/>
      <c r="F934" s="6"/>
      <c r="G934" s="6"/>
      <c r="H934" s="6"/>
      <c r="I934" s="6"/>
      <c r="J934" s="6"/>
      <c r="K934" s="6"/>
      <c r="L934" s="6"/>
    </row>
    <row r="935" spans="1:12" ht="12.75">
      <c r="A935" s="264"/>
      <c r="B935" s="173"/>
      <c r="C935" s="265"/>
      <c r="D935" s="6"/>
      <c r="E935" s="6"/>
      <c r="F935" s="6"/>
      <c r="G935" s="6"/>
      <c r="H935" s="6"/>
      <c r="I935" s="6"/>
      <c r="J935" s="6"/>
      <c r="K935" s="6"/>
      <c r="L935" s="6"/>
    </row>
    <row r="936" spans="1:12" ht="12.75">
      <c r="A936" s="264"/>
      <c r="B936" s="173"/>
      <c r="C936" s="265"/>
      <c r="D936" s="6"/>
      <c r="E936" s="6"/>
      <c r="F936" s="6"/>
      <c r="G936" s="6"/>
      <c r="H936" s="6"/>
      <c r="I936" s="6"/>
      <c r="J936" s="6"/>
      <c r="K936" s="6"/>
      <c r="L936" s="6"/>
    </row>
    <row r="937" spans="1:12" ht="12.75">
      <c r="A937" s="264"/>
      <c r="B937" s="173"/>
      <c r="C937" s="265"/>
      <c r="D937" s="6"/>
      <c r="E937" s="6"/>
      <c r="F937" s="6"/>
      <c r="G937" s="6"/>
      <c r="H937" s="6"/>
      <c r="I937" s="6"/>
      <c r="J937" s="6"/>
      <c r="K937" s="6"/>
      <c r="L937" s="6"/>
    </row>
    <row r="938" spans="1:12" ht="12.75">
      <c r="A938" s="264"/>
      <c r="B938" s="173"/>
      <c r="C938" s="265"/>
      <c r="D938" s="6"/>
      <c r="E938" s="6"/>
      <c r="F938" s="6"/>
      <c r="G938" s="6"/>
      <c r="H938" s="6"/>
      <c r="I938" s="6"/>
      <c r="J938" s="6"/>
      <c r="K938" s="6"/>
      <c r="L938" s="6"/>
    </row>
    <row r="939" spans="1:12" ht="12.75">
      <c r="A939" s="264"/>
      <c r="B939" s="173"/>
      <c r="C939" s="265"/>
      <c r="D939" s="6"/>
      <c r="E939" s="6"/>
      <c r="F939" s="6"/>
      <c r="G939" s="6"/>
      <c r="H939" s="6"/>
      <c r="I939" s="6"/>
      <c r="J939" s="6"/>
      <c r="K939" s="6"/>
      <c r="L939" s="6"/>
    </row>
    <row r="940" spans="1:12" ht="12.75">
      <c r="A940" s="264"/>
      <c r="B940" s="173"/>
      <c r="C940" s="265"/>
      <c r="D940" s="6"/>
      <c r="E940" s="6"/>
      <c r="F940" s="6"/>
      <c r="G940" s="6"/>
      <c r="H940" s="6"/>
      <c r="I940" s="6"/>
      <c r="J940" s="6"/>
      <c r="K940" s="6"/>
      <c r="L940" s="6"/>
    </row>
    <row r="941" spans="1:12" ht="12.75">
      <c r="A941" s="264"/>
      <c r="B941" s="173"/>
      <c r="C941" s="265"/>
      <c r="D941" s="6"/>
      <c r="E941" s="6"/>
      <c r="F941" s="6"/>
      <c r="G941" s="6"/>
      <c r="H941" s="6"/>
      <c r="I941" s="6"/>
      <c r="J941" s="6"/>
      <c r="K941" s="6"/>
      <c r="L941" s="6"/>
    </row>
    <row r="942" spans="1:12" ht="12.75">
      <c r="A942" s="264"/>
      <c r="B942" s="173"/>
      <c r="C942" s="265"/>
      <c r="D942" s="6"/>
      <c r="E942" s="6"/>
      <c r="F942" s="6"/>
      <c r="G942" s="6"/>
      <c r="H942" s="6"/>
      <c r="I942" s="6"/>
      <c r="J942" s="6"/>
      <c r="K942" s="6"/>
      <c r="L942" s="6"/>
    </row>
    <row r="943" spans="1:12" ht="12.75">
      <c r="A943" s="264"/>
      <c r="B943" s="173"/>
      <c r="C943" s="265"/>
      <c r="D943" s="6"/>
      <c r="E943" s="6"/>
      <c r="F943" s="6"/>
      <c r="G943" s="6"/>
      <c r="H943" s="6"/>
      <c r="I943" s="6"/>
      <c r="J943" s="6"/>
      <c r="K943" s="6"/>
      <c r="L943" s="6"/>
    </row>
    <row r="944" spans="1:12" ht="12.75">
      <c r="A944" s="264"/>
      <c r="B944" s="173"/>
      <c r="C944" s="265"/>
      <c r="D944" s="6"/>
      <c r="E944" s="6"/>
      <c r="F944" s="6"/>
      <c r="G944" s="6"/>
      <c r="H944" s="6"/>
      <c r="I944" s="6"/>
      <c r="J944" s="6"/>
      <c r="K944" s="6"/>
      <c r="L944" s="6"/>
    </row>
    <row r="945" spans="1:12" ht="12.75">
      <c r="A945" s="264"/>
      <c r="B945" s="173"/>
      <c r="C945" s="265"/>
      <c r="D945" s="6"/>
      <c r="E945" s="6"/>
      <c r="F945" s="6"/>
      <c r="G945" s="6"/>
      <c r="H945" s="6"/>
      <c r="I945" s="6"/>
      <c r="J945" s="6"/>
      <c r="K945" s="6"/>
      <c r="L945" s="6"/>
    </row>
    <row r="946" spans="1:12" ht="12.75">
      <c r="A946" s="264"/>
      <c r="B946" s="173"/>
      <c r="C946" s="265"/>
      <c r="D946" s="6"/>
      <c r="E946" s="6"/>
      <c r="F946" s="6"/>
      <c r="G946" s="6"/>
      <c r="H946" s="6"/>
      <c r="I946" s="6"/>
      <c r="J946" s="6"/>
      <c r="K946" s="6"/>
      <c r="L946" s="6"/>
    </row>
    <row r="947" spans="1:12" ht="12.75">
      <c r="A947" s="264"/>
      <c r="B947" s="173"/>
      <c r="C947" s="265"/>
      <c r="D947" s="6"/>
      <c r="E947" s="6"/>
      <c r="F947" s="6"/>
      <c r="G947" s="6"/>
      <c r="H947" s="6"/>
      <c r="I947" s="6"/>
      <c r="J947" s="6"/>
      <c r="K947" s="6"/>
      <c r="L947" s="6"/>
    </row>
    <row r="948" spans="1:12" ht="12.75">
      <c r="A948" s="264"/>
      <c r="B948" s="173"/>
      <c r="C948" s="265"/>
      <c r="D948" s="6"/>
      <c r="E948" s="6"/>
      <c r="F948" s="6"/>
      <c r="G948" s="6"/>
      <c r="H948" s="6"/>
      <c r="I948" s="6"/>
      <c r="J948" s="6"/>
      <c r="K948" s="6"/>
      <c r="L948" s="6"/>
    </row>
    <row r="949" spans="1:12" ht="12.75">
      <c r="A949" s="264"/>
      <c r="B949" s="173"/>
      <c r="C949" s="265"/>
      <c r="D949" s="6"/>
      <c r="E949" s="6"/>
      <c r="F949" s="6"/>
      <c r="G949" s="6"/>
      <c r="H949" s="6"/>
      <c r="I949" s="6"/>
      <c r="J949" s="6"/>
      <c r="K949" s="6"/>
      <c r="L949" s="6"/>
    </row>
    <row r="950" spans="1:12" ht="12.75">
      <c r="A950" s="264"/>
      <c r="B950" s="173"/>
      <c r="C950" s="265"/>
      <c r="D950" s="6"/>
      <c r="E950" s="6"/>
      <c r="F950" s="6"/>
      <c r="G950" s="6"/>
      <c r="H950" s="6"/>
      <c r="I950" s="6"/>
      <c r="J950" s="6"/>
      <c r="K950" s="6"/>
      <c r="L950" s="6"/>
    </row>
    <row r="951" spans="1:12" ht="12.75">
      <c r="A951" s="264"/>
      <c r="B951" s="173"/>
      <c r="C951" s="265"/>
      <c r="D951" s="6"/>
      <c r="E951" s="6"/>
      <c r="F951" s="6"/>
      <c r="G951" s="6"/>
      <c r="H951" s="6"/>
      <c r="I951" s="6"/>
      <c r="J951" s="6"/>
      <c r="K951" s="6"/>
      <c r="L951" s="6"/>
    </row>
    <row r="952" spans="1:12" ht="12.75">
      <c r="A952" s="264"/>
      <c r="B952" s="173"/>
      <c r="C952" s="265"/>
      <c r="D952" s="6"/>
      <c r="E952" s="6"/>
      <c r="F952" s="6"/>
      <c r="G952" s="6"/>
      <c r="H952" s="6"/>
      <c r="I952" s="6"/>
      <c r="J952" s="6"/>
      <c r="K952" s="6"/>
      <c r="L952" s="6"/>
    </row>
    <row r="953" spans="1:12" ht="12.75">
      <c r="A953" s="264"/>
      <c r="B953" s="173"/>
      <c r="C953" s="265"/>
      <c r="D953" s="6"/>
      <c r="E953" s="6"/>
      <c r="F953" s="6"/>
      <c r="G953" s="6"/>
      <c r="H953" s="6"/>
      <c r="I953" s="6"/>
      <c r="J953" s="6"/>
      <c r="K953" s="6"/>
      <c r="L953" s="6"/>
    </row>
    <row r="954" spans="1:12" ht="12.75">
      <c r="A954" s="264"/>
      <c r="B954" s="173"/>
      <c r="C954" s="265"/>
      <c r="D954" s="6"/>
      <c r="E954" s="6"/>
      <c r="F954" s="6"/>
      <c r="G954" s="6"/>
      <c r="H954" s="6"/>
      <c r="I954" s="6"/>
      <c r="J954" s="6"/>
      <c r="K954" s="6"/>
      <c r="L954" s="6"/>
    </row>
    <row r="955" spans="1:12" ht="12.75">
      <c r="A955" s="264"/>
      <c r="B955" s="173"/>
      <c r="C955" s="265"/>
      <c r="D955" s="6"/>
      <c r="E955" s="6"/>
      <c r="F955" s="6"/>
      <c r="G955" s="6"/>
      <c r="H955" s="6"/>
      <c r="I955" s="6"/>
      <c r="J955" s="6"/>
      <c r="K955" s="6"/>
      <c r="L955" s="6"/>
    </row>
    <row r="956" spans="1:12" ht="12.75">
      <c r="A956" s="264"/>
      <c r="B956" s="173"/>
      <c r="C956" s="265"/>
      <c r="D956" s="6"/>
      <c r="E956" s="6"/>
      <c r="F956" s="6"/>
      <c r="G956" s="6"/>
      <c r="H956" s="6"/>
      <c r="I956" s="6"/>
      <c r="J956" s="6"/>
      <c r="K956" s="6"/>
      <c r="L956" s="6"/>
    </row>
    <row r="957" spans="1:12" ht="12.75">
      <c r="A957" s="264"/>
      <c r="B957" s="173"/>
      <c r="C957" s="265"/>
      <c r="D957" s="6"/>
      <c r="E957" s="6"/>
      <c r="F957" s="6"/>
      <c r="G957" s="6"/>
      <c r="H957" s="6"/>
      <c r="I957" s="6"/>
      <c r="J957" s="6"/>
      <c r="K957" s="6"/>
      <c r="L957" s="6"/>
    </row>
    <row r="958" spans="1:12" ht="12.75">
      <c r="A958" s="264"/>
      <c r="B958" s="173"/>
      <c r="C958" s="265"/>
      <c r="D958" s="6"/>
      <c r="E958" s="6"/>
      <c r="F958" s="6"/>
      <c r="G958" s="6"/>
      <c r="H958" s="6"/>
      <c r="I958" s="6"/>
      <c r="J958" s="6"/>
      <c r="K958" s="6"/>
      <c r="L958" s="6"/>
    </row>
    <row r="959" spans="1:12" ht="12.75">
      <c r="A959" s="264"/>
      <c r="B959" s="173"/>
      <c r="C959" s="265"/>
      <c r="D959" s="6"/>
      <c r="E959" s="6"/>
      <c r="F959" s="6"/>
      <c r="G959" s="6"/>
      <c r="H959" s="6"/>
      <c r="I959" s="6"/>
      <c r="J959" s="6"/>
      <c r="K959" s="6"/>
      <c r="L959" s="6"/>
    </row>
    <row r="960" spans="1:12" ht="12.75">
      <c r="A960" s="264"/>
      <c r="B960" s="173"/>
      <c r="C960" s="265"/>
      <c r="D960" s="6"/>
      <c r="E960" s="6"/>
      <c r="F960" s="6"/>
      <c r="G960" s="6"/>
      <c r="H960" s="6"/>
      <c r="I960" s="6"/>
      <c r="J960" s="6"/>
      <c r="K960" s="6"/>
      <c r="L960" s="6"/>
    </row>
    <row r="961" spans="1:12" ht="12.75">
      <c r="A961" s="264"/>
      <c r="B961" s="173"/>
      <c r="C961" s="265"/>
      <c r="D961" s="6"/>
      <c r="E961" s="6"/>
      <c r="F961" s="6"/>
      <c r="G961" s="6"/>
      <c r="H961" s="6"/>
      <c r="I961" s="6"/>
      <c r="J961" s="6"/>
      <c r="K961" s="6"/>
      <c r="L961" s="6"/>
    </row>
    <row r="962" spans="1:12" ht="12.75">
      <c r="A962" s="264"/>
      <c r="B962" s="173"/>
      <c r="C962" s="265"/>
      <c r="D962" s="6"/>
      <c r="E962" s="6"/>
      <c r="F962" s="6"/>
      <c r="G962" s="6"/>
      <c r="H962" s="6"/>
      <c r="I962" s="6"/>
      <c r="J962" s="6"/>
      <c r="K962" s="6"/>
      <c r="L962" s="6"/>
    </row>
    <row r="963" spans="1:12" ht="12.75">
      <c r="A963" s="264"/>
      <c r="B963" s="173"/>
      <c r="C963" s="265"/>
      <c r="D963" s="6"/>
      <c r="E963" s="6"/>
      <c r="F963" s="6"/>
      <c r="G963" s="6"/>
      <c r="H963" s="6"/>
      <c r="I963" s="6"/>
      <c r="J963" s="6"/>
      <c r="K963" s="6"/>
      <c r="L963" s="6"/>
    </row>
    <row r="964" spans="1:12" ht="12.75">
      <c r="A964" s="264"/>
      <c r="B964" s="173"/>
      <c r="C964" s="265"/>
      <c r="D964" s="6"/>
      <c r="E964" s="6"/>
      <c r="F964" s="6"/>
      <c r="G964" s="6"/>
      <c r="H964" s="6"/>
      <c r="I964" s="6"/>
      <c r="J964" s="6"/>
      <c r="K964" s="6"/>
      <c r="L964" s="6"/>
    </row>
    <row r="965" spans="1:12" ht="12.75">
      <c r="A965" s="264"/>
      <c r="B965" s="173"/>
      <c r="C965" s="265"/>
      <c r="D965" s="6"/>
      <c r="E965" s="6"/>
      <c r="F965" s="6"/>
      <c r="G965" s="6"/>
      <c r="H965" s="6"/>
      <c r="I965" s="6"/>
      <c r="J965" s="6"/>
      <c r="K965" s="6"/>
      <c r="L965" s="6"/>
    </row>
    <row r="966" spans="1:12" ht="12.75">
      <c r="A966" s="264"/>
      <c r="B966" s="173"/>
      <c r="C966" s="265"/>
      <c r="D966" s="6"/>
      <c r="E966" s="6"/>
      <c r="F966" s="6"/>
      <c r="G966" s="6"/>
      <c r="H966" s="6"/>
      <c r="I966" s="6"/>
      <c r="J966" s="6"/>
      <c r="K966" s="6"/>
      <c r="L966" s="6"/>
    </row>
    <row r="967" spans="1:12" ht="12.75">
      <c r="A967" s="264"/>
      <c r="B967" s="173"/>
      <c r="C967" s="265"/>
      <c r="D967" s="6"/>
      <c r="E967" s="6"/>
      <c r="F967" s="6"/>
      <c r="G967" s="6"/>
      <c r="H967" s="6"/>
      <c r="I967" s="6"/>
      <c r="J967" s="6"/>
      <c r="K967" s="6"/>
      <c r="L967" s="6"/>
    </row>
    <row r="968" spans="1:12" ht="12.75">
      <c r="A968" s="264"/>
      <c r="B968" s="173"/>
      <c r="C968" s="265"/>
      <c r="D968" s="6"/>
      <c r="E968" s="6"/>
      <c r="F968" s="6"/>
      <c r="G968" s="6"/>
      <c r="H968" s="6"/>
      <c r="I968" s="6"/>
      <c r="J968" s="6"/>
      <c r="K968" s="6"/>
      <c r="L968" s="6"/>
    </row>
    <row r="969" spans="1:12" ht="12.75">
      <c r="A969" s="264"/>
      <c r="B969" s="173"/>
      <c r="C969" s="265"/>
      <c r="D969" s="6"/>
      <c r="E969" s="6"/>
      <c r="F969" s="6"/>
      <c r="G969" s="6"/>
      <c r="H969" s="6"/>
      <c r="I969" s="6"/>
      <c r="J969" s="6"/>
      <c r="K969" s="6"/>
      <c r="L969" s="6"/>
    </row>
    <row r="970" spans="1:12" ht="12.75">
      <c r="A970" s="264"/>
      <c r="B970" s="173"/>
      <c r="C970" s="265"/>
      <c r="D970" s="6"/>
      <c r="E970" s="6"/>
      <c r="F970" s="6"/>
      <c r="G970" s="6"/>
      <c r="H970" s="6"/>
      <c r="I970" s="6"/>
      <c r="J970" s="6"/>
      <c r="K970" s="6"/>
      <c r="L970" s="6"/>
    </row>
    <row r="971" spans="1:12" ht="12.75">
      <c r="A971" s="264"/>
      <c r="B971" s="173"/>
      <c r="C971" s="265"/>
      <c r="D971" s="6"/>
      <c r="E971" s="6"/>
      <c r="F971" s="6"/>
      <c r="G971" s="6"/>
      <c r="H971" s="6"/>
      <c r="I971" s="6"/>
      <c r="J971" s="6"/>
      <c r="K971" s="6"/>
      <c r="L971" s="6"/>
    </row>
    <row r="972" spans="1:12" ht="12.75">
      <c r="A972" s="264"/>
      <c r="B972" s="173"/>
      <c r="C972" s="265"/>
      <c r="D972" s="6"/>
      <c r="E972" s="6"/>
      <c r="F972" s="6"/>
      <c r="G972" s="6"/>
      <c r="H972" s="6"/>
      <c r="I972" s="6"/>
      <c r="J972" s="6"/>
      <c r="K972" s="6"/>
      <c r="L972" s="6"/>
    </row>
    <row r="973" spans="1:12" ht="12.75">
      <c r="A973" s="264"/>
      <c r="B973" s="173"/>
      <c r="C973" s="265"/>
      <c r="D973" s="6"/>
      <c r="E973" s="6"/>
      <c r="F973" s="6"/>
      <c r="G973" s="6"/>
      <c r="H973" s="6"/>
      <c r="I973" s="6"/>
      <c r="J973" s="6"/>
      <c r="K973" s="6"/>
      <c r="L973" s="6"/>
    </row>
    <row r="974" spans="1:12" ht="12.75">
      <c r="A974" s="264"/>
      <c r="B974" s="173"/>
      <c r="C974" s="265"/>
      <c r="D974" s="6"/>
      <c r="E974" s="6"/>
      <c r="F974" s="6"/>
      <c r="G974" s="6"/>
      <c r="H974" s="6"/>
      <c r="I974" s="6"/>
      <c r="J974" s="6"/>
      <c r="K974" s="6"/>
      <c r="L974" s="6"/>
    </row>
    <row r="975" spans="1:12" ht="12.75">
      <c r="A975" s="264"/>
      <c r="B975" s="173"/>
      <c r="C975" s="265"/>
      <c r="D975" s="6"/>
      <c r="E975" s="6"/>
      <c r="F975" s="6"/>
      <c r="G975" s="6"/>
      <c r="H975" s="6"/>
      <c r="I975" s="6"/>
      <c r="J975" s="6"/>
      <c r="K975" s="6"/>
      <c r="L975" s="6"/>
    </row>
    <row r="976" spans="1:12" ht="12.75">
      <c r="A976" s="264"/>
      <c r="B976" s="173"/>
      <c r="C976" s="265"/>
      <c r="D976" s="6"/>
      <c r="E976" s="6"/>
      <c r="F976" s="6"/>
      <c r="G976" s="6"/>
      <c r="H976" s="6"/>
      <c r="I976" s="6"/>
      <c r="J976" s="6"/>
      <c r="K976" s="6"/>
      <c r="L976" s="6"/>
    </row>
    <row r="977" spans="1:12" ht="12.75">
      <c r="A977" s="264"/>
      <c r="B977" s="173"/>
      <c r="C977" s="265"/>
      <c r="D977" s="6"/>
      <c r="E977" s="6"/>
      <c r="F977" s="6"/>
      <c r="G977" s="6"/>
      <c r="H977" s="6"/>
      <c r="I977" s="6"/>
      <c r="J977" s="6"/>
      <c r="K977" s="6"/>
      <c r="L977" s="6"/>
    </row>
    <row r="978" spans="1:12" ht="12.75">
      <c r="A978" s="264"/>
      <c r="B978" s="173"/>
      <c r="C978" s="265"/>
      <c r="D978" s="6"/>
      <c r="E978" s="6"/>
      <c r="F978" s="6"/>
      <c r="G978" s="6"/>
      <c r="H978" s="6"/>
      <c r="I978" s="6"/>
      <c r="J978" s="6"/>
      <c r="K978" s="6"/>
      <c r="L978" s="6"/>
    </row>
    <row r="979" spans="1:12" ht="12.75">
      <c r="A979" s="264"/>
      <c r="B979" s="173"/>
      <c r="C979" s="265"/>
      <c r="D979" s="6"/>
      <c r="E979" s="6"/>
      <c r="F979" s="6"/>
      <c r="G979" s="6"/>
      <c r="H979" s="6"/>
      <c r="I979" s="6"/>
      <c r="J979" s="6"/>
      <c r="K979" s="6"/>
      <c r="L979" s="6"/>
    </row>
    <row r="980" spans="1:12" ht="12.75">
      <c r="A980" s="264"/>
      <c r="B980" s="173"/>
      <c r="C980" s="265"/>
      <c r="D980" s="6"/>
      <c r="E980" s="6"/>
      <c r="F980" s="6"/>
      <c r="G980" s="6"/>
      <c r="H980" s="6"/>
      <c r="I980" s="6"/>
      <c r="J980" s="6"/>
      <c r="K980" s="6"/>
      <c r="L980" s="6"/>
    </row>
    <row r="981" spans="1:12" ht="12.75">
      <c r="A981" s="264"/>
      <c r="B981" s="173"/>
      <c r="C981" s="265"/>
      <c r="D981" s="6"/>
      <c r="E981" s="6"/>
      <c r="F981" s="6"/>
      <c r="G981" s="6"/>
      <c r="H981" s="6"/>
      <c r="I981" s="6"/>
      <c r="J981" s="6"/>
      <c r="K981" s="6"/>
      <c r="L981" s="6"/>
    </row>
    <row r="982" spans="1:12" ht="12.75">
      <c r="A982" s="264"/>
      <c r="B982" s="173"/>
      <c r="C982" s="265"/>
      <c r="D982" s="6"/>
      <c r="E982" s="6"/>
      <c r="F982" s="6"/>
      <c r="G982" s="6"/>
      <c r="H982" s="6"/>
      <c r="I982" s="6"/>
      <c r="J982" s="6"/>
      <c r="K982" s="6"/>
      <c r="L982" s="6"/>
    </row>
    <row r="983" spans="1:12" ht="12.75">
      <c r="A983" s="264"/>
      <c r="B983" s="173"/>
      <c r="C983" s="265"/>
      <c r="D983" s="6"/>
      <c r="E983" s="6"/>
      <c r="F983" s="6"/>
      <c r="G983" s="6"/>
      <c r="H983" s="6"/>
      <c r="I983" s="6"/>
      <c r="J983" s="6"/>
      <c r="K983" s="6"/>
      <c r="L983" s="6"/>
    </row>
    <row r="984" spans="1:12" ht="12.75">
      <c r="A984" s="264"/>
      <c r="B984" s="173"/>
      <c r="C984" s="265"/>
      <c r="D984" s="6"/>
      <c r="E984" s="6"/>
      <c r="F984" s="6"/>
      <c r="G984" s="6"/>
      <c r="H984" s="6"/>
      <c r="I984" s="6"/>
      <c r="J984" s="6"/>
      <c r="K984" s="6"/>
      <c r="L984" s="6"/>
    </row>
    <row r="985" spans="1:12" ht="12.75">
      <c r="A985" s="264"/>
      <c r="B985" s="173"/>
      <c r="C985" s="265"/>
      <c r="D985" s="6"/>
      <c r="E985" s="6"/>
      <c r="F985" s="6"/>
      <c r="G985" s="6"/>
      <c r="H985" s="6"/>
      <c r="I985" s="6"/>
      <c r="J985" s="6"/>
      <c r="K985" s="6"/>
      <c r="L985" s="6"/>
    </row>
    <row r="986" spans="1:12" ht="12.75">
      <c r="A986" s="264"/>
      <c r="B986" s="173"/>
      <c r="C986" s="265"/>
      <c r="D986" s="6"/>
      <c r="E986" s="6"/>
      <c r="F986" s="6"/>
      <c r="G986" s="6"/>
      <c r="H986" s="6"/>
      <c r="I986" s="6"/>
      <c r="J986" s="6"/>
      <c r="K986" s="6"/>
      <c r="L986" s="6"/>
    </row>
    <row r="987" spans="1:12" ht="12.75">
      <c r="A987" s="264"/>
      <c r="B987" s="173"/>
      <c r="C987" s="265"/>
      <c r="D987" s="6"/>
      <c r="E987" s="6"/>
      <c r="F987" s="6"/>
      <c r="G987" s="6"/>
      <c r="H987" s="6"/>
      <c r="I987" s="6"/>
      <c r="J987" s="6"/>
      <c r="K987" s="6"/>
      <c r="L987" s="6"/>
    </row>
    <row r="988" spans="1:12" ht="12.75">
      <c r="A988" s="264"/>
      <c r="B988" s="173"/>
      <c r="C988" s="265"/>
      <c r="D988" s="6"/>
      <c r="E988" s="6"/>
      <c r="F988" s="6"/>
      <c r="G988" s="6"/>
      <c r="H988" s="6"/>
      <c r="I988" s="6"/>
      <c r="J988" s="6"/>
      <c r="K988" s="6"/>
      <c r="L988" s="6"/>
    </row>
    <row r="989" spans="1:12" ht="12.75">
      <c r="A989" s="264"/>
      <c r="B989" s="173"/>
      <c r="C989" s="265"/>
      <c r="D989" s="6"/>
      <c r="E989" s="6"/>
      <c r="F989" s="6"/>
      <c r="G989" s="6"/>
      <c r="H989" s="6"/>
      <c r="I989" s="6"/>
      <c r="J989" s="6"/>
      <c r="K989" s="6"/>
      <c r="L989" s="6"/>
    </row>
    <row r="990" spans="1:12" ht="12.75">
      <c r="A990" s="264"/>
      <c r="B990" s="173"/>
      <c r="C990" s="265"/>
      <c r="D990" s="6"/>
      <c r="E990" s="6"/>
      <c r="F990" s="6"/>
      <c r="G990" s="6"/>
      <c r="H990" s="6"/>
      <c r="I990" s="6"/>
      <c r="J990" s="6"/>
      <c r="K990" s="6"/>
      <c r="L990" s="6"/>
    </row>
    <row r="991" spans="1:12" ht="12.75">
      <c r="A991" s="264"/>
      <c r="B991" s="173"/>
      <c r="C991" s="265"/>
      <c r="D991" s="6"/>
      <c r="E991" s="6"/>
      <c r="F991" s="6"/>
      <c r="G991" s="6"/>
      <c r="H991" s="6"/>
      <c r="I991" s="6"/>
      <c r="J991" s="6"/>
      <c r="K991" s="6"/>
      <c r="L991" s="6"/>
    </row>
    <row r="992" spans="1:12" ht="12.75">
      <c r="A992" s="264"/>
      <c r="B992" s="173"/>
      <c r="C992" s="265"/>
      <c r="D992" s="6"/>
      <c r="E992" s="6"/>
      <c r="F992" s="6"/>
      <c r="G992" s="6"/>
      <c r="H992" s="6"/>
      <c r="I992" s="6"/>
      <c r="J992" s="6"/>
      <c r="K992" s="6"/>
      <c r="L992" s="6"/>
    </row>
    <row r="993" spans="1:12" ht="12.75">
      <c r="A993" s="264"/>
      <c r="B993" s="173"/>
      <c r="C993" s="265"/>
      <c r="D993" s="6"/>
      <c r="E993" s="6"/>
      <c r="F993" s="6"/>
      <c r="G993" s="6"/>
      <c r="H993" s="6"/>
      <c r="I993" s="6"/>
      <c r="J993" s="6"/>
      <c r="K993" s="6"/>
      <c r="L993" s="6"/>
    </row>
    <row r="994" spans="1:12" ht="12.75">
      <c r="A994" s="264"/>
      <c r="B994" s="173"/>
      <c r="C994" s="265"/>
      <c r="D994" s="6"/>
      <c r="E994" s="6"/>
      <c r="F994" s="6"/>
      <c r="G994" s="6"/>
      <c r="H994" s="6"/>
      <c r="I994" s="6"/>
      <c r="J994" s="6"/>
      <c r="K994" s="6"/>
      <c r="L994" s="6"/>
    </row>
    <row r="995" spans="1:12" ht="12.75">
      <c r="A995" s="264"/>
      <c r="B995" s="173"/>
      <c r="C995" s="265"/>
      <c r="D995" s="6"/>
      <c r="E995" s="6"/>
      <c r="F995" s="6"/>
      <c r="G995" s="6"/>
      <c r="H995" s="6"/>
      <c r="I995" s="6"/>
      <c r="J995" s="6"/>
      <c r="K995" s="6"/>
      <c r="L995" s="6"/>
    </row>
    <row r="996" spans="1:12" ht="12.75">
      <c r="A996" s="264"/>
      <c r="B996" s="173"/>
      <c r="C996" s="265"/>
      <c r="D996" s="6"/>
      <c r="E996" s="6"/>
      <c r="F996" s="6"/>
      <c r="G996" s="6"/>
      <c r="H996" s="6"/>
      <c r="I996" s="6"/>
      <c r="J996" s="6"/>
      <c r="K996" s="6"/>
      <c r="L996" s="6"/>
    </row>
    <row r="997" spans="1:12" ht="12.75">
      <c r="A997" s="264"/>
      <c r="B997" s="173"/>
      <c r="C997" s="265"/>
      <c r="D997" s="6"/>
      <c r="E997" s="6"/>
      <c r="F997" s="6"/>
      <c r="G997" s="6"/>
      <c r="H997" s="6"/>
      <c r="I997" s="6"/>
      <c r="J997" s="6"/>
      <c r="K997" s="6"/>
      <c r="L997" s="6"/>
    </row>
    <row r="998" spans="1:12" ht="12.75">
      <c r="A998" s="264"/>
      <c r="B998" s="173"/>
      <c r="C998" s="265"/>
      <c r="D998" s="6"/>
      <c r="E998" s="6"/>
      <c r="F998" s="6"/>
      <c r="G998" s="6"/>
      <c r="H998" s="6"/>
      <c r="I998" s="6"/>
      <c r="J998" s="6"/>
      <c r="K998" s="6"/>
      <c r="L998" s="6"/>
    </row>
    <row r="999" spans="1:12" ht="12.75">
      <c r="A999" s="264"/>
      <c r="B999" s="173"/>
      <c r="C999" s="265"/>
      <c r="D999" s="6"/>
      <c r="E999" s="6"/>
      <c r="F999" s="6"/>
      <c r="G999" s="6"/>
      <c r="H999" s="6"/>
      <c r="I999" s="6"/>
      <c r="J999" s="6"/>
      <c r="K999" s="6"/>
      <c r="L999" s="6"/>
    </row>
    <row r="1000" spans="1:12" ht="12.75">
      <c r="A1000" s="264"/>
      <c r="B1000" s="173"/>
      <c r="C1000" s="265"/>
      <c r="D1000" s="6"/>
      <c r="E1000" s="6"/>
      <c r="F1000" s="6"/>
      <c r="G1000" s="6"/>
      <c r="H1000" s="6"/>
      <c r="I1000" s="6"/>
      <c r="J1000" s="6"/>
      <c r="K1000" s="6"/>
      <c r="L1000" s="6"/>
    </row>
    <row r="1001" spans="1:12" ht="12.75">
      <c r="A1001" s="264"/>
      <c r="B1001" s="173"/>
      <c r="C1001" s="265"/>
      <c r="D1001" s="6"/>
      <c r="E1001" s="6"/>
      <c r="F1001" s="6"/>
      <c r="G1001" s="6"/>
      <c r="H1001" s="6"/>
      <c r="I1001" s="6"/>
      <c r="J1001" s="6"/>
      <c r="K1001" s="6"/>
      <c r="L1001" s="6"/>
    </row>
    <row r="1002" spans="1:12" ht="12.75">
      <c r="A1002" s="264"/>
      <c r="B1002" s="173"/>
      <c r="C1002" s="265"/>
      <c r="D1002" s="6"/>
      <c r="E1002" s="6"/>
      <c r="F1002" s="6"/>
      <c r="G1002" s="6"/>
      <c r="H1002" s="6"/>
      <c r="I1002" s="6"/>
      <c r="J1002" s="6"/>
      <c r="K1002" s="6"/>
      <c r="L1002" s="6"/>
    </row>
    <row r="1003" spans="1:12" ht="12.75">
      <c r="A1003" s="264"/>
      <c r="B1003" s="173"/>
      <c r="C1003" s="265"/>
      <c r="D1003" s="6"/>
      <c r="E1003" s="6"/>
      <c r="F1003" s="6"/>
      <c r="G1003" s="6"/>
      <c r="H1003" s="6"/>
      <c r="I1003" s="6"/>
      <c r="J1003" s="6"/>
      <c r="K1003" s="6"/>
      <c r="L1003" s="6"/>
    </row>
  </sheetData>
  <mergeCells count="5">
    <mergeCell ref="G4:J4"/>
    <mergeCell ref="A1:L1"/>
    <mergeCell ref="A2:L2"/>
    <mergeCell ref="A3:L3"/>
    <mergeCell ref="D4:E4"/>
  </mergeCells>
  <hyperlinks>
    <hyperlink ref="A1" r:id="rId1" xr:uid="{00000000-0004-0000-0700-000000000000}"/>
  </hyperlinks>
  <pageMargins left="0.7" right="0.7" top="0.75" bottom="0.75" header="0.3" footer="0.3"/>
  <legacyDrawing r:id="rId2"/>
  <extLst>
    <ext xmlns:x14="http://schemas.microsoft.com/office/spreadsheetml/2009/9/main" uri="{CCE6A557-97BC-4b89-ADB6-D9C93CAAB3DF}">
      <x14:dataValidations xmlns:xm="http://schemas.microsoft.com/office/excel/2006/main" count="2">
        <x14:dataValidation type="list" allowBlank="1" showErrorMessage="1" xr:uid="{00000000-0002-0000-0700-000000000000}">
          <x14:formula1>
            <xm:f>'Target Precision'!$O$9:$O$10</xm:f>
          </x14:formula1>
          <xm:sqref>C4</xm:sqref>
        </x14:dataValidation>
        <x14:dataValidation type="list" allowBlank="1" showErrorMessage="1" xr:uid="{00000000-0002-0000-0700-000001000000}">
          <x14:formula1>
            <xm:f>'Target Precision'!$O$5:$O$7</xm:f>
          </x14:formula1>
          <xm:sqref>B4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1003"/>
  <sheetViews>
    <sheetView showGridLines="0" workbookViewId="0">
      <selection sqref="A1:N1"/>
    </sheetView>
  </sheetViews>
  <sheetFormatPr defaultColWidth="12.59765625" defaultRowHeight="15.75" customHeight="1"/>
  <cols>
    <col min="2" max="2" width="9.1328125" customWidth="1"/>
    <col min="3" max="3" width="13.73046875" customWidth="1"/>
    <col min="4" max="4" width="14.1328125" customWidth="1"/>
    <col min="5" max="5" width="11.1328125" customWidth="1"/>
    <col min="6" max="6" width="13.73046875" bestFit="1" customWidth="1"/>
    <col min="7" max="7" width="4.265625" customWidth="1"/>
    <col min="8" max="8" width="6.86328125" customWidth="1"/>
    <col min="9" max="14" width="8.46484375" customWidth="1"/>
  </cols>
  <sheetData>
    <row r="1" spans="1:14">
      <c r="A1" s="359" t="s">
        <v>149</v>
      </c>
      <c r="B1" s="352"/>
      <c r="C1" s="352"/>
      <c r="D1" s="352"/>
      <c r="E1" s="352"/>
      <c r="F1" s="352"/>
      <c r="G1" s="352"/>
      <c r="H1" s="352"/>
      <c r="I1" s="352"/>
      <c r="J1" s="352"/>
      <c r="K1" s="352"/>
      <c r="L1" s="352"/>
      <c r="M1" s="352"/>
      <c r="N1" s="352"/>
    </row>
    <row r="2" spans="1:14">
      <c r="A2" s="373" t="s">
        <v>150</v>
      </c>
      <c r="B2" s="361"/>
      <c r="C2" s="361"/>
      <c r="D2" s="361"/>
      <c r="E2" s="361"/>
      <c r="F2" s="361"/>
      <c r="G2" s="361"/>
      <c r="H2" s="361"/>
      <c r="I2" s="361"/>
      <c r="J2" s="361"/>
      <c r="K2" s="361"/>
      <c r="L2" s="361"/>
      <c r="M2" s="361"/>
      <c r="N2" s="361"/>
    </row>
    <row r="3" spans="1:14" ht="15.75" customHeight="1">
      <c r="A3" s="267">
        <f>C5/(E5*F5)/VLOOKUP(D5,H:I,2,FALSE)</f>
        <v>0.93315599180841546</v>
      </c>
      <c r="B3" s="268" t="s">
        <v>151</v>
      </c>
      <c r="C3" s="269"/>
      <c r="D3" s="268"/>
      <c r="E3" s="270"/>
      <c r="F3" s="271"/>
      <c r="G3" s="272"/>
      <c r="H3" s="273" t="s">
        <v>64</v>
      </c>
      <c r="I3" s="390" t="s">
        <v>15</v>
      </c>
      <c r="J3" s="352"/>
      <c r="K3" s="391" t="s">
        <v>152</v>
      </c>
      <c r="L3" s="352"/>
      <c r="M3" s="392" t="s">
        <v>153</v>
      </c>
      <c r="N3" s="352"/>
    </row>
    <row r="4" spans="1:14" ht="15.75" customHeight="1">
      <c r="A4" s="274" t="s">
        <v>154</v>
      </c>
      <c r="B4" s="6"/>
      <c r="C4" s="275" t="s">
        <v>15</v>
      </c>
      <c r="D4" s="10" t="s">
        <v>155</v>
      </c>
      <c r="E4" s="275" t="s">
        <v>156</v>
      </c>
      <c r="F4" s="175" t="s">
        <v>157</v>
      </c>
      <c r="G4" s="6"/>
      <c r="H4" s="276" t="s">
        <v>158</v>
      </c>
      <c r="I4" s="277" t="s">
        <v>33</v>
      </c>
      <c r="J4" s="278" t="s">
        <v>159</v>
      </c>
      <c r="K4" s="279" t="s">
        <v>33</v>
      </c>
      <c r="L4" s="280" t="s">
        <v>159</v>
      </c>
      <c r="M4" s="281" t="s">
        <v>33</v>
      </c>
      <c r="N4" s="282" t="s">
        <v>159</v>
      </c>
    </row>
    <row r="5" spans="1:14" ht="15.75" customHeight="1">
      <c r="A5" s="283"/>
      <c r="B5" s="284" t="s">
        <v>160</v>
      </c>
      <c r="C5" s="285">
        <v>3</v>
      </c>
      <c r="D5" s="286">
        <v>5</v>
      </c>
      <c r="E5" s="287">
        <v>100</v>
      </c>
      <c r="F5" s="288">
        <f>TAN(2*PI()/21600)*VLOOKUP(E6,'Target Precision'!O:Q,3,FALSE)/VLOOKUP(C6,'Target Precision'!O:Q,3,FALSE)</f>
        <v>1.0471975807331373E-2</v>
      </c>
      <c r="G5" s="6"/>
      <c r="H5" s="289">
        <v>2</v>
      </c>
      <c r="I5" s="290">
        <v>1.77</v>
      </c>
      <c r="J5" s="291">
        <v>0.93</v>
      </c>
      <c r="K5" s="292">
        <v>1.77</v>
      </c>
      <c r="L5" s="293">
        <v>0.93</v>
      </c>
      <c r="M5" s="294">
        <v>1.1299999999999999</v>
      </c>
      <c r="N5" s="295">
        <v>0.6</v>
      </c>
    </row>
    <row r="6" spans="1:14">
      <c r="A6" s="6"/>
      <c r="B6" s="296"/>
      <c r="C6" s="297" t="s">
        <v>63</v>
      </c>
      <c r="D6" s="298" t="s">
        <v>161</v>
      </c>
      <c r="E6" s="297" t="s">
        <v>62</v>
      </c>
      <c r="F6" s="6"/>
      <c r="G6" s="6"/>
      <c r="H6" s="289">
        <v>3</v>
      </c>
      <c r="I6" s="290">
        <v>2.41</v>
      </c>
      <c r="J6" s="291">
        <v>0.89</v>
      </c>
      <c r="K6" s="292">
        <v>2.54</v>
      </c>
      <c r="L6" s="293">
        <v>0.93</v>
      </c>
      <c r="M6" s="294">
        <v>1.69</v>
      </c>
      <c r="N6" s="295">
        <v>0.63</v>
      </c>
    </row>
    <row r="7" spans="1:14">
      <c r="A7" s="6"/>
      <c r="B7" s="6"/>
      <c r="C7" s="299"/>
      <c r="D7" s="6"/>
      <c r="E7" s="299"/>
      <c r="F7" s="6"/>
      <c r="G7" s="6"/>
      <c r="H7" s="289">
        <v>4</v>
      </c>
      <c r="I7" s="290">
        <v>2.79</v>
      </c>
      <c r="J7" s="291">
        <v>0.86</v>
      </c>
      <c r="K7" s="292">
        <v>3.03</v>
      </c>
      <c r="L7" s="293">
        <v>0.91</v>
      </c>
      <c r="M7" s="294">
        <v>2.06</v>
      </c>
      <c r="N7" s="295">
        <v>0.62</v>
      </c>
    </row>
    <row r="8" spans="1:14">
      <c r="A8" s="6"/>
      <c r="B8" s="6"/>
      <c r="C8" s="299"/>
      <c r="D8" s="6"/>
      <c r="E8" s="299"/>
      <c r="F8" s="6"/>
      <c r="G8" s="6"/>
      <c r="H8" s="289">
        <v>5</v>
      </c>
      <c r="I8" s="290">
        <v>3.07</v>
      </c>
      <c r="J8" s="291">
        <v>0.83</v>
      </c>
      <c r="K8" s="292">
        <v>3.4</v>
      </c>
      <c r="L8" s="293">
        <v>0.88</v>
      </c>
      <c r="M8" s="294">
        <v>2.33</v>
      </c>
      <c r="N8" s="295">
        <v>0.61</v>
      </c>
    </row>
    <row r="9" spans="1:14">
      <c r="A9" s="6"/>
      <c r="B9" s="6"/>
      <c r="C9" s="299"/>
      <c r="D9" s="6"/>
      <c r="E9" s="299"/>
      <c r="F9" s="6"/>
      <c r="G9" s="6"/>
      <c r="H9" s="289">
        <v>6</v>
      </c>
      <c r="I9" s="290">
        <v>3.28</v>
      </c>
      <c r="J9" s="291">
        <v>0.8</v>
      </c>
      <c r="K9" s="292">
        <v>3.68</v>
      </c>
      <c r="L9" s="293">
        <v>0.87</v>
      </c>
      <c r="M9" s="294">
        <v>2.54</v>
      </c>
      <c r="N9" s="295">
        <v>0.6</v>
      </c>
    </row>
    <row r="10" spans="1:14">
      <c r="A10" s="6"/>
      <c r="B10" s="6"/>
      <c r="C10" s="299"/>
      <c r="D10" s="6"/>
      <c r="E10" s="299"/>
      <c r="F10" s="6"/>
      <c r="G10" s="6"/>
      <c r="H10" s="289">
        <v>7</v>
      </c>
      <c r="I10" s="290">
        <v>3.44</v>
      </c>
      <c r="J10" s="291">
        <v>0.78</v>
      </c>
      <c r="K10" s="292">
        <v>3.91</v>
      </c>
      <c r="L10" s="293">
        <v>0.85</v>
      </c>
      <c r="M10" s="294">
        <v>2.7</v>
      </c>
      <c r="N10" s="295">
        <v>0.59</v>
      </c>
    </row>
    <row r="11" spans="1:14">
      <c r="A11" s="6"/>
      <c r="B11" s="6"/>
      <c r="C11" s="299"/>
      <c r="D11" s="6"/>
      <c r="E11" s="299"/>
      <c r="F11" s="6"/>
      <c r="G11" s="6"/>
      <c r="H11" s="289">
        <v>8</v>
      </c>
      <c r="I11" s="290">
        <v>3.59</v>
      </c>
      <c r="J11" s="291">
        <v>0.77</v>
      </c>
      <c r="K11" s="292">
        <v>4.1100000000000003</v>
      </c>
      <c r="L11" s="293">
        <v>0.83</v>
      </c>
      <c r="M11" s="294">
        <v>2.85</v>
      </c>
      <c r="N11" s="295">
        <v>0.57999999999999996</v>
      </c>
    </row>
    <row r="12" spans="1:14">
      <c r="A12" s="6"/>
      <c r="B12" s="6"/>
      <c r="C12" s="299"/>
      <c r="D12" s="6"/>
      <c r="E12" s="299"/>
      <c r="F12" s="6"/>
      <c r="G12" s="6"/>
      <c r="H12" s="289">
        <v>9</v>
      </c>
      <c r="I12" s="290">
        <v>3.71</v>
      </c>
      <c r="J12" s="291">
        <v>0.75</v>
      </c>
      <c r="K12" s="292">
        <v>4.2699999999999996</v>
      </c>
      <c r="L12" s="293">
        <v>0.82</v>
      </c>
      <c r="M12" s="294">
        <v>2.97</v>
      </c>
      <c r="N12" s="295">
        <v>0.56999999999999995</v>
      </c>
    </row>
    <row r="13" spans="1:14">
      <c r="A13" s="6"/>
      <c r="B13" s="6"/>
      <c r="C13" s="299"/>
      <c r="D13" s="6"/>
      <c r="E13" s="299"/>
      <c r="F13" s="6"/>
      <c r="G13" s="6"/>
      <c r="H13" s="289">
        <v>10</v>
      </c>
      <c r="I13" s="290">
        <v>3.81</v>
      </c>
      <c r="J13" s="291">
        <v>0.74</v>
      </c>
      <c r="K13" s="292">
        <v>4.42</v>
      </c>
      <c r="L13" s="293">
        <v>0.81</v>
      </c>
      <c r="M13" s="294">
        <v>3.08</v>
      </c>
      <c r="N13" s="295">
        <v>0.56000000000000005</v>
      </c>
    </row>
    <row r="14" spans="1:14">
      <c r="A14" s="6"/>
      <c r="B14" s="6"/>
      <c r="C14" s="299"/>
      <c r="D14" s="6"/>
      <c r="E14" s="299"/>
      <c r="F14" s="6"/>
      <c r="G14" s="6"/>
      <c r="H14" s="289">
        <v>11</v>
      </c>
      <c r="I14" s="290">
        <v>3.9</v>
      </c>
      <c r="J14" s="291">
        <v>0.73</v>
      </c>
      <c r="K14" s="292">
        <v>4.55</v>
      </c>
      <c r="L14" s="293">
        <v>0.8</v>
      </c>
      <c r="M14" s="294">
        <v>3.17</v>
      </c>
      <c r="N14" s="295">
        <v>0.56000000000000005</v>
      </c>
    </row>
    <row r="15" spans="1:14">
      <c r="A15" s="6"/>
      <c r="B15" s="6"/>
      <c r="C15" s="299"/>
      <c r="D15" s="6"/>
      <c r="E15" s="299"/>
      <c r="F15" s="6"/>
      <c r="G15" s="6"/>
      <c r="H15" s="289">
        <v>12</v>
      </c>
      <c r="I15" s="290">
        <v>3.99</v>
      </c>
      <c r="J15" s="291">
        <v>0.72</v>
      </c>
      <c r="K15" s="292">
        <v>4.67</v>
      </c>
      <c r="L15" s="293">
        <v>0.79</v>
      </c>
      <c r="M15" s="294">
        <v>3.26</v>
      </c>
      <c r="N15" s="295">
        <v>0.55000000000000004</v>
      </c>
    </row>
    <row r="16" spans="1:14">
      <c r="A16" s="6"/>
      <c r="B16" s="6"/>
      <c r="C16" s="299"/>
      <c r="D16" s="6"/>
      <c r="E16" s="299"/>
      <c r="F16" s="6"/>
      <c r="G16" s="6"/>
      <c r="H16" s="289">
        <v>13</v>
      </c>
      <c r="I16" s="290">
        <v>4.0599999999999996</v>
      </c>
      <c r="J16" s="291">
        <v>0.71</v>
      </c>
      <c r="K16" s="292">
        <v>4.78</v>
      </c>
      <c r="L16" s="293">
        <v>0.78</v>
      </c>
      <c r="M16" s="294">
        <v>3.34</v>
      </c>
      <c r="N16" s="295">
        <v>0.54</v>
      </c>
    </row>
    <row r="17" spans="1:14">
      <c r="A17" s="6"/>
      <c r="B17" s="6"/>
      <c r="C17" s="299"/>
      <c r="D17" s="6"/>
      <c r="E17" s="299"/>
      <c r="F17" s="6"/>
      <c r="G17" s="6"/>
      <c r="H17" s="289">
        <v>14</v>
      </c>
      <c r="I17" s="290">
        <v>4.13</v>
      </c>
      <c r="J17" s="291">
        <v>0.7</v>
      </c>
      <c r="K17" s="292">
        <v>4.88</v>
      </c>
      <c r="L17" s="293">
        <v>0.77</v>
      </c>
      <c r="M17" s="294">
        <v>3.41</v>
      </c>
      <c r="N17" s="295">
        <v>0.54</v>
      </c>
    </row>
    <row r="18" spans="1:14">
      <c r="A18" s="6"/>
      <c r="B18" s="6"/>
      <c r="C18" s="299"/>
      <c r="D18" s="6"/>
      <c r="E18" s="299"/>
      <c r="F18" s="6"/>
      <c r="G18" s="6"/>
      <c r="H18" s="289">
        <v>15</v>
      </c>
      <c r="I18" s="290">
        <v>4.2</v>
      </c>
      <c r="J18" s="291">
        <v>0.7</v>
      </c>
      <c r="K18" s="292">
        <v>4.97</v>
      </c>
      <c r="L18" s="293">
        <v>0.77</v>
      </c>
      <c r="M18" s="294">
        <v>3.47</v>
      </c>
      <c r="N18" s="295">
        <v>0.53</v>
      </c>
    </row>
    <row r="19" spans="1:14">
      <c r="A19" s="6"/>
      <c r="B19" s="6"/>
      <c r="C19" s="299"/>
      <c r="D19" s="6"/>
      <c r="E19" s="299"/>
      <c r="F19" s="6"/>
      <c r="G19" s="6"/>
      <c r="H19" s="289">
        <v>16</v>
      </c>
      <c r="I19" s="290">
        <v>4.26</v>
      </c>
      <c r="J19" s="291">
        <v>0.69</v>
      </c>
      <c r="K19" s="292">
        <v>5.05</v>
      </c>
      <c r="L19" s="293">
        <v>0.76</v>
      </c>
      <c r="M19" s="294">
        <v>3.53</v>
      </c>
      <c r="N19" s="295">
        <v>0.53</v>
      </c>
    </row>
    <row r="20" spans="1:14">
      <c r="A20" s="6"/>
      <c r="B20" s="6"/>
      <c r="C20" s="299"/>
      <c r="D20" s="6"/>
      <c r="E20" s="299"/>
      <c r="F20" s="6"/>
      <c r="G20" s="6"/>
      <c r="H20" s="289">
        <v>17</v>
      </c>
      <c r="I20" s="290">
        <v>4.3099999999999996</v>
      </c>
      <c r="J20" s="291">
        <v>0.69</v>
      </c>
      <c r="K20" s="292">
        <v>5.13</v>
      </c>
      <c r="L20" s="293">
        <v>0.75</v>
      </c>
      <c r="M20" s="294">
        <v>3.59</v>
      </c>
      <c r="N20" s="295">
        <v>0.53</v>
      </c>
    </row>
    <row r="21" spans="1:14">
      <c r="A21" s="6"/>
      <c r="B21" s="6"/>
      <c r="C21" s="299"/>
      <c r="D21" s="6"/>
      <c r="E21" s="299"/>
      <c r="F21" s="6"/>
      <c r="G21" s="6"/>
      <c r="H21" s="289">
        <v>18</v>
      </c>
      <c r="I21" s="290">
        <v>4.3600000000000003</v>
      </c>
      <c r="J21" s="291">
        <v>0.68</v>
      </c>
      <c r="K21" s="292">
        <v>5.2</v>
      </c>
      <c r="L21" s="293">
        <v>0.75</v>
      </c>
      <c r="M21" s="294">
        <v>3.64</v>
      </c>
      <c r="N21" s="295">
        <v>0.52</v>
      </c>
    </row>
    <row r="22" spans="1:14">
      <c r="A22" s="6"/>
      <c r="B22" s="6"/>
      <c r="C22" s="299"/>
      <c r="D22" s="6"/>
      <c r="E22" s="299"/>
      <c r="F22" s="6"/>
      <c r="G22" s="6"/>
      <c r="H22" s="289">
        <v>19</v>
      </c>
      <c r="I22" s="290">
        <v>4.41</v>
      </c>
      <c r="J22" s="291">
        <v>0.67</v>
      </c>
      <c r="K22" s="292">
        <v>5.27</v>
      </c>
      <c r="L22" s="293">
        <v>0.74</v>
      </c>
      <c r="M22" s="294">
        <v>3.69</v>
      </c>
      <c r="N22" s="295">
        <v>0.52</v>
      </c>
    </row>
    <row r="23" spans="1:14">
      <c r="A23" s="6"/>
      <c r="B23" s="6"/>
      <c r="C23" s="299"/>
      <c r="D23" s="6"/>
      <c r="E23" s="299"/>
      <c r="F23" s="6"/>
      <c r="G23" s="6"/>
      <c r="H23" s="289">
        <v>20</v>
      </c>
      <c r="I23" s="290">
        <v>4.45</v>
      </c>
      <c r="J23" s="291">
        <v>0.67</v>
      </c>
      <c r="K23" s="292">
        <v>5.33</v>
      </c>
      <c r="L23" s="293">
        <v>0.74</v>
      </c>
      <c r="M23" s="294">
        <v>3.73</v>
      </c>
      <c r="N23" s="295">
        <v>0.52</v>
      </c>
    </row>
    <row r="24" spans="1:14">
      <c r="A24" s="6"/>
      <c r="B24" s="6"/>
      <c r="C24" s="299"/>
      <c r="D24" s="6"/>
      <c r="E24" s="299"/>
      <c r="F24" s="6"/>
      <c r="G24" s="6"/>
      <c r="H24" s="289">
        <v>21</v>
      </c>
      <c r="I24" s="290">
        <v>4.49</v>
      </c>
      <c r="J24" s="291">
        <v>0.66</v>
      </c>
      <c r="K24" s="292">
        <v>5.39</v>
      </c>
      <c r="L24" s="293">
        <v>0.73</v>
      </c>
      <c r="M24" s="294">
        <v>3.78</v>
      </c>
      <c r="N24" s="295">
        <v>0.51</v>
      </c>
    </row>
    <row r="25" spans="1:14">
      <c r="A25" s="6"/>
      <c r="B25" s="6"/>
      <c r="C25" s="299"/>
      <c r="D25" s="6"/>
      <c r="E25" s="299"/>
      <c r="F25" s="6"/>
      <c r="G25" s="6"/>
      <c r="H25" s="289">
        <v>22</v>
      </c>
      <c r="I25" s="290">
        <v>4.53</v>
      </c>
      <c r="J25" s="291">
        <v>0.66</v>
      </c>
      <c r="K25" s="292">
        <v>5.45</v>
      </c>
      <c r="L25" s="293">
        <v>0.73</v>
      </c>
      <c r="M25" s="294">
        <v>3.82</v>
      </c>
      <c r="N25" s="295">
        <v>0.51</v>
      </c>
    </row>
    <row r="26" spans="1:14">
      <c r="A26" s="6"/>
      <c r="B26" s="6"/>
      <c r="C26" s="299"/>
      <c r="D26" s="6"/>
      <c r="E26" s="299"/>
      <c r="F26" s="6"/>
      <c r="G26" s="6"/>
      <c r="H26" s="289">
        <v>23</v>
      </c>
      <c r="I26" s="290">
        <v>4.57</v>
      </c>
      <c r="J26" s="291">
        <v>0.66</v>
      </c>
      <c r="K26" s="292">
        <v>5.5</v>
      </c>
      <c r="L26" s="293">
        <v>0.73</v>
      </c>
      <c r="M26" s="294">
        <v>3.86</v>
      </c>
      <c r="N26" s="295">
        <v>0.51</v>
      </c>
    </row>
    <row r="27" spans="1:14">
      <c r="A27" s="6"/>
      <c r="B27" s="6"/>
      <c r="C27" s="299"/>
      <c r="D27" s="6"/>
      <c r="E27" s="299"/>
      <c r="F27" s="6"/>
      <c r="G27" s="6"/>
      <c r="H27" s="289">
        <v>24</v>
      </c>
      <c r="I27" s="290">
        <v>4.6100000000000003</v>
      </c>
      <c r="J27" s="291">
        <v>0.65</v>
      </c>
      <c r="K27" s="292">
        <v>5.56</v>
      </c>
      <c r="L27" s="293">
        <v>0.72</v>
      </c>
      <c r="M27" s="294">
        <v>3.9</v>
      </c>
      <c r="N27" s="295">
        <v>0.5</v>
      </c>
    </row>
    <row r="28" spans="1:14">
      <c r="A28" s="6"/>
      <c r="B28" s="6"/>
      <c r="C28" s="299"/>
      <c r="D28" s="6"/>
      <c r="E28" s="299"/>
      <c r="F28" s="6"/>
      <c r="G28" s="6"/>
      <c r="H28" s="289">
        <v>25</v>
      </c>
      <c r="I28" s="290">
        <v>4.6399999999999997</v>
      </c>
      <c r="J28" s="291">
        <v>0.65</v>
      </c>
      <c r="K28" s="292">
        <v>5.6</v>
      </c>
      <c r="L28" s="293">
        <v>0.72</v>
      </c>
      <c r="M28" s="294">
        <v>3.93</v>
      </c>
      <c r="N28" s="295">
        <v>0.5</v>
      </c>
    </row>
    <row r="29" spans="1:14">
      <c r="A29" s="6"/>
      <c r="B29" s="6"/>
      <c r="C29" s="299"/>
      <c r="D29" s="6"/>
      <c r="E29" s="299"/>
      <c r="F29" s="6"/>
      <c r="G29" s="6"/>
      <c r="H29" s="289">
        <v>26</v>
      </c>
      <c r="I29" s="290">
        <v>4.67</v>
      </c>
      <c r="J29" s="291">
        <v>0.65</v>
      </c>
      <c r="K29" s="292">
        <v>5.65</v>
      </c>
      <c r="L29" s="293">
        <v>0.71</v>
      </c>
      <c r="M29" s="294">
        <v>3.96</v>
      </c>
      <c r="N29" s="295">
        <v>0.5</v>
      </c>
    </row>
    <row r="30" spans="1:14">
      <c r="A30" s="6"/>
      <c r="B30" s="6"/>
      <c r="C30" s="299"/>
      <c r="D30" s="6"/>
      <c r="E30" s="299"/>
      <c r="F30" s="6"/>
      <c r="G30" s="6"/>
      <c r="H30" s="289">
        <v>27</v>
      </c>
      <c r="I30" s="290">
        <v>4.7</v>
      </c>
      <c r="J30" s="291">
        <v>0.64</v>
      </c>
      <c r="K30" s="292">
        <v>5.69</v>
      </c>
      <c r="L30" s="293">
        <v>0.71</v>
      </c>
      <c r="M30" s="294">
        <v>4</v>
      </c>
      <c r="N30" s="295">
        <v>0.5</v>
      </c>
    </row>
    <row r="31" spans="1:14">
      <c r="A31" s="6"/>
      <c r="B31" s="6"/>
      <c r="C31" s="299"/>
      <c r="D31" s="6"/>
      <c r="E31" s="299"/>
      <c r="F31" s="6"/>
      <c r="G31" s="6"/>
      <c r="H31" s="289">
        <v>28</v>
      </c>
      <c r="I31" s="290">
        <v>4.7300000000000004</v>
      </c>
      <c r="J31" s="291">
        <v>0.64</v>
      </c>
      <c r="K31" s="292">
        <v>5.74</v>
      </c>
      <c r="L31" s="293">
        <v>0.71</v>
      </c>
      <c r="M31" s="294">
        <v>4.03</v>
      </c>
      <c r="N31" s="295">
        <v>0.49</v>
      </c>
    </row>
    <row r="32" spans="1:14">
      <c r="A32" s="6"/>
      <c r="B32" s="6"/>
      <c r="C32" s="299"/>
      <c r="D32" s="6"/>
      <c r="E32" s="299"/>
      <c r="F32" s="6"/>
      <c r="G32" s="6"/>
      <c r="H32" s="289">
        <v>29</v>
      </c>
      <c r="I32" s="290">
        <v>4.76</v>
      </c>
      <c r="J32" s="291">
        <v>0.64</v>
      </c>
      <c r="K32" s="292">
        <v>5.78</v>
      </c>
      <c r="L32" s="293">
        <v>0.7</v>
      </c>
      <c r="M32" s="294">
        <v>4.0599999999999996</v>
      </c>
      <c r="N32" s="295">
        <v>0.49</v>
      </c>
    </row>
    <row r="33" spans="1:14" ht="12.75">
      <c r="A33" s="6"/>
      <c r="B33" s="6"/>
      <c r="C33" s="299"/>
      <c r="D33" s="6"/>
      <c r="E33" s="299"/>
      <c r="F33" s="6"/>
      <c r="G33" s="6"/>
      <c r="H33" s="289">
        <v>30</v>
      </c>
      <c r="I33" s="290">
        <v>4.79</v>
      </c>
      <c r="J33" s="291">
        <v>0.63</v>
      </c>
      <c r="K33" s="292">
        <v>5.82</v>
      </c>
      <c r="L33" s="293">
        <v>0.7</v>
      </c>
      <c r="M33" s="294">
        <v>4.09</v>
      </c>
      <c r="N33" s="295">
        <v>0.49</v>
      </c>
    </row>
    <row r="34" spans="1:14" ht="12.75">
      <c r="A34" s="6"/>
      <c r="B34" s="6"/>
      <c r="C34" s="299"/>
      <c r="D34" s="6"/>
      <c r="E34" s="299"/>
      <c r="F34" s="6"/>
      <c r="G34" s="6"/>
      <c r="H34" s="289">
        <v>31</v>
      </c>
      <c r="I34" s="290">
        <v>4.82</v>
      </c>
      <c r="J34" s="291">
        <v>0.63</v>
      </c>
      <c r="K34" s="292">
        <v>5.86</v>
      </c>
      <c r="L34" s="293">
        <v>0.7</v>
      </c>
      <c r="M34" s="294">
        <v>4.1100000000000003</v>
      </c>
      <c r="N34" s="295">
        <v>0.49</v>
      </c>
    </row>
    <row r="35" spans="1:14" ht="12.75">
      <c r="A35" s="6"/>
      <c r="B35" s="6"/>
      <c r="C35" s="299"/>
      <c r="D35" s="6"/>
      <c r="E35" s="299"/>
      <c r="F35" s="6"/>
      <c r="G35" s="6"/>
      <c r="H35" s="289">
        <v>32</v>
      </c>
      <c r="I35" s="290">
        <v>4.84</v>
      </c>
      <c r="J35" s="291">
        <v>0.63</v>
      </c>
      <c r="K35" s="292">
        <v>5.89</v>
      </c>
      <c r="L35" s="293">
        <v>0.7</v>
      </c>
      <c r="M35" s="294">
        <v>4.1399999999999997</v>
      </c>
      <c r="N35" s="295">
        <v>0.49</v>
      </c>
    </row>
    <row r="36" spans="1:14" ht="12.75">
      <c r="A36" s="6"/>
      <c r="B36" s="6"/>
      <c r="C36" s="299"/>
      <c r="D36" s="6"/>
      <c r="E36" s="299"/>
      <c r="F36" s="6"/>
      <c r="G36" s="6"/>
      <c r="H36" s="289">
        <v>33</v>
      </c>
      <c r="I36" s="290">
        <v>4.87</v>
      </c>
      <c r="J36" s="291">
        <v>0.63</v>
      </c>
      <c r="K36" s="292">
        <v>5.93</v>
      </c>
      <c r="L36" s="293">
        <v>0.69</v>
      </c>
      <c r="M36" s="294">
        <v>4.17</v>
      </c>
      <c r="N36" s="295">
        <v>0.48</v>
      </c>
    </row>
    <row r="37" spans="1:14" ht="12.75">
      <c r="A37" s="6"/>
      <c r="B37" s="6"/>
      <c r="C37" s="299"/>
      <c r="D37" s="6"/>
      <c r="E37" s="299"/>
      <c r="F37" s="6"/>
      <c r="G37" s="6"/>
      <c r="H37" s="289">
        <v>34</v>
      </c>
      <c r="I37" s="290">
        <v>4.8899999999999997</v>
      </c>
      <c r="J37" s="291">
        <v>0.62</v>
      </c>
      <c r="K37" s="292">
        <v>5.96</v>
      </c>
      <c r="L37" s="293">
        <v>0.69</v>
      </c>
      <c r="M37" s="294">
        <v>4.1900000000000004</v>
      </c>
      <c r="N37" s="295">
        <v>0.48</v>
      </c>
    </row>
    <row r="38" spans="1:14" ht="12.75">
      <c r="A38" s="6"/>
      <c r="B38" s="6"/>
      <c r="C38" s="299"/>
      <c r="D38" s="6"/>
      <c r="E38" s="299"/>
      <c r="F38" s="6"/>
      <c r="G38" s="6"/>
      <c r="H38" s="289">
        <v>35</v>
      </c>
      <c r="I38" s="290">
        <v>4.91</v>
      </c>
      <c r="J38" s="291">
        <v>0.62</v>
      </c>
      <c r="K38" s="292">
        <v>6</v>
      </c>
      <c r="L38" s="293">
        <v>0.69</v>
      </c>
      <c r="M38" s="294">
        <v>4.21</v>
      </c>
      <c r="N38" s="295">
        <v>0.48</v>
      </c>
    </row>
    <row r="39" spans="1:14" ht="12.75">
      <c r="A39" s="6"/>
      <c r="B39" s="6"/>
      <c r="C39" s="299"/>
      <c r="D39" s="6"/>
      <c r="E39" s="299"/>
      <c r="F39" s="6"/>
      <c r="G39" s="6"/>
      <c r="H39" s="289">
        <v>36</v>
      </c>
      <c r="I39" s="290">
        <v>4.9400000000000004</v>
      </c>
      <c r="J39" s="291">
        <v>0.62</v>
      </c>
      <c r="K39" s="292">
        <v>6.03</v>
      </c>
      <c r="L39" s="293">
        <v>0.69</v>
      </c>
      <c r="M39" s="294">
        <v>4.24</v>
      </c>
      <c r="N39" s="295">
        <v>0.48</v>
      </c>
    </row>
    <row r="40" spans="1:14" ht="12.75">
      <c r="A40" s="6"/>
      <c r="B40" s="6"/>
      <c r="C40" s="299"/>
      <c r="D40" s="6"/>
      <c r="E40" s="299"/>
      <c r="F40" s="6"/>
      <c r="G40" s="6"/>
      <c r="H40" s="289">
        <v>37</v>
      </c>
      <c r="I40" s="290">
        <v>4.96</v>
      </c>
      <c r="J40" s="291">
        <v>0.62</v>
      </c>
      <c r="K40" s="292">
        <v>6.06</v>
      </c>
      <c r="L40" s="293">
        <v>0.68</v>
      </c>
      <c r="M40" s="294">
        <v>4.26</v>
      </c>
      <c r="N40" s="295">
        <v>0.48</v>
      </c>
    </row>
    <row r="41" spans="1:14" ht="12.75">
      <c r="A41" s="6"/>
      <c r="B41" s="6"/>
      <c r="C41" s="299"/>
      <c r="D41" s="6"/>
      <c r="E41" s="299"/>
      <c r="F41" s="6"/>
      <c r="G41" s="6"/>
      <c r="H41" s="289">
        <v>38</v>
      </c>
      <c r="I41" s="290">
        <v>4.9800000000000004</v>
      </c>
      <c r="J41" s="291">
        <v>0.62</v>
      </c>
      <c r="K41" s="292">
        <v>6.09</v>
      </c>
      <c r="L41" s="293">
        <v>0.68</v>
      </c>
      <c r="M41" s="294">
        <v>4.28</v>
      </c>
      <c r="N41" s="295">
        <v>0.48</v>
      </c>
    </row>
    <row r="42" spans="1:14" ht="12.75">
      <c r="A42" s="6"/>
      <c r="B42" s="6"/>
      <c r="C42" s="299"/>
      <c r="D42" s="6"/>
      <c r="E42" s="299"/>
      <c r="F42" s="6"/>
      <c r="G42" s="6"/>
      <c r="H42" s="289">
        <v>39</v>
      </c>
      <c r="I42" s="290">
        <v>5</v>
      </c>
      <c r="J42" s="291">
        <v>0.61</v>
      </c>
      <c r="K42" s="292">
        <v>6.12</v>
      </c>
      <c r="L42" s="293">
        <v>0.68</v>
      </c>
      <c r="M42" s="294">
        <v>4.3</v>
      </c>
      <c r="N42" s="295">
        <v>0.47</v>
      </c>
    </row>
    <row r="43" spans="1:14" ht="12.75">
      <c r="A43" s="6"/>
      <c r="B43" s="6"/>
      <c r="C43" s="299"/>
      <c r="D43" s="6"/>
      <c r="E43" s="299"/>
      <c r="F43" s="6"/>
      <c r="G43" s="6"/>
      <c r="H43" s="289">
        <v>40</v>
      </c>
      <c r="I43" s="290">
        <v>5.0199999999999996</v>
      </c>
      <c r="J43" s="291">
        <v>0.61</v>
      </c>
      <c r="K43" s="292">
        <v>6.15</v>
      </c>
      <c r="L43" s="293">
        <v>0.68</v>
      </c>
      <c r="M43" s="294">
        <v>4.32</v>
      </c>
      <c r="N43" s="295">
        <v>0.47</v>
      </c>
    </row>
    <row r="44" spans="1:14" ht="12.75">
      <c r="A44" s="6"/>
      <c r="B44" s="6"/>
      <c r="C44" s="299"/>
      <c r="D44" s="6"/>
      <c r="E44" s="299"/>
      <c r="F44" s="6"/>
      <c r="G44" s="6"/>
      <c r="H44" s="289">
        <v>41</v>
      </c>
      <c r="I44" s="290">
        <v>5.04</v>
      </c>
      <c r="J44" s="291">
        <v>0.61</v>
      </c>
      <c r="K44" s="292">
        <v>6.17</v>
      </c>
      <c r="L44" s="293">
        <v>0.68</v>
      </c>
      <c r="M44" s="294">
        <v>4.34</v>
      </c>
      <c r="N44" s="295">
        <v>0.47</v>
      </c>
    </row>
    <row r="45" spans="1:14" ht="12.75">
      <c r="A45" s="6"/>
      <c r="B45" s="6"/>
      <c r="C45" s="299"/>
      <c r="D45" s="6"/>
      <c r="E45" s="299"/>
      <c r="F45" s="6"/>
      <c r="G45" s="6"/>
      <c r="H45" s="289">
        <v>42</v>
      </c>
      <c r="I45" s="290">
        <v>5.0599999999999996</v>
      </c>
      <c r="J45" s="291">
        <v>0.61</v>
      </c>
      <c r="K45" s="292">
        <v>6.2</v>
      </c>
      <c r="L45" s="293">
        <v>0.67</v>
      </c>
      <c r="M45" s="294">
        <v>4.3600000000000003</v>
      </c>
      <c r="N45" s="295">
        <v>0.47</v>
      </c>
    </row>
    <row r="46" spans="1:14" ht="12.75">
      <c r="A46" s="6"/>
      <c r="B46" s="6"/>
      <c r="C46" s="299"/>
      <c r="D46" s="6"/>
      <c r="E46" s="299"/>
      <c r="F46" s="6"/>
      <c r="G46" s="6"/>
      <c r="H46" s="289">
        <v>43</v>
      </c>
      <c r="I46" s="290">
        <v>5.07</v>
      </c>
      <c r="J46" s="291">
        <v>0.6</v>
      </c>
      <c r="K46" s="292">
        <v>6.23</v>
      </c>
      <c r="L46" s="293">
        <v>0.67</v>
      </c>
      <c r="M46" s="294">
        <v>4.38</v>
      </c>
      <c r="N46" s="295">
        <v>0.47</v>
      </c>
    </row>
    <row r="47" spans="1:14" ht="12.75">
      <c r="A47" s="6"/>
      <c r="B47" s="6"/>
      <c r="C47" s="299"/>
      <c r="D47" s="6"/>
      <c r="E47" s="299"/>
      <c r="F47" s="6"/>
      <c r="G47" s="6"/>
      <c r="H47" s="289">
        <v>44</v>
      </c>
      <c r="I47" s="290">
        <v>5.09</v>
      </c>
      <c r="J47" s="291">
        <v>0.6</v>
      </c>
      <c r="K47" s="292">
        <v>6.25</v>
      </c>
      <c r="L47" s="293">
        <v>0.67</v>
      </c>
      <c r="M47" s="294">
        <v>4.4000000000000004</v>
      </c>
      <c r="N47" s="295">
        <v>0.47</v>
      </c>
    </row>
    <row r="48" spans="1:14" ht="12.75">
      <c r="A48" s="6"/>
      <c r="B48" s="6"/>
      <c r="C48" s="299"/>
      <c r="D48" s="6"/>
      <c r="E48" s="299"/>
      <c r="F48" s="6"/>
      <c r="G48" s="6"/>
      <c r="H48" s="289">
        <v>45</v>
      </c>
      <c r="I48" s="290">
        <v>5.1100000000000003</v>
      </c>
      <c r="J48" s="291">
        <v>0.6</v>
      </c>
      <c r="K48" s="292">
        <v>6.28</v>
      </c>
      <c r="L48" s="293">
        <v>0.67</v>
      </c>
      <c r="M48" s="294">
        <v>4.42</v>
      </c>
      <c r="N48" s="295">
        <v>0.47</v>
      </c>
    </row>
    <row r="49" spans="1:14" ht="12.75">
      <c r="A49" s="6"/>
      <c r="B49" s="6"/>
      <c r="C49" s="299"/>
      <c r="D49" s="6"/>
      <c r="E49" s="299"/>
      <c r="F49" s="6"/>
      <c r="G49" s="6"/>
      <c r="H49" s="289">
        <v>46</v>
      </c>
      <c r="I49" s="290">
        <v>5.13</v>
      </c>
      <c r="J49" s="291">
        <v>0.6</v>
      </c>
      <c r="K49" s="292">
        <v>6.3</v>
      </c>
      <c r="L49" s="293">
        <v>0.67</v>
      </c>
      <c r="M49" s="294">
        <v>4.43</v>
      </c>
      <c r="N49" s="295">
        <v>0.47</v>
      </c>
    </row>
    <row r="50" spans="1:14" ht="12.75">
      <c r="A50" s="6"/>
      <c r="B50" s="6"/>
      <c r="C50" s="299"/>
      <c r="D50" s="6"/>
      <c r="E50" s="299"/>
      <c r="F50" s="6"/>
      <c r="G50" s="6"/>
      <c r="H50" s="289">
        <v>47</v>
      </c>
      <c r="I50" s="290">
        <v>5.14</v>
      </c>
      <c r="J50" s="291">
        <v>0.6</v>
      </c>
      <c r="K50" s="292">
        <v>6.33</v>
      </c>
      <c r="L50" s="293">
        <v>0.66</v>
      </c>
      <c r="M50" s="294">
        <v>4.45</v>
      </c>
      <c r="N50" s="295">
        <v>0.46</v>
      </c>
    </row>
    <row r="51" spans="1:14" ht="12.75">
      <c r="A51" s="6"/>
      <c r="B51" s="6"/>
      <c r="C51" s="299"/>
      <c r="D51" s="6"/>
      <c r="E51" s="299"/>
      <c r="F51" s="6"/>
      <c r="G51" s="6"/>
      <c r="H51" s="289">
        <v>48</v>
      </c>
      <c r="I51" s="290">
        <v>5.16</v>
      </c>
      <c r="J51" s="291">
        <v>0.6</v>
      </c>
      <c r="K51" s="292">
        <v>6.35</v>
      </c>
      <c r="L51" s="293">
        <v>0.66</v>
      </c>
      <c r="M51" s="294">
        <v>4.47</v>
      </c>
      <c r="N51" s="295">
        <v>0.46</v>
      </c>
    </row>
    <row r="52" spans="1:14" ht="12.75">
      <c r="A52" s="6"/>
      <c r="B52" s="6"/>
      <c r="C52" s="299"/>
      <c r="D52" s="6"/>
      <c r="E52" s="299"/>
      <c r="F52" s="6"/>
      <c r="G52" s="6"/>
      <c r="H52" s="289">
        <v>49</v>
      </c>
      <c r="I52" s="290">
        <v>5.17</v>
      </c>
      <c r="J52" s="291">
        <v>0.6</v>
      </c>
      <c r="K52" s="292">
        <v>6.37</v>
      </c>
      <c r="L52" s="293">
        <v>0.66</v>
      </c>
      <c r="M52" s="294">
        <v>4.4800000000000004</v>
      </c>
      <c r="N52" s="295">
        <v>0.46</v>
      </c>
    </row>
    <row r="53" spans="1:14" ht="12.75">
      <c r="A53" s="6"/>
      <c r="B53" s="6"/>
      <c r="C53" s="299"/>
      <c r="D53" s="6"/>
      <c r="E53" s="299"/>
      <c r="F53" s="6"/>
      <c r="G53" s="6"/>
      <c r="H53" s="289">
        <v>50</v>
      </c>
      <c r="I53" s="290">
        <v>5.19</v>
      </c>
      <c r="J53" s="291">
        <v>0.59</v>
      </c>
      <c r="K53" s="292">
        <v>6.39</v>
      </c>
      <c r="L53" s="293">
        <v>0.66</v>
      </c>
      <c r="M53" s="294">
        <v>4.5</v>
      </c>
      <c r="N53" s="295">
        <v>0.46</v>
      </c>
    </row>
    <row r="54" spans="1:14" ht="12.75">
      <c r="A54" s="6"/>
      <c r="B54" s="6"/>
      <c r="C54" s="299"/>
      <c r="D54" s="6"/>
      <c r="E54" s="299"/>
      <c r="F54" s="6"/>
      <c r="G54" s="6"/>
      <c r="H54" s="289">
        <v>51</v>
      </c>
      <c r="I54" s="290">
        <v>5.2</v>
      </c>
      <c r="J54" s="291">
        <v>0.59</v>
      </c>
      <c r="K54" s="292">
        <v>6.42</v>
      </c>
      <c r="L54" s="293">
        <v>0.66</v>
      </c>
      <c r="M54" s="294">
        <v>4.51</v>
      </c>
      <c r="N54" s="295">
        <v>0.46</v>
      </c>
    </row>
    <row r="55" spans="1:14" ht="12.75">
      <c r="A55" s="6"/>
      <c r="B55" s="6"/>
      <c r="C55" s="299"/>
      <c r="D55" s="6"/>
      <c r="E55" s="299"/>
      <c r="F55" s="6"/>
      <c r="G55" s="6"/>
      <c r="H55" s="289">
        <v>52</v>
      </c>
      <c r="I55" s="290">
        <v>5.22</v>
      </c>
      <c r="J55" s="291">
        <v>0.59</v>
      </c>
      <c r="K55" s="292">
        <v>6.44</v>
      </c>
      <c r="L55" s="293">
        <v>0.66</v>
      </c>
      <c r="M55" s="294">
        <v>4.53</v>
      </c>
      <c r="N55" s="295">
        <v>0.46</v>
      </c>
    </row>
    <row r="56" spans="1:14" ht="12.75">
      <c r="A56" s="6"/>
      <c r="B56" s="6"/>
      <c r="C56" s="299"/>
      <c r="D56" s="6"/>
      <c r="E56" s="299"/>
      <c r="F56" s="6"/>
      <c r="G56" s="6"/>
      <c r="H56" s="289">
        <v>53</v>
      </c>
      <c r="I56" s="290">
        <v>5.23</v>
      </c>
      <c r="J56" s="291">
        <v>0.59</v>
      </c>
      <c r="K56" s="292">
        <v>6.46</v>
      </c>
      <c r="L56" s="293">
        <v>0.66</v>
      </c>
      <c r="M56" s="294">
        <v>4.54</v>
      </c>
      <c r="N56" s="295">
        <v>0.46</v>
      </c>
    </row>
    <row r="57" spans="1:14" ht="12.75">
      <c r="A57" s="6"/>
      <c r="B57" s="6"/>
      <c r="C57" s="299"/>
      <c r="D57" s="6"/>
      <c r="E57" s="299"/>
      <c r="F57" s="6"/>
      <c r="G57" s="6"/>
      <c r="H57" s="289">
        <v>54</v>
      </c>
      <c r="I57" s="290">
        <v>5.25</v>
      </c>
      <c r="J57" s="291">
        <v>0.59</v>
      </c>
      <c r="K57" s="292">
        <v>6.48</v>
      </c>
      <c r="L57" s="293">
        <v>0.66</v>
      </c>
      <c r="M57" s="294">
        <v>4.5599999999999996</v>
      </c>
      <c r="N57" s="295">
        <v>0.46</v>
      </c>
    </row>
    <row r="58" spans="1:14" ht="12.75">
      <c r="A58" s="6"/>
      <c r="B58" s="6"/>
      <c r="C58" s="299"/>
      <c r="D58" s="6"/>
      <c r="E58" s="299"/>
      <c r="F58" s="6"/>
      <c r="G58" s="6"/>
      <c r="H58" s="289">
        <v>55</v>
      </c>
      <c r="I58" s="290">
        <v>5.26</v>
      </c>
      <c r="J58" s="291">
        <v>0.59</v>
      </c>
      <c r="K58" s="292">
        <v>6.5</v>
      </c>
      <c r="L58" s="293">
        <v>0.65</v>
      </c>
      <c r="M58" s="294">
        <v>4.57</v>
      </c>
      <c r="N58" s="295">
        <v>0.46</v>
      </c>
    </row>
    <row r="59" spans="1:14" ht="12.75">
      <c r="A59" s="6"/>
      <c r="B59" s="6"/>
      <c r="C59" s="299"/>
      <c r="D59" s="6"/>
      <c r="E59" s="299"/>
      <c r="F59" s="6"/>
      <c r="G59" s="6"/>
      <c r="H59" s="289">
        <v>56</v>
      </c>
      <c r="I59" s="290">
        <v>5.27</v>
      </c>
      <c r="J59" s="291">
        <v>0.59</v>
      </c>
      <c r="K59" s="292">
        <v>6.52</v>
      </c>
      <c r="L59" s="293">
        <v>0.65</v>
      </c>
      <c r="M59" s="294">
        <v>4.59</v>
      </c>
      <c r="N59" s="295">
        <v>0.46</v>
      </c>
    </row>
    <row r="60" spans="1:14" ht="12.75">
      <c r="A60" s="6"/>
      <c r="B60" s="6"/>
      <c r="C60" s="299"/>
      <c r="D60" s="6"/>
      <c r="E60" s="299"/>
      <c r="F60" s="6"/>
      <c r="G60" s="6"/>
      <c r="H60" s="289">
        <v>57</v>
      </c>
      <c r="I60" s="290">
        <v>5.29</v>
      </c>
      <c r="J60" s="291">
        <v>0.57999999999999996</v>
      </c>
      <c r="K60" s="292">
        <v>6.54</v>
      </c>
      <c r="L60" s="293">
        <v>0.65</v>
      </c>
      <c r="M60" s="294">
        <v>4.5999999999999996</v>
      </c>
      <c r="N60" s="295">
        <v>0.45</v>
      </c>
    </row>
    <row r="61" spans="1:14" ht="12.75">
      <c r="A61" s="6"/>
      <c r="B61" s="6"/>
      <c r="C61" s="299"/>
      <c r="D61" s="6"/>
      <c r="E61" s="299"/>
      <c r="F61" s="6"/>
      <c r="G61" s="6"/>
      <c r="H61" s="289">
        <v>58</v>
      </c>
      <c r="I61" s="290">
        <v>5.3</v>
      </c>
      <c r="J61" s="291">
        <v>0.57999999999999996</v>
      </c>
      <c r="K61" s="292">
        <v>6.55</v>
      </c>
      <c r="L61" s="293">
        <v>0.65</v>
      </c>
      <c r="M61" s="294">
        <v>4.6100000000000003</v>
      </c>
      <c r="N61" s="295">
        <v>0.45</v>
      </c>
    </row>
    <row r="62" spans="1:14" ht="12.75">
      <c r="A62" s="6"/>
      <c r="B62" s="6"/>
      <c r="C62" s="299"/>
      <c r="D62" s="6"/>
      <c r="E62" s="299"/>
      <c r="F62" s="6"/>
      <c r="G62" s="6"/>
      <c r="H62" s="289">
        <v>59</v>
      </c>
      <c r="I62" s="290">
        <v>5.31</v>
      </c>
      <c r="J62" s="291">
        <v>0.57999999999999996</v>
      </c>
      <c r="K62" s="292">
        <v>6.57</v>
      </c>
      <c r="L62" s="293">
        <v>0.65</v>
      </c>
      <c r="M62" s="294">
        <v>4.63</v>
      </c>
      <c r="N62" s="295">
        <v>0.45</v>
      </c>
    </row>
    <row r="63" spans="1:14" ht="12.75">
      <c r="A63" s="6"/>
      <c r="B63" s="6"/>
      <c r="C63" s="299"/>
      <c r="D63" s="6"/>
      <c r="E63" s="299"/>
      <c r="F63" s="6"/>
      <c r="G63" s="6"/>
      <c r="H63" s="289">
        <v>60</v>
      </c>
      <c r="I63" s="290">
        <v>5.32</v>
      </c>
      <c r="J63" s="291">
        <v>0.57999999999999996</v>
      </c>
      <c r="K63" s="292">
        <v>6.59</v>
      </c>
      <c r="L63" s="293">
        <v>0.65</v>
      </c>
      <c r="M63" s="294">
        <v>4.6399999999999997</v>
      </c>
      <c r="N63" s="295">
        <v>0.45</v>
      </c>
    </row>
    <row r="64" spans="1:14" ht="12.75">
      <c r="A64" s="6"/>
      <c r="B64" s="6"/>
      <c r="C64" s="299"/>
      <c r="D64" s="6"/>
      <c r="E64" s="299"/>
      <c r="F64" s="6"/>
      <c r="G64" s="6"/>
      <c r="H64" s="289">
        <v>61</v>
      </c>
      <c r="I64" s="290">
        <v>5.34</v>
      </c>
      <c r="J64" s="291">
        <v>0.57999999999999996</v>
      </c>
      <c r="K64" s="292">
        <v>6.61</v>
      </c>
      <c r="L64" s="293">
        <v>0.65</v>
      </c>
      <c r="M64" s="294">
        <v>4.6500000000000004</v>
      </c>
      <c r="N64" s="295">
        <v>0.45</v>
      </c>
    </row>
    <row r="65" spans="1:14" ht="12.75">
      <c r="A65" s="6"/>
      <c r="B65" s="6"/>
      <c r="C65" s="299"/>
      <c r="D65" s="6"/>
      <c r="E65" s="299"/>
      <c r="F65" s="6"/>
      <c r="G65" s="6"/>
      <c r="H65" s="289">
        <v>62</v>
      </c>
      <c r="I65" s="290">
        <v>5.35</v>
      </c>
      <c r="J65" s="291">
        <v>0.57999999999999996</v>
      </c>
      <c r="K65" s="292">
        <v>6.63</v>
      </c>
      <c r="L65" s="293">
        <v>0.64</v>
      </c>
      <c r="M65" s="294">
        <v>4.66</v>
      </c>
      <c r="N65" s="295">
        <v>0.45</v>
      </c>
    </row>
    <row r="66" spans="1:14" ht="12.75">
      <c r="A66" s="6"/>
      <c r="B66" s="6"/>
      <c r="C66" s="299"/>
      <c r="D66" s="6"/>
      <c r="E66" s="299"/>
      <c r="F66" s="6"/>
      <c r="G66" s="6"/>
      <c r="H66" s="289">
        <v>63</v>
      </c>
      <c r="I66" s="290">
        <v>5.36</v>
      </c>
      <c r="J66" s="291">
        <v>0.57999999999999996</v>
      </c>
      <c r="K66" s="292">
        <v>6.64</v>
      </c>
      <c r="L66" s="293">
        <v>0.64</v>
      </c>
      <c r="M66" s="294">
        <v>4.68</v>
      </c>
      <c r="N66" s="295">
        <v>0.45</v>
      </c>
    </row>
    <row r="67" spans="1:14" ht="12.75">
      <c r="A67" s="6"/>
      <c r="B67" s="6"/>
      <c r="C67" s="299"/>
      <c r="D67" s="6"/>
      <c r="E67" s="299"/>
      <c r="F67" s="6"/>
      <c r="G67" s="6"/>
      <c r="H67" s="289">
        <v>64</v>
      </c>
      <c r="I67" s="290">
        <v>5.37</v>
      </c>
      <c r="J67" s="291">
        <v>0.57999999999999996</v>
      </c>
      <c r="K67" s="292">
        <v>6.66</v>
      </c>
      <c r="L67" s="293">
        <v>0.64</v>
      </c>
      <c r="M67" s="294">
        <v>4.6900000000000004</v>
      </c>
      <c r="N67" s="295">
        <v>0.45</v>
      </c>
    </row>
    <row r="68" spans="1:14" ht="12.75">
      <c r="A68" s="6"/>
      <c r="B68" s="6"/>
      <c r="C68" s="299"/>
      <c r="D68" s="6"/>
      <c r="E68" s="299"/>
      <c r="F68" s="6"/>
      <c r="G68" s="6"/>
      <c r="H68" s="289">
        <v>65</v>
      </c>
      <c r="I68" s="290">
        <v>5.38</v>
      </c>
      <c r="J68" s="291">
        <v>0.57999999999999996</v>
      </c>
      <c r="K68" s="292">
        <v>6.67</v>
      </c>
      <c r="L68" s="293">
        <v>0.64</v>
      </c>
      <c r="M68" s="294">
        <v>4.7</v>
      </c>
      <c r="N68" s="295">
        <v>0.45</v>
      </c>
    </row>
    <row r="69" spans="1:14" ht="12.75">
      <c r="A69" s="6"/>
      <c r="B69" s="6"/>
      <c r="C69" s="299"/>
      <c r="D69" s="6"/>
      <c r="E69" s="299"/>
      <c r="F69" s="6"/>
      <c r="G69" s="6"/>
      <c r="H69" s="289">
        <v>66</v>
      </c>
      <c r="I69" s="290">
        <v>5.39</v>
      </c>
      <c r="J69" s="291">
        <v>0.57999999999999996</v>
      </c>
      <c r="K69" s="292">
        <v>6.69</v>
      </c>
      <c r="L69" s="293">
        <v>0.64</v>
      </c>
      <c r="M69" s="294">
        <v>4.71</v>
      </c>
      <c r="N69" s="295">
        <v>0.45</v>
      </c>
    </row>
    <row r="70" spans="1:14" ht="12.75">
      <c r="A70" s="6"/>
      <c r="B70" s="6"/>
      <c r="C70" s="299"/>
      <c r="D70" s="6"/>
      <c r="E70" s="299"/>
      <c r="F70" s="6"/>
      <c r="G70" s="6"/>
      <c r="H70" s="289">
        <v>67</v>
      </c>
      <c r="I70" s="290">
        <v>5.4</v>
      </c>
      <c r="J70" s="291">
        <v>0.56999999999999995</v>
      </c>
      <c r="K70" s="292">
        <v>6.71</v>
      </c>
      <c r="L70" s="293">
        <v>0.64</v>
      </c>
      <c r="M70" s="294">
        <v>4.72</v>
      </c>
      <c r="N70" s="295">
        <v>0.45</v>
      </c>
    </row>
    <row r="71" spans="1:14" ht="12.75">
      <c r="A71" s="6"/>
      <c r="B71" s="6"/>
      <c r="C71" s="299"/>
      <c r="D71" s="6"/>
      <c r="E71" s="299"/>
      <c r="F71" s="6"/>
      <c r="G71" s="6"/>
      <c r="H71" s="289">
        <v>68</v>
      </c>
      <c r="I71" s="290">
        <v>5.41</v>
      </c>
      <c r="J71" s="291">
        <v>0.56999999999999995</v>
      </c>
      <c r="K71" s="292">
        <v>6.72</v>
      </c>
      <c r="L71" s="293">
        <v>0.64</v>
      </c>
      <c r="M71" s="294">
        <v>4.7300000000000004</v>
      </c>
      <c r="N71" s="295">
        <v>0.45</v>
      </c>
    </row>
    <row r="72" spans="1:14" ht="12.75">
      <c r="A72" s="6"/>
      <c r="B72" s="6"/>
      <c r="C72" s="299"/>
      <c r="D72" s="6"/>
      <c r="E72" s="299"/>
      <c r="F72" s="6"/>
      <c r="G72" s="6"/>
      <c r="H72" s="289">
        <v>69</v>
      </c>
      <c r="I72" s="290">
        <v>5.42</v>
      </c>
      <c r="J72" s="291">
        <v>0.56999999999999995</v>
      </c>
      <c r="K72" s="292">
        <v>6.74</v>
      </c>
      <c r="L72" s="293">
        <v>0.64</v>
      </c>
      <c r="M72" s="294">
        <v>4.74</v>
      </c>
      <c r="N72" s="295">
        <v>0.44</v>
      </c>
    </row>
    <row r="73" spans="1:14" ht="12.75">
      <c r="A73" s="6"/>
      <c r="B73" s="6"/>
      <c r="C73" s="299"/>
      <c r="D73" s="6"/>
      <c r="E73" s="299"/>
      <c r="F73" s="6"/>
      <c r="G73" s="6"/>
      <c r="H73" s="289">
        <v>70</v>
      </c>
      <c r="I73" s="290">
        <v>5.44</v>
      </c>
      <c r="J73" s="291">
        <v>0.56999999999999995</v>
      </c>
      <c r="K73" s="292">
        <v>6.75</v>
      </c>
      <c r="L73" s="293">
        <v>0.64</v>
      </c>
      <c r="M73" s="294">
        <v>4.76</v>
      </c>
      <c r="N73" s="295">
        <v>0.44</v>
      </c>
    </row>
    <row r="74" spans="1:14" ht="12.75">
      <c r="A74" s="6"/>
      <c r="B74" s="6"/>
      <c r="C74" s="299"/>
      <c r="D74" s="6"/>
      <c r="E74" s="299"/>
      <c r="F74" s="6"/>
      <c r="G74" s="6"/>
      <c r="H74" s="289">
        <v>71</v>
      </c>
      <c r="I74" s="290">
        <v>5.45</v>
      </c>
      <c r="J74" s="291">
        <v>0.56999999999999995</v>
      </c>
      <c r="K74" s="292">
        <v>6.77</v>
      </c>
      <c r="L74" s="293">
        <v>0.64</v>
      </c>
      <c r="M74" s="294">
        <v>4.7699999999999996</v>
      </c>
      <c r="N74" s="295">
        <v>0.44</v>
      </c>
    </row>
    <row r="75" spans="1:14" ht="12.75">
      <c r="A75" s="6"/>
      <c r="B75" s="6"/>
      <c r="C75" s="299"/>
      <c r="D75" s="6"/>
      <c r="E75" s="299"/>
      <c r="F75" s="6"/>
      <c r="G75" s="6"/>
      <c r="H75" s="289">
        <v>72</v>
      </c>
      <c r="I75" s="290">
        <v>5.46</v>
      </c>
      <c r="J75" s="291">
        <v>0.56999999999999995</v>
      </c>
      <c r="K75" s="292">
        <v>6.78</v>
      </c>
      <c r="L75" s="293">
        <v>0.63</v>
      </c>
      <c r="M75" s="294">
        <v>4.78</v>
      </c>
      <c r="N75" s="295">
        <v>0.44</v>
      </c>
    </row>
    <row r="76" spans="1:14" ht="12.75">
      <c r="A76" s="6"/>
      <c r="B76" s="6"/>
      <c r="C76" s="299"/>
      <c r="D76" s="6"/>
      <c r="E76" s="299"/>
      <c r="F76" s="6"/>
      <c r="G76" s="6"/>
      <c r="H76" s="289">
        <v>73</v>
      </c>
      <c r="I76" s="290">
        <v>5.47</v>
      </c>
      <c r="J76" s="291">
        <v>0.56999999999999995</v>
      </c>
      <c r="K76" s="292">
        <v>6.8</v>
      </c>
      <c r="L76" s="293">
        <v>0.63</v>
      </c>
      <c r="M76" s="294">
        <v>4.79</v>
      </c>
      <c r="N76" s="295">
        <v>0.44</v>
      </c>
    </row>
    <row r="77" spans="1:14" ht="12.75">
      <c r="A77" s="6"/>
      <c r="B77" s="6"/>
      <c r="C77" s="299"/>
      <c r="D77" s="6"/>
      <c r="E77" s="299"/>
      <c r="F77" s="6"/>
      <c r="G77" s="6"/>
      <c r="H77" s="289">
        <v>74</v>
      </c>
      <c r="I77" s="290">
        <v>5.47</v>
      </c>
      <c r="J77" s="291">
        <v>0.56999999999999995</v>
      </c>
      <c r="K77" s="292">
        <v>6.81</v>
      </c>
      <c r="L77" s="293">
        <v>0.63</v>
      </c>
      <c r="M77" s="294">
        <v>4.8</v>
      </c>
      <c r="N77" s="295">
        <v>0.44</v>
      </c>
    </row>
    <row r="78" spans="1:14" ht="12.75">
      <c r="A78" s="6"/>
      <c r="B78" s="6"/>
      <c r="C78" s="299"/>
      <c r="D78" s="6"/>
      <c r="E78" s="299"/>
      <c r="F78" s="6"/>
      <c r="G78" s="6"/>
      <c r="H78" s="289">
        <v>75</v>
      </c>
      <c r="I78" s="290">
        <v>5.48</v>
      </c>
      <c r="J78" s="291">
        <v>0.56999999999999995</v>
      </c>
      <c r="K78" s="292">
        <v>6.82</v>
      </c>
      <c r="L78" s="293">
        <v>0.63</v>
      </c>
      <c r="M78" s="294">
        <v>4.8099999999999996</v>
      </c>
      <c r="N78" s="295">
        <v>0.44</v>
      </c>
    </row>
    <row r="79" spans="1:14" ht="12.75">
      <c r="A79" s="6"/>
      <c r="B79" s="6"/>
      <c r="C79" s="299"/>
      <c r="D79" s="6"/>
      <c r="E79" s="299"/>
      <c r="F79" s="6"/>
      <c r="G79" s="6"/>
      <c r="H79" s="289">
        <v>76</v>
      </c>
      <c r="I79" s="290">
        <v>5.49</v>
      </c>
      <c r="J79" s="291">
        <v>0.56999999999999995</v>
      </c>
      <c r="K79" s="292">
        <v>6.84</v>
      </c>
      <c r="L79" s="293">
        <v>0.63</v>
      </c>
      <c r="M79" s="294">
        <v>4.82</v>
      </c>
      <c r="N79" s="295">
        <v>0.44</v>
      </c>
    </row>
    <row r="80" spans="1:14" ht="12.75">
      <c r="A80" s="6"/>
      <c r="B80" s="6"/>
      <c r="C80" s="299"/>
      <c r="D80" s="6"/>
      <c r="E80" s="299"/>
      <c r="F80" s="6"/>
      <c r="G80" s="6"/>
      <c r="H80" s="289">
        <v>77</v>
      </c>
      <c r="I80" s="290">
        <v>5.5</v>
      </c>
      <c r="J80" s="291">
        <v>0.56999999999999995</v>
      </c>
      <c r="K80" s="292">
        <v>6.85</v>
      </c>
      <c r="L80" s="293">
        <v>0.63</v>
      </c>
      <c r="M80" s="294">
        <v>4.83</v>
      </c>
      <c r="N80" s="295">
        <v>0.44</v>
      </c>
    </row>
    <row r="81" spans="1:14" ht="12.75">
      <c r="A81" s="6"/>
      <c r="B81" s="6"/>
      <c r="C81" s="299"/>
      <c r="D81" s="6"/>
      <c r="E81" s="299"/>
      <c r="F81" s="6"/>
      <c r="G81" s="6"/>
      <c r="H81" s="289">
        <v>78</v>
      </c>
      <c r="I81" s="290">
        <v>5.51</v>
      </c>
      <c r="J81" s="291">
        <v>0.56000000000000005</v>
      </c>
      <c r="K81" s="292">
        <v>6.86</v>
      </c>
      <c r="L81" s="293">
        <v>0.63</v>
      </c>
      <c r="M81" s="294">
        <v>4.83</v>
      </c>
      <c r="N81" s="295">
        <v>0.44</v>
      </c>
    </row>
    <row r="82" spans="1:14" ht="12.75">
      <c r="A82" s="6"/>
      <c r="B82" s="6"/>
      <c r="C82" s="299"/>
      <c r="D82" s="6"/>
      <c r="E82" s="299"/>
      <c r="F82" s="6"/>
      <c r="G82" s="6"/>
      <c r="H82" s="289">
        <v>79</v>
      </c>
      <c r="I82" s="290">
        <v>5.52</v>
      </c>
      <c r="J82" s="291">
        <v>0.56000000000000005</v>
      </c>
      <c r="K82" s="292">
        <v>6.88</v>
      </c>
      <c r="L82" s="293">
        <v>0.63</v>
      </c>
      <c r="M82" s="294">
        <v>4.84</v>
      </c>
      <c r="N82" s="295">
        <v>0.44</v>
      </c>
    </row>
    <row r="83" spans="1:14" ht="12.75">
      <c r="A83" s="6"/>
      <c r="B83" s="6"/>
      <c r="C83" s="299"/>
      <c r="D83" s="6"/>
      <c r="E83" s="299"/>
      <c r="F83" s="6"/>
      <c r="G83" s="6"/>
      <c r="H83" s="289">
        <v>80</v>
      </c>
      <c r="I83" s="290">
        <v>5.53</v>
      </c>
      <c r="J83" s="291">
        <v>0.56000000000000005</v>
      </c>
      <c r="K83" s="292">
        <v>6.89</v>
      </c>
      <c r="L83" s="293">
        <v>0.63</v>
      </c>
      <c r="M83" s="294">
        <v>4.8499999999999996</v>
      </c>
      <c r="N83" s="295">
        <v>0.44</v>
      </c>
    </row>
    <row r="84" spans="1:14" ht="12.75">
      <c r="A84" s="6"/>
      <c r="B84" s="6"/>
      <c r="C84" s="299"/>
      <c r="D84" s="6"/>
      <c r="E84" s="299"/>
      <c r="F84" s="6"/>
      <c r="G84" s="6"/>
      <c r="H84" s="289">
        <v>81</v>
      </c>
      <c r="I84" s="290">
        <v>5.54</v>
      </c>
      <c r="J84" s="291">
        <v>0.56000000000000005</v>
      </c>
      <c r="K84" s="292">
        <v>6.9</v>
      </c>
      <c r="L84" s="293">
        <v>0.63</v>
      </c>
      <c r="M84" s="294">
        <v>4.8600000000000003</v>
      </c>
      <c r="N84" s="295">
        <v>0.44</v>
      </c>
    </row>
    <row r="85" spans="1:14" ht="12.75">
      <c r="A85" s="6"/>
      <c r="B85" s="6"/>
      <c r="C85" s="299"/>
      <c r="D85" s="6"/>
      <c r="E85" s="299"/>
      <c r="F85" s="6"/>
      <c r="G85" s="6"/>
      <c r="H85" s="289">
        <v>82</v>
      </c>
      <c r="I85" s="290">
        <v>5.55</v>
      </c>
      <c r="J85" s="291">
        <v>0.56000000000000005</v>
      </c>
      <c r="K85" s="292">
        <v>6.92</v>
      </c>
      <c r="L85" s="293">
        <v>0.63</v>
      </c>
      <c r="M85" s="294">
        <v>4.87</v>
      </c>
      <c r="N85" s="295">
        <v>0.44</v>
      </c>
    </row>
    <row r="86" spans="1:14" ht="12.75">
      <c r="A86" s="6"/>
      <c r="B86" s="6"/>
      <c r="C86" s="299"/>
      <c r="D86" s="6"/>
      <c r="E86" s="299"/>
      <c r="F86" s="6"/>
      <c r="G86" s="6"/>
      <c r="H86" s="289">
        <v>83</v>
      </c>
      <c r="I86" s="290">
        <v>5.56</v>
      </c>
      <c r="J86" s="291">
        <v>0.56000000000000005</v>
      </c>
      <c r="K86" s="292">
        <v>6.93</v>
      </c>
      <c r="L86" s="293">
        <v>0.62</v>
      </c>
      <c r="M86" s="294">
        <v>4.88</v>
      </c>
      <c r="N86" s="295">
        <v>0.44</v>
      </c>
    </row>
    <row r="87" spans="1:14" ht="12.75">
      <c r="A87" s="6"/>
      <c r="B87" s="6"/>
      <c r="C87" s="299"/>
      <c r="D87" s="6"/>
      <c r="E87" s="299"/>
      <c r="F87" s="6"/>
      <c r="G87" s="6"/>
      <c r="H87" s="289">
        <v>84</v>
      </c>
      <c r="I87" s="290">
        <v>5.57</v>
      </c>
      <c r="J87" s="291">
        <v>0.56000000000000005</v>
      </c>
      <c r="K87" s="292">
        <v>6.94</v>
      </c>
      <c r="L87" s="293">
        <v>0.62</v>
      </c>
      <c r="M87" s="294">
        <v>4.8899999999999997</v>
      </c>
      <c r="N87" s="295">
        <v>0.44</v>
      </c>
    </row>
    <row r="88" spans="1:14" ht="12.75">
      <c r="A88" s="6"/>
      <c r="B88" s="6"/>
      <c r="C88" s="299"/>
      <c r="D88" s="6"/>
      <c r="E88" s="299"/>
      <c r="F88" s="6"/>
      <c r="G88" s="6"/>
      <c r="H88" s="289">
        <v>85</v>
      </c>
      <c r="I88" s="290">
        <v>5.57</v>
      </c>
      <c r="J88" s="291">
        <v>0.56000000000000005</v>
      </c>
      <c r="K88" s="292">
        <v>6.95</v>
      </c>
      <c r="L88" s="293">
        <v>0.62</v>
      </c>
      <c r="M88" s="294">
        <v>4.9000000000000004</v>
      </c>
      <c r="N88" s="295">
        <v>0.44</v>
      </c>
    </row>
    <row r="89" spans="1:14" ht="12.75">
      <c r="A89" s="6"/>
      <c r="B89" s="6"/>
      <c r="C89" s="299"/>
      <c r="D89" s="6"/>
      <c r="E89" s="299"/>
      <c r="F89" s="6"/>
      <c r="G89" s="6"/>
      <c r="H89" s="289">
        <v>86</v>
      </c>
      <c r="I89" s="290">
        <v>5.58</v>
      </c>
      <c r="J89" s="291">
        <v>0.56000000000000005</v>
      </c>
      <c r="K89" s="292">
        <v>6.97</v>
      </c>
      <c r="L89" s="293">
        <v>0.62</v>
      </c>
      <c r="M89" s="294">
        <v>4.91</v>
      </c>
      <c r="N89" s="295">
        <v>0.43</v>
      </c>
    </row>
    <row r="90" spans="1:14" ht="12.75">
      <c r="A90" s="6"/>
      <c r="B90" s="6"/>
      <c r="C90" s="299"/>
      <c r="D90" s="6"/>
      <c r="E90" s="299"/>
      <c r="F90" s="6"/>
      <c r="G90" s="6"/>
      <c r="H90" s="289">
        <v>87</v>
      </c>
      <c r="I90" s="290">
        <v>5.59</v>
      </c>
      <c r="J90" s="291">
        <v>0.56000000000000005</v>
      </c>
      <c r="K90" s="292">
        <v>6.98</v>
      </c>
      <c r="L90" s="293">
        <v>0.62</v>
      </c>
      <c r="M90" s="294">
        <v>4.91</v>
      </c>
      <c r="N90" s="295">
        <v>0.43</v>
      </c>
    </row>
    <row r="91" spans="1:14" ht="12.75">
      <c r="A91" s="6"/>
      <c r="B91" s="6"/>
      <c r="C91" s="299"/>
      <c r="D91" s="6"/>
      <c r="E91" s="299"/>
      <c r="F91" s="6"/>
      <c r="G91" s="6"/>
      <c r="H91" s="289">
        <v>88</v>
      </c>
      <c r="I91" s="290">
        <v>5.6</v>
      </c>
      <c r="J91" s="291">
        <v>0.56000000000000005</v>
      </c>
      <c r="K91" s="292">
        <v>6.99</v>
      </c>
      <c r="L91" s="293">
        <v>0.62</v>
      </c>
      <c r="M91" s="294">
        <v>4.92</v>
      </c>
      <c r="N91" s="295">
        <v>0.43</v>
      </c>
    </row>
    <row r="92" spans="1:14" ht="12.75">
      <c r="A92" s="6"/>
      <c r="B92" s="6"/>
      <c r="C92" s="299"/>
      <c r="D92" s="6"/>
      <c r="E92" s="299"/>
      <c r="F92" s="6"/>
      <c r="G92" s="6"/>
      <c r="H92" s="289">
        <v>89</v>
      </c>
      <c r="I92" s="290">
        <v>5.61</v>
      </c>
      <c r="J92" s="291">
        <v>0.56000000000000005</v>
      </c>
      <c r="K92" s="292">
        <v>7</v>
      </c>
      <c r="L92" s="293">
        <v>0.62</v>
      </c>
      <c r="M92" s="294">
        <v>4.93</v>
      </c>
      <c r="N92" s="295">
        <v>0.43</v>
      </c>
    </row>
    <row r="93" spans="1:14" ht="12.75">
      <c r="A93" s="6"/>
      <c r="B93" s="6"/>
      <c r="C93" s="299"/>
      <c r="D93" s="6"/>
      <c r="E93" s="299"/>
      <c r="F93" s="6"/>
      <c r="G93" s="6"/>
      <c r="H93" s="289">
        <v>90</v>
      </c>
      <c r="I93" s="290">
        <v>5.61</v>
      </c>
      <c r="J93" s="291">
        <v>0.56000000000000005</v>
      </c>
      <c r="K93" s="292">
        <v>7.01</v>
      </c>
      <c r="L93" s="293">
        <v>0.62</v>
      </c>
      <c r="M93" s="294">
        <v>4.9400000000000004</v>
      </c>
      <c r="N93" s="295">
        <v>0.43</v>
      </c>
    </row>
    <row r="94" spans="1:14" ht="12.75">
      <c r="A94" s="6"/>
      <c r="B94" s="6"/>
      <c r="C94" s="299"/>
      <c r="D94" s="6"/>
      <c r="E94" s="299"/>
      <c r="F94" s="6"/>
      <c r="G94" s="6"/>
      <c r="H94" s="289">
        <v>91</v>
      </c>
      <c r="I94" s="290">
        <v>5.62</v>
      </c>
      <c r="J94" s="291">
        <v>0.56000000000000005</v>
      </c>
      <c r="K94" s="292">
        <v>7.02</v>
      </c>
      <c r="L94" s="293">
        <v>0.62</v>
      </c>
      <c r="M94" s="294">
        <v>4.95</v>
      </c>
      <c r="N94" s="295">
        <v>0.43</v>
      </c>
    </row>
    <row r="95" spans="1:14" ht="12.75">
      <c r="A95" s="6"/>
      <c r="B95" s="6"/>
      <c r="C95" s="299"/>
      <c r="D95" s="6"/>
      <c r="E95" s="299"/>
      <c r="F95" s="6"/>
      <c r="G95" s="6"/>
      <c r="H95" s="289">
        <v>92</v>
      </c>
      <c r="I95" s="290">
        <v>5.63</v>
      </c>
      <c r="J95" s="291">
        <v>0.55000000000000004</v>
      </c>
      <c r="K95" s="292">
        <v>7.03</v>
      </c>
      <c r="L95" s="293">
        <v>0.62</v>
      </c>
      <c r="M95" s="294">
        <v>4.95</v>
      </c>
      <c r="N95" s="295">
        <v>0.43</v>
      </c>
    </row>
    <row r="96" spans="1:14" ht="12.75">
      <c r="A96" s="6"/>
      <c r="B96" s="6"/>
      <c r="C96" s="299"/>
      <c r="D96" s="6"/>
      <c r="E96" s="299"/>
      <c r="F96" s="6"/>
      <c r="G96" s="6"/>
      <c r="H96" s="289">
        <v>93</v>
      </c>
      <c r="I96" s="290">
        <v>5.64</v>
      </c>
      <c r="J96" s="291">
        <v>0.55000000000000004</v>
      </c>
      <c r="K96" s="292">
        <v>7.04</v>
      </c>
      <c r="L96" s="293">
        <v>0.62</v>
      </c>
      <c r="M96" s="294">
        <v>4.96</v>
      </c>
      <c r="N96" s="295">
        <v>0.43</v>
      </c>
    </row>
    <row r="97" spans="1:14" ht="12.75">
      <c r="A97" s="6"/>
      <c r="B97" s="6"/>
      <c r="C97" s="299"/>
      <c r="D97" s="6"/>
      <c r="E97" s="299"/>
      <c r="F97" s="6"/>
      <c r="G97" s="6"/>
      <c r="H97" s="289">
        <v>94</v>
      </c>
      <c r="I97" s="290">
        <v>5.64</v>
      </c>
      <c r="J97" s="291">
        <v>0.55000000000000004</v>
      </c>
      <c r="K97" s="292">
        <v>7.05</v>
      </c>
      <c r="L97" s="293">
        <v>0.62</v>
      </c>
      <c r="M97" s="294">
        <v>4.97</v>
      </c>
      <c r="N97" s="295">
        <v>0.43</v>
      </c>
    </row>
    <row r="98" spans="1:14" ht="12.75">
      <c r="A98" s="6"/>
      <c r="B98" s="6"/>
      <c r="C98" s="299"/>
      <c r="D98" s="6"/>
      <c r="E98" s="299"/>
      <c r="F98" s="6"/>
      <c r="G98" s="6"/>
      <c r="H98" s="289">
        <v>95</v>
      </c>
      <c r="I98" s="290">
        <v>5.65</v>
      </c>
      <c r="J98" s="291">
        <v>0.55000000000000004</v>
      </c>
      <c r="K98" s="292">
        <v>7.07</v>
      </c>
      <c r="L98" s="293">
        <v>0.62</v>
      </c>
      <c r="M98" s="294">
        <v>4.9800000000000004</v>
      </c>
      <c r="N98" s="295">
        <v>0.43</v>
      </c>
    </row>
    <row r="99" spans="1:14" ht="12.75">
      <c r="A99" s="6"/>
      <c r="B99" s="6"/>
      <c r="C99" s="299"/>
      <c r="D99" s="6"/>
      <c r="E99" s="299"/>
      <c r="F99" s="6"/>
      <c r="G99" s="6"/>
      <c r="H99" s="289">
        <v>96</v>
      </c>
      <c r="I99" s="290">
        <v>5.66</v>
      </c>
      <c r="J99" s="291">
        <v>0.55000000000000004</v>
      </c>
      <c r="K99" s="292">
        <v>7.08</v>
      </c>
      <c r="L99" s="293">
        <v>0.62</v>
      </c>
      <c r="M99" s="294">
        <v>4.99</v>
      </c>
      <c r="N99" s="295">
        <v>0.43</v>
      </c>
    </row>
    <row r="100" spans="1:14" ht="12.75">
      <c r="A100" s="6"/>
      <c r="B100" s="6"/>
      <c r="C100" s="299"/>
      <c r="D100" s="6"/>
      <c r="E100" s="299"/>
      <c r="F100" s="6"/>
      <c r="G100" s="6"/>
      <c r="H100" s="289">
        <v>97</v>
      </c>
      <c r="I100" s="290">
        <v>5.67</v>
      </c>
      <c r="J100" s="291">
        <v>0.55000000000000004</v>
      </c>
      <c r="K100" s="292">
        <v>7.09</v>
      </c>
      <c r="L100" s="293">
        <v>0.61</v>
      </c>
      <c r="M100" s="294">
        <v>4.99</v>
      </c>
      <c r="N100" s="295">
        <v>0.43</v>
      </c>
    </row>
    <row r="101" spans="1:14" ht="12.75">
      <c r="A101" s="6"/>
      <c r="B101" s="6"/>
      <c r="C101" s="299"/>
      <c r="D101" s="6"/>
      <c r="E101" s="299"/>
      <c r="F101" s="6"/>
      <c r="G101" s="6"/>
      <c r="H101" s="289">
        <v>98</v>
      </c>
      <c r="I101" s="290">
        <v>5.67</v>
      </c>
      <c r="J101" s="291">
        <v>0.55000000000000004</v>
      </c>
      <c r="K101" s="292">
        <v>7.1</v>
      </c>
      <c r="L101" s="293">
        <v>0.61</v>
      </c>
      <c r="M101" s="294">
        <v>5</v>
      </c>
      <c r="N101" s="295">
        <v>0.43</v>
      </c>
    </row>
    <row r="102" spans="1:14" ht="12.75">
      <c r="A102" s="6"/>
      <c r="B102" s="6"/>
      <c r="C102" s="299"/>
      <c r="D102" s="6"/>
      <c r="E102" s="299"/>
      <c r="F102" s="6"/>
      <c r="G102" s="6"/>
      <c r="H102" s="289">
        <v>99</v>
      </c>
      <c r="I102" s="290">
        <v>5.68</v>
      </c>
      <c r="J102" s="291">
        <v>0.55000000000000004</v>
      </c>
      <c r="K102" s="292">
        <v>7.11</v>
      </c>
      <c r="L102" s="293">
        <v>0.61</v>
      </c>
      <c r="M102" s="294">
        <v>5.01</v>
      </c>
      <c r="N102" s="295">
        <v>0.43</v>
      </c>
    </row>
    <row r="103" spans="1:14" ht="12.75">
      <c r="A103" s="6"/>
      <c r="B103" s="6"/>
      <c r="C103" s="299"/>
      <c r="D103" s="6"/>
      <c r="E103" s="299"/>
      <c r="F103" s="6"/>
      <c r="G103" s="6"/>
      <c r="H103" s="289">
        <v>100</v>
      </c>
      <c r="I103" s="290">
        <v>5.69</v>
      </c>
      <c r="J103" s="291">
        <v>0.55000000000000004</v>
      </c>
      <c r="K103" s="292">
        <v>7.12</v>
      </c>
      <c r="L103" s="293">
        <v>0.61</v>
      </c>
      <c r="M103" s="294">
        <v>5.0199999999999996</v>
      </c>
      <c r="N103" s="295">
        <v>0.43</v>
      </c>
    </row>
    <row r="104" spans="1:14" ht="12.75">
      <c r="A104" s="6"/>
      <c r="B104" s="6"/>
      <c r="C104" s="299"/>
      <c r="D104" s="6"/>
      <c r="E104" s="299"/>
      <c r="F104" s="6"/>
      <c r="G104" s="6"/>
    </row>
    <row r="105" spans="1:14" ht="12.75">
      <c r="A105" s="6"/>
      <c r="B105" s="6"/>
      <c r="C105" s="299"/>
      <c r="D105" s="6"/>
      <c r="E105" s="299"/>
      <c r="F105" s="6"/>
      <c r="G105" s="6"/>
    </row>
    <row r="106" spans="1:14" ht="12.75">
      <c r="A106" s="6"/>
      <c r="B106" s="6"/>
      <c r="C106" s="299"/>
      <c r="D106" s="6"/>
      <c r="E106" s="299"/>
      <c r="F106" s="6"/>
      <c r="G106" s="6"/>
    </row>
    <row r="107" spans="1:14" ht="12.75">
      <c r="A107" s="6"/>
      <c r="B107" s="6"/>
      <c r="C107" s="299"/>
      <c r="D107" s="6"/>
      <c r="E107" s="299"/>
      <c r="F107" s="6"/>
      <c r="G107" s="6"/>
    </row>
    <row r="108" spans="1:14" ht="12.75">
      <c r="A108" s="6"/>
      <c r="B108" s="6"/>
      <c r="C108" s="299"/>
      <c r="D108" s="6"/>
      <c r="E108" s="299"/>
      <c r="F108" s="6"/>
      <c r="G108" s="6"/>
    </row>
    <row r="109" spans="1:14" ht="12.75">
      <c r="A109" s="6"/>
      <c r="B109" s="6"/>
      <c r="C109" s="299"/>
      <c r="D109" s="6"/>
      <c r="E109" s="299"/>
      <c r="F109" s="6"/>
      <c r="G109" s="6"/>
    </row>
    <row r="110" spans="1:14" ht="12.75">
      <c r="A110" s="6"/>
      <c r="B110" s="6"/>
      <c r="C110" s="299"/>
      <c r="D110" s="6"/>
      <c r="E110" s="299"/>
      <c r="F110" s="6"/>
      <c r="G110" s="6"/>
    </row>
    <row r="111" spans="1:14" ht="12.75">
      <c r="A111" s="6"/>
      <c r="B111" s="6"/>
      <c r="C111" s="299"/>
      <c r="D111" s="6"/>
      <c r="E111" s="299"/>
      <c r="F111" s="6"/>
      <c r="G111" s="6"/>
    </row>
    <row r="112" spans="1:14" ht="12.75">
      <c r="A112" s="6"/>
      <c r="B112" s="6"/>
      <c r="C112" s="299"/>
      <c r="D112" s="6"/>
      <c r="E112" s="299"/>
      <c r="F112" s="6"/>
      <c r="G112" s="6"/>
    </row>
    <row r="113" spans="1:7" ht="12.75">
      <c r="A113" s="6"/>
      <c r="B113" s="6"/>
      <c r="C113" s="299"/>
      <c r="D113" s="6"/>
      <c r="E113" s="299"/>
      <c r="F113" s="6"/>
      <c r="G113" s="6"/>
    </row>
    <row r="114" spans="1:7" ht="12.75">
      <c r="A114" s="6"/>
      <c r="B114" s="6"/>
      <c r="C114" s="299"/>
      <c r="D114" s="6"/>
      <c r="E114" s="299"/>
      <c r="F114" s="6"/>
      <c r="G114" s="6"/>
    </row>
    <row r="115" spans="1:7" ht="12.75">
      <c r="A115" s="6"/>
      <c r="B115" s="6"/>
      <c r="C115" s="299"/>
      <c r="D115" s="6"/>
      <c r="E115" s="299"/>
      <c r="F115" s="6"/>
      <c r="G115" s="6"/>
    </row>
    <row r="116" spans="1:7" ht="12.75">
      <c r="A116" s="6"/>
      <c r="B116" s="6"/>
      <c r="C116" s="299"/>
      <c r="D116" s="6"/>
      <c r="E116" s="299"/>
      <c r="F116" s="6"/>
      <c r="G116" s="6"/>
    </row>
    <row r="117" spans="1:7" ht="12.75">
      <c r="A117" s="6"/>
      <c r="B117" s="6"/>
      <c r="C117" s="299"/>
      <c r="D117" s="6"/>
      <c r="E117" s="299"/>
      <c r="F117" s="6"/>
      <c r="G117" s="6"/>
    </row>
    <row r="118" spans="1:7" ht="12.75">
      <c r="A118" s="6"/>
      <c r="B118" s="6"/>
      <c r="C118" s="299"/>
      <c r="D118" s="6"/>
      <c r="E118" s="299"/>
      <c r="F118" s="6"/>
      <c r="G118" s="6"/>
    </row>
    <row r="119" spans="1:7" ht="12.75">
      <c r="A119" s="6"/>
      <c r="B119" s="6"/>
      <c r="C119" s="299"/>
      <c r="D119" s="6"/>
      <c r="E119" s="299"/>
      <c r="F119" s="6"/>
      <c r="G119" s="6"/>
    </row>
    <row r="120" spans="1:7" ht="12.75">
      <c r="A120" s="6"/>
      <c r="B120" s="6"/>
      <c r="C120" s="299"/>
      <c r="D120" s="6"/>
      <c r="E120" s="299"/>
      <c r="F120" s="6"/>
      <c r="G120" s="6"/>
    </row>
    <row r="121" spans="1:7" ht="12.75">
      <c r="A121" s="6"/>
      <c r="B121" s="6"/>
      <c r="C121" s="299"/>
      <c r="D121" s="6"/>
      <c r="E121" s="299"/>
      <c r="F121" s="6"/>
      <c r="G121" s="6"/>
    </row>
    <row r="122" spans="1:7" ht="12.75">
      <c r="A122" s="6"/>
      <c r="B122" s="6"/>
      <c r="C122" s="299"/>
      <c r="D122" s="6"/>
      <c r="E122" s="299"/>
      <c r="F122" s="6"/>
      <c r="G122" s="6"/>
    </row>
    <row r="123" spans="1:7" ht="12.75">
      <c r="A123" s="6"/>
      <c r="B123" s="6"/>
      <c r="C123" s="299"/>
      <c r="D123" s="6"/>
      <c r="E123" s="299"/>
      <c r="F123" s="6"/>
      <c r="G123" s="6"/>
    </row>
    <row r="124" spans="1:7" ht="12.75">
      <c r="A124" s="6"/>
      <c r="B124" s="6"/>
      <c r="C124" s="299"/>
      <c r="D124" s="6"/>
      <c r="E124" s="299"/>
      <c r="F124" s="6"/>
      <c r="G124" s="6"/>
    </row>
    <row r="125" spans="1:7" ht="12.75">
      <c r="A125" s="6"/>
      <c r="B125" s="6"/>
      <c r="C125" s="299"/>
      <c r="D125" s="6"/>
      <c r="E125" s="299"/>
      <c r="F125" s="6"/>
      <c r="G125" s="6"/>
    </row>
    <row r="126" spans="1:7" ht="12.75">
      <c r="A126" s="6"/>
      <c r="B126" s="6"/>
      <c r="C126" s="299"/>
      <c r="D126" s="6"/>
      <c r="E126" s="299"/>
      <c r="F126" s="6"/>
      <c r="G126" s="6"/>
    </row>
    <row r="127" spans="1:7" ht="12.75">
      <c r="A127" s="6"/>
      <c r="B127" s="6"/>
      <c r="C127" s="299"/>
      <c r="D127" s="6"/>
      <c r="E127" s="299"/>
      <c r="F127" s="6"/>
      <c r="G127" s="6"/>
    </row>
    <row r="128" spans="1:7" ht="12.75">
      <c r="A128" s="6"/>
      <c r="B128" s="6"/>
      <c r="C128" s="299"/>
      <c r="D128" s="6"/>
      <c r="E128" s="299"/>
      <c r="F128" s="6"/>
      <c r="G128" s="6"/>
    </row>
    <row r="129" spans="1:7" ht="12.75">
      <c r="A129" s="6"/>
      <c r="B129" s="6"/>
      <c r="C129" s="299"/>
      <c r="D129" s="6"/>
      <c r="E129" s="299"/>
      <c r="F129" s="6"/>
      <c r="G129" s="6"/>
    </row>
    <row r="130" spans="1:7" ht="12.75">
      <c r="A130" s="6"/>
      <c r="B130" s="6"/>
      <c r="C130" s="299"/>
      <c r="D130" s="6"/>
      <c r="E130" s="299"/>
      <c r="F130" s="6"/>
      <c r="G130" s="6"/>
    </row>
    <row r="131" spans="1:7" ht="12.75">
      <c r="A131" s="6"/>
      <c r="B131" s="6"/>
      <c r="C131" s="299"/>
      <c r="D131" s="6"/>
      <c r="E131" s="299"/>
      <c r="F131" s="6"/>
      <c r="G131" s="6"/>
    </row>
    <row r="132" spans="1:7" ht="12.75">
      <c r="A132" s="6"/>
      <c r="B132" s="6"/>
      <c r="C132" s="299"/>
      <c r="D132" s="6"/>
      <c r="E132" s="299"/>
      <c r="F132" s="6"/>
      <c r="G132" s="6"/>
    </row>
    <row r="133" spans="1:7" ht="12.75">
      <c r="A133" s="6"/>
      <c r="B133" s="6"/>
      <c r="C133" s="299"/>
      <c r="D133" s="6"/>
      <c r="E133" s="299"/>
      <c r="F133" s="6"/>
      <c r="G133" s="6"/>
    </row>
    <row r="134" spans="1:7" ht="12.75">
      <c r="A134" s="6"/>
      <c r="B134" s="6"/>
      <c r="C134" s="299"/>
      <c r="D134" s="6"/>
      <c r="E134" s="299"/>
      <c r="F134" s="6"/>
      <c r="G134" s="6"/>
    </row>
    <row r="135" spans="1:7" ht="12.75">
      <c r="A135" s="6"/>
      <c r="B135" s="6"/>
      <c r="C135" s="299"/>
      <c r="D135" s="6"/>
      <c r="E135" s="299"/>
      <c r="F135" s="6"/>
      <c r="G135" s="6"/>
    </row>
    <row r="136" spans="1:7" ht="12.75">
      <c r="A136" s="6"/>
      <c r="B136" s="6"/>
      <c r="C136" s="299"/>
      <c r="D136" s="6"/>
      <c r="E136" s="299"/>
      <c r="F136" s="6"/>
      <c r="G136" s="6"/>
    </row>
    <row r="137" spans="1:7" ht="12.75">
      <c r="A137" s="6"/>
      <c r="B137" s="6"/>
      <c r="C137" s="299"/>
      <c r="D137" s="6"/>
      <c r="E137" s="299"/>
      <c r="F137" s="6"/>
      <c r="G137" s="6"/>
    </row>
    <row r="138" spans="1:7" ht="12.75">
      <c r="A138" s="6"/>
      <c r="B138" s="6"/>
      <c r="C138" s="299"/>
      <c r="D138" s="6"/>
      <c r="E138" s="299"/>
      <c r="F138" s="6"/>
      <c r="G138" s="6"/>
    </row>
    <row r="139" spans="1:7" ht="12.75">
      <c r="A139" s="6"/>
      <c r="B139" s="6"/>
      <c r="C139" s="299"/>
      <c r="D139" s="6"/>
      <c r="E139" s="299"/>
      <c r="F139" s="6"/>
      <c r="G139" s="6"/>
    </row>
    <row r="140" spans="1:7" ht="12.75">
      <c r="A140" s="6"/>
      <c r="B140" s="6"/>
      <c r="C140" s="299"/>
      <c r="D140" s="6"/>
      <c r="E140" s="299"/>
      <c r="F140" s="6"/>
      <c r="G140" s="6"/>
    </row>
    <row r="141" spans="1:7" ht="12.75">
      <c r="A141" s="6"/>
      <c r="B141" s="6"/>
      <c r="C141" s="299"/>
      <c r="D141" s="6"/>
      <c r="E141" s="299"/>
      <c r="F141" s="6"/>
      <c r="G141" s="6"/>
    </row>
    <row r="142" spans="1:7" ht="12.75">
      <c r="A142" s="6"/>
      <c r="B142" s="6"/>
      <c r="C142" s="299"/>
      <c r="D142" s="6"/>
      <c r="E142" s="299"/>
      <c r="F142" s="6"/>
      <c r="G142" s="6"/>
    </row>
    <row r="143" spans="1:7" ht="12.75">
      <c r="A143" s="6"/>
      <c r="B143" s="6"/>
      <c r="C143" s="299"/>
      <c r="D143" s="6"/>
      <c r="E143" s="299"/>
      <c r="F143" s="6"/>
      <c r="G143" s="6"/>
    </row>
    <row r="144" spans="1:7" ht="12.75">
      <c r="A144" s="6"/>
      <c r="B144" s="6"/>
      <c r="C144" s="299"/>
      <c r="D144" s="6"/>
      <c r="E144" s="299"/>
      <c r="F144" s="6"/>
      <c r="G144" s="6"/>
    </row>
    <row r="145" spans="1:7" ht="12.75">
      <c r="A145" s="6"/>
      <c r="B145" s="6"/>
      <c r="C145" s="299"/>
      <c r="D145" s="6"/>
      <c r="E145" s="299"/>
      <c r="F145" s="6"/>
      <c r="G145" s="6"/>
    </row>
    <row r="146" spans="1:7" ht="12.75">
      <c r="A146" s="6"/>
      <c r="B146" s="6"/>
      <c r="C146" s="299"/>
      <c r="D146" s="6"/>
      <c r="E146" s="299"/>
      <c r="F146" s="6"/>
      <c r="G146" s="6"/>
    </row>
    <row r="147" spans="1:7" ht="12.75">
      <c r="A147" s="6"/>
      <c r="B147" s="6"/>
      <c r="C147" s="299"/>
      <c r="D147" s="6"/>
      <c r="E147" s="299"/>
      <c r="F147" s="6"/>
      <c r="G147" s="6"/>
    </row>
    <row r="148" spans="1:7" ht="12.75">
      <c r="A148" s="6"/>
      <c r="B148" s="6"/>
      <c r="C148" s="299"/>
      <c r="D148" s="6"/>
      <c r="E148" s="299"/>
      <c r="F148" s="6"/>
      <c r="G148" s="6"/>
    </row>
    <row r="149" spans="1:7" ht="12.75">
      <c r="A149" s="6"/>
      <c r="B149" s="6"/>
      <c r="C149" s="299"/>
      <c r="D149" s="6"/>
      <c r="E149" s="299"/>
      <c r="F149" s="6"/>
      <c r="G149" s="6"/>
    </row>
    <row r="150" spans="1:7" ht="12.75">
      <c r="A150" s="6"/>
      <c r="B150" s="6"/>
      <c r="C150" s="299"/>
      <c r="D150" s="6"/>
      <c r="E150" s="299"/>
      <c r="F150" s="6"/>
      <c r="G150" s="6"/>
    </row>
    <row r="151" spans="1:7" ht="12.75">
      <c r="A151" s="6"/>
      <c r="B151" s="6"/>
      <c r="C151" s="299"/>
      <c r="D151" s="6"/>
      <c r="E151" s="299"/>
      <c r="F151" s="6"/>
      <c r="G151" s="6"/>
    </row>
    <row r="152" spans="1:7" ht="12.75">
      <c r="A152" s="6"/>
      <c r="B152" s="6"/>
      <c r="C152" s="299"/>
      <c r="D152" s="6"/>
      <c r="E152" s="299"/>
      <c r="F152" s="6"/>
      <c r="G152" s="6"/>
    </row>
    <row r="153" spans="1:7" ht="12.75">
      <c r="A153" s="6"/>
      <c r="B153" s="6"/>
      <c r="C153" s="299"/>
      <c r="D153" s="6"/>
      <c r="E153" s="299"/>
      <c r="F153" s="6"/>
      <c r="G153" s="6"/>
    </row>
    <row r="154" spans="1:7" ht="12.75">
      <c r="A154" s="6"/>
      <c r="B154" s="6"/>
      <c r="C154" s="299"/>
      <c r="D154" s="6"/>
      <c r="E154" s="299"/>
      <c r="F154" s="6"/>
      <c r="G154" s="6"/>
    </row>
    <row r="155" spans="1:7" ht="12.75">
      <c r="A155" s="6"/>
      <c r="B155" s="6"/>
      <c r="C155" s="299"/>
      <c r="D155" s="6"/>
      <c r="E155" s="299"/>
      <c r="F155" s="6"/>
      <c r="G155" s="6"/>
    </row>
    <row r="156" spans="1:7" ht="12.75">
      <c r="A156" s="6"/>
      <c r="B156" s="6"/>
      <c r="C156" s="299"/>
      <c r="D156" s="6"/>
      <c r="E156" s="299"/>
      <c r="F156" s="6"/>
      <c r="G156" s="6"/>
    </row>
    <row r="157" spans="1:7" ht="12.75">
      <c r="A157" s="6"/>
      <c r="B157" s="6"/>
      <c r="C157" s="299"/>
      <c r="D157" s="6"/>
      <c r="E157" s="299"/>
      <c r="F157" s="6"/>
      <c r="G157" s="6"/>
    </row>
    <row r="158" spans="1:7" ht="12.75">
      <c r="A158" s="6"/>
      <c r="B158" s="6"/>
      <c r="C158" s="299"/>
      <c r="D158" s="6"/>
      <c r="E158" s="299"/>
      <c r="F158" s="6"/>
      <c r="G158" s="6"/>
    </row>
    <row r="159" spans="1:7" ht="12.75">
      <c r="A159" s="6"/>
      <c r="B159" s="6"/>
      <c r="C159" s="299"/>
      <c r="D159" s="6"/>
      <c r="E159" s="299"/>
      <c r="F159" s="6"/>
      <c r="G159" s="6"/>
    </row>
    <row r="160" spans="1:7" ht="12.75">
      <c r="A160" s="6"/>
      <c r="B160" s="6"/>
      <c r="C160" s="299"/>
      <c r="D160" s="6"/>
      <c r="E160" s="299"/>
      <c r="F160" s="6"/>
      <c r="G160" s="6"/>
    </row>
    <row r="161" spans="1:7" ht="12.75">
      <c r="A161" s="6"/>
      <c r="B161" s="6"/>
      <c r="C161" s="299"/>
      <c r="D161" s="6"/>
      <c r="E161" s="299"/>
      <c r="F161" s="6"/>
      <c r="G161" s="6"/>
    </row>
    <row r="162" spans="1:7" ht="12.75">
      <c r="A162" s="6"/>
      <c r="B162" s="6"/>
      <c r="C162" s="299"/>
      <c r="D162" s="6"/>
      <c r="E162" s="299"/>
      <c r="F162" s="6"/>
      <c r="G162" s="6"/>
    </row>
    <row r="163" spans="1:7" ht="12.75">
      <c r="A163" s="6"/>
      <c r="B163" s="6"/>
      <c r="C163" s="299"/>
      <c r="D163" s="6"/>
      <c r="E163" s="299"/>
      <c r="F163" s="6"/>
      <c r="G163" s="6"/>
    </row>
    <row r="164" spans="1:7" ht="12.75">
      <c r="A164" s="6"/>
      <c r="B164" s="6"/>
      <c r="C164" s="299"/>
      <c r="D164" s="6"/>
      <c r="E164" s="299"/>
      <c r="F164" s="6"/>
      <c r="G164" s="6"/>
    </row>
    <row r="165" spans="1:7" ht="12.75">
      <c r="A165" s="6"/>
      <c r="B165" s="6"/>
      <c r="C165" s="299"/>
      <c r="D165" s="6"/>
      <c r="E165" s="299"/>
      <c r="F165" s="6"/>
      <c r="G165" s="6"/>
    </row>
    <row r="166" spans="1:7" ht="12.75">
      <c r="A166" s="6"/>
      <c r="B166" s="6"/>
      <c r="C166" s="299"/>
      <c r="D166" s="6"/>
      <c r="E166" s="299"/>
      <c r="F166" s="6"/>
      <c r="G166" s="6"/>
    </row>
    <row r="167" spans="1:7" ht="12.75">
      <c r="A167" s="6"/>
      <c r="B167" s="6"/>
      <c r="C167" s="299"/>
      <c r="D167" s="6"/>
      <c r="E167" s="299"/>
      <c r="F167" s="6"/>
      <c r="G167" s="6"/>
    </row>
    <row r="168" spans="1:7" ht="12.75">
      <c r="A168" s="6"/>
      <c r="B168" s="6"/>
      <c r="C168" s="299"/>
      <c r="D168" s="6"/>
      <c r="E168" s="299"/>
      <c r="F168" s="6"/>
      <c r="G168" s="6"/>
    </row>
    <row r="169" spans="1:7" ht="12.75">
      <c r="A169" s="6"/>
      <c r="B169" s="6"/>
      <c r="C169" s="299"/>
      <c r="D169" s="6"/>
      <c r="E169" s="299"/>
      <c r="F169" s="6"/>
      <c r="G169" s="6"/>
    </row>
    <row r="170" spans="1:7" ht="12.75">
      <c r="A170" s="6"/>
      <c r="B170" s="6"/>
      <c r="C170" s="299"/>
      <c r="D170" s="6"/>
      <c r="E170" s="299"/>
      <c r="F170" s="6"/>
      <c r="G170" s="6"/>
    </row>
    <row r="171" spans="1:7" ht="12.75">
      <c r="A171" s="6"/>
      <c r="B171" s="6"/>
      <c r="C171" s="299"/>
      <c r="D171" s="6"/>
      <c r="E171" s="299"/>
      <c r="F171" s="6"/>
      <c r="G171" s="6"/>
    </row>
    <row r="172" spans="1:7" ht="12.75">
      <c r="A172" s="6"/>
      <c r="B172" s="6"/>
      <c r="C172" s="299"/>
      <c r="D172" s="6"/>
      <c r="E172" s="299"/>
      <c r="F172" s="6"/>
      <c r="G172" s="6"/>
    </row>
    <row r="173" spans="1:7" ht="12.75">
      <c r="A173" s="6"/>
      <c r="B173" s="6"/>
      <c r="C173" s="299"/>
      <c r="D173" s="6"/>
      <c r="E173" s="299"/>
      <c r="F173" s="6"/>
      <c r="G173" s="6"/>
    </row>
    <row r="174" spans="1:7" ht="12.75">
      <c r="A174" s="6"/>
      <c r="B174" s="6"/>
      <c r="C174" s="299"/>
      <c r="D174" s="6"/>
      <c r="E174" s="299"/>
      <c r="F174" s="6"/>
      <c r="G174" s="6"/>
    </row>
    <row r="175" spans="1:7" ht="12.75">
      <c r="A175" s="6"/>
      <c r="B175" s="6"/>
      <c r="C175" s="299"/>
      <c r="D175" s="6"/>
      <c r="E175" s="299"/>
      <c r="F175" s="6"/>
      <c r="G175" s="6"/>
    </row>
    <row r="176" spans="1:7" ht="12.75">
      <c r="A176" s="6"/>
      <c r="B176" s="6"/>
      <c r="C176" s="299"/>
      <c r="D176" s="6"/>
      <c r="E176" s="299"/>
      <c r="F176" s="6"/>
      <c r="G176" s="6"/>
    </row>
    <row r="177" spans="1:7" ht="12.75">
      <c r="A177" s="6"/>
      <c r="B177" s="6"/>
      <c r="C177" s="299"/>
      <c r="D177" s="6"/>
      <c r="E177" s="299"/>
      <c r="F177" s="6"/>
      <c r="G177" s="6"/>
    </row>
    <row r="178" spans="1:7" ht="12.75">
      <c r="A178" s="6"/>
      <c r="B178" s="6"/>
      <c r="C178" s="299"/>
      <c r="D178" s="6"/>
      <c r="E178" s="299"/>
      <c r="F178" s="6"/>
      <c r="G178" s="6"/>
    </row>
    <row r="179" spans="1:7" ht="12.75">
      <c r="A179" s="6"/>
      <c r="B179" s="6"/>
      <c r="C179" s="299"/>
      <c r="D179" s="6"/>
      <c r="E179" s="299"/>
      <c r="F179" s="6"/>
      <c r="G179" s="6"/>
    </row>
    <row r="180" spans="1:7" ht="12.75">
      <c r="A180" s="6"/>
      <c r="B180" s="6"/>
      <c r="C180" s="299"/>
      <c r="D180" s="6"/>
      <c r="E180" s="299"/>
      <c r="F180" s="6"/>
      <c r="G180" s="6"/>
    </row>
    <row r="181" spans="1:7" ht="12.75">
      <c r="A181" s="6"/>
      <c r="B181" s="6"/>
      <c r="C181" s="299"/>
      <c r="D181" s="6"/>
      <c r="E181" s="299"/>
      <c r="F181" s="6"/>
      <c r="G181" s="6"/>
    </row>
    <row r="182" spans="1:7" ht="12.75">
      <c r="A182" s="6"/>
      <c r="B182" s="6"/>
      <c r="C182" s="299"/>
      <c r="D182" s="6"/>
      <c r="E182" s="299"/>
      <c r="F182" s="6"/>
      <c r="G182" s="6"/>
    </row>
    <row r="183" spans="1:7" ht="12.75">
      <c r="A183" s="6"/>
      <c r="B183" s="6"/>
      <c r="C183" s="299"/>
      <c r="D183" s="6"/>
      <c r="E183" s="299"/>
      <c r="F183" s="6"/>
      <c r="G183" s="6"/>
    </row>
    <row r="184" spans="1:7" ht="12.75">
      <c r="A184" s="6"/>
      <c r="B184" s="6"/>
      <c r="C184" s="299"/>
      <c r="D184" s="6"/>
      <c r="E184" s="299"/>
      <c r="F184" s="6"/>
      <c r="G184" s="6"/>
    </row>
    <row r="185" spans="1:7" ht="12.75">
      <c r="A185" s="6"/>
      <c r="B185" s="6"/>
      <c r="C185" s="299"/>
      <c r="D185" s="6"/>
      <c r="E185" s="299"/>
      <c r="F185" s="6"/>
      <c r="G185" s="6"/>
    </row>
    <row r="186" spans="1:7" ht="12.75">
      <c r="A186" s="6"/>
      <c r="B186" s="6"/>
      <c r="C186" s="299"/>
      <c r="D186" s="6"/>
      <c r="E186" s="299"/>
      <c r="F186" s="6"/>
      <c r="G186" s="6"/>
    </row>
    <row r="187" spans="1:7" ht="12.75">
      <c r="A187" s="6"/>
      <c r="B187" s="6"/>
      <c r="C187" s="299"/>
      <c r="D187" s="6"/>
      <c r="E187" s="299"/>
      <c r="F187" s="6"/>
      <c r="G187" s="6"/>
    </row>
    <row r="188" spans="1:7" ht="12.75">
      <c r="A188" s="6"/>
      <c r="B188" s="6"/>
      <c r="C188" s="299"/>
      <c r="D188" s="6"/>
      <c r="E188" s="299"/>
      <c r="F188" s="6"/>
      <c r="G188" s="6"/>
    </row>
    <row r="189" spans="1:7" ht="12.75">
      <c r="A189" s="6"/>
      <c r="B189" s="6"/>
      <c r="C189" s="299"/>
      <c r="D189" s="6"/>
      <c r="E189" s="299"/>
      <c r="F189" s="6"/>
      <c r="G189" s="6"/>
    </row>
    <row r="190" spans="1:7" ht="12.75">
      <c r="A190" s="6"/>
      <c r="B190" s="6"/>
      <c r="C190" s="299"/>
      <c r="D190" s="6"/>
      <c r="E190" s="299"/>
      <c r="F190" s="6"/>
      <c r="G190" s="6"/>
    </row>
    <row r="191" spans="1:7" ht="12.75">
      <c r="A191" s="6"/>
      <c r="B191" s="6"/>
      <c r="C191" s="299"/>
      <c r="D191" s="6"/>
      <c r="E191" s="299"/>
      <c r="F191" s="6"/>
      <c r="G191" s="6"/>
    </row>
    <row r="192" spans="1:7" ht="12.75">
      <c r="A192" s="6"/>
      <c r="B192" s="6"/>
      <c r="C192" s="299"/>
      <c r="D192" s="6"/>
      <c r="E192" s="299"/>
      <c r="F192" s="6"/>
      <c r="G192" s="6"/>
    </row>
    <row r="193" spans="1:7" ht="12.75">
      <c r="A193" s="6"/>
      <c r="B193" s="6"/>
      <c r="C193" s="299"/>
      <c r="D193" s="6"/>
      <c r="E193" s="299"/>
      <c r="F193" s="6"/>
      <c r="G193" s="6"/>
    </row>
    <row r="194" spans="1:7" ht="12.75">
      <c r="A194" s="6"/>
      <c r="B194" s="6"/>
      <c r="C194" s="299"/>
      <c r="D194" s="6"/>
      <c r="E194" s="299"/>
      <c r="F194" s="6"/>
      <c r="G194" s="6"/>
    </row>
    <row r="195" spans="1:7" ht="12.75">
      <c r="A195" s="6"/>
      <c r="B195" s="6"/>
      <c r="C195" s="299"/>
      <c r="D195" s="6"/>
      <c r="E195" s="299"/>
      <c r="F195" s="6"/>
      <c r="G195" s="6"/>
    </row>
    <row r="196" spans="1:7" ht="12.75">
      <c r="A196" s="6"/>
      <c r="B196" s="6"/>
      <c r="C196" s="299"/>
      <c r="D196" s="6"/>
      <c r="E196" s="299"/>
      <c r="F196" s="6"/>
      <c r="G196" s="6"/>
    </row>
    <row r="197" spans="1:7" ht="12.75">
      <c r="A197" s="6"/>
      <c r="B197" s="6"/>
      <c r="C197" s="299"/>
      <c r="D197" s="6"/>
      <c r="E197" s="299"/>
      <c r="F197" s="6"/>
      <c r="G197" s="6"/>
    </row>
    <row r="198" spans="1:7" ht="12.75">
      <c r="A198" s="6"/>
      <c r="B198" s="6"/>
      <c r="C198" s="299"/>
      <c r="D198" s="6"/>
      <c r="E198" s="299"/>
      <c r="F198" s="6"/>
      <c r="G198" s="6"/>
    </row>
    <row r="199" spans="1:7" ht="12.75">
      <c r="A199" s="6"/>
      <c r="B199" s="6"/>
      <c r="C199" s="299"/>
      <c r="D199" s="6"/>
      <c r="E199" s="299"/>
      <c r="F199" s="6"/>
      <c r="G199" s="6"/>
    </row>
    <row r="200" spans="1:7" ht="12.75">
      <c r="A200" s="6"/>
      <c r="B200" s="6"/>
      <c r="C200" s="299"/>
      <c r="D200" s="6"/>
      <c r="E200" s="299"/>
      <c r="F200" s="6"/>
      <c r="G200" s="6"/>
    </row>
    <row r="201" spans="1:7" ht="12.75">
      <c r="A201" s="6"/>
      <c r="B201" s="6"/>
      <c r="C201" s="299"/>
      <c r="D201" s="6"/>
      <c r="E201" s="299"/>
      <c r="F201" s="6"/>
      <c r="G201" s="6"/>
    </row>
    <row r="202" spans="1:7" ht="12.75">
      <c r="A202" s="6"/>
      <c r="B202" s="6"/>
      <c r="C202" s="299"/>
      <c r="D202" s="6"/>
      <c r="E202" s="299"/>
      <c r="F202" s="6"/>
      <c r="G202" s="6"/>
    </row>
    <row r="203" spans="1:7" ht="12.75">
      <c r="A203" s="6"/>
      <c r="B203" s="6"/>
      <c r="C203" s="299"/>
      <c r="D203" s="6"/>
      <c r="E203" s="299"/>
      <c r="F203" s="6"/>
      <c r="G203" s="6"/>
    </row>
    <row r="204" spans="1:7" ht="12.75">
      <c r="A204" s="6"/>
      <c r="B204" s="6"/>
      <c r="C204" s="299"/>
      <c r="D204" s="6"/>
      <c r="E204" s="299"/>
      <c r="F204" s="6"/>
      <c r="G204" s="6"/>
    </row>
    <row r="205" spans="1:7" ht="12.75">
      <c r="A205" s="6"/>
      <c r="B205" s="6"/>
      <c r="C205" s="299"/>
      <c r="D205" s="6"/>
      <c r="E205" s="299"/>
      <c r="F205" s="6"/>
      <c r="G205" s="6"/>
    </row>
    <row r="206" spans="1:7" ht="12.75">
      <c r="A206" s="6"/>
      <c r="B206" s="6"/>
      <c r="C206" s="299"/>
      <c r="D206" s="6"/>
      <c r="E206" s="299"/>
      <c r="F206" s="6"/>
      <c r="G206" s="6"/>
    </row>
    <row r="207" spans="1:7" ht="12.75">
      <c r="A207" s="6"/>
      <c r="B207" s="6"/>
      <c r="C207" s="299"/>
      <c r="D207" s="6"/>
      <c r="E207" s="299"/>
      <c r="F207" s="6"/>
      <c r="G207" s="6"/>
    </row>
    <row r="208" spans="1:7" ht="12.75">
      <c r="A208" s="6"/>
      <c r="B208" s="6"/>
      <c r="C208" s="299"/>
      <c r="D208" s="6"/>
      <c r="E208" s="299"/>
      <c r="F208" s="6"/>
      <c r="G208" s="6"/>
    </row>
    <row r="209" spans="1:7" ht="12.75">
      <c r="A209" s="6"/>
      <c r="B209" s="6"/>
      <c r="C209" s="299"/>
      <c r="D209" s="6"/>
      <c r="E209" s="299"/>
      <c r="F209" s="6"/>
      <c r="G209" s="6"/>
    </row>
    <row r="210" spans="1:7" ht="12.75">
      <c r="A210" s="6"/>
      <c r="B210" s="6"/>
      <c r="C210" s="299"/>
      <c r="D210" s="6"/>
      <c r="E210" s="299"/>
      <c r="F210" s="6"/>
      <c r="G210" s="6"/>
    </row>
    <row r="211" spans="1:7" ht="12.75">
      <c r="A211" s="6"/>
      <c r="B211" s="6"/>
      <c r="C211" s="299"/>
      <c r="D211" s="6"/>
      <c r="E211" s="299"/>
      <c r="F211" s="6"/>
      <c r="G211" s="6"/>
    </row>
    <row r="212" spans="1:7" ht="12.75">
      <c r="A212" s="6"/>
      <c r="B212" s="6"/>
      <c r="C212" s="299"/>
      <c r="D212" s="6"/>
      <c r="E212" s="299"/>
      <c r="F212" s="6"/>
      <c r="G212" s="6"/>
    </row>
    <row r="213" spans="1:7" ht="12.75">
      <c r="A213" s="6"/>
      <c r="B213" s="6"/>
      <c r="C213" s="299"/>
      <c r="D213" s="6"/>
      <c r="E213" s="299"/>
      <c r="F213" s="6"/>
      <c r="G213" s="6"/>
    </row>
    <row r="214" spans="1:7" ht="12.75">
      <c r="A214" s="6"/>
      <c r="B214" s="6"/>
      <c r="C214" s="299"/>
      <c r="D214" s="6"/>
      <c r="E214" s="299"/>
      <c r="F214" s="6"/>
      <c r="G214" s="6"/>
    </row>
    <row r="215" spans="1:7" ht="12.75">
      <c r="A215" s="6"/>
      <c r="B215" s="6"/>
      <c r="C215" s="299"/>
      <c r="D215" s="6"/>
      <c r="E215" s="299"/>
      <c r="F215" s="6"/>
      <c r="G215" s="6"/>
    </row>
    <row r="216" spans="1:7" ht="12.75">
      <c r="A216" s="6"/>
      <c r="B216" s="6"/>
      <c r="C216" s="299"/>
      <c r="D216" s="6"/>
      <c r="E216" s="299"/>
      <c r="F216" s="6"/>
      <c r="G216" s="6"/>
    </row>
    <row r="217" spans="1:7" ht="12.75">
      <c r="A217" s="6"/>
      <c r="B217" s="6"/>
      <c r="C217" s="299"/>
      <c r="D217" s="6"/>
      <c r="E217" s="299"/>
      <c r="F217" s="6"/>
      <c r="G217" s="6"/>
    </row>
    <row r="218" spans="1:7" ht="12.75">
      <c r="A218" s="6"/>
      <c r="B218" s="6"/>
      <c r="C218" s="299"/>
      <c r="D218" s="6"/>
      <c r="E218" s="299"/>
      <c r="F218" s="6"/>
      <c r="G218" s="6"/>
    </row>
    <row r="219" spans="1:7" ht="12.75">
      <c r="A219" s="6"/>
      <c r="B219" s="6"/>
      <c r="C219" s="299"/>
      <c r="D219" s="6"/>
      <c r="E219" s="299"/>
      <c r="F219" s="6"/>
      <c r="G219" s="6"/>
    </row>
    <row r="220" spans="1:7" ht="12.75">
      <c r="A220" s="6"/>
      <c r="B220" s="6"/>
      <c r="C220" s="299"/>
      <c r="D220" s="6"/>
      <c r="E220" s="299"/>
      <c r="F220" s="6"/>
      <c r="G220" s="6"/>
    </row>
    <row r="221" spans="1:7" ht="12.75">
      <c r="A221" s="6"/>
      <c r="B221" s="6"/>
      <c r="C221" s="299"/>
      <c r="D221" s="6"/>
      <c r="E221" s="299"/>
      <c r="F221" s="6"/>
      <c r="G221" s="6"/>
    </row>
    <row r="222" spans="1:7" ht="12.75">
      <c r="A222" s="6"/>
      <c r="B222" s="6"/>
      <c r="C222" s="299"/>
      <c r="D222" s="6"/>
      <c r="E222" s="299"/>
      <c r="F222" s="6"/>
      <c r="G222" s="6"/>
    </row>
    <row r="223" spans="1:7" ht="12.75">
      <c r="A223" s="6"/>
      <c r="B223" s="6"/>
      <c r="C223" s="299"/>
      <c r="D223" s="6"/>
      <c r="E223" s="299"/>
      <c r="F223" s="6"/>
      <c r="G223" s="6"/>
    </row>
    <row r="224" spans="1:7" ht="12.75">
      <c r="A224" s="6"/>
      <c r="B224" s="6"/>
      <c r="C224" s="299"/>
      <c r="D224" s="6"/>
      <c r="E224" s="299"/>
      <c r="F224" s="6"/>
      <c r="G224" s="6"/>
    </row>
    <row r="225" spans="1:7" ht="12.75">
      <c r="A225" s="6"/>
      <c r="B225" s="6"/>
      <c r="C225" s="299"/>
      <c r="D225" s="6"/>
      <c r="E225" s="299"/>
      <c r="F225" s="6"/>
      <c r="G225" s="6"/>
    </row>
    <row r="226" spans="1:7" ht="12.75">
      <c r="A226" s="6"/>
      <c r="B226" s="6"/>
      <c r="C226" s="299"/>
      <c r="D226" s="6"/>
      <c r="E226" s="299"/>
      <c r="F226" s="6"/>
      <c r="G226" s="6"/>
    </row>
    <row r="227" spans="1:7" ht="12.75">
      <c r="A227" s="6"/>
      <c r="B227" s="6"/>
      <c r="C227" s="299"/>
      <c r="D227" s="6"/>
      <c r="E227" s="299"/>
      <c r="F227" s="6"/>
      <c r="G227" s="6"/>
    </row>
    <row r="228" spans="1:7" ht="12.75">
      <c r="A228" s="6"/>
      <c r="B228" s="6"/>
      <c r="C228" s="299"/>
      <c r="D228" s="6"/>
      <c r="E228" s="299"/>
      <c r="F228" s="6"/>
      <c r="G228" s="6"/>
    </row>
    <row r="229" spans="1:7" ht="12.75">
      <c r="A229" s="6"/>
      <c r="B229" s="6"/>
      <c r="C229" s="299"/>
      <c r="D229" s="6"/>
      <c r="E229" s="299"/>
      <c r="F229" s="6"/>
      <c r="G229" s="6"/>
    </row>
    <row r="230" spans="1:7" ht="12.75">
      <c r="A230" s="6"/>
      <c r="B230" s="6"/>
      <c r="C230" s="299"/>
      <c r="D230" s="6"/>
      <c r="E230" s="299"/>
      <c r="F230" s="6"/>
      <c r="G230" s="6"/>
    </row>
    <row r="231" spans="1:7" ht="12.75">
      <c r="A231" s="6"/>
      <c r="B231" s="6"/>
      <c r="C231" s="299"/>
      <c r="D231" s="6"/>
      <c r="E231" s="299"/>
      <c r="F231" s="6"/>
      <c r="G231" s="6"/>
    </row>
    <row r="232" spans="1:7" ht="12.75">
      <c r="A232" s="6"/>
      <c r="B232" s="6"/>
      <c r="C232" s="299"/>
      <c r="D232" s="6"/>
      <c r="E232" s="299"/>
      <c r="F232" s="6"/>
      <c r="G232" s="6"/>
    </row>
    <row r="233" spans="1:7" ht="12.75">
      <c r="A233" s="6"/>
      <c r="B233" s="6"/>
      <c r="C233" s="299"/>
      <c r="D233" s="6"/>
      <c r="E233" s="299"/>
      <c r="F233" s="6"/>
      <c r="G233" s="6"/>
    </row>
    <row r="234" spans="1:7" ht="12.75">
      <c r="A234" s="6"/>
      <c r="B234" s="6"/>
      <c r="C234" s="299"/>
      <c r="D234" s="6"/>
      <c r="E234" s="299"/>
      <c r="F234" s="6"/>
      <c r="G234" s="6"/>
    </row>
    <row r="235" spans="1:7" ht="12.75">
      <c r="A235" s="6"/>
      <c r="B235" s="6"/>
      <c r="C235" s="299"/>
      <c r="D235" s="6"/>
      <c r="E235" s="299"/>
      <c r="F235" s="6"/>
      <c r="G235" s="6"/>
    </row>
    <row r="236" spans="1:7" ht="12.75">
      <c r="A236" s="6"/>
      <c r="B236" s="6"/>
      <c r="C236" s="299"/>
      <c r="D236" s="6"/>
      <c r="E236" s="299"/>
      <c r="F236" s="6"/>
      <c r="G236" s="6"/>
    </row>
    <row r="237" spans="1:7" ht="12.75">
      <c r="A237" s="6"/>
      <c r="B237" s="6"/>
      <c r="C237" s="299"/>
      <c r="D237" s="6"/>
      <c r="E237" s="299"/>
      <c r="F237" s="6"/>
      <c r="G237" s="6"/>
    </row>
    <row r="238" spans="1:7" ht="12.75">
      <c r="A238" s="6"/>
      <c r="B238" s="6"/>
      <c r="C238" s="299"/>
      <c r="D238" s="6"/>
      <c r="E238" s="299"/>
      <c r="F238" s="6"/>
      <c r="G238" s="6"/>
    </row>
    <row r="239" spans="1:7" ht="12.75">
      <c r="A239" s="6"/>
      <c r="B239" s="6"/>
      <c r="C239" s="299"/>
      <c r="D239" s="6"/>
      <c r="E239" s="299"/>
      <c r="F239" s="6"/>
      <c r="G239" s="6"/>
    </row>
    <row r="240" spans="1:7" ht="12.75">
      <c r="A240" s="6"/>
      <c r="B240" s="6"/>
      <c r="C240" s="299"/>
      <c r="D240" s="6"/>
      <c r="E240" s="299"/>
      <c r="F240" s="6"/>
      <c r="G240" s="6"/>
    </row>
    <row r="241" spans="1:7" ht="12.75">
      <c r="A241" s="6"/>
      <c r="B241" s="6"/>
      <c r="C241" s="299"/>
      <c r="D241" s="6"/>
      <c r="E241" s="299"/>
      <c r="F241" s="6"/>
      <c r="G241" s="6"/>
    </row>
    <row r="242" spans="1:7" ht="12.75">
      <c r="A242" s="6"/>
      <c r="B242" s="6"/>
      <c r="C242" s="299"/>
      <c r="D242" s="6"/>
      <c r="E242" s="299"/>
      <c r="F242" s="6"/>
      <c r="G242" s="6"/>
    </row>
    <row r="243" spans="1:7" ht="12.75">
      <c r="A243" s="6"/>
      <c r="B243" s="6"/>
      <c r="C243" s="299"/>
      <c r="D243" s="6"/>
      <c r="E243" s="299"/>
      <c r="F243" s="6"/>
      <c r="G243" s="6"/>
    </row>
    <row r="244" spans="1:7" ht="12.75">
      <c r="A244" s="6"/>
      <c r="B244" s="6"/>
      <c r="C244" s="299"/>
      <c r="D244" s="6"/>
      <c r="E244" s="299"/>
      <c r="F244" s="6"/>
      <c r="G244" s="6"/>
    </row>
    <row r="245" spans="1:7" ht="12.75">
      <c r="A245" s="6"/>
      <c r="B245" s="6"/>
      <c r="C245" s="299"/>
      <c r="D245" s="6"/>
      <c r="E245" s="299"/>
      <c r="F245" s="6"/>
      <c r="G245" s="6"/>
    </row>
    <row r="246" spans="1:7" ht="12.75">
      <c r="A246" s="6"/>
      <c r="B246" s="6"/>
      <c r="C246" s="299"/>
      <c r="D246" s="6"/>
      <c r="E246" s="299"/>
      <c r="F246" s="6"/>
      <c r="G246" s="6"/>
    </row>
    <row r="247" spans="1:7" ht="12.75">
      <c r="A247" s="6"/>
      <c r="B247" s="6"/>
      <c r="C247" s="299"/>
      <c r="D247" s="6"/>
      <c r="E247" s="299"/>
      <c r="F247" s="6"/>
      <c r="G247" s="6"/>
    </row>
    <row r="248" spans="1:7" ht="12.75">
      <c r="A248" s="6"/>
      <c r="B248" s="6"/>
      <c r="C248" s="299"/>
      <c r="D248" s="6"/>
      <c r="E248" s="299"/>
      <c r="F248" s="6"/>
      <c r="G248" s="6"/>
    </row>
    <row r="249" spans="1:7" ht="12.75">
      <c r="A249" s="6"/>
      <c r="B249" s="6"/>
      <c r="C249" s="299"/>
      <c r="D249" s="6"/>
      <c r="E249" s="299"/>
      <c r="F249" s="6"/>
      <c r="G249" s="6"/>
    </row>
    <row r="250" spans="1:7" ht="12.75">
      <c r="A250" s="6"/>
      <c r="B250" s="6"/>
      <c r="C250" s="299"/>
      <c r="D250" s="6"/>
      <c r="E250" s="299"/>
      <c r="F250" s="6"/>
      <c r="G250" s="6"/>
    </row>
    <row r="251" spans="1:7" ht="12.75">
      <c r="A251" s="6"/>
      <c r="B251" s="6"/>
      <c r="C251" s="299"/>
      <c r="D251" s="6"/>
      <c r="E251" s="299"/>
      <c r="F251" s="6"/>
      <c r="G251" s="6"/>
    </row>
    <row r="252" spans="1:7" ht="12.75">
      <c r="A252" s="6"/>
      <c r="B252" s="6"/>
      <c r="C252" s="299"/>
      <c r="D252" s="6"/>
      <c r="E252" s="299"/>
      <c r="F252" s="6"/>
      <c r="G252" s="6"/>
    </row>
    <row r="253" spans="1:7" ht="12.75">
      <c r="A253" s="6"/>
      <c r="B253" s="6"/>
      <c r="C253" s="299"/>
      <c r="D253" s="6"/>
      <c r="E253" s="299"/>
      <c r="F253" s="6"/>
      <c r="G253" s="6"/>
    </row>
    <row r="254" spans="1:7" ht="12.75">
      <c r="A254" s="6"/>
      <c r="B254" s="6"/>
      <c r="C254" s="299"/>
      <c r="D254" s="6"/>
      <c r="E254" s="299"/>
      <c r="F254" s="6"/>
      <c r="G254" s="6"/>
    </row>
    <row r="255" spans="1:7" ht="12.75">
      <c r="A255" s="6"/>
      <c r="B255" s="6"/>
      <c r="C255" s="299"/>
      <c r="D255" s="6"/>
      <c r="E255" s="299"/>
      <c r="F255" s="6"/>
      <c r="G255" s="6"/>
    </row>
    <row r="256" spans="1:7" ht="12.75">
      <c r="A256" s="6"/>
      <c r="B256" s="6"/>
      <c r="C256" s="299"/>
      <c r="D256" s="6"/>
      <c r="E256" s="299"/>
      <c r="F256" s="6"/>
      <c r="G256" s="6"/>
    </row>
    <row r="257" spans="1:7" ht="12.75">
      <c r="A257" s="6"/>
      <c r="B257" s="6"/>
      <c r="C257" s="299"/>
      <c r="D257" s="6"/>
      <c r="E257" s="299"/>
      <c r="F257" s="6"/>
      <c r="G257" s="6"/>
    </row>
    <row r="258" spans="1:7" ht="12.75">
      <c r="A258" s="6"/>
      <c r="B258" s="6"/>
      <c r="C258" s="299"/>
      <c r="D258" s="6"/>
      <c r="E258" s="299"/>
      <c r="F258" s="6"/>
      <c r="G258" s="6"/>
    </row>
    <row r="259" spans="1:7" ht="12.75">
      <c r="A259" s="6"/>
      <c r="B259" s="6"/>
      <c r="C259" s="299"/>
      <c r="D259" s="6"/>
      <c r="E259" s="299"/>
      <c r="F259" s="6"/>
      <c r="G259" s="6"/>
    </row>
    <row r="260" spans="1:7" ht="12.75">
      <c r="A260" s="6"/>
      <c r="B260" s="6"/>
      <c r="C260" s="299"/>
      <c r="D260" s="6"/>
      <c r="E260" s="299"/>
      <c r="F260" s="6"/>
      <c r="G260" s="6"/>
    </row>
    <row r="261" spans="1:7" ht="12.75">
      <c r="A261" s="6"/>
      <c r="B261" s="6"/>
      <c r="C261" s="299"/>
      <c r="D261" s="6"/>
      <c r="E261" s="299"/>
      <c r="F261" s="6"/>
      <c r="G261" s="6"/>
    </row>
    <row r="262" spans="1:7" ht="12.75">
      <c r="A262" s="6"/>
      <c r="B262" s="6"/>
      <c r="C262" s="299"/>
      <c r="D262" s="6"/>
      <c r="E262" s="299"/>
      <c r="F262" s="6"/>
      <c r="G262" s="6"/>
    </row>
    <row r="263" spans="1:7" ht="12.75">
      <c r="A263" s="6"/>
      <c r="B263" s="6"/>
      <c r="C263" s="299"/>
      <c r="D263" s="6"/>
      <c r="E263" s="299"/>
      <c r="F263" s="6"/>
      <c r="G263" s="6"/>
    </row>
    <row r="264" spans="1:7" ht="12.75">
      <c r="A264" s="6"/>
      <c r="B264" s="6"/>
      <c r="C264" s="299"/>
      <c r="D264" s="6"/>
      <c r="E264" s="299"/>
      <c r="F264" s="6"/>
      <c r="G264" s="6"/>
    </row>
    <row r="265" spans="1:7" ht="12.75">
      <c r="A265" s="6"/>
      <c r="B265" s="6"/>
      <c r="C265" s="299"/>
      <c r="D265" s="6"/>
      <c r="E265" s="299"/>
      <c r="F265" s="6"/>
      <c r="G265" s="6"/>
    </row>
    <row r="266" spans="1:7" ht="12.75">
      <c r="A266" s="6"/>
      <c r="B266" s="6"/>
      <c r="C266" s="299"/>
      <c r="D266" s="6"/>
      <c r="E266" s="299"/>
      <c r="F266" s="6"/>
      <c r="G266" s="6"/>
    </row>
    <row r="267" spans="1:7" ht="12.75">
      <c r="A267" s="6"/>
      <c r="B267" s="6"/>
      <c r="C267" s="299"/>
      <c r="D267" s="6"/>
      <c r="E267" s="299"/>
      <c r="F267" s="6"/>
      <c r="G267" s="6"/>
    </row>
    <row r="268" spans="1:7" ht="12.75">
      <c r="A268" s="6"/>
      <c r="B268" s="6"/>
      <c r="C268" s="299"/>
      <c r="D268" s="6"/>
      <c r="E268" s="299"/>
      <c r="F268" s="6"/>
      <c r="G268" s="6"/>
    </row>
    <row r="269" spans="1:7" ht="12.75">
      <c r="A269" s="6"/>
      <c r="B269" s="6"/>
      <c r="C269" s="299"/>
      <c r="D269" s="6"/>
      <c r="E269" s="299"/>
      <c r="F269" s="6"/>
      <c r="G269" s="6"/>
    </row>
    <row r="270" spans="1:7" ht="12.75">
      <c r="A270" s="6"/>
      <c r="B270" s="6"/>
      <c r="C270" s="299"/>
      <c r="D270" s="6"/>
      <c r="E270" s="299"/>
      <c r="F270" s="6"/>
      <c r="G270" s="6"/>
    </row>
    <row r="271" spans="1:7" ht="12.75">
      <c r="A271" s="6"/>
      <c r="B271" s="6"/>
      <c r="C271" s="299"/>
      <c r="D271" s="6"/>
      <c r="E271" s="299"/>
      <c r="F271" s="6"/>
      <c r="G271" s="6"/>
    </row>
    <row r="272" spans="1:7" ht="12.75">
      <c r="A272" s="6"/>
      <c r="B272" s="6"/>
      <c r="C272" s="299"/>
      <c r="D272" s="6"/>
      <c r="E272" s="299"/>
      <c r="F272" s="6"/>
      <c r="G272" s="6"/>
    </row>
    <row r="273" spans="1:7" ht="12.75">
      <c r="A273" s="6"/>
      <c r="B273" s="6"/>
      <c r="C273" s="299"/>
      <c r="D273" s="6"/>
      <c r="E273" s="299"/>
      <c r="F273" s="6"/>
      <c r="G273" s="6"/>
    </row>
    <row r="274" spans="1:7" ht="12.75">
      <c r="A274" s="6"/>
      <c r="B274" s="6"/>
      <c r="C274" s="299"/>
      <c r="D274" s="6"/>
      <c r="E274" s="299"/>
      <c r="F274" s="6"/>
      <c r="G274" s="6"/>
    </row>
    <row r="275" spans="1:7" ht="12.75">
      <c r="A275" s="6"/>
      <c r="B275" s="6"/>
      <c r="C275" s="299"/>
      <c r="D275" s="6"/>
      <c r="E275" s="299"/>
      <c r="F275" s="6"/>
      <c r="G275" s="6"/>
    </row>
    <row r="276" spans="1:7" ht="12.75">
      <c r="A276" s="6"/>
      <c r="B276" s="6"/>
      <c r="C276" s="299"/>
      <c r="D276" s="6"/>
      <c r="E276" s="299"/>
      <c r="F276" s="6"/>
      <c r="G276" s="6"/>
    </row>
    <row r="277" spans="1:7" ht="12.75">
      <c r="A277" s="6"/>
      <c r="B277" s="6"/>
      <c r="C277" s="299"/>
      <c r="D277" s="6"/>
      <c r="E277" s="299"/>
      <c r="F277" s="6"/>
      <c r="G277" s="6"/>
    </row>
    <row r="278" spans="1:7" ht="12.75">
      <c r="A278" s="6"/>
      <c r="B278" s="6"/>
      <c r="C278" s="299"/>
      <c r="D278" s="6"/>
      <c r="E278" s="299"/>
      <c r="F278" s="6"/>
      <c r="G278" s="6"/>
    </row>
    <row r="279" spans="1:7" ht="12.75">
      <c r="A279" s="6"/>
      <c r="B279" s="6"/>
      <c r="C279" s="299"/>
      <c r="D279" s="6"/>
      <c r="E279" s="299"/>
      <c r="F279" s="6"/>
      <c r="G279" s="6"/>
    </row>
    <row r="280" spans="1:7" ht="12.75">
      <c r="A280" s="6"/>
      <c r="B280" s="6"/>
      <c r="C280" s="299"/>
      <c r="D280" s="6"/>
      <c r="E280" s="299"/>
      <c r="F280" s="6"/>
      <c r="G280" s="6"/>
    </row>
    <row r="281" spans="1:7" ht="12.75">
      <c r="A281" s="6"/>
      <c r="B281" s="6"/>
      <c r="C281" s="299"/>
      <c r="D281" s="6"/>
      <c r="E281" s="299"/>
      <c r="F281" s="6"/>
      <c r="G281" s="6"/>
    </row>
    <row r="282" spans="1:7" ht="12.75">
      <c r="A282" s="6"/>
      <c r="B282" s="6"/>
      <c r="C282" s="299"/>
      <c r="D282" s="6"/>
      <c r="E282" s="299"/>
      <c r="F282" s="6"/>
      <c r="G282" s="6"/>
    </row>
    <row r="283" spans="1:7" ht="12.75">
      <c r="A283" s="6"/>
      <c r="B283" s="6"/>
      <c r="C283" s="299"/>
      <c r="D283" s="6"/>
      <c r="E283" s="299"/>
      <c r="F283" s="6"/>
      <c r="G283" s="6"/>
    </row>
    <row r="284" spans="1:7" ht="12.75">
      <c r="A284" s="6"/>
      <c r="B284" s="6"/>
      <c r="C284" s="299"/>
      <c r="D284" s="6"/>
      <c r="E284" s="299"/>
      <c r="F284" s="6"/>
      <c r="G284" s="6"/>
    </row>
    <row r="285" spans="1:7" ht="12.75">
      <c r="A285" s="6"/>
      <c r="B285" s="6"/>
      <c r="C285" s="299"/>
      <c r="D285" s="6"/>
      <c r="E285" s="299"/>
      <c r="F285" s="6"/>
      <c r="G285" s="6"/>
    </row>
    <row r="286" spans="1:7" ht="12.75">
      <c r="A286" s="6"/>
      <c r="B286" s="6"/>
      <c r="C286" s="299"/>
      <c r="D286" s="6"/>
      <c r="E286" s="299"/>
      <c r="F286" s="6"/>
      <c r="G286" s="6"/>
    </row>
    <row r="287" spans="1:7" ht="12.75">
      <c r="A287" s="6"/>
      <c r="B287" s="6"/>
      <c r="C287" s="299"/>
      <c r="D287" s="6"/>
      <c r="E287" s="299"/>
      <c r="F287" s="6"/>
      <c r="G287" s="6"/>
    </row>
    <row r="288" spans="1:7" ht="12.75">
      <c r="A288" s="6"/>
      <c r="B288" s="6"/>
      <c r="C288" s="299"/>
      <c r="D288" s="6"/>
      <c r="E288" s="299"/>
      <c r="F288" s="6"/>
      <c r="G288" s="6"/>
    </row>
    <row r="289" spans="1:7" ht="12.75">
      <c r="A289" s="6"/>
      <c r="B289" s="6"/>
      <c r="C289" s="299"/>
      <c r="D289" s="6"/>
      <c r="E289" s="299"/>
      <c r="F289" s="6"/>
      <c r="G289" s="6"/>
    </row>
    <row r="290" spans="1:7" ht="12.75">
      <c r="A290" s="6"/>
      <c r="B290" s="6"/>
      <c r="C290" s="299"/>
      <c r="D290" s="6"/>
      <c r="E290" s="299"/>
      <c r="F290" s="6"/>
      <c r="G290" s="6"/>
    </row>
    <row r="291" spans="1:7" ht="12.75">
      <c r="A291" s="6"/>
      <c r="B291" s="6"/>
      <c r="C291" s="299"/>
      <c r="D291" s="6"/>
      <c r="E291" s="299"/>
      <c r="F291" s="6"/>
      <c r="G291" s="6"/>
    </row>
    <row r="292" spans="1:7" ht="12.75">
      <c r="A292" s="6"/>
      <c r="B292" s="6"/>
      <c r="C292" s="299"/>
      <c r="D292" s="6"/>
      <c r="E292" s="299"/>
      <c r="F292" s="6"/>
      <c r="G292" s="6"/>
    </row>
    <row r="293" spans="1:7" ht="12.75">
      <c r="A293" s="6"/>
      <c r="B293" s="6"/>
      <c r="C293" s="299"/>
      <c r="D293" s="6"/>
      <c r="E293" s="299"/>
      <c r="F293" s="6"/>
      <c r="G293" s="6"/>
    </row>
    <row r="294" spans="1:7" ht="12.75">
      <c r="A294" s="6"/>
      <c r="B294" s="6"/>
      <c r="C294" s="299"/>
      <c r="D294" s="6"/>
      <c r="E294" s="299"/>
      <c r="F294" s="6"/>
      <c r="G294" s="6"/>
    </row>
    <row r="295" spans="1:7" ht="12.75">
      <c r="A295" s="6"/>
      <c r="B295" s="6"/>
      <c r="C295" s="299"/>
      <c r="D295" s="6"/>
      <c r="E295" s="299"/>
      <c r="F295" s="6"/>
      <c r="G295" s="6"/>
    </row>
    <row r="296" spans="1:7" ht="12.75">
      <c r="A296" s="6"/>
      <c r="B296" s="6"/>
      <c r="C296" s="299"/>
      <c r="D296" s="6"/>
      <c r="E296" s="299"/>
      <c r="F296" s="6"/>
      <c r="G296" s="6"/>
    </row>
    <row r="297" spans="1:7" ht="12.75">
      <c r="A297" s="6"/>
      <c r="B297" s="6"/>
      <c r="C297" s="299"/>
      <c r="D297" s="6"/>
      <c r="E297" s="299"/>
      <c r="F297" s="6"/>
      <c r="G297" s="6"/>
    </row>
    <row r="298" spans="1:7" ht="12.75">
      <c r="A298" s="6"/>
      <c r="B298" s="6"/>
      <c r="C298" s="299"/>
      <c r="D298" s="6"/>
      <c r="E298" s="299"/>
      <c r="F298" s="6"/>
      <c r="G298" s="6"/>
    </row>
    <row r="299" spans="1:7" ht="12.75">
      <c r="A299" s="6"/>
      <c r="B299" s="6"/>
      <c r="C299" s="299"/>
      <c r="D299" s="6"/>
      <c r="E299" s="299"/>
      <c r="F299" s="6"/>
      <c r="G299" s="6"/>
    </row>
    <row r="300" spans="1:7" ht="12.75">
      <c r="A300" s="6"/>
      <c r="B300" s="6"/>
      <c r="C300" s="299"/>
      <c r="D300" s="6"/>
      <c r="E300" s="299"/>
      <c r="F300" s="6"/>
      <c r="G300" s="6"/>
    </row>
    <row r="301" spans="1:7" ht="12.75">
      <c r="A301" s="6"/>
      <c r="B301" s="6"/>
      <c r="C301" s="299"/>
      <c r="D301" s="6"/>
      <c r="E301" s="299"/>
      <c r="F301" s="6"/>
      <c r="G301" s="6"/>
    </row>
    <row r="302" spans="1:7" ht="12.75">
      <c r="A302" s="6"/>
      <c r="B302" s="6"/>
      <c r="C302" s="299"/>
      <c r="D302" s="6"/>
      <c r="E302" s="299"/>
      <c r="F302" s="6"/>
      <c r="G302" s="6"/>
    </row>
    <row r="303" spans="1:7" ht="12.75">
      <c r="A303" s="6"/>
      <c r="B303" s="6"/>
      <c r="C303" s="299"/>
      <c r="D303" s="6"/>
      <c r="E303" s="299"/>
      <c r="F303" s="6"/>
      <c r="G303" s="6"/>
    </row>
    <row r="304" spans="1:7" ht="12.75">
      <c r="A304" s="6"/>
      <c r="B304" s="6"/>
      <c r="C304" s="299"/>
      <c r="D304" s="6"/>
      <c r="E304" s="299"/>
      <c r="F304" s="6"/>
      <c r="G304" s="6"/>
    </row>
    <row r="305" spans="1:7" ht="12.75">
      <c r="A305" s="6"/>
      <c r="B305" s="6"/>
      <c r="C305" s="299"/>
      <c r="D305" s="6"/>
      <c r="E305" s="299"/>
      <c r="F305" s="6"/>
      <c r="G305" s="6"/>
    </row>
    <row r="306" spans="1:7" ht="12.75">
      <c r="A306" s="6"/>
      <c r="B306" s="6"/>
      <c r="C306" s="299"/>
      <c r="D306" s="6"/>
      <c r="E306" s="299"/>
      <c r="F306" s="6"/>
      <c r="G306" s="6"/>
    </row>
    <row r="307" spans="1:7" ht="12.75">
      <c r="A307" s="6"/>
      <c r="B307" s="6"/>
      <c r="C307" s="299"/>
      <c r="D307" s="6"/>
      <c r="E307" s="299"/>
      <c r="F307" s="6"/>
      <c r="G307" s="6"/>
    </row>
    <row r="308" spans="1:7" ht="12.75">
      <c r="A308" s="6"/>
      <c r="B308" s="6"/>
      <c r="C308" s="299"/>
      <c r="D308" s="6"/>
      <c r="E308" s="299"/>
      <c r="F308" s="6"/>
      <c r="G308" s="6"/>
    </row>
    <row r="309" spans="1:7" ht="12.75">
      <c r="A309" s="6"/>
      <c r="B309" s="6"/>
      <c r="C309" s="299"/>
      <c r="D309" s="6"/>
      <c r="E309" s="299"/>
      <c r="F309" s="6"/>
      <c r="G309" s="6"/>
    </row>
    <row r="310" spans="1:7" ht="12.75">
      <c r="A310" s="6"/>
      <c r="B310" s="6"/>
      <c r="C310" s="299"/>
      <c r="D310" s="6"/>
      <c r="E310" s="299"/>
      <c r="F310" s="6"/>
      <c r="G310" s="6"/>
    </row>
    <row r="311" spans="1:7" ht="12.75">
      <c r="A311" s="6"/>
      <c r="B311" s="6"/>
      <c r="C311" s="299"/>
      <c r="D311" s="6"/>
      <c r="E311" s="299"/>
      <c r="F311" s="6"/>
      <c r="G311" s="6"/>
    </row>
    <row r="312" spans="1:7" ht="12.75">
      <c r="A312" s="6"/>
      <c r="B312" s="6"/>
      <c r="C312" s="299"/>
      <c r="D312" s="6"/>
      <c r="E312" s="299"/>
      <c r="F312" s="6"/>
      <c r="G312" s="6"/>
    </row>
    <row r="313" spans="1:7" ht="12.75">
      <c r="A313" s="6"/>
      <c r="B313" s="6"/>
      <c r="C313" s="299"/>
      <c r="D313" s="6"/>
      <c r="E313" s="299"/>
      <c r="F313" s="6"/>
      <c r="G313" s="6"/>
    </row>
    <row r="314" spans="1:7" ht="12.75">
      <c r="A314" s="6"/>
      <c r="B314" s="6"/>
      <c r="C314" s="299"/>
      <c r="D314" s="6"/>
      <c r="E314" s="299"/>
      <c r="F314" s="6"/>
      <c r="G314" s="6"/>
    </row>
    <row r="315" spans="1:7" ht="12.75">
      <c r="A315" s="6"/>
      <c r="B315" s="6"/>
      <c r="C315" s="299"/>
      <c r="D315" s="6"/>
      <c r="E315" s="299"/>
      <c r="F315" s="6"/>
      <c r="G315" s="6"/>
    </row>
    <row r="316" spans="1:7" ht="12.75">
      <c r="A316" s="6"/>
      <c r="B316" s="6"/>
      <c r="C316" s="299"/>
      <c r="D316" s="6"/>
      <c r="E316" s="299"/>
      <c r="F316" s="6"/>
      <c r="G316" s="6"/>
    </row>
    <row r="317" spans="1:7" ht="12.75">
      <c r="A317" s="6"/>
      <c r="B317" s="6"/>
      <c r="C317" s="299"/>
      <c r="D317" s="6"/>
      <c r="E317" s="299"/>
      <c r="F317" s="6"/>
      <c r="G317" s="6"/>
    </row>
    <row r="318" spans="1:7" ht="12.75">
      <c r="A318" s="6"/>
      <c r="B318" s="6"/>
      <c r="C318" s="299"/>
      <c r="D318" s="6"/>
      <c r="E318" s="299"/>
      <c r="F318" s="6"/>
      <c r="G318" s="6"/>
    </row>
    <row r="319" spans="1:7" ht="12.75">
      <c r="A319" s="6"/>
      <c r="B319" s="6"/>
      <c r="C319" s="299"/>
      <c r="D319" s="6"/>
      <c r="E319" s="299"/>
      <c r="F319" s="6"/>
      <c r="G319" s="6"/>
    </row>
    <row r="320" spans="1:7" ht="12.75">
      <c r="A320" s="6"/>
      <c r="B320" s="6"/>
      <c r="C320" s="299"/>
      <c r="D320" s="6"/>
      <c r="E320" s="299"/>
      <c r="F320" s="6"/>
      <c r="G320" s="6"/>
    </row>
    <row r="321" spans="1:7" ht="12.75">
      <c r="A321" s="6"/>
      <c r="B321" s="6"/>
      <c r="C321" s="299"/>
      <c r="D321" s="6"/>
      <c r="E321" s="299"/>
      <c r="F321" s="6"/>
      <c r="G321" s="6"/>
    </row>
    <row r="322" spans="1:7" ht="12.75">
      <c r="A322" s="6"/>
      <c r="B322" s="6"/>
      <c r="C322" s="299"/>
      <c r="D322" s="6"/>
      <c r="E322" s="299"/>
      <c r="F322" s="6"/>
      <c r="G322" s="6"/>
    </row>
    <row r="323" spans="1:7" ht="12.75">
      <c r="A323" s="6"/>
      <c r="B323" s="6"/>
      <c r="C323" s="299"/>
      <c r="D323" s="6"/>
      <c r="E323" s="299"/>
      <c r="F323" s="6"/>
      <c r="G323" s="6"/>
    </row>
    <row r="324" spans="1:7" ht="12.75">
      <c r="A324" s="6"/>
      <c r="B324" s="6"/>
      <c r="C324" s="299"/>
      <c r="D324" s="6"/>
      <c r="E324" s="299"/>
      <c r="F324" s="6"/>
      <c r="G324" s="6"/>
    </row>
    <row r="325" spans="1:7" ht="12.75">
      <c r="A325" s="6"/>
      <c r="B325" s="6"/>
      <c r="C325" s="299"/>
      <c r="D325" s="6"/>
      <c r="E325" s="299"/>
      <c r="F325" s="6"/>
      <c r="G325" s="6"/>
    </row>
    <row r="326" spans="1:7" ht="12.75">
      <c r="A326" s="6"/>
      <c r="B326" s="6"/>
      <c r="C326" s="299"/>
      <c r="D326" s="6"/>
      <c r="E326" s="299"/>
      <c r="F326" s="6"/>
      <c r="G326" s="6"/>
    </row>
    <row r="327" spans="1:7" ht="12.75">
      <c r="A327" s="6"/>
      <c r="B327" s="6"/>
      <c r="C327" s="299"/>
      <c r="D327" s="6"/>
      <c r="E327" s="299"/>
      <c r="F327" s="6"/>
      <c r="G327" s="6"/>
    </row>
    <row r="328" spans="1:7" ht="12.75">
      <c r="A328" s="6"/>
      <c r="B328" s="6"/>
      <c r="C328" s="299"/>
      <c r="D328" s="6"/>
      <c r="E328" s="299"/>
      <c r="F328" s="6"/>
      <c r="G328" s="6"/>
    </row>
    <row r="329" spans="1:7" ht="12.75">
      <c r="A329" s="6"/>
      <c r="B329" s="6"/>
      <c r="C329" s="299"/>
      <c r="D329" s="6"/>
      <c r="E329" s="299"/>
      <c r="F329" s="6"/>
      <c r="G329" s="6"/>
    </row>
    <row r="330" spans="1:7" ht="12.75">
      <c r="A330" s="6"/>
      <c r="B330" s="6"/>
      <c r="C330" s="299"/>
      <c r="D330" s="6"/>
      <c r="E330" s="299"/>
      <c r="F330" s="6"/>
      <c r="G330" s="6"/>
    </row>
    <row r="331" spans="1:7" ht="12.75">
      <c r="A331" s="6"/>
      <c r="B331" s="6"/>
      <c r="C331" s="299"/>
      <c r="D331" s="6"/>
      <c r="E331" s="299"/>
      <c r="F331" s="6"/>
      <c r="G331" s="6"/>
    </row>
    <row r="332" spans="1:7" ht="12.75">
      <c r="A332" s="6"/>
      <c r="B332" s="6"/>
      <c r="C332" s="299"/>
      <c r="D332" s="6"/>
      <c r="E332" s="299"/>
      <c r="F332" s="6"/>
      <c r="G332" s="6"/>
    </row>
    <row r="333" spans="1:7" ht="12.75">
      <c r="A333" s="6"/>
      <c r="B333" s="6"/>
      <c r="C333" s="299"/>
      <c r="D333" s="6"/>
      <c r="E333" s="299"/>
      <c r="F333" s="6"/>
      <c r="G333" s="6"/>
    </row>
    <row r="334" spans="1:7" ht="12.75">
      <c r="A334" s="6"/>
      <c r="B334" s="6"/>
      <c r="C334" s="299"/>
      <c r="D334" s="6"/>
      <c r="E334" s="299"/>
      <c r="F334" s="6"/>
      <c r="G334" s="6"/>
    </row>
    <row r="335" spans="1:7" ht="12.75">
      <c r="A335" s="6"/>
      <c r="B335" s="6"/>
      <c r="C335" s="299"/>
      <c r="D335" s="6"/>
      <c r="E335" s="299"/>
      <c r="F335" s="6"/>
      <c r="G335" s="6"/>
    </row>
    <row r="336" spans="1:7" ht="12.75">
      <c r="A336" s="6"/>
      <c r="B336" s="6"/>
      <c r="C336" s="299"/>
      <c r="D336" s="6"/>
      <c r="E336" s="299"/>
      <c r="F336" s="6"/>
      <c r="G336" s="6"/>
    </row>
    <row r="337" spans="1:7" ht="12.75">
      <c r="A337" s="6"/>
      <c r="B337" s="6"/>
      <c r="C337" s="299"/>
      <c r="D337" s="6"/>
      <c r="E337" s="299"/>
      <c r="F337" s="6"/>
      <c r="G337" s="6"/>
    </row>
    <row r="338" spans="1:7" ht="12.75">
      <c r="A338" s="6"/>
      <c r="B338" s="6"/>
      <c r="C338" s="299"/>
      <c r="D338" s="6"/>
      <c r="E338" s="299"/>
      <c r="F338" s="6"/>
      <c r="G338" s="6"/>
    </row>
    <row r="339" spans="1:7" ht="12.75">
      <c r="A339" s="6"/>
      <c r="B339" s="6"/>
      <c r="C339" s="299"/>
      <c r="D339" s="6"/>
      <c r="E339" s="299"/>
      <c r="F339" s="6"/>
      <c r="G339" s="6"/>
    </row>
    <row r="340" spans="1:7" ht="12.75">
      <c r="A340" s="6"/>
      <c r="B340" s="6"/>
      <c r="C340" s="299"/>
      <c r="D340" s="6"/>
      <c r="E340" s="299"/>
      <c r="F340" s="6"/>
      <c r="G340" s="6"/>
    </row>
    <row r="341" spans="1:7" ht="12.75">
      <c r="A341" s="6"/>
      <c r="B341" s="6"/>
      <c r="C341" s="299"/>
      <c r="D341" s="6"/>
      <c r="E341" s="299"/>
      <c r="F341" s="6"/>
      <c r="G341" s="6"/>
    </row>
    <row r="342" spans="1:7" ht="12.75">
      <c r="A342" s="6"/>
      <c r="B342" s="6"/>
      <c r="C342" s="299"/>
      <c r="D342" s="6"/>
      <c r="E342" s="299"/>
      <c r="F342" s="6"/>
      <c r="G342" s="6"/>
    </row>
    <row r="343" spans="1:7" ht="12.75">
      <c r="A343" s="6"/>
      <c r="B343" s="6"/>
      <c r="C343" s="299"/>
      <c r="D343" s="6"/>
      <c r="E343" s="299"/>
      <c r="F343" s="6"/>
      <c r="G343" s="6"/>
    </row>
    <row r="344" spans="1:7" ht="12.75">
      <c r="A344" s="6"/>
      <c r="B344" s="6"/>
      <c r="C344" s="299"/>
      <c r="D344" s="6"/>
      <c r="E344" s="299"/>
      <c r="F344" s="6"/>
      <c r="G344" s="6"/>
    </row>
    <row r="345" spans="1:7" ht="12.75">
      <c r="A345" s="6"/>
      <c r="B345" s="6"/>
      <c r="C345" s="299"/>
      <c r="D345" s="6"/>
      <c r="E345" s="299"/>
      <c r="F345" s="6"/>
      <c r="G345" s="6"/>
    </row>
    <row r="346" spans="1:7" ht="12.75">
      <c r="A346" s="6"/>
      <c r="B346" s="6"/>
      <c r="C346" s="299"/>
      <c r="D346" s="6"/>
      <c r="E346" s="299"/>
      <c r="F346" s="6"/>
      <c r="G346" s="6"/>
    </row>
    <row r="347" spans="1:7" ht="12.75">
      <c r="A347" s="6"/>
      <c r="B347" s="6"/>
      <c r="C347" s="299"/>
      <c r="D347" s="6"/>
      <c r="E347" s="299"/>
      <c r="F347" s="6"/>
      <c r="G347" s="6"/>
    </row>
    <row r="348" spans="1:7" ht="12.75">
      <c r="A348" s="6"/>
      <c r="B348" s="6"/>
      <c r="C348" s="299"/>
      <c r="D348" s="6"/>
      <c r="E348" s="299"/>
      <c r="F348" s="6"/>
      <c r="G348" s="6"/>
    </row>
    <row r="349" spans="1:7" ht="12.75">
      <c r="A349" s="6"/>
      <c r="B349" s="6"/>
      <c r="C349" s="299"/>
      <c r="D349" s="6"/>
      <c r="E349" s="299"/>
      <c r="F349" s="6"/>
      <c r="G349" s="6"/>
    </row>
    <row r="350" spans="1:7" ht="12.75">
      <c r="A350" s="6"/>
      <c r="B350" s="6"/>
      <c r="C350" s="299"/>
      <c r="D350" s="6"/>
      <c r="E350" s="299"/>
      <c r="F350" s="6"/>
      <c r="G350" s="6"/>
    </row>
    <row r="351" spans="1:7" ht="12.75">
      <c r="A351" s="6"/>
      <c r="B351" s="6"/>
      <c r="C351" s="299"/>
      <c r="D351" s="6"/>
      <c r="E351" s="299"/>
      <c r="F351" s="6"/>
      <c r="G351" s="6"/>
    </row>
    <row r="352" spans="1:7" ht="12.75">
      <c r="A352" s="6"/>
      <c r="B352" s="6"/>
      <c r="C352" s="299"/>
      <c r="D352" s="6"/>
      <c r="E352" s="299"/>
      <c r="F352" s="6"/>
      <c r="G352" s="6"/>
    </row>
    <row r="353" spans="1:7" ht="12.75">
      <c r="A353" s="6"/>
      <c r="B353" s="6"/>
      <c r="C353" s="299"/>
      <c r="D353" s="6"/>
      <c r="E353" s="299"/>
      <c r="F353" s="6"/>
      <c r="G353" s="6"/>
    </row>
    <row r="354" spans="1:7" ht="12.75">
      <c r="A354" s="6"/>
      <c r="B354" s="6"/>
      <c r="C354" s="299"/>
      <c r="D354" s="6"/>
      <c r="E354" s="299"/>
      <c r="F354" s="6"/>
      <c r="G354" s="6"/>
    </row>
    <row r="355" spans="1:7" ht="12.75">
      <c r="A355" s="6"/>
      <c r="B355" s="6"/>
      <c r="C355" s="299"/>
      <c r="D355" s="6"/>
      <c r="E355" s="299"/>
      <c r="F355" s="6"/>
      <c r="G355" s="6"/>
    </row>
    <row r="356" spans="1:7" ht="12.75">
      <c r="A356" s="6"/>
      <c r="B356" s="6"/>
      <c r="C356" s="299"/>
      <c r="D356" s="6"/>
      <c r="E356" s="299"/>
      <c r="F356" s="6"/>
      <c r="G356" s="6"/>
    </row>
    <row r="357" spans="1:7" ht="12.75">
      <c r="A357" s="6"/>
      <c r="B357" s="6"/>
      <c r="C357" s="299"/>
      <c r="D357" s="6"/>
      <c r="E357" s="299"/>
      <c r="F357" s="6"/>
      <c r="G357" s="6"/>
    </row>
    <row r="358" spans="1:7" ht="12.75">
      <c r="A358" s="6"/>
      <c r="B358" s="6"/>
      <c r="C358" s="299"/>
      <c r="D358" s="6"/>
      <c r="E358" s="299"/>
      <c r="F358" s="6"/>
      <c r="G358" s="6"/>
    </row>
    <row r="359" spans="1:7" ht="12.75">
      <c r="A359" s="6"/>
      <c r="B359" s="6"/>
      <c r="C359" s="299"/>
      <c r="D359" s="6"/>
      <c r="E359" s="299"/>
      <c r="F359" s="6"/>
      <c r="G359" s="6"/>
    </row>
    <row r="360" spans="1:7" ht="12.75">
      <c r="A360" s="6"/>
      <c r="B360" s="6"/>
      <c r="C360" s="299"/>
      <c r="D360" s="6"/>
      <c r="E360" s="299"/>
      <c r="F360" s="6"/>
      <c r="G360" s="6"/>
    </row>
    <row r="361" spans="1:7" ht="12.75">
      <c r="A361" s="6"/>
      <c r="B361" s="6"/>
      <c r="C361" s="299"/>
      <c r="D361" s="6"/>
      <c r="E361" s="299"/>
      <c r="F361" s="6"/>
      <c r="G361" s="6"/>
    </row>
    <row r="362" spans="1:7" ht="12.75">
      <c r="A362" s="6"/>
      <c r="B362" s="6"/>
      <c r="C362" s="299"/>
      <c r="D362" s="6"/>
      <c r="E362" s="299"/>
      <c r="F362" s="6"/>
      <c r="G362" s="6"/>
    </row>
    <row r="363" spans="1:7" ht="12.75">
      <c r="A363" s="6"/>
      <c r="B363" s="6"/>
      <c r="C363" s="299"/>
      <c r="D363" s="6"/>
      <c r="E363" s="299"/>
      <c r="F363" s="6"/>
      <c r="G363" s="6"/>
    </row>
    <row r="364" spans="1:7" ht="12.75">
      <c r="A364" s="6"/>
      <c r="B364" s="6"/>
      <c r="C364" s="299"/>
      <c r="D364" s="6"/>
      <c r="E364" s="299"/>
      <c r="F364" s="6"/>
      <c r="G364" s="6"/>
    </row>
    <row r="365" spans="1:7" ht="12.75">
      <c r="A365" s="6"/>
      <c r="B365" s="6"/>
      <c r="C365" s="299"/>
      <c r="D365" s="6"/>
      <c r="E365" s="299"/>
      <c r="F365" s="6"/>
      <c r="G365" s="6"/>
    </row>
    <row r="366" spans="1:7" ht="12.75">
      <c r="A366" s="6"/>
      <c r="B366" s="6"/>
      <c r="C366" s="299"/>
      <c r="D366" s="6"/>
      <c r="E366" s="299"/>
      <c r="F366" s="6"/>
      <c r="G366" s="6"/>
    </row>
    <row r="367" spans="1:7" ht="12.75">
      <c r="A367" s="6"/>
      <c r="B367" s="6"/>
      <c r="C367" s="299"/>
      <c r="D367" s="6"/>
      <c r="E367" s="299"/>
      <c r="F367" s="6"/>
      <c r="G367" s="6"/>
    </row>
    <row r="368" spans="1:7" ht="12.75">
      <c r="A368" s="6"/>
      <c r="B368" s="6"/>
      <c r="C368" s="299"/>
      <c r="D368" s="6"/>
      <c r="E368" s="299"/>
      <c r="F368" s="6"/>
      <c r="G368" s="6"/>
    </row>
    <row r="369" spans="1:7" ht="12.75">
      <c r="A369" s="6"/>
      <c r="B369" s="6"/>
      <c r="C369" s="299"/>
      <c r="D369" s="6"/>
      <c r="E369" s="299"/>
      <c r="F369" s="6"/>
      <c r="G369" s="6"/>
    </row>
    <row r="370" spans="1:7" ht="12.75">
      <c r="A370" s="6"/>
      <c r="B370" s="6"/>
      <c r="C370" s="299"/>
      <c r="D370" s="6"/>
      <c r="E370" s="299"/>
      <c r="F370" s="6"/>
      <c r="G370" s="6"/>
    </row>
    <row r="371" spans="1:7" ht="12.75">
      <c r="A371" s="6"/>
      <c r="B371" s="6"/>
      <c r="C371" s="299"/>
      <c r="D371" s="6"/>
      <c r="E371" s="299"/>
      <c r="F371" s="6"/>
      <c r="G371" s="6"/>
    </row>
    <row r="372" spans="1:7" ht="12.75">
      <c r="A372" s="6"/>
      <c r="B372" s="6"/>
      <c r="C372" s="299"/>
      <c r="D372" s="6"/>
      <c r="E372" s="299"/>
      <c r="F372" s="6"/>
      <c r="G372" s="6"/>
    </row>
    <row r="373" spans="1:7" ht="12.75">
      <c r="A373" s="6"/>
      <c r="B373" s="6"/>
      <c r="C373" s="299"/>
      <c r="D373" s="6"/>
      <c r="E373" s="299"/>
      <c r="F373" s="6"/>
      <c r="G373" s="6"/>
    </row>
    <row r="374" spans="1:7" ht="12.75">
      <c r="A374" s="6"/>
      <c r="B374" s="6"/>
      <c r="C374" s="299"/>
      <c r="D374" s="6"/>
      <c r="E374" s="299"/>
      <c r="F374" s="6"/>
      <c r="G374" s="6"/>
    </row>
    <row r="375" spans="1:7" ht="12.75">
      <c r="A375" s="6"/>
      <c r="B375" s="6"/>
      <c r="C375" s="299"/>
      <c r="D375" s="6"/>
      <c r="E375" s="299"/>
      <c r="F375" s="6"/>
      <c r="G375" s="6"/>
    </row>
    <row r="376" spans="1:7" ht="12.75">
      <c r="A376" s="6"/>
      <c r="B376" s="6"/>
      <c r="C376" s="299"/>
      <c r="D376" s="6"/>
      <c r="E376" s="299"/>
      <c r="F376" s="6"/>
      <c r="G376" s="6"/>
    </row>
    <row r="377" spans="1:7" ht="12.75">
      <c r="A377" s="6"/>
      <c r="B377" s="6"/>
      <c r="C377" s="299"/>
      <c r="D377" s="6"/>
      <c r="E377" s="299"/>
      <c r="F377" s="6"/>
      <c r="G377" s="6"/>
    </row>
    <row r="378" spans="1:7" ht="12.75">
      <c r="A378" s="6"/>
      <c r="B378" s="6"/>
      <c r="C378" s="299"/>
      <c r="D378" s="6"/>
      <c r="E378" s="299"/>
      <c r="F378" s="6"/>
      <c r="G378" s="6"/>
    </row>
    <row r="379" spans="1:7" ht="12.75">
      <c r="A379" s="6"/>
      <c r="B379" s="6"/>
      <c r="C379" s="299"/>
      <c r="D379" s="6"/>
      <c r="E379" s="299"/>
      <c r="F379" s="6"/>
      <c r="G379" s="6"/>
    </row>
    <row r="380" spans="1:7" ht="12.75">
      <c r="A380" s="6"/>
      <c r="B380" s="6"/>
      <c r="C380" s="299"/>
      <c r="D380" s="6"/>
      <c r="E380" s="299"/>
      <c r="F380" s="6"/>
      <c r="G380" s="6"/>
    </row>
    <row r="381" spans="1:7" ht="12.75">
      <c r="A381" s="6"/>
      <c r="B381" s="6"/>
      <c r="C381" s="299"/>
      <c r="D381" s="6"/>
      <c r="E381" s="299"/>
      <c r="F381" s="6"/>
      <c r="G381" s="6"/>
    </row>
    <row r="382" spans="1:7" ht="12.75">
      <c r="A382" s="6"/>
      <c r="B382" s="6"/>
      <c r="C382" s="299"/>
      <c r="D382" s="6"/>
      <c r="E382" s="299"/>
      <c r="F382" s="6"/>
      <c r="G382" s="6"/>
    </row>
    <row r="383" spans="1:7" ht="12.75">
      <c r="A383" s="6"/>
      <c r="B383" s="6"/>
      <c r="C383" s="299"/>
      <c r="D383" s="6"/>
      <c r="E383" s="299"/>
      <c r="F383" s="6"/>
      <c r="G383" s="6"/>
    </row>
    <row r="384" spans="1:7" ht="12.75">
      <c r="A384" s="6"/>
      <c r="B384" s="6"/>
      <c r="C384" s="299"/>
      <c r="D384" s="6"/>
      <c r="E384" s="299"/>
      <c r="F384" s="6"/>
      <c r="G384" s="6"/>
    </row>
    <row r="385" spans="1:7" ht="12.75">
      <c r="A385" s="6"/>
      <c r="B385" s="6"/>
      <c r="C385" s="299"/>
      <c r="D385" s="6"/>
      <c r="E385" s="299"/>
      <c r="F385" s="6"/>
      <c r="G385" s="6"/>
    </row>
    <row r="386" spans="1:7" ht="12.75">
      <c r="A386" s="6"/>
      <c r="B386" s="6"/>
      <c r="C386" s="299"/>
      <c r="D386" s="6"/>
      <c r="E386" s="299"/>
      <c r="F386" s="6"/>
      <c r="G386" s="6"/>
    </row>
    <row r="387" spans="1:7" ht="12.75">
      <c r="A387" s="6"/>
      <c r="B387" s="6"/>
      <c r="C387" s="299"/>
      <c r="D387" s="6"/>
      <c r="E387" s="299"/>
      <c r="F387" s="6"/>
      <c r="G387" s="6"/>
    </row>
    <row r="388" spans="1:7" ht="12.75">
      <c r="A388" s="6"/>
      <c r="B388" s="6"/>
      <c r="C388" s="299"/>
      <c r="D388" s="6"/>
      <c r="E388" s="299"/>
      <c r="F388" s="6"/>
      <c r="G388" s="6"/>
    </row>
    <row r="389" spans="1:7" ht="12.75">
      <c r="A389" s="6"/>
      <c r="B389" s="6"/>
      <c r="C389" s="299"/>
      <c r="D389" s="6"/>
      <c r="E389" s="299"/>
      <c r="F389" s="6"/>
      <c r="G389" s="6"/>
    </row>
    <row r="390" spans="1:7" ht="12.75">
      <c r="A390" s="6"/>
      <c r="B390" s="6"/>
      <c r="C390" s="299"/>
      <c r="D390" s="6"/>
      <c r="E390" s="299"/>
      <c r="F390" s="6"/>
      <c r="G390" s="6"/>
    </row>
    <row r="391" spans="1:7" ht="12.75">
      <c r="A391" s="6"/>
      <c r="B391" s="6"/>
      <c r="C391" s="299"/>
      <c r="D391" s="6"/>
      <c r="E391" s="299"/>
      <c r="F391" s="6"/>
      <c r="G391" s="6"/>
    </row>
    <row r="392" spans="1:7" ht="12.75">
      <c r="A392" s="6"/>
      <c r="B392" s="6"/>
      <c r="C392" s="299"/>
      <c r="D392" s="6"/>
      <c r="E392" s="299"/>
      <c r="F392" s="6"/>
      <c r="G392" s="6"/>
    </row>
    <row r="393" spans="1:7" ht="12.75">
      <c r="A393" s="6"/>
      <c r="B393" s="6"/>
      <c r="C393" s="299"/>
      <c r="D393" s="6"/>
      <c r="E393" s="299"/>
      <c r="F393" s="6"/>
      <c r="G393" s="6"/>
    </row>
    <row r="394" spans="1:7" ht="12.75">
      <c r="A394" s="6"/>
      <c r="B394" s="6"/>
      <c r="C394" s="299"/>
      <c r="D394" s="6"/>
      <c r="E394" s="299"/>
      <c r="F394" s="6"/>
      <c r="G394" s="6"/>
    </row>
    <row r="395" spans="1:7" ht="12.75">
      <c r="A395" s="6"/>
      <c r="B395" s="6"/>
      <c r="C395" s="299"/>
      <c r="D395" s="6"/>
      <c r="E395" s="299"/>
      <c r="F395" s="6"/>
      <c r="G395" s="6"/>
    </row>
    <row r="396" spans="1:7" ht="12.75">
      <c r="A396" s="6"/>
      <c r="B396" s="6"/>
      <c r="C396" s="299"/>
      <c r="D396" s="6"/>
      <c r="E396" s="299"/>
      <c r="F396" s="6"/>
      <c r="G396" s="6"/>
    </row>
    <row r="397" spans="1:7" ht="12.75">
      <c r="A397" s="6"/>
      <c r="B397" s="6"/>
      <c r="C397" s="299"/>
      <c r="D397" s="6"/>
      <c r="E397" s="299"/>
      <c r="F397" s="6"/>
      <c r="G397" s="6"/>
    </row>
    <row r="398" spans="1:7" ht="12.75">
      <c r="A398" s="6"/>
      <c r="B398" s="6"/>
      <c r="C398" s="299"/>
      <c r="D398" s="6"/>
      <c r="E398" s="299"/>
      <c r="F398" s="6"/>
      <c r="G398" s="6"/>
    </row>
    <row r="399" spans="1:7" ht="12.75">
      <c r="A399" s="6"/>
      <c r="B399" s="6"/>
      <c r="C399" s="299"/>
      <c r="D399" s="6"/>
      <c r="E399" s="299"/>
      <c r="F399" s="6"/>
      <c r="G399" s="6"/>
    </row>
    <row r="400" spans="1:7" ht="12.75">
      <c r="A400" s="6"/>
      <c r="B400" s="6"/>
      <c r="C400" s="299"/>
      <c r="D400" s="6"/>
      <c r="E400" s="299"/>
      <c r="F400" s="6"/>
      <c r="G400" s="6"/>
    </row>
    <row r="401" spans="1:7" ht="12.75">
      <c r="A401" s="6"/>
      <c r="B401" s="6"/>
      <c r="C401" s="299"/>
      <c r="D401" s="6"/>
      <c r="E401" s="299"/>
      <c r="F401" s="6"/>
      <c r="G401" s="6"/>
    </row>
    <row r="402" spans="1:7" ht="12.75">
      <c r="A402" s="6"/>
      <c r="B402" s="6"/>
      <c r="C402" s="299"/>
      <c r="D402" s="6"/>
      <c r="E402" s="299"/>
      <c r="F402" s="6"/>
      <c r="G402" s="6"/>
    </row>
    <row r="403" spans="1:7" ht="12.75">
      <c r="A403" s="6"/>
      <c r="B403" s="6"/>
      <c r="C403" s="299"/>
      <c r="D403" s="6"/>
      <c r="E403" s="299"/>
      <c r="F403" s="6"/>
      <c r="G403" s="6"/>
    </row>
    <row r="404" spans="1:7" ht="12.75">
      <c r="A404" s="6"/>
      <c r="B404" s="6"/>
      <c r="C404" s="299"/>
      <c r="D404" s="6"/>
      <c r="E404" s="299"/>
      <c r="F404" s="6"/>
      <c r="G404" s="6"/>
    </row>
    <row r="405" spans="1:7" ht="12.75">
      <c r="A405" s="6"/>
      <c r="B405" s="6"/>
      <c r="C405" s="299"/>
      <c r="D405" s="6"/>
      <c r="E405" s="299"/>
      <c r="F405" s="6"/>
      <c r="G405" s="6"/>
    </row>
    <row r="406" spans="1:7" ht="12.75">
      <c r="A406" s="6"/>
      <c r="B406" s="6"/>
      <c r="C406" s="299"/>
      <c r="D406" s="6"/>
      <c r="E406" s="299"/>
      <c r="F406" s="6"/>
      <c r="G406" s="6"/>
    </row>
    <row r="407" spans="1:7" ht="12.75">
      <c r="A407" s="6"/>
      <c r="B407" s="6"/>
      <c r="C407" s="299"/>
      <c r="D407" s="6"/>
      <c r="E407" s="299"/>
      <c r="F407" s="6"/>
      <c r="G407" s="6"/>
    </row>
    <row r="408" spans="1:7" ht="12.75">
      <c r="A408" s="6"/>
      <c r="B408" s="6"/>
      <c r="C408" s="299"/>
      <c r="D408" s="6"/>
      <c r="E408" s="299"/>
      <c r="F408" s="6"/>
      <c r="G408" s="6"/>
    </row>
    <row r="409" spans="1:7" ht="12.75">
      <c r="A409" s="6"/>
      <c r="B409" s="6"/>
      <c r="C409" s="299"/>
      <c r="D409" s="6"/>
      <c r="E409" s="299"/>
      <c r="F409" s="6"/>
      <c r="G409" s="6"/>
    </row>
    <row r="410" spans="1:7" ht="12.75">
      <c r="A410" s="6"/>
      <c r="B410" s="6"/>
      <c r="C410" s="299"/>
      <c r="D410" s="6"/>
      <c r="E410" s="299"/>
      <c r="F410" s="6"/>
      <c r="G410" s="6"/>
    </row>
    <row r="411" spans="1:7" ht="12.75">
      <c r="A411" s="6"/>
      <c r="B411" s="6"/>
      <c r="C411" s="299"/>
      <c r="D411" s="6"/>
      <c r="E411" s="299"/>
      <c r="F411" s="6"/>
      <c r="G411" s="6"/>
    </row>
    <row r="412" spans="1:7" ht="12.75">
      <c r="A412" s="6"/>
      <c r="B412" s="6"/>
      <c r="C412" s="299"/>
      <c r="D412" s="6"/>
      <c r="E412" s="299"/>
      <c r="F412" s="6"/>
      <c r="G412" s="6"/>
    </row>
    <row r="413" spans="1:7" ht="12.75">
      <c r="A413" s="6"/>
      <c r="B413" s="6"/>
      <c r="C413" s="299"/>
      <c r="D413" s="6"/>
      <c r="E413" s="299"/>
      <c r="F413" s="6"/>
      <c r="G413" s="6"/>
    </row>
    <row r="414" spans="1:7" ht="12.75">
      <c r="A414" s="6"/>
      <c r="B414" s="6"/>
      <c r="C414" s="299"/>
      <c r="D414" s="6"/>
      <c r="E414" s="299"/>
      <c r="F414" s="6"/>
      <c r="G414" s="6"/>
    </row>
    <row r="415" spans="1:7" ht="12.75">
      <c r="A415" s="6"/>
      <c r="B415" s="6"/>
      <c r="C415" s="299"/>
      <c r="D415" s="6"/>
      <c r="E415" s="299"/>
      <c r="F415" s="6"/>
      <c r="G415" s="6"/>
    </row>
    <row r="416" spans="1:7" ht="12.75">
      <c r="A416" s="6"/>
      <c r="B416" s="6"/>
      <c r="C416" s="299"/>
      <c r="D416" s="6"/>
      <c r="E416" s="299"/>
      <c r="F416" s="6"/>
      <c r="G416" s="6"/>
    </row>
    <row r="417" spans="1:7" ht="12.75">
      <c r="A417" s="6"/>
      <c r="B417" s="6"/>
      <c r="C417" s="299"/>
      <c r="D417" s="6"/>
      <c r="E417" s="299"/>
      <c r="F417" s="6"/>
      <c r="G417" s="6"/>
    </row>
    <row r="418" spans="1:7" ht="12.75">
      <c r="A418" s="6"/>
      <c r="B418" s="6"/>
      <c r="C418" s="299"/>
      <c r="D418" s="6"/>
      <c r="E418" s="299"/>
      <c r="F418" s="6"/>
      <c r="G418" s="6"/>
    </row>
    <row r="419" spans="1:7" ht="12.75">
      <c r="A419" s="6"/>
      <c r="B419" s="6"/>
      <c r="C419" s="299"/>
      <c r="D419" s="6"/>
      <c r="E419" s="299"/>
      <c r="F419" s="6"/>
      <c r="G419" s="6"/>
    </row>
    <row r="420" spans="1:7" ht="12.75">
      <c r="A420" s="6"/>
      <c r="B420" s="6"/>
      <c r="C420" s="299"/>
      <c r="D420" s="6"/>
      <c r="E420" s="299"/>
      <c r="F420" s="6"/>
      <c r="G420" s="6"/>
    </row>
    <row r="421" spans="1:7" ht="12.75">
      <c r="A421" s="6"/>
      <c r="B421" s="6"/>
      <c r="C421" s="299"/>
      <c r="D421" s="6"/>
      <c r="E421" s="299"/>
      <c r="F421" s="6"/>
      <c r="G421" s="6"/>
    </row>
    <row r="422" spans="1:7" ht="12.75">
      <c r="A422" s="6"/>
      <c r="B422" s="6"/>
      <c r="C422" s="299"/>
      <c r="D422" s="6"/>
      <c r="E422" s="299"/>
      <c r="F422" s="6"/>
      <c r="G422" s="6"/>
    </row>
    <row r="423" spans="1:7" ht="12.75">
      <c r="A423" s="6"/>
      <c r="B423" s="6"/>
      <c r="C423" s="299"/>
      <c r="D423" s="6"/>
      <c r="E423" s="299"/>
      <c r="F423" s="6"/>
      <c r="G423" s="6"/>
    </row>
    <row r="424" spans="1:7" ht="12.75">
      <c r="A424" s="6"/>
      <c r="B424" s="6"/>
      <c r="C424" s="299"/>
      <c r="D424" s="6"/>
      <c r="E424" s="299"/>
      <c r="F424" s="6"/>
      <c r="G424" s="6"/>
    </row>
    <row r="425" spans="1:7" ht="12.75">
      <c r="A425" s="6"/>
      <c r="B425" s="6"/>
      <c r="C425" s="299"/>
      <c r="D425" s="6"/>
      <c r="E425" s="299"/>
      <c r="F425" s="6"/>
      <c r="G425" s="6"/>
    </row>
    <row r="426" spans="1:7" ht="12.75">
      <c r="A426" s="6"/>
      <c r="B426" s="6"/>
      <c r="C426" s="299"/>
      <c r="D426" s="6"/>
      <c r="E426" s="299"/>
      <c r="F426" s="6"/>
      <c r="G426" s="6"/>
    </row>
    <row r="427" spans="1:7" ht="12.75">
      <c r="A427" s="6"/>
      <c r="B427" s="6"/>
      <c r="C427" s="299"/>
      <c r="D427" s="6"/>
      <c r="E427" s="299"/>
      <c r="F427" s="6"/>
      <c r="G427" s="6"/>
    </row>
    <row r="428" spans="1:7" ht="12.75">
      <c r="A428" s="6"/>
      <c r="B428" s="6"/>
      <c r="C428" s="299"/>
      <c r="D428" s="6"/>
      <c r="E428" s="299"/>
      <c r="F428" s="6"/>
      <c r="G428" s="6"/>
    </row>
    <row r="429" spans="1:7" ht="12.75">
      <c r="A429" s="6"/>
      <c r="B429" s="6"/>
      <c r="C429" s="299"/>
      <c r="D429" s="6"/>
      <c r="E429" s="299"/>
      <c r="F429" s="6"/>
      <c r="G429" s="6"/>
    </row>
    <row r="430" spans="1:7" ht="12.75">
      <c r="A430" s="6"/>
      <c r="B430" s="6"/>
      <c r="C430" s="299"/>
      <c r="D430" s="6"/>
      <c r="E430" s="299"/>
      <c r="F430" s="6"/>
      <c r="G430" s="6"/>
    </row>
    <row r="431" spans="1:7" ht="12.75">
      <c r="A431" s="6"/>
      <c r="B431" s="6"/>
      <c r="C431" s="299"/>
      <c r="D431" s="6"/>
      <c r="E431" s="299"/>
      <c r="F431" s="6"/>
      <c r="G431" s="6"/>
    </row>
    <row r="432" spans="1:7" ht="12.75">
      <c r="A432" s="6"/>
      <c r="B432" s="6"/>
      <c r="C432" s="299"/>
      <c r="D432" s="6"/>
      <c r="E432" s="299"/>
      <c r="F432" s="6"/>
      <c r="G432" s="6"/>
    </row>
    <row r="433" spans="1:7" ht="12.75">
      <c r="A433" s="6"/>
      <c r="B433" s="6"/>
      <c r="C433" s="299"/>
      <c r="D433" s="6"/>
      <c r="E433" s="299"/>
      <c r="F433" s="6"/>
      <c r="G433" s="6"/>
    </row>
    <row r="434" spans="1:7" ht="12.75">
      <c r="A434" s="6"/>
      <c r="B434" s="6"/>
      <c r="C434" s="299"/>
      <c r="D434" s="6"/>
      <c r="E434" s="299"/>
      <c r="F434" s="6"/>
      <c r="G434" s="6"/>
    </row>
    <row r="435" spans="1:7" ht="12.75">
      <c r="A435" s="6"/>
      <c r="B435" s="6"/>
      <c r="C435" s="299"/>
      <c r="D435" s="6"/>
      <c r="E435" s="299"/>
      <c r="F435" s="6"/>
      <c r="G435" s="6"/>
    </row>
    <row r="436" spans="1:7" ht="12.75">
      <c r="A436" s="6"/>
      <c r="B436" s="6"/>
      <c r="C436" s="299"/>
      <c r="D436" s="6"/>
      <c r="E436" s="299"/>
      <c r="F436" s="6"/>
      <c r="G436" s="6"/>
    </row>
    <row r="437" spans="1:7" ht="12.75">
      <c r="A437" s="6"/>
      <c r="B437" s="6"/>
      <c r="C437" s="299"/>
      <c r="D437" s="6"/>
      <c r="E437" s="299"/>
      <c r="F437" s="6"/>
      <c r="G437" s="6"/>
    </row>
    <row r="438" spans="1:7" ht="12.75">
      <c r="A438" s="6"/>
      <c r="B438" s="6"/>
      <c r="C438" s="299"/>
      <c r="D438" s="6"/>
      <c r="E438" s="299"/>
      <c r="F438" s="6"/>
      <c r="G438" s="6"/>
    </row>
    <row r="439" spans="1:7" ht="12.75">
      <c r="A439" s="6"/>
      <c r="B439" s="6"/>
      <c r="C439" s="299"/>
      <c r="D439" s="6"/>
      <c r="E439" s="299"/>
      <c r="F439" s="6"/>
      <c r="G439" s="6"/>
    </row>
    <row r="440" spans="1:7" ht="12.75">
      <c r="A440" s="6"/>
      <c r="B440" s="6"/>
      <c r="C440" s="299"/>
      <c r="D440" s="6"/>
      <c r="E440" s="299"/>
      <c r="F440" s="6"/>
      <c r="G440" s="6"/>
    </row>
    <row r="441" spans="1:7" ht="12.75">
      <c r="A441" s="6"/>
      <c r="B441" s="6"/>
      <c r="C441" s="299"/>
      <c r="D441" s="6"/>
      <c r="E441" s="299"/>
      <c r="F441" s="6"/>
      <c r="G441" s="6"/>
    </row>
    <row r="442" spans="1:7" ht="12.75">
      <c r="A442" s="6"/>
      <c r="B442" s="6"/>
      <c r="C442" s="299"/>
      <c r="D442" s="6"/>
      <c r="E442" s="299"/>
      <c r="F442" s="6"/>
      <c r="G442" s="6"/>
    </row>
    <row r="443" spans="1:7" ht="12.75">
      <c r="A443" s="6"/>
      <c r="B443" s="6"/>
      <c r="C443" s="299"/>
      <c r="D443" s="6"/>
      <c r="E443" s="299"/>
      <c r="F443" s="6"/>
      <c r="G443" s="6"/>
    </row>
    <row r="444" spans="1:7" ht="12.75">
      <c r="A444" s="6"/>
      <c r="B444" s="6"/>
      <c r="C444" s="299"/>
      <c r="D444" s="6"/>
      <c r="E444" s="299"/>
      <c r="F444" s="6"/>
      <c r="G444" s="6"/>
    </row>
    <row r="445" spans="1:7" ht="12.75">
      <c r="A445" s="6"/>
      <c r="B445" s="6"/>
      <c r="C445" s="299"/>
      <c r="D445" s="6"/>
      <c r="E445" s="299"/>
      <c r="F445" s="6"/>
      <c r="G445" s="6"/>
    </row>
    <row r="446" spans="1:7" ht="12.75">
      <c r="A446" s="6"/>
      <c r="B446" s="6"/>
      <c r="C446" s="299"/>
      <c r="D446" s="6"/>
      <c r="E446" s="299"/>
      <c r="F446" s="6"/>
      <c r="G446" s="6"/>
    </row>
    <row r="447" spans="1:7" ht="12.75">
      <c r="A447" s="6"/>
      <c r="B447" s="6"/>
      <c r="C447" s="299"/>
      <c r="D447" s="6"/>
      <c r="E447" s="299"/>
      <c r="F447" s="6"/>
      <c r="G447" s="6"/>
    </row>
    <row r="448" spans="1:7" ht="12.75">
      <c r="A448" s="6"/>
      <c r="B448" s="6"/>
      <c r="C448" s="299"/>
      <c r="D448" s="6"/>
      <c r="E448" s="299"/>
      <c r="F448" s="6"/>
      <c r="G448" s="6"/>
    </row>
    <row r="449" spans="1:7" ht="12.75">
      <c r="A449" s="6"/>
      <c r="B449" s="6"/>
      <c r="C449" s="299"/>
      <c r="D449" s="6"/>
      <c r="E449" s="299"/>
      <c r="F449" s="6"/>
      <c r="G449" s="6"/>
    </row>
    <row r="450" spans="1:7" ht="12.75">
      <c r="A450" s="6"/>
      <c r="B450" s="6"/>
      <c r="C450" s="299"/>
      <c r="D450" s="6"/>
      <c r="E450" s="299"/>
      <c r="F450" s="6"/>
      <c r="G450" s="6"/>
    </row>
    <row r="451" spans="1:7" ht="12.75">
      <c r="A451" s="6"/>
      <c r="B451" s="6"/>
      <c r="C451" s="299"/>
      <c r="D451" s="6"/>
      <c r="E451" s="299"/>
      <c r="F451" s="6"/>
      <c r="G451" s="6"/>
    </row>
    <row r="452" spans="1:7" ht="12.75">
      <c r="A452" s="6"/>
      <c r="B452" s="6"/>
      <c r="C452" s="299"/>
      <c r="D452" s="6"/>
      <c r="E452" s="299"/>
      <c r="F452" s="6"/>
      <c r="G452" s="6"/>
    </row>
    <row r="453" spans="1:7" ht="12.75">
      <c r="A453" s="6"/>
      <c r="B453" s="6"/>
      <c r="C453" s="299"/>
      <c r="D453" s="6"/>
      <c r="E453" s="299"/>
      <c r="F453" s="6"/>
      <c r="G453" s="6"/>
    </row>
    <row r="454" spans="1:7" ht="12.75">
      <c r="A454" s="6"/>
      <c r="B454" s="6"/>
      <c r="C454" s="299"/>
      <c r="D454" s="6"/>
      <c r="E454" s="299"/>
      <c r="F454" s="6"/>
      <c r="G454" s="6"/>
    </row>
    <row r="455" spans="1:7" ht="12.75">
      <c r="A455" s="6"/>
      <c r="B455" s="6"/>
      <c r="C455" s="299"/>
      <c r="D455" s="6"/>
      <c r="E455" s="299"/>
      <c r="F455" s="6"/>
      <c r="G455" s="6"/>
    </row>
    <row r="456" spans="1:7" ht="12.75">
      <c r="A456" s="6"/>
      <c r="B456" s="6"/>
      <c r="C456" s="299"/>
      <c r="D456" s="6"/>
      <c r="E456" s="299"/>
      <c r="F456" s="6"/>
      <c r="G456" s="6"/>
    </row>
    <row r="457" spans="1:7" ht="12.75">
      <c r="A457" s="6"/>
      <c r="B457" s="6"/>
      <c r="C457" s="299"/>
      <c r="D457" s="6"/>
      <c r="E457" s="299"/>
      <c r="F457" s="6"/>
      <c r="G457" s="6"/>
    </row>
    <row r="458" spans="1:7" ht="12.75">
      <c r="A458" s="6"/>
      <c r="B458" s="6"/>
      <c r="C458" s="299"/>
      <c r="D458" s="6"/>
      <c r="E458" s="299"/>
      <c r="F458" s="6"/>
      <c r="G458" s="6"/>
    </row>
    <row r="459" spans="1:7" ht="12.75">
      <c r="A459" s="6"/>
      <c r="B459" s="6"/>
      <c r="C459" s="299"/>
      <c r="D459" s="6"/>
      <c r="E459" s="299"/>
      <c r="F459" s="6"/>
      <c r="G459" s="6"/>
    </row>
    <row r="460" spans="1:7" ht="12.75">
      <c r="A460" s="6"/>
      <c r="B460" s="6"/>
      <c r="C460" s="299"/>
      <c r="D460" s="6"/>
      <c r="E460" s="299"/>
      <c r="F460" s="6"/>
      <c r="G460" s="6"/>
    </row>
    <row r="461" spans="1:7" ht="12.75">
      <c r="A461" s="6"/>
      <c r="B461" s="6"/>
      <c r="C461" s="299"/>
      <c r="D461" s="6"/>
      <c r="E461" s="299"/>
      <c r="F461" s="6"/>
      <c r="G461" s="6"/>
    </row>
    <row r="462" spans="1:7" ht="12.75">
      <c r="A462" s="6"/>
      <c r="B462" s="6"/>
      <c r="C462" s="299"/>
      <c r="D462" s="6"/>
      <c r="E462" s="299"/>
      <c r="F462" s="6"/>
      <c r="G462" s="6"/>
    </row>
    <row r="463" spans="1:7" ht="12.75">
      <c r="A463" s="6"/>
      <c r="B463" s="6"/>
      <c r="C463" s="299"/>
      <c r="D463" s="6"/>
      <c r="E463" s="299"/>
      <c r="F463" s="6"/>
      <c r="G463" s="6"/>
    </row>
    <row r="464" spans="1:7" ht="12.75">
      <c r="A464" s="6"/>
      <c r="B464" s="6"/>
      <c r="C464" s="299"/>
      <c r="D464" s="6"/>
      <c r="E464" s="299"/>
      <c r="F464" s="6"/>
      <c r="G464" s="6"/>
    </row>
    <row r="465" spans="1:7" ht="12.75">
      <c r="A465" s="6"/>
      <c r="B465" s="6"/>
      <c r="C465" s="299"/>
      <c r="D465" s="6"/>
      <c r="E465" s="299"/>
      <c r="F465" s="6"/>
      <c r="G465" s="6"/>
    </row>
    <row r="466" spans="1:7" ht="12.75">
      <c r="A466" s="6"/>
      <c r="B466" s="6"/>
      <c r="C466" s="299"/>
      <c r="D466" s="6"/>
      <c r="E466" s="299"/>
      <c r="F466" s="6"/>
      <c r="G466" s="6"/>
    </row>
    <row r="467" spans="1:7" ht="12.75">
      <c r="A467" s="6"/>
      <c r="B467" s="6"/>
      <c r="C467" s="299"/>
      <c r="D467" s="6"/>
      <c r="E467" s="299"/>
      <c r="F467" s="6"/>
      <c r="G467" s="6"/>
    </row>
    <row r="468" spans="1:7" ht="12.75">
      <c r="A468" s="6"/>
      <c r="B468" s="6"/>
      <c r="C468" s="299"/>
      <c r="D468" s="6"/>
      <c r="E468" s="299"/>
      <c r="F468" s="6"/>
      <c r="G468" s="6"/>
    </row>
    <row r="469" spans="1:7" ht="12.75">
      <c r="A469" s="6"/>
      <c r="B469" s="6"/>
      <c r="C469" s="299"/>
      <c r="D469" s="6"/>
      <c r="E469" s="299"/>
      <c r="F469" s="6"/>
      <c r="G469" s="6"/>
    </row>
    <row r="470" spans="1:7" ht="12.75">
      <c r="A470" s="6"/>
      <c r="B470" s="6"/>
      <c r="C470" s="299"/>
      <c r="D470" s="6"/>
      <c r="E470" s="299"/>
      <c r="F470" s="6"/>
      <c r="G470" s="6"/>
    </row>
    <row r="471" spans="1:7" ht="12.75">
      <c r="A471" s="6"/>
      <c r="B471" s="6"/>
      <c r="C471" s="299"/>
      <c r="D471" s="6"/>
      <c r="E471" s="299"/>
      <c r="F471" s="6"/>
      <c r="G471" s="6"/>
    </row>
    <row r="472" spans="1:7" ht="12.75">
      <c r="A472" s="6"/>
      <c r="B472" s="6"/>
      <c r="C472" s="299"/>
      <c r="D472" s="6"/>
      <c r="E472" s="299"/>
      <c r="F472" s="6"/>
      <c r="G472" s="6"/>
    </row>
    <row r="473" spans="1:7" ht="12.75">
      <c r="A473" s="6"/>
      <c r="B473" s="6"/>
      <c r="C473" s="299"/>
      <c r="D473" s="6"/>
      <c r="E473" s="299"/>
      <c r="F473" s="6"/>
      <c r="G473" s="6"/>
    </row>
    <row r="474" spans="1:7" ht="12.75">
      <c r="A474" s="6"/>
      <c r="B474" s="6"/>
      <c r="C474" s="299"/>
      <c r="D474" s="6"/>
      <c r="E474" s="299"/>
      <c r="F474" s="6"/>
      <c r="G474" s="6"/>
    </row>
    <row r="475" spans="1:7" ht="12.75">
      <c r="A475" s="6"/>
      <c r="B475" s="6"/>
      <c r="C475" s="299"/>
      <c r="D475" s="6"/>
      <c r="E475" s="299"/>
      <c r="F475" s="6"/>
      <c r="G475" s="6"/>
    </row>
    <row r="476" spans="1:7" ht="12.75">
      <c r="A476" s="6"/>
      <c r="B476" s="6"/>
      <c r="C476" s="299"/>
      <c r="D476" s="6"/>
      <c r="E476" s="299"/>
      <c r="F476" s="6"/>
      <c r="G476" s="6"/>
    </row>
    <row r="477" spans="1:7" ht="12.75">
      <c r="A477" s="6"/>
      <c r="B477" s="6"/>
      <c r="C477" s="299"/>
      <c r="D477" s="6"/>
      <c r="E477" s="299"/>
      <c r="F477" s="6"/>
      <c r="G477" s="6"/>
    </row>
    <row r="478" spans="1:7" ht="12.75">
      <c r="A478" s="6"/>
      <c r="B478" s="6"/>
      <c r="C478" s="299"/>
      <c r="D478" s="6"/>
      <c r="E478" s="299"/>
      <c r="F478" s="6"/>
      <c r="G478" s="6"/>
    </row>
    <row r="479" spans="1:7" ht="12.75">
      <c r="A479" s="6"/>
      <c r="B479" s="6"/>
      <c r="C479" s="299"/>
      <c r="D479" s="6"/>
      <c r="E479" s="299"/>
      <c r="F479" s="6"/>
      <c r="G479" s="6"/>
    </row>
    <row r="480" spans="1:7" ht="12.75">
      <c r="A480" s="6"/>
      <c r="B480" s="6"/>
      <c r="C480" s="299"/>
      <c r="D480" s="6"/>
      <c r="E480" s="299"/>
      <c r="F480" s="6"/>
      <c r="G480" s="6"/>
    </row>
    <row r="481" spans="1:7" ht="12.75">
      <c r="A481" s="6"/>
      <c r="B481" s="6"/>
      <c r="C481" s="299"/>
      <c r="D481" s="6"/>
      <c r="E481" s="299"/>
      <c r="F481" s="6"/>
      <c r="G481" s="6"/>
    </row>
    <row r="482" spans="1:7" ht="12.75">
      <c r="A482" s="6"/>
      <c r="B482" s="6"/>
      <c r="C482" s="299"/>
      <c r="D482" s="6"/>
      <c r="E482" s="299"/>
      <c r="F482" s="6"/>
      <c r="G482" s="6"/>
    </row>
    <row r="483" spans="1:7" ht="12.75">
      <c r="A483" s="6"/>
      <c r="B483" s="6"/>
      <c r="C483" s="299"/>
      <c r="D483" s="6"/>
      <c r="E483" s="299"/>
      <c r="F483" s="6"/>
      <c r="G483" s="6"/>
    </row>
    <row r="484" spans="1:7" ht="12.75">
      <c r="A484" s="6"/>
      <c r="B484" s="6"/>
      <c r="C484" s="299"/>
      <c r="D484" s="6"/>
      <c r="E484" s="299"/>
      <c r="F484" s="6"/>
      <c r="G484" s="6"/>
    </row>
    <row r="485" spans="1:7" ht="12.75">
      <c r="A485" s="6"/>
      <c r="B485" s="6"/>
      <c r="C485" s="299"/>
      <c r="D485" s="6"/>
      <c r="E485" s="299"/>
      <c r="F485" s="6"/>
      <c r="G485" s="6"/>
    </row>
    <row r="486" spans="1:7" ht="12.75">
      <c r="A486" s="6"/>
      <c r="B486" s="6"/>
      <c r="C486" s="299"/>
      <c r="D486" s="6"/>
      <c r="E486" s="299"/>
      <c r="F486" s="6"/>
      <c r="G486" s="6"/>
    </row>
    <row r="487" spans="1:7" ht="12.75">
      <c r="A487" s="6"/>
      <c r="B487" s="6"/>
      <c r="C487" s="299"/>
      <c r="D487" s="6"/>
      <c r="E487" s="299"/>
      <c r="F487" s="6"/>
      <c r="G487" s="6"/>
    </row>
    <row r="488" spans="1:7" ht="12.75">
      <c r="A488" s="6"/>
      <c r="B488" s="6"/>
      <c r="C488" s="299"/>
      <c r="D488" s="6"/>
      <c r="E488" s="299"/>
      <c r="F488" s="6"/>
      <c r="G488" s="6"/>
    </row>
    <row r="489" spans="1:7" ht="12.75">
      <c r="A489" s="6"/>
      <c r="B489" s="6"/>
      <c r="C489" s="299"/>
      <c r="D489" s="6"/>
      <c r="E489" s="299"/>
      <c r="F489" s="6"/>
      <c r="G489" s="6"/>
    </row>
    <row r="490" spans="1:7" ht="12.75">
      <c r="A490" s="6"/>
      <c r="B490" s="6"/>
      <c r="C490" s="299"/>
      <c r="D490" s="6"/>
      <c r="E490" s="299"/>
      <c r="F490" s="6"/>
      <c r="G490" s="6"/>
    </row>
    <row r="491" spans="1:7" ht="12.75">
      <c r="A491" s="6"/>
      <c r="B491" s="6"/>
      <c r="C491" s="299"/>
      <c r="D491" s="6"/>
      <c r="E491" s="299"/>
      <c r="F491" s="6"/>
      <c r="G491" s="6"/>
    </row>
    <row r="492" spans="1:7" ht="12.75">
      <c r="A492" s="6"/>
      <c r="B492" s="6"/>
      <c r="C492" s="299"/>
      <c r="D492" s="6"/>
      <c r="E492" s="299"/>
      <c r="F492" s="6"/>
      <c r="G492" s="6"/>
    </row>
    <row r="493" spans="1:7" ht="12.75">
      <c r="A493" s="6"/>
      <c r="B493" s="6"/>
      <c r="C493" s="299"/>
      <c r="D493" s="6"/>
      <c r="E493" s="299"/>
      <c r="F493" s="6"/>
      <c r="G493" s="6"/>
    </row>
    <row r="494" spans="1:7" ht="12.75">
      <c r="A494" s="6"/>
      <c r="B494" s="6"/>
      <c r="C494" s="299"/>
      <c r="D494" s="6"/>
      <c r="E494" s="299"/>
      <c r="F494" s="6"/>
      <c r="G494" s="6"/>
    </row>
    <row r="495" spans="1:7" ht="12.75">
      <c r="A495" s="6"/>
      <c r="B495" s="6"/>
      <c r="C495" s="299"/>
      <c r="D495" s="6"/>
      <c r="E495" s="299"/>
      <c r="F495" s="6"/>
      <c r="G495" s="6"/>
    </row>
    <row r="496" spans="1:7" ht="12.75">
      <c r="A496" s="6"/>
      <c r="B496" s="6"/>
      <c r="C496" s="299"/>
      <c r="D496" s="6"/>
      <c r="E496" s="299"/>
      <c r="F496" s="6"/>
      <c r="G496" s="6"/>
    </row>
    <row r="497" spans="1:7" ht="12.75">
      <c r="A497" s="6"/>
      <c r="B497" s="6"/>
      <c r="C497" s="299"/>
      <c r="D497" s="6"/>
      <c r="E497" s="299"/>
      <c r="F497" s="6"/>
      <c r="G497" s="6"/>
    </row>
    <row r="498" spans="1:7" ht="12.75">
      <c r="A498" s="6"/>
      <c r="B498" s="6"/>
      <c r="C498" s="299"/>
      <c r="D498" s="6"/>
      <c r="E498" s="299"/>
      <c r="F498" s="6"/>
      <c r="G498" s="6"/>
    </row>
    <row r="499" spans="1:7" ht="12.75">
      <c r="A499" s="6"/>
      <c r="B499" s="6"/>
      <c r="C499" s="299"/>
      <c r="D499" s="6"/>
      <c r="E499" s="299"/>
      <c r="F499" s="6"/>
      <c r="G499" s="6"/>
    </row>
    <row r="500" spans="1:7" ht="12.75">
      <c r="A500" s="6"/>
      <c r="B500" s="6"/>
      <c r="C500" s="299"/>
      <c r="D500" s="6"/>
      <c r="E500" s="299"/>
      <c r="F500" s="6"/>
      <c r="G500" s="6"/>
    </row>
    <row r="501" spans="1:7" ht="12.75">
      <c r="A501" s="6"/>
      <c r="B501" s="6"/>
      <c r="C501" s="299"/>
      <c r="D501" s="6"/>
      <c r="E501" s="299"/>
      <c r="F501" s="6"/>
      <c r="G501" s="6"/>
    </row>
    <row r="502" spans="1:7" ht="12.75">
      <c r="A502" s="6"/>
      <c r="B502" s="6"/>
      <c r="C502" s="299"/>
      <c r="D502" s="6"/>
      <c r="E502" s="299"/>
      <c r="F502" s="6"/>
      <c r="G502" s="6"/>
    </row>
    <row r="503" spans="1:7" ht="12.75">
      <c r="A503" s="6"/>
      <c r="B503" s="6"/>
      <c r="C503" s="299"/>
      <c r="D503" s="6"/>
      <c r="E503" s="299"/>
      <c r="F503" s="6"/>
      <c r="G503" s="6"/>
    </row>
    <row r="504" spans="1:7" ht="12.75">
      <c r="A504" s="6"/>
      <c r="B504" s="6"/>
      <c r="C504" s="299"/>
      <c r="D504" s="6"/>
      <c r="E504" s="299"/>
      <c r="F504" s="6"/>
      <c r="G504" s="6"/>
    </row>
    <row r="505" spans="1:7" ht="12.75">
      <c r="A505" s="6"/>
      <c r="B505" s="6"/>
      <c r="C505" s="299"/>
      <c r="D505" s="6"/>
      <c r="E505" s="299"/>
      <c r="F505" s="6"/>
      <c r="G505" s="6"/>
    </row>
    <row r="506" spans="1:7" ht="12.75">
      <c r="A506" s="6"/>
      <c r="B506" s="6"/>
      <c r="C506" s="299"/>
      <c r="D506" s="6"/>
      <c r="E506" s="299"/>
      <c r="F506" s="6"/>
      <c r="G506" s="6"/>
    </row>
    <row r="507" spans="1:7" ht="12.75">
      <c r="A507" s="6"/>
      <c r="B507" s="6"/>
      <c r="C507" s="299"/>
      <c r="D507" s="6"/>
      <c r="E507" s="299"/>
      <c r="F507" s="6"/>
      <c r="G507" s="6"/>
    </row>
    <row r="508" spans="1:7" ht="12.75">
      <c r="A508" s="6"/>
      <c r="B508" s="6"/>
      <c r="C508" s="299"/>
      <c r="D508" s="6"/>
      <c r="E508" s="299"/>
      <c r="F508" s="6"/>
      <c r="G508" s="6"/>
    </row>
    <row r="509" spans="1:7" ht="12.75">
      <c r="A509" s="6"/>
      <c r="B509" s="6"/>
      <c r="C509" s="299"/>
      <c r="D509" s="6"/>
      <c r="E509" s="299"/>
      <c r="F509" s="6"/>
      <c r="G509" s="6"/>
    </row>
    <row r="510" spans="1:7" ht="12.75">
      <c r="A510" s="6"/>
      <c r="B510" s="6"/>
      <c r="C510" s="299"/>
      <c r="D510" s="6"/>
      <c r="E510" s="299"/>
      <c r="F510" s="6"/>
      <c r="G510" s="6"/>
    </row>
    <row r="511" spans="1:7" ht="12.75">
      <c r="A511" s="6"/>
      <c r="B511" s="6"/>
      <c r="C511" s="299"/>
      <c r="D511" s="6"/>
      <c r="E511" s="299"/>
      <c r="F511" s="6"/>
      <c r="G511" s="6"/>
    </row>
    <row r="512" spans="1:7" ht="12.75">
      <c r="A512" s="6"/>
      <c r="B512" s="6"/>
      <c r="C512" s="299"/>
      <c r="D512" s="6"/>
      <c r="E512" s="299"/>
      <c r="F512" s="6"/>
      <c r="G512" s="6"/>
    </row>
    <row r="513" spans="1:7" ht="12.75">
      <c r="A513" s="6"/>
      <c r="B513" s="6"/>
      <c r="C513" s="299"/>
      <c r="D513" s="6"/>
      <c r="E513" s="299"/>
      <c r="F513" s="6"/>
      <c r="G513" s="6"/>
    </row>
    <row r="514" spans="1:7" ht="12.75">
      <c r="A514" s="6"/>
      <c r="B514" s="6"/>
      <c r="C514" s="299"/>
      <c r="D514" s="6"/>
      <c r="E514" s="299"/>
      <c r="F514" s="6"/>
      <c r="G514" s="6"/>
    </row>
    <row r="515" spans="1:7" ht="12.75">
      <c r="A515" s="6"/>
      <c r="B515" s="6"/>
      <c r="C515" s="299"/>
      <c r="D515" s="6"/>
      <c r="E515" s="299"/>
      <c r="F515" s="6"/>
      <c r="G515" s="6"/>
    </row>
    <row r="516" spans="1:7" ht="12.75">
      <c r="A516" s="6"/>
      <c r="B516" s="6"/>
      <c r="C516" s="299"/>
      <c r="D516" s="6"/>
      <c r="E516" s="299"/>
      <c r="F516" s="6"/>
      <c r="G516" s="6"/>
    </row>
    <row r="517" spans="1:7" ht="12.75">
      <c r="A517" s="6"/>
      <c r="B517" s="6"/>
      <c r="C517" s="299"/>
      <c r="D517" s="6"/>
      <c r="E517" s="299"/>
      <c r="F517" s="6"/>
      <c r="G517" s="6"/>
    </row>
    <row r="518" spans="1:7" ht="12.75">
      <c r="A518" s="6"/>
      <c r="B518" s="6"/>
      <c r="C518" s="299"/>
      <c r="D518" s="6"/>
      <c r="E518" s="299"/>
      <c r="F518" s="6"/>
      <c r="G518" s="6"/>
    </row>
    <row r="519" spans="1:7" ht="12.75">
      <c r="A519" s="6"/>
      <c r="B519" s="6"/>
      <c r="C519" s="299"/>
      <c r="D519" s="6"/>
      <c r="E519" s="299"/>
      <c r="F519" s="6"/>
      <c r="G519" s="6"/>
    </row>
    <row r="520" spans="1:7" ht="12.75">
      <c r="A520" s="6"/>
      <c r="B520" s="6"/>
      <c r="C520" s="299"/>
      <c r="D520" s="6"/>
      <c r="E520" s="299"/>
      <c r="F520" s="6"/>
      <c r="G520" s="6"/>
    </row>
    <row r="521" spans="1:7" ht="12.75">
      <c r="A521" s="6"/>
      <c r="B521" s="6"/>
      <c r="C521" s="299"/>
      <c r="D521" s="6"/>
      <c r="E521" s="299"/>
      <c r="F521" s="6"/>
      <c r="G521" s="6"/>
    </row>
    <row r="522" spans="1:7" ht="12.75">
      <c r="A522" s="6"/>
      <c r="B522" s="6"/>
      <c r="C522" s="299"/>
      <c r="D522" s="6"/>
      <c r="E522" s="299"/>
      <c r="F522" s="6"/>
      <c r="G522" s="6"/>
    </row>
    <row r="523" spans="1:7" ht="12.75">
      <c r="A523" s="6"/>
      <c r="B523" s="6"/>
      <c r="C523" s="299"/>
      <c r="D523" s="6"/>
      <c r="E523" s="299"/>
      <c r="F523" s="6"/>
      <c r="G523" s="6"/>
    </row>
    <row r="524" spans="1:7" ht="12.75">
      <c r="A524" s="6"/>
      <c r="B524" s="6"/>
      <c r="C524" s="299"/>
      <c r="D524" s="6"/>
      <c r="E524" s="299"/>
      <c r="F524" s="6"/>
      <c r="G524" s="6"/>
    </row>
    <row r="525" spans="1:7" ht="12.75">
      <c r="A525" s="6"/>
      <c r="B525" s="6"/>
      <c r="C525" s="299"/>
      <c r="D525" s="6"/>
      <c r="E525" s="299"/>
      <c r="F525" s="6"/>
      <c r="G525" s="6"/>
    </row>
    <row r="526" spans="1:7" ht="12.75">
      <c r="A526" s="6"/>
      <c r="B526" s="6"/>
      <c r="C526" s="299"/>
      <c r="D526" s="6"/>
      <c r="E526" s="299"/>
      <c r="F526" s="6"/>
      <c r="G526" s="6"/>
    </row>
    <row r="527" spans="1:7" ht="12.75">
      <c r="A527" s="6"/>
      <c r="B527" s="6"/>
      <c r="C527" s="299"/>
      <c r="D527" s="6"/>
      <c r="E527" s="299"/>
      <c r="F527" s="6"/>
      <c r="G527" s="6"/>
    </row>
    <row r="528" spans="1:7" ht="12.75">
      <c r="A528" s="6"/>
      <c r="B528" s="6"/>
      <c r="C528" s="299"/>
      <c r="D528" s="6"/>
      <c r="E528" s="299"/>
      <c r="F528" s="6"/>
      <c r="G528" s="6"/>
    </row>
    <row r="529" spans="1:7" ht="12.75">
      <c r="A529" s="6"/>
      <c r="B529" s="6"/>
      <c r="C529" s="299"/>
      <c r="D529" s="6"/>
      <c r="E529" s="299"/>
      <c r="F529" s="6"/>
      <c r="G529" s="6"/>
    </row>
    <row r="530" spans="1:7" ht="12.75">
      <c r="A530" s="6"/>
      <c r="B530" s="6"/>
      <c r="C530" s="299"/>
      <c r="D530" s="6"/>
      <c r="E530" s="299"/>
      <c r="F530" s="6"/>
      <c r="G530" s="6"/>
    </row>
    <row r="531" spans="1:7" ht="12.75">
      <c r="A531" s="6"/>
      <c r="B531" s="6"/>
      <c r="C531" s="299"/>
      <c r="D531" s="6"/>
      <c r="E531" s="299"/>
      <c r="F531" s="6"/>
      <c r="G531" s="6"/>
    </row>
    <row r="532" spans="1:7" ht="12.75">
      <c r="A532" s="6"/>
      <c r="B532" s="6"/>
      <c r="C532" s="299"/>
      <c r="D532" s="6"/>
      <c r="E532" s="299"/>
      <c r="F532" s="6"/>
      <c r="G532" s="6"/>
    </row>
    <row r="533" spans="1:7" ht="12.75">
      <c r="A533" s="6"/>
      <c r="B533" s="6"/>
      <c r="C533" s="299"/>
      <c r="D533" s="6"/>
      <c r="E533" s="299"/>
      <c r="F533" s="6"/>
      <c r="G533" s="6"/>
    </row>
    <row r="534" spans="1:7" ht="12.75">
      <c r="A534" s="6"/>
      <c r="B534" s="6"/>
      <c r="C534" s="299"/>
      <c r="D534" s="6"/>
      <c r="E534" s="299"/>
      <c r="F534" s="6"/>
      <c r="G534" s="6"/>
    </row>
    <row r="535" spans="1:7" ht="12.75">
      <c r="A535" s="6"/>
      <c r="B535" s="6"/>
      <c r="C535" s="299"/>
      <c r="D535" s="6"/>
      <c r="E535" s="299"/>
      <c r="F535" s="6"/>
      <c r="G535" s="6"/>
    </row>
    <row r="536" spans="1:7" ht="12.75">
      <c r="A536" s="6"/>
      <c r="B536" s="6"/>
      <c r="C536" s="299"/>
      <c r="D536" s="6"/>
      <c r="E536" s="299"/>
      <c r="F536" s="6"/>
      <c r="G536" s="6"/>
    </row>
    <row r="537" spans="1:7" ht="12.75">
      <c r="A537" s="6"/>
      <c r="B537" s="6"/>
      <c r="C537" s="299"/>
      <c r="D537" s="6"/>
      <c r="E537" s="299"/>
      <c r="F537" s="6"/>
      <c r="G537" s="6"/>
    </row>
    <row r="538" spans="1:7" ht="12.75">
      <c r="A538" s="6"/>
      <c r="B538" s="6"/>
      <c r="C538" s="299"/>
      <c r="D538" s="6"/>
      <c r="E538" s="299"/>
      <c r="F538" s="6"/>
      <c r="G538" s="6"/>
    </row>
    <row r="539" spans="1:7" ht="12.75">
      <c r="A539" s="6"/>
      <c r="B539" s="6"/>
      <c r="C539" s="299"/>
      <c r="D539" s="6"/>
      <c r="E539" s="299"/>
      <c r="F539" s="6"/>
      <c r="G539" s="6"/>
    </row>
    <row r="540" spans="1:7" ht="12.75">
      <c r="A540" s="6"/>
      <c r="B540" s="6"/>
      <c r="C540" s="299"/>
      <c r="D540" s="6"/>
      <c r="E540" s="299"/>
      <c r="F540" s="6"/>
      <c r="G540" s="6"/>
    </row>
    <row r="541" spans="1:7" ht="12.75">
      <c r="A541" s="6"/>
      <c r="B541" s="6"/>
      <c r="C541" s="299"/>
      <c r="D541" s="6"/>
      <c r="E541" s="299"/>
      <c r="F541" s="6"/>
      <c r="G541" s="6"/>
    </row>
    <row r="542" spans="1:7" ht="12.75">
      <c r="A542" s="6"/>
      <c r="B542" s="6"/>
      <c r="C542" s="299"/>
      <c r="D542" s="6"/>
      <c r="E542" s="299"/>
      <c r="F542" s="6"/>
      <c r="G542" s="6"/>
    </row>
    <row r="543" spans="1:7" ht="12.75">
      <c r="A543" s="6"/>
      <c r="B543" s="6"/>
      <c r="C543" s="299"/>
      <c r="D543" s="6"/>
      <c r="E543" s="299"/>
      <c r="F543" s="6"/>
      <c r="G543" s="6"/>
    </row>
    <row r="544" spans="1:7" ht="12.75">
      <c r="A544" s="6"/>
      <c r="B544" s="6"/>
      <c r="C544" s="299"/>
      <c r="D544" s="6"/>
      <c r="E544" s="299"/>
      <c r="F544" s="6"/>
      <c r="G544" s="6"/>
    </row>
    <row r="545" spans="1:7" ht="12.75">
      <c r="A545" s="6"/>
      <c r="B545" s="6"/>
      <c r="C545" s="299"/>
      <c r="D545" s="6"/>
      <c r="E545" s="299"/>
      <c r="F545" s="6"/>
      <c r="G545" s="6"/>
    </row>
    <row r="546" spans="1:7" ht="12.75">
      <c r="A546" s="6"/>
      <c r="B546" s="6"/>
      <c r="C546" s="299"/>
      <c r="D546" s="6"/>
      <c r="E546" s="299"/>
      <c r="F546" s="6"/>
      <c r="G546" s="6"/>
    </row>
    <row r="547" spans="1:7" ht="12.75">
      <c r="A547" s="6"/>
      <c r="B547" s="6"/>
      <c r="C547" s="299"/>
      <c r="D547" s="6"/>
      <c r="E547" s="299"/>
      <c r="F547" s="6"/>
      <c r="G547" s="6"/>
    </row>
    <row r="548" spans="1:7" ht="12.75">
      <c r="A548" s="6"/>
      <c r="B548" s="6"/>
      <c r="C548" s="299"/>
      <c r="D548" s="6"/>
      <c r="E548" s="299"/>
      <c r="F548" s="6"/>
      <c r="G548" s="6"/>
    </row>
    <row r="549" spans="1:7" ht="12.75">
      <c r="A549" s="6"/>
      <c r="B549" s="6"/>
      <c r="C549" s="299"/>
      <c r="D549" s="6"/>
      <c r="E549" s="299"/>
      <c r="F549" s="6"/>
      <c r="G549" s="6"/>
    </row>
    <row r="550" spans="1:7" ht="12.75">
      <c r="A550" s="6"/>
      <c r="B550" s="6"/>
      <c r="C550" s="299"/>
      <c r="D550" s="6"/>
      <c r="E550" s="299"/>
      <c r="F550" s="6"/>
      <c r="G550" s="6"/>
    </row>
    <row r="551" spans="1:7" ht="12.75">
      <c r="A551" s="6"/>
      <c r="B551" s="6"/>
      <c r="C551" s="299"/>
      <c r="D551" s="6"/>
      <c r="E551" s="299"/>
      <c r="F551" s="6"/>
      <c r="G551" s="6"/>
    </row>
    <row r="552" spans="1:7" ht="12.75">
      <c r="A552" s="6"/>
      <c r="B552" s="6"/>
      <c r="C552" s="299"/>
      <c r="D552" s="6"/>
      <c r="E552" s="299"/>
      <c r="F552" s="6"/>
      <c r="G552" s="6"/>
    </row>
    <row r="553" spans="1:7" ht="12.75">
      <c r="A553" s="6"/>
      <c r="B553" s="6"/>
      <c r="C553" s="299"/>
      <c r="D553" s="6"/>
      <c r="E553" s="299"/>
      <c r="F553" s="6"/>
      <c r="G553" s="6"/>
    </row>
    <row r="554" spans="1:7" ht="12.75">
      <c r="A554" s="6"/>
      <c r="B554" s="6"/>
      <c r="C554" s="299"/>
      <c r="D554" s="6"/>
      <c r="E554" s="299"/>
      <c r="F554" s="6"/>
      <c r="G554" s="6"/>
    </row>
    <row r="555" spans="1:7" ht="12.75">
      <c r="A555" s="6"/>
      <c r="B555" s="6"/>
      <c r="C555" s="299"/>
      <c r="D555" s="6"/>
      <c r="E555" s="299"/>
      <c r="F555" s="6"/>
      <c r="G555" s="6"/>
    </row>
    <row r="556" spans="1:7" ht="12.75">
      <c r="A556" s="6"/>
      <c r="B556" s="6"/>
      <c r="C556" s="299"/>
      <c r="D556" s="6"/>
      <c r="E556" s="299"/>
      <c r="F556" s="6"/>
      <c r="G556" s="6"/>
    </row>
    <row r="557" spans="1:7" ht="12.75">
      <c r="A557" s="6"/>
      <c r="B557" s="6"/>
      <c r="C557" s="299"/>
      <c r="D557" s="6"/>
      <c r="E557" s="299"/>
      <c r="F557" s="6"/>
      <c r="G557" s="6"/>
    </row>
    <row r="558" spans="1:7" ht="12.75">
      <c r="A558" s="6"/>
      <c r="B558" s="6"/>
      <c r="C558" s="299"/>
      <c r="D558" s="6"/>
      <c r="E558" s="299"/>
      <c r="F558" s="6"/>
      <c r="G558" s="6"/>
    </row>
    <row r="559" spans="1:7" ht="12.75">
      <c r="A559" s="6"/>
      <c r="B559" s="6"/>
      <c r="C559" s="299"/>
      <c r="D559" s="6"/>
      <c r="E559" s="299"/>
      <c r="F559" s="6"/>
      <c r="G559" s="6"/>
    </row>
    <row r="560" spans="1:7" ht="12.75">
      <c r="A560" s="6"/>
      <c r="B560" s="6"/>
      <c r="C560" s="299"/>
      <c r="D560" s="6"/>
      <c r="E560" s="299"/>
      <c r="F560" s="6"/>
      <c r="G560" s="6"/>
    </row>
    <row r="561" spans="1:7" ht="12.75">
      <c r="A561" s="6"/>
      <c r="B561" s="6"/>
      <c r="C561" s="299"/>
      <c r="D561" s="6"/>
      <c r="E561" s="299"/>
      <c r="F561" s="6"/>
      <c r="G561" s="6"/>
    </row>
    <row r="562" spans="1:7" ht="12.75">
      <c r="A562" s="6"/>
      <c r="B562" s="6"/>
      <c r="C562" s="299"/>
      <c r="D562" s="6"/>
      <c r="E562" s="299"/>
      <c r="F562" s="6"/>
      <c r="G562" s="6"/>
    </row>
    <row r="563" spans="1:7" ht="12.75">
      <c r="A563" s="6"/>
      <c r="B563" s="6"/>
      <c r="C563" s="299"/>
      <c r="D563" s="6"/>
      <c r="E563" s="299"/>
      <c r="F563" s="6"/>
      <c r="G563" s="6"/>
    </row>
    <row r="564" spans="1:7" ht="12.75">
      <c r="A564" s="6"/>
      <c r="B564" s="6"/>
      <c r="C564" s="299"/>
      <c r="D564" s="6"/>
      <c r="E564" s="299"/>
      <c r="F564" s="6"/>
      <c r="G564" s="6"/>
    </row>
    <row r="565" spans="1:7" ht="12.75">
      <c r="A565" s="6"/>
      <c r="B565" s="6"/>
      <c r="C565" s="299"/>
      <c r="D565" s="6"/>
      <c r="E565" s="299"/>
      <c r="F565" s="6"/>
      <c r="G565" s="6"/>
    </row>
    <row r="566" spans="1:7" ht="12.75">
      <c r="A566" s="6"/>
      <c r="B566" s="6"/>
      <c r="C566" s="299"/>
      <c r="D566" s="6"/>
      <c r="E566" s="299"/>
      <c r="F566" s="6"/>
      <c r="G566" s="6"/>
    </row>
    <row r="567" spans="1:7" ht="12.75">
      <c r="A567" s="6"/>
      <c r="B567" s="6"/>
      <c r="C567" s="299"/>
      <c r="D567" s="6"/>
      <c r="E567" s="299"/>
      <c r="F567" s="6"/>
      <c r="G567" s="6"/>
    </row>
    <row r="568" spans="1:7" ht="12.75">
      <c r="A568" s="6"/>
      <c r="B568" s="6"/>
      <c r="C568" s="299"/>
      <c r="D568" s="6"/>
      <c r="E568" s="299"/>
      <c r="F568" s="6"/>
      <c r="G568" s="6"/>
    </row>
    <row r="569" spans="1:7" ht="12.75">
      <c r="A569" s="6"/>
      <c r="B569" s="6"/>
      <c r="C569" s="299"/>
      <c r="D569" s="6"/>
      <c r="E569" s="299"/>
      <c r="F569" s="6"/>
      <c r="G569" s="6"/>
    </row>
    <row r="570" spans="1:7" ht="12.75">
      <c r="A570" s="6"/>
      <c r="B570" s="6"/>
      <c r="C570" s="299"/>
      <c r="D570" s="6"/>
      <c r="E570" s="299"/>
      <c r="F570" s="6"/>
      <c r="G570" s="6"/>
    </row>
    <row r="571" spans="1:7" ht="12.75">
      <c r="A571" s="6"/>
      <c r="B571" s="6"/>
      <c r="C571" s="299"/>
      <c r="D571" s="6"/>
      <c r="E571" s="299"/>
      <c r="F571" s="6"/>
      <c r="G571" s="6"/>
    </row>
    <row r="572" spans="1:7" ht="12.75">
      <c r="A572" s="6"/>
      <c r="B572" s="6"/>
      <c r="C572" s="299"/>
      <c r="D572" s="6"/>
      <c r="E572" s="299"/>
      <c r="F572" s="6"/>
      <c r="G572" s="6"/>
    </row>
    <row r="573" spans="1:7" ht="12.75">
      <c r="A573" s="6"/>
      <c r="B573" s="6"/>
      <c r="C573" s="299"/>
      <c r="D573" s="6"/>
      <c r="E573" s="299"/>
      <c r="F573" s="6"/>
      <c r="G573" s="6"/>
    </row>
    <row r="574" spans="1:7" ht="12.75">
      <c r="A574" s="6"/>
      <c r="B574" s="6"/>
      <c r="C574" s="299"/>
      <c r="D574" s="6"/>
      <c r="E574" s="299"/>
      <c r="F574" s="6"/>
      <c r="G574" s="6"/>
    </row>
    <row r="575" spans="1:7" ht="12.75">
      <c r="A575" s="6"/>
      <c r="B575" s="6"/>
      <c r="C575" s="299"/>
      <c r="D575" s="6"/>
      <c r="E575" s="299"/>
      <c r="F575" s="6"/>
      <c r="G575" s="6"/>
    </row>
    <row r="576" spans="1:7" ht="12.75">
      <c r="A576" s="6"/>
      <c r="B576" s="6"/>
      <c r="C576" s="299"/>
      <c r="D576" s="6"/>
      <c r="E576" s="299"/>
      <c r="F576" s="6"/>
      <c r="G576" s="6"/>
    </row>
    <row r="577" spans="1:7" ht="12.75">
      <c r="A577" s="6"/>
      <c r="B577" s="6"/>
      <c r="C577" s="299"/>
      <c r="D577" s="6"/>
      <c r="E577" s="299"/>
      <c r="F577" s="6"/>
      <c r="G577" s="6"/>
    </row>
    <row r="578" spans="1:7" ht="12.75">
      <c r="A578" s="6"/>
      <c r="B578" s="6"/>
      <c r="C578" s="299"/>
      <c r="D578" s="6"/>
      <c r="E578" s="299"/>
      <c r="F578" s="6"/>
      <c r="G578" s="6"/>
    </row>
    <row r="579" spans="1:7" ht="12.75">
      <c r="A579" s="6"/>
      <c r="B579" s="6"/>
      <c r="C579" s="299"/>
      <c r="D579" s="6"/>
      <c r="E579" s="299"/>
      <c r="F579" s="6"/>
      <c r="G579" s="6"/>
    </row>
    <row r="580" spans="1:7" ht="12.75">
      <c r="A580" s="6"/>
      <c r="B580" s="6"/>
      <c r="C580" s="299"/>
      <c r="D580" s="6"/>
      <c r="E580" s="299"/>
      <c r="F580" s="6"/>
      <c r="G580" s="6"/>
    </row>
    <row r="581" spans="1:7" ht="12.75">
      <c r="A581" s="6"/>
      <c r="B581" s="6"/>
      <c r="C581" s="299"/>
      <c r="D581" s="6"/>
      <c r="E581" s="299"/>
      <c r="F581" s="6"/>
      <c r="G581" s="6"/>
    </row>
    <row r="582" spans="1:7" ht="12.75">
      <c r="A582" s="6"/>
      <c r="B582" s="6"/>
      <c r="C582" s="299"/>
      <c r="D582" s="6"/>
      <c r="E582" s="299"/>
      <c r="F582" s="6"/>
      <c r="G582" s="6"/>
    </row>
    <row r="583" spans="1:7" ht="12.75">
      <c r="A583" s="6"/>
      <c r="B583" s="6"/>
      <c r="C583" s="299"/>
      <c r="D583" s="6"/>
      <c r="E583" s="299"/>
      <c r="F583" s="6"/>
      <c r="G583" s="6"/>
    </row>
    <row r="584" spans="1:7" ht="12.75">
      <c r="A584" s="6"/>
      <c r="B584" s="6"/>
      <c r="C584" s="299"/>
      <c r="D584" s="6"/>
      <c r="E584" s="299"/>
      <c r="F584" s="6"/>
      <c r="G584" s="6"/>
    </row>
    <row r="585" spans="1:7" ht="12.75">
      <c r="A585" s="6"/>
      <c r="B585" s="6"/>
      <c r="C585" s="299"/>
      <c r="D585" s="6"/>
      <c r="E585" s="299"/>
      <c r="F585" s="6"/>
      <c r="G585" s="6"/>
    </row>
    <row r="586" spans="1:7" ht="12.75">
      <c r="A586" s="6"/>
      <c r="B586" s="6"/>
      <c r="C586" s="299"/>
      <c r="D586" s="6"/>
      <c r="E586" s="299"/>
      <c r="F586" s="6"/>
      <c r="G586" s="6"/>
    </row>
    <row r="587" spans="1:7" ht="12.75">
      <c r="A587" s="6"/>
      <c r="B587" s="6"/>
      <c r="C587" s="299"/>
      <c r="D587" s="6"/>
      <c r="E587" s="299"/>
      <c r="F587" s="6"/>
      <c r="G587" s="6"/>
    </row>
    <row r="588" spans="1:7" ht="12.75">
      <c r="A588" s="6"/>
      <c r="B588" s="6"/>
      <c r="C588" s="299"/>
      <c r="D588" s="6"/>
      <c r="E588" s="299"/>
      <c r="F588" s="6"/>
      <c r="G588" s="6"/>
    </row>
    <row r="589" spans="1:7" ht="12.75">
      <c r="A589" s="6"/>
      <c r="B589" s="6"/>
      <c r="C589" s="299"/>
      <c r="D589" s="6"/>
      <c r="E589" s="299"/>
      <c r="F589" s="6"/>
      <c r="G589" s="6"/>
    </row>
    <row r="590" spans="1:7" ht="12.75">
      <c r="A590" s="6"/>
      <c r="B590" s="6"/>
      <c r="C590" s="299"/>
      <c r="D590" s="6"/>
      <c r="E590" s="299"/>
      <c r="F590" s="6"/>
      <c r="G590" s="6"/>
    </row>
    <row r="591" spans="1:7" ht="12.75">
      <c r="A591" s="6"/>
      <c r="B591" s="6"/>
      <c r="C591" s="299"/>
      <c r="D591" s="6"/>
      <c r="E591" s="299"/>
      <c r="F591" s="6"/>
      <c r="G591" s="6"/>
    </row>
    <row r="592" spans="1:7" ht="12.75">
      <c r="A592" s="6"/>
      <c r="B592" s="6"/>
      <c r="C592" s="299"/>
      <c r="D592" s="6"/>
      <c r="E592" s="299"/>
      <c r="F592" s="6"/>
      <c r="G592" s="6"/>
    </row>
    <row r="593" spans="1:7" ht="12.75">
      <c r="A593" s="6"/>
      <c r="B593" s="6"/>
      <c r="C593" s="299"/>
      <c r="D593" s="6"/>
      <c r="E593" s="299"/>
      <c r="F593" s="6"/>
      <c r="G593" s="6"/>
    </row>
    <row r="594" spans="1:7" ht="12.75">
      <c r="A594" s="6"/>
      <c r="B594" s="6"/>
      <c r="C594" s="299"/>
      <c r="D594" s="6"/>
      <c r="E594" s="299"/>
      <c r="F594" s="6"/>
      <c r="G594" s="6"/>
    </row>
    <row r="595" spans="1:7" ht="12.75">
      <c r="A595" s="6"/>
      <c r="B595" s="6"/>
      <c r="C595" s="299"/>
      <c r="D595" s="6"/>
      <c r="E595" s="299"/>
      <c r="F595" s="6"/>
      <c r="G595" s="6"/>
    </row>
    <row r="596" spans="1:7" ht="12.75">
      <c r="A596" s="6"/>
      <c r="B596" s="6"/>
      <c r="C596" s="299"/>
      <c r="D596" s="6"/>
      <c r="E596" s="299"/>
      <c r="F596" s="6"/>
      <c r="G596" s="6"/>
    </row>
    <row r="597" spans="1:7" ht="12.75">
      <c r="A597" s="6"/>
      <c r="B597" s="6"/>
      <c r="C597" s="299"/>
      <c r="D597" s="6"/>
      <c r="E597" s="299"/>
      <c r="F597" s="6"/>
      <c r="G597" s="6"/>
    </row>
    <row r="598" spans="1:7" ht="12.75">
      <c r="A598" s="6"/>
      <c r="B598" s="6"/>
      <c r="C598" s="299"/>
      <c r="D598" s="6"/>
      <c r="E598" s="299"/>
      <c r="F598" s="6"/>
      <c r="G598" s="6"/>
    </row>
    <row r="599" spans="1:7" ht="12.75">
      <c r="A599" s="6"/>
      <c r="B599" s="6"/>
      <c r="C599" s="299"/>
      <c r="D599" s="6"/>
      <c r="E599" s="299"/>
      <c r="F599" s="6"/>
      <c r="G599" s="6"/>
    </row>
    <row r="600" spans="1:7" ht="12.75">
      <c r="A600" s="6"/>
      <c r="B600" s="6"/>
      <c r="C600" s="299"/>
      <c r="D600" s="6"/>
      <c r="E600" s="299"/>
      <c r="F600" s="6"/>
      <c r="G600" s="6"/>
    </row>
    <row r="601" spans="1:7" ht="12.75">
      <c r="A601" s="6"/>
      <c r="B601" s="6"/>
      <c r="C601" s="299"/>
      <c r="D601" s="6"/>
      <c r="E601" s="299"/>
      <c r="F601" s="6"/>
      <c r="G601" s="6"/>
    </row>
    <row r="602" spans="1:7" ht="12.75">
      <c r="A602" s="6"/>
      <c r="B602" s="6"/>
      <c r="C602" s="299"/>
      <c r="D602" s="6"/>
      <c r="E602" s="299"/>
      <c r="F602" s="6"/>
      <c r="G602" s="6"/>
    </row>
    <row r="603" spans="1:7" ht="12.75">
      <c r="A603" s="6"/>
      <c r="B603" s="6"/>
      <c r="C603" s="299"/>
      <c r="D603" s="6"/>
      <c r="E603" s="299"/>
      <c r="F603" s="6"/>
      <c r="G603" s="6"/>
    </row>
    <row r="604" spans="1:7" ht="12.75">
      <c r="A604" s="6"/>
      <c r="B604" s="6"/>
      <c r="C604" s="299"/>
      <c r="D604" s="6"/>
      <c r="E604" s="299"/>
      <c r="F604" s="6"/>
      <c r="G604" s="6"/>
    </row>
    <row r="605" spans="1:7" ht="12.75">
      <c r="A605" s="6"/>
      <c r="B605" s="6"/>
      <c r="C605" s="299"/>
      <c r="D605" s="6"/>
      <c r="E605" s="299"/>
      <c r="F605" s="6"/>
      <c r="G605" s="6"/>
    </row>
    <row r="606" spans="1:7" ht="12.75">
      <c r="A606" s="6"/>
      <c r="B606" s="6"/>
      <c r="C606" s="299"/>
      <c r="D606" s="6"/>
      <c r="E606" s="299"/>
      <c r="F606" s="6"/>
      <c r="G606" s="6"/>
    </row>
    <row r="607" spans="1:7" ht="12.75">
      <c r="A607" s="6"/>
      <c r="B607" s="6"/>
      <c r="C607" s="299"/>
      <c r="D607" s="6"/>
      <c r="E607" s="299"/>
      <c r="F607" s="6"/>
      <c r="G607" s="6"/>
    </row>
    <row r="608" spans="1:7" ht="12.75">
      <c r="A608" s="6"/>
      <c r="B608" s="6"/>
      <c r="C608" s="299"/>
      <c r="D608" s="6"/>
      <c r="E608" s="299"/>
      <c r="F608" s="6"/>
      <c r="G608" s="6"/>
    </row>
    <row r="609" spans="1:7" ht="12.75">
      <c r="A609" s="6"/>
      <c r="B609" s="6"/>
      <c r="C609" s="299"/>
      <c r="D609" s="6"/>
      <c r="E609" s="299"/>
      <c r="F609" s="6"/>
      <c r="G609" s="6"/>
    </row>
    <row r="610" spans="1:7" ht="12.75">
      <c r="A610" s="6"/>
      <c r="B610" s="6"/>
      <c r="C610" s="299"/>
      <c r="D610" s="6"/>
      <c r="E610" s="299"/>
      <c r="F610" s="6"/>
      <c r="G610" s="6"/>
    </row>
    <row r="611" spans="1:7" ht="12.75">
      <c r="A611" s="6"/>
      <c r="B611" s="6"/>
      <c r="C611" s="299"/>
      <c r="D611" s="6"/>
      <c r="E611" s="299"/>
      <c r="F611" s="6"/>
      <c r="G611" s="6"/>
    </row>
    <row r="612" spans="1:7" ht="12.75">
      <c r="A612" s="6"/>
      <c r="B612" s="6"/>
      <c r="C612" s="299"/>
      <c r="D612" s="6"/>
      <c r="E612" s="299"/>
      <c r="F612" s="6"/>
      <c r="G612" s="6"/>
    </row>
    <row r="613" spans="1:7" ht="12.75">
      <c r="A613" s="6"/>
      <c r="B613" s="6"/>
      <c r="C613" s="299"/>
      <c r="D613" s="6"/>
      <c r="E613" s="299"/>
      <c r="F613" s="6"/>
      <c r="G613" s="6"/>
    </row>
    <row r="614" spans="1:7" ht="12.75">
      <c r="A614" s="6"/>
      <c r="B614" s="6"/>
      <c r="C614" s="299"/>
      <c r="D614" s="6"/>
      <c r="E614" s="299"/>
      <c r="F614" s="6"/>
      <c r="G614" s="6"/>
    </row>
    <row r="615" spans="1:7" ht="12.75">
      <c r="A615" s="6"/>
      <c r="B615" s="6"/>
      <c r="C615" s="299"/>
      <c r="D615" s="6"/>
      <c r="E615" s="299"/>
      <c r="F615" s="6"/>
      <c r="G615" s="6"/>
    </row>
    <row r="616" spans="1:7" ht="12.75">
      <c r="A616" s="6"/>
      <c r="B616" s="6"/>
      <c r="C616" s="299"/>
      <c r="D616" s="6"/>
      <c r="E616" s="299"/>
      <c r="F616" s="6"/>
      <c r="G616" s="6"/>
    </row>
    <row r="617" spans="1:7" ht="12.75">
      <c r="A617" s="6"/>
      <c r="B617" s="6"/>
      <c r="C617" s="299"/>
      <c r="D617" s="6"/>
      <c r="E617" s="299"/>
      <c r="F617" s="6"/>
      <c r="G617" s="6"/>
    </row>
    <row r="618" spans="1:7" ht="12.75">
      <c r="A618" s="6"/>
      <c r="B618" s="6"/>
      <c r="C618" s="299"/>
      <c r="D618" s="6"/>
      <c r="E618" s="299"/>
      <c r="F618" s="6"/>
      <c r="G618" s="6"/>
    </row>
    <row r="619" spans="1:7" ht="12.75">
      <c r="A619" s="6"/>
      <c r="B619" s="6"/>
      <c r="C619" s="299"/>
      <c r="D619" s="6"/>
      <c r="E619" s="299"/>
      <c r="F619" s="6"/>
      <c r="G619" s="6"/>
    </row>
    <row r="620" spans="1:7" ht="12.75">
      <c r="A620" s="6"/>
      <c r="B620" s="6"/>
      <c r="C620" s="299"/>
      <c r="D620" s="6"/>
      <c r="E620" s="299"/>
      <c r="F620" s="6"/>
      <c r="G620" s="6"/>
    </row>
    <row r="621" spans="1:7" ht="12.75">
      <c r="A621" s="6"/>
      <c r="B621" s="6"/>
      <c r="C621" s="299"/>
      <c r="D621" s="6"/>
      <c r="E621" s="299"/>
      <c r="F621" s="6"/>
      <c r="G621" s="6"/>
    </row>
    <row r="622" spans="1:7" ht="12.75">
      <c r="A622" s="6"/>
      <c r="B622" s="6"/>
      <c r="C622" s="299"/>
      <c r="D622" s="6"/>
      <c r="E622" s="299"/>
      <c r="F622" s="6"/>
      <c r="G622" s="6"/>
    </row>
    <row r="623" spans="1:7" ht="12.75">
      <c r="A623" s="6"/>
      <c r="B623" s="6"/>
      <c r="C623" s="299"/>
      <c r="D623" s="6"/>
      <c r="E623" s="299"/>
      <c r="F623" s="6"/>
      <c r="G623" s="6"/>
    </row>
    <row r="624" spans="1:7" ht="12.75">
      <c r="A624" s="6"/>
      <c r="B624" s="6"/>
      <c r="C624" s="299"/>
      <c r="D624" s="6"/>
      <c r="E624" s="299"/>
      <c r="F624" s="6"/>
      <c r="G624" s="6"/>
    </row>
    <row r="625" spans="1:7" ht="12.75">
      <c r="A625" s="6"/>
      <c r="B625" s="6"/>
      <c r="C625" s="299"/>
      <c r="D625" s="6"/>
      <c r="E625" s="299"/>
      <c r="F625" s="6"/>
      <c r="G625" s="6"/>
    </row>
    <row r="626" spans="1:7" ht="12.75">
      <c r="A626" s="6"/>
      <c r="B626" s="6"/>
      <c r="C626" s="299"/>
      <c r="D626" s="6"/>
      <c r="E626" s="299"/>
      <c r="F626" s="6"/>
      <c r="G626" s="6"/>
    </row>
    <row r="627" spans="1:7" ht="12.75">
      <c r="A627" s="6"/>
      <c r="B627" s="6"/>
      <c r="C627" s="299"/>
      <c r="D627" s="6"/>
      <c r="E627" s="299"/>
      <c r="F627" s="6"/>
      <c r="G627" s="6"/>
    </row>
    <row r="628" spans="1:7" ht="12.75">
      <c r="A628" s="6"/>
      <c r="B628" s="6"/>
      <c r="C628" s="299"/>
      <c r="D628" s="6"/>
      <c r="E628" s="299"/>
      <c r="F628" s="6"/>
      <c r="G628" s="6"/>
    </row>
    <row r="629" spans="1:7" ht="12.75">
      <c r="A629" s="6"/>
      <c r="B629" s="6"/>
      <c r="C629" s="299"/>
      <c r="D629" s="6"/>
      <c r="E629" s="299"/>
      <c r="F629" s="6"/>
      <c r="G629" s="6"/>
    </row>
    <row r="630" spans="1:7" ht="12.75">
      <c r="A630" s="6"/>
      <c r="B630" s="6"/>
      <c r="C630" s="299"/>
      <c r="D630" s="6"/>
      <c r="E630" s="299"/>
      <c r="F630" s="6"/>
      <c r="G630" s="6"/>
    </row>
    <row r="631" spans="1:7" ht="12.75">
      <c r="A631" s="6"/>
      <c r="B631" s="6"/>
      <c r="C631" s="299"/>
      <c r="D631" s="6"/>
      <c r="E631" s="299"/>
      <c r="F631" s="6"/>
      <c r="G631" s="6"/>
    </row>
    <row r="632" spans="1:7" ht="12.75">
      <c r="A632" s="6"/>
      <c r="B632" s="6"/>
      <c r="C632" s="299"/>
      <c r="D632" s="6"/>
      <c r="E632" s="299"/>
      <c r="F632" s="6"/>
      <c r="G632" s="6"/>
    </row>
    <row r="633" spans="1:7" ht="12.75">
      <c r="A633" s="6"/>
      <c r="B633" s="6"/>
      <c r="C633" s="299"/>
      <c r="D633" s="6"/>
      <c r="E633" s="299"/>
      <c r="F633" s="6"/>
      <c r="G633" s="6"/>
    </row>
    <row r="634" spans="1:7" ht="12.75">
      <c r="A634" s="6"/>
      <c r="B634" s="6"/>
      <c r="C634" s="299"/>
      <c r="D634" s="6"/>
      <c r="E634" s="299"/>
      <c r="F634" s="6"/>
      <c r="G634" s="6"/>
    </row>
    <row r="635" spans="1:7" ht="12.75">
      <c r="A635" s="6"/>
      <c r="B635" s="6"/>
      <c r="C635" s="299"/>
      <c r="D635" s="6"/>
      <c r="E635" s="299"/>
      <c r="F635" s="6"/>
      <c r="G635" s="6"/>
    </row>
    <row r="636" spans="1:7" ht="12.75">
      <c r="A636" s="6"/>
      <c r="B636" s="6"/>
      <c r="C636" s="299"/>
      <c r="D636" s="6"/>
      <c r="E636" s="299"/>
      <c r="F636" s="6"/>
      <c r="G636" s="6"/>
    </row>
    <row r="637" spans="1:7" ht="12.75">
      <c r="A637" s="6"/>
      <c r="B637" s="6"/>
      <c r="C637" s="299"/>
      <c r="D637" s="6"/>
      <c r="E637" s="299"/>
      <c r="F637" s="6"/>
      <c r="G637" s="6"/>
    </row>
    <row r="638" spans="1:7" ht="12.75">
      <c r="A638" s="6"/>
      <c r="B638" s="6"/>
      <c r="C638" s="299"/>
      <c r="D638" s="6"/>
      <c r="E638" s="299"/>
      <c r="F638" s="6"/>
      <c r="G638" s="6"/>
    </row>
    <row r="639" spans="1:7" ht="12.75">
      <c r="A639" s="6"/>
      <c r="B639" s="6"/>
      <c r="C639" s="299"/>
      <c r="D639" s="6"/>
      <c r="E639" s="299"/>
      <c r="F639" s="6"/>
      <c r="G639" s="6"/>
    </row>
    <row r="640" spans="1:7" ht="12.75">
      <c r="A640" s="6"/>
      <c r="B640" s="6"/>
      <c r="C640" s="299"/>
      <c r="D640" s="6"/>
      <c r="E640" s="299"/>
      <c r="F640" s="6"/>
      <c r="G640" s="6"/>
    </row>
    <row r="641" spans="1:7" ht="12.75">
      <c r="A641" s="6"/>
      <c r="B641" s="6"/>
      <c r="C641" s="299"/>
      <c r="D641" s="6"/>
      <c r="E641" s="299"/>
      <c r="F641" s="6"/>
      <c r="G641" s="6"/>
    </row>
    <row r="642" spans="1:7" ht="12.75">
      <c r="A642" s="6"/>
      <c r="B642" s="6"/>
      <c r="C642" s="299"/>
      <c r="D642" s="6"/>
      <c r="E642" s="299"/>
      <c r="F642" s="6"/>
      <c r="G642" s="6"/>
    </row>
    <row r="643" spans="1:7" ht="12.75">
      <c r="A643" s="6"/>
      <c r="B643" s="6"/>
      <c r="C643" s="299"/>
      <c r="D643" s="6"/>
      <c r="E643" s="299"/>
      <c r="F643" s="6"/>
      <c r="G643" s="6"/>
    </row>
    <row r="644" spans="1:7" ht="12.75">
      <c r="A644" s="6"/>
      <c r="B644" s="6"/>
      <c r="C644" s="299"/>
      <c r="D644" s="6"/>
      <c r="E644" s="299"/>
      <c r="F644" s="6"/>
      <c r="G644" s="6"/>
    </row>
    <row r="645" spans="1:7" ht="12.75">
      <c r="A645" s="6"/>
      <c r="B645" s="6"/>
      <c r="C645" s="299"/>
      <c r="D645" s="6"/>
      <c r="E645" s="299"/>
      <c r="F645" s="6"/>
      <c r="G645" s="6"/>
    </row>
    <row r="646" spans="1:7" ht="12.75">
      <c r="A646" s="6"/>
      <c r="B646" s="6"/>
      <c r="C646" s="299"/>
      <c r="D646" s="6"/>
      <c r="E646" s="299"/>
      <c r="F646" s="6"/>
      <c r="G646" s="6"/>
    </row>
    <row r="647" spans="1:7" ht="12.75">
      <c r="A647" s="6"/>
      <c r="B647" s="6"/>
      <c r="C647" s="299"/>
      <c r="D647" s="6"/>
      <c r="E647" s="299"/>
      <c r="F647" s="6"/>
      <c r="G647" s="6"/>
    </row>
    <row r="648" spans="1:7" ht="12.75">
      <c r="A648" s="6"/>
      <c r="B648" s="6"/>
      <c r="C648" s="299"/>
      <c r="D648" s="6"/>
      <c r="E648" s="299"/>
      <c r="F648" s="6"/>
      <c r="G648" s="6"/>
    </row>
    <row r="649" spans="1:7" ht="12.75">
      <c r="A649" s="6"/>
      <c r="B649" s="6"/>
      <c r="C649" s="299"/>
      <c r="D649" s="6"/>
      <c r="E649" s="299"/>
      <c r="F649" s="6"/>
      <c r="G649" s="6"/>
    </row>
    <row r="650" spans="1:7" ht="12.75">
      <c r="A650" s="6"/>
      <c r="B650" s="6"/>
      <c r="C650" s="299"/>
      <c r="D650" s="6"/>
      <c r="E650" s="299"/>
      <c r="F650" s="6"/>
      <c r="G650" s="6"/>
    </row>
    <row r="651" spans="1:7" ht="12.75">
      <c r="A651" s="6"/>
      <c r="B651" s="6"/>
      <c r="C651" s="299"/>
      <c r="D651" s="6"/>
      <c r="E651" s="299"/>
      <c r="F651" s="6"/>
      <c r="G651" s="6"/>
    </row>
    <row r="652" spans="1:7" ht="12.75">
      <c r="A652" s="6"/>
      <c r="B652" s="6"/>
      <c r="C652" s="299"/>
      <c r="D652" s="6"/>
      <c r="E652" s="299"/>
      <c r="F652" s="6"/>
      <c r="G652" s="6"/>
    </row>
    <row r="653" spans="1:7" ht="12.75">
      <c r="A653" s="6"/>
      <c r="B653" s="6"/>
      <c r="C653" s="299"/>
      <c r="D653" s="6"/>
      <c r="E653" s="299"/>
      <c r="F653" s="6"/>
      <c r="G653" s="6"/>
    </row>
    <row r="654" spans="1:7" ht="12.75">
      <c r="A654" s="6"/>
      <c r="B654" s="6"/>
      <c r="C654" s="299"/>
      <c r="D654" s="6"/>
      <c r="E654" s="299"/>
      <c r="F654" s="6"/>
      <c r="G654" s="6"/>
    </row>
    <row r="655" spans="1:7" ht="12.75">
      <c r="A655" s="6"/>
      <c r="B655" s="6"/>
      <c r="C655" s="299"/>
      <c r="D655" s="6"/>
      <c r="E655" s="299"/>
      <c r="F655" s="6"/>
      <c r="G655" s="6"/>
    </row>
    <row r="656" spans="1:7" ht="12.75">
      <c r="A656" s="6"/>
      <c r="B656" s="6"/>
      <c r="C656" s="299"/>
      <c r="D656" s="6"/>
      <c r="E656" s="299"/>
      <c r="F656" s="6"/>
      <c r="G656" s="6"/>
    </row>
    <row r="657" spans="1:7" ht="12.75">
      <c r="A657" s="6"/>
      <c r="B657" s="6"/>
      <c r="C657" s="299"/>
      <c r="D657" s="6"/>
      <c r="E657" s="299"/>
      <c r="F657" s="6"/>
      <c r="G657" s="6"/>
    </row>
    <row r="658" spans="1:7" ht="12.75">
      <c r="A658" s="6"/>
      <c r="B658" s="6"/>
      <c r="C658" s="299"/>
      <c r="D658" s="6"/>
      <c r="E658" s="299"/>
      <c r="F658" s="6"/>
      <c r="G658" s="6"/>
    </row>
    <row r="659" spans="1:7" ht="12.75">
      <c r="A659" s="6"/>
      <c r="B659" s="6"/>
      <c r="C659" s="299"/>
      <c r="D659" s="6"/>
      <c r="E659" s="299"/>
      <c r="F659" s="6"/>
      <c r="G659" s="6"/>
    </row>
    <row r="660" spans="1:7" ht="12.75">
      <c r="A660" s="6"/>
      <c r="B660" s="6"/>
      <c r="C660" s="299"/>
      <c r="D660" s="6"/>
      <c r="E660" s="299"/>
      <c r="F660" s="6"/>
      <c r="G660" s="6"/>
    </row>
    <row r="661" spans="1:7" ht="12.75">
      <c r="A661" s="6"/>
      <c r="B661" s="6"/>
      <c r="C661" s="299"/>
      <c r="D661" s="6"/>
      <c r="E661" s="299"/>
      <c r="F661" s="6"/>
      <c r="G661" s="6"/>
    </row>
    <row r="662" spans="1:7" ht="12.75">
      <c r="A662" s="6"/>
      <c r="B662" s="6"/>
      <c r="C662" s="299"/>
      <c r="D662" s="6"/>
      <c r="E662" s="299"/>
      <c r="F662" s="6"/>
      <c r="G662" s="6"/>
    </row>
    <row r="663" spans="1:7" ht="12.75">
      <c r="A663" s="6"/>
      <c r="B663" s="6"/>
      <c r="C663" s="299"/>
      <c r="D663" s="6"/>
      <c r="E663" s="299"/>
      <c r="F663" s="6"/>
      <c r="G663" s="6"/>
    </row>
    <row r="664" spans="1:7" ht="12.75">
      <c r="A664" s="6"/>
      <c r="B664" s="6"/>
      <c r="C664" s="299"/>
      <c r="D664" s="6"/>
      <c r="E664" s="299"/>
      <c r="F664" s="6"/>
      <c r="G664" s="6"/>
    </row>
    <row r="665" spans="1:7" ht="12.75">
      <c r="A665" s="6"/>
      <c r="B665" s="6"/>
      <c r="C665" s="299"/>
      <c r="D665" s="6"/>
      <c r="E665" s="299"/>
      <c r="F665" s="6"/>
      <c r="G665" s="6"/>
    </row>
    <row r="666" spans="1:7" ht="12.75">
      <c r="A666" s="6"/>
      <c r="B666" s="6"/>
      <c r="C666" s="299"/>
      <c r="D666" s="6"/>
      <c r="E666" s="299"/>
      <c r="F666" s="6"/>
      <c r="G666" s="6"/>
    </row>
    <row r="667" spans="1:7" ht="12.75">
      <c r="A667" s="6"/>
      <c r="B667" s="6"/>
      <c r="C667" s="299"/>
      <c r="D667" s="6"/>
      <c r="E667" s="299"/>
      <c r="F667" s="6"/>
      <c r="G667" s="6"/>
    </row>
    <row r="668" spans="1:7" ht="12.75">
      <c r="A668" s="6"/>
      <c r="B668" s="6"/>
      <c r="C668" s="299"/>
      <c r="D668" s="6"/>
      <c r="E668" s="299"/>
      <c r="F668" s="6"/>
      <c r="G668" s="6"/>
    </row>
    <row r="669" spans="1:7" ht="12.75">
      <c r="A669" s="6"/>
      <c r="B669" s="6"/>
      <c r="C669" s="299"/>
      <c r="D669" s="6"/>
      <c r="E669" s="299"/>
      <c r="F669" s="6"/>
      <c r="G669" s="6"/>
    </row>
    <row r="670" spans="1:7" ht="12.75">
      <c r="A670" s="6"/>
      <c r="B670" s="6"/>
      <c r="C670" s="299"/>
      <c r="D670" s="6"/>
      <c r="E670" s="299"/>
      <c r="F670" s="6"/>
      <c r="G670" s="6"/>
    </row>
    <row r="671" spans="1:7" ht="12.75">
      <c r="A671" s="6"/>
      <c r="B671" s="6"/>
      <c r="C671" s="299"/>
      <c r="D671" s="6"/>
      <c r="E671" s="299"/>
      <c r="F671" s="6"/>
      <c r="G671" s="6"/>
    </row>
    <row r="672" spans="1:7" ht="12.75">
      <c r="A672" s="6"/>
      <c r="B672" s="6"/>
      <c r="C672" s="299"/>
      <c r="D672" s="6"/>
      <c r="E672" s="299"/>
      <c r="F672" s="6"/>
      <c r="G672" s="6"/>
    </row>
    <row r="673" spans="1:7" ht="12.75">
      <c r="A673" s="6"/>
      <c r="B673" s="6"/>
      <c r="C673" s="299"/>
      <c r="D673" s="6"/>
      <c r="E673" s="299"/>
      <c r="F673" s="6"/>
      <c r="G673" s="6"/>
    </row>
    <row r="674" spans="1:7" ht="12.75">
      <c r="A674" s="6"/>
      <c r="B674" s="6"/>
      <c r="C674" s="299"/>
      <c r="D674" s="6"/>
      <c r="E674" s="299"/>
      <c r="F674" s="6"/>
      <c r="G674" s="6"/>
    </row>
    <row r="675" spans="1:7" ht="12.75">
      <c r="A675" s="6"/>
      <c r="B675" s="6"/>
      <c r="C675" s="299"/>
      <c r="D675" s="6"/>
      <c r="E675" s="299"/>
      <c r="F675" s="6"/>
      <c r="G675" s="6"/>
    </row>
    <row r="676" spans="1:7" ht="12.75">
      <c r="A676" s="6"/>
      <c r="B676" s="6"/>
      <c r="C676" s="299"/>
      <c r="D676" s="6"/>
      <c r="E676" s="299"/>
      <c r="F676" s="6"/>
      <c r="G676" s="6"/>
    </row>
    <row r="677" spans="1:7" ht="12.75">
      <c r="A677" s="6"/>
      <c r="B677" s="6"/>
      <c r="C677" s="299"/>
      <c r="D677" s="6"/>
      <c r="E677" s="299"/>
      <c r="F677" s="6"/>
      <c r="G677" s="6"/>
    </row>
    <row r="678" spans="1:7" ht="12.75">
      <c r="A678" s="6"/>
      <c r="B678" s="6"/>
      <c r="C678" s="299"/>
      <c r="D678" s="6"/>
      <c r="E678" s="299"/>
      <c r="F678" s="6"/>
      <c r="G678" s="6"/>
    </row>
    <row r="679" spans="1:7" ht="12.75">
      <c r="A679" s="6"/>
      <c r="B679" s="6"/>
      <c r="C679" s="299"/>
      <c r="D679" s="6"/>
      <c r="E679" s="299"/>
      <c r="F679" s="6"/>
      <c r="G679" s="6"/>
    </row>
    <row r="680" spans="1:7" ht="12.75">
      <c r="A680" s="6"/>
      <c r="B680" s="6"/>
      <c r="C680" s="299"/>
      <c r="D680" s="6"/>
      <c r="E680" s="299"/>
      <c r="F680" s="6"/>
      <c r="G680" s="6"/>
    </row>
    <row r="681" spans="1:7" ht="12.75">
      <c r="A681" s="6"/>
      <c r="B681" s="6"/>
      <c r="C681" s="299"/>
      <c r="D681" s="6"/>
      <c r="E681" s="299"/>
      <c r="F681" s="6"/>
      <c r="G681" s="6"/>
    </row>
    <row r="682" spans="1:7" ht="12.75">
      <c r="A682" s="6"/>
      <c r="B682" s="6"/>
      <c r="C682" s="299"/>
      <c r="D682" s="6"/>
      <c r="E682" s="299"/>
      <c r="F682" s="6"/>
      <c r="G682" s="6"/>
    </row>
    <row r="683" spans="1:7" ht="12.75">
      <c r="A683" s="6"/>
      <c r="B683" s="6"/>
      <c r="C683" s="299"/>
      <c r="D683" s="6"/>
      <c r="E683" s="299"/>
      <c r="F683" s="6"/>
      <c r="G683" s="6"/>
    </row>
    <row r="684" spans="1:7" ht="12.75">
      <c r="A684" s="6"/>
      <c r="B684" s="6"/>
      <c r="C684" s="299"/>
      <c r="D684" s="6"/>
      <c r="E684" s="299"/>
      <c r="F684" s="6"/>
      <c r="G684" s="6"/>
    </row>
    <row r="685" spans="1:7" ht="12.75">
      <c r="A685" s="6"/>
      <c r="B685" s="6"/>
      <c r="C685" s="299"/>
      <c r="D685" s="6"/>
      <c r="E685" s="299"/>
      <c r="F685" s="6"/>
      <c r="G685" s="6"/>
    </row>
    <row r="686" spans="1:7" ht="12.75">
      <c r="A686" s="6"/>
      <c r="B686" s="6"/>
      <c r="C686" s="299"/>
      <c r="D686" s="6"/>
      <c r="E686" s="299"/>
      <c r="F686" s="6"/>
      <c r="G686" s="6"/>
    </row>
    <row r="687" spans="1:7" ht="12.75">
      <c r="A687" s="6"/>
      <c r="B687" s="6"/>
      <c r="C687" s="299"/>
      <c r="D687" s="6"/>
      <c r="E687" s="299"/>
      <c r="F687" s="6"/>
      <c r="G687" s="6"/>
    </row>
    <row r="688" spans="1:7" ht="12.75">
      <c r="A688" s="6"/>
      <c r="B688" s="6"/>
      <c r="C688" s="299"/>
      <c r="D688" s="6"/>
      <c r="E688" s="299"/>
      <c r="F688" s="6"/>
      <c r="G688" s="6"/>
    </row>
    <row r="689" spans="1:7" ht="12.75">
      <c r="A689" s="6"/>
      <c r="B689" s="6"/>
      <c r="C689" s="299"/>
      <c r="D689" s="6"/>
      <c r="E689" s="299"/>
      <c r="F689" s="6"/>
      <c r="G689" s="6"/>
    </row>
    <row r="690" spans="1:7" ht="12.75">
      <c r="A690" s="6"/>
      <c r="B690" s="6"/>
      <c r="C690" s="299"/>
      <c r="D690" s="6"/>
      <c r="E690" s="299"/>
      <c r="F690" s="6"/>
      <c r="G690" s="6"/>
    </row>
    <row r="691" spans="1:7" ht="12.75">
      <c r="A691" s="6"/>
      <c r="B691" s="6"/>
      <c r="C691" s="299"/>
      <c r="D691" s="6"/>
      <c r="E691" s="299"/>
      <c r="F691" s="6"/>
      <c r="G691" s="6"/>
    </row>
    <row r="692" spans="1:7" ht="12.75">
      <c r="A692" s="6"/>
      <c r="B692" s="6"/>
      <c r="C692" s="299"/>
      <c r="D692" s="6"/>
      <c r="E692" s="299"/>
      <c r="F692" s="6"/>
      <c r="G692" s="6"/>
    </row>
    <row r="693" spans="1:7" ht="12.75">
      <c r="A693" s="6"/>
      <c r="B693" s="6"/>
      <c r="C693" s="299"/>
      <c r="D693" s="6"/>
      <c r="E693" s="299"/>
      <c r="F693" s="6"/>
      <c r="G693" s="6"/>
    </row>
    <row r="694" spans="1:7" ht="12.75">
      <c r="A694" s="6"/>
      <c r="B694" s="6"/>
      <c r="C694" s="299"/>
      <c r="D694" s="6"/>
      <c r="E694" s="299"/>
      <c r="F694" s="6"/>
      <c r="G694" s="6"/>
    </row>
    <row r="695" spans="1:7" ht="12.75">
      <c r="A695" s="6"/>
      <c r="B695" s="6"/>
      <c r="C695" s="299"/>
      <c r="D695" s="6"/>
      <c r="E695" s="299"/>
      <c r="F695" s="6"/>
      <c r="G695" s="6"/>
    </row>
    <row r="696" spans="1:7" ht="12.75">
      <c r="A696" s="6"/>
      <c r="B696" s="6"/>
      <c r="C696" s="299"/>
      <c r="D696" s="6"/>
      <c r="E696" s="299"/>
      <c r="F696" s="6"/>
      <c r="G696" s="6"/>
    </row>
    <row r="697" spans="1:7" ht="12.75">
      <c r="A697" s="6"/>
      <c r="B697" s="6"/>
      <c r="C697" s="299"/>
      <c r="D697" s="6"/>
      <c r="E697" s="299"/>
      <c r="F697" s="6"/>
      <c r="G697" s="6"/>
    </row>
    <row r="698" spans="1:7" ht="12.75">
      <c r="A698" s="6"/>
      <c r="B698" s="6"/>
      <c r="C698" s="299"/>
      <c r="D698" s="6"/>
      <c r="E698" s="299"/>
      <c r="F698" s="6"/>
      <c r="G698" s="6"/>
    </row>
    <row r="699" spans="1:7" ht="12.75">
      <c r="A699" s="6"/>
      <c r="B699" s="6"/>
      <c r="C699" s="299"/>
      <c r="D699" s="6"/>
      <c r="E699" s="299"/>
      <c r="F699" s="6"/>
      <c r="G699" s="6"/>
    </row>
    <row r="700" spans="1:7" ht="12.75">
      <c r="A700" s="6"/>
      <c r="B700" s="6"/>
      <c r="C700" s="299"/>
      <c r="D700" s="6"/>
      <c r="E700" s="299"/>
      <c r="F700" s="6"/>
      <c r="G700" s="6"/>
    </row>
    <row r="701" spans="1:7" ht="12.75">
      <c r="A701" s="6"/>
      <c r="B701" s="6"/>
      <c r="C701" s="299"/>
      <c r="D701" s="6"/>
      <c r="E701" s="299"/>
      <c r="F701" s="6"/>
      <c r="G701" s="6"/>
    </row>
    <row r="702" spans="1:7" ht="12.75">
      <c r="A702" s="6"/>
      <c r="B702" s="6"/>
      <c r="C702" s="299"/>
      <c r="D702" s="6"/>
      <c r="E702" s="299"/>
      <c r="F702" s="6"/>
      <c r="G702" s="6"/>
    </row>
    <row r="703" spans="1:7" ht="12.75">
      <c r="A703" s="6"/>
      <c r="B703" s="6"/>
      <c r="C703" s="299"/>
      <c r="D703" s="6"/>
      <c r="E703" s="299"/>
      <c r="F703" s="6"/>
      <c r="G703" s="6"/>
    </row>
    <row r="704" spans="1:7" ht="12.75">
      <c r="A704" s="6"/>
      <c r="B704" s="6"/>
      <c r="C704" s="299"/>
      <c r="D704" s="6"/>
      <c r="E704" s="299"/>
      <c r="F704" s="6"/>
      <c r="G704" s="6"/>
    </row>
    <row r="705" spans="1:7" ht="12.75">
      <c r="A705" s="6"/>
      <c r="B705" s="6"/>
      <c r="C705" s="299"/>
      <c r="D705" s="6"/>
      <c r="E705" s="299"/>
      <c r="F705" s="6"/>
      <c r="G705" s="6"/>
    </row>
    <row r="706" spans="1:7" ht="12.75">
      <c r="A706" s="6"/>
      <c r="B706" s="6"/>
      <c r="C706" s="299"/>
      <c r="D706" s="6"/>
      <c r="E706" s="299"/>
      <c r="F706" s="6"/>
      <c r="G706" s="6"/>
    </row>
    <row r="707" spans="1:7" ht="12.75">
      <c r="A707" s="6"/>
      <c r="B707" s="6"/>
      <c r="C707" s="299"/>
      <c r="D707" s="6"/>
      <c r="E707" s="299"/>
      <c r="F707" s="6"/>
      <c r="G707" s="6"/>
    </row>
    <row r="708" spans="1:7" ht="12.75">
      <c r="A708" s="6"/>
      <c r="B708" s="6"/>
      <c r="C708" s="299"/>
      <c r="D708" s="6"/>
      <c r="E708" s="299"/>
      <c r="F708" s="6"/>
      <c r="G708" s="6"/>
    </row>
    <row r="709" spans="1:7" ht="12.75">
      <c r="A709" s="6"/>
      <c r="B709" s="6"/>
      <c r="C709" s="299"/>
      <c r="D709" s="6"/>
      <c r="E709" s="299"/>
      <c r="F709" s="6"/>
      <c r="G709" s="6"/>
    </row>
    <row r="710" spans="1:7" ht="12.75">
      <c r="A710" s="6"/>
      <c r="B710" s="6"/>
      <c r="C710" s="299"/>
      <c r="D710" s="6"/>
      <c r="E710" s="299"/>
      <c r="F710" s="6"/>
      <c r="G710" s="6"/>
    </row>
    <row r="711" spans="1:7" ht="12.75">
      <c r="A711" s="6"/>
      <c r="B711" s="6"/>
      <c r="C711" s="299"/>
      <c r="D711" s="6"/>
      <c r="E711" s="299"/>
      <c r="F711" s="6"/>
      <c r="G711" s="6"/>
    </row>
    <row r="712" spans="1:7" ht="12.75">
      <c r="A712" s="6"/>
      <c r="B712" s="6"/>
      <c r="C712" s="299"/>
      <c r="D712" s="6"/>
      <c r="E712" s="299"/>
      <c r="F712" s="6"/>
      <c r="G712" s="6"/>
    </row>
    <row r="713" spans="1:7" ht="12.75">
      <c r="A713" s="6"/>
      <c r="B713" s="6"/>
      <c r="C713" s="299"/>
      <c r="D713" s="6"/>
      <c r="E713" s="299"/>
      <c r="F713" s="6"/>
      <c r="G713" s="6"/>
    </row>
    <row r="714" spans="1:7" ht="12.75">
      <c r="A714" s="6"/>
      <c r="B714" s="6"/>
      <c r="C714" s="299"/>
      <c r="D714" s="6"/>
      <c r="E714" s="299"/>
      <c r="F714" s="6"/>
      <c r="G714" s="6"/>
    </row>
    <row r="715" spans="1:7" ht="12.75">
      <c r="A715" s="6"/>
      <c r="B715" s="6"/>
      <c r="C715" s="299"/>
      <c r="D715" s="6"/>
      <c r="E715" s="299"/>
      <c r="F715" s="6"/>
      <c r="G715" s="6"/>
    </row>
    <row r="716" spans="1:7" ht="12.75">
      <c r="A716" s="6"/>
      <c r="B716" s="6"/>
      <c r="C716" s="299"/>
      <c r="D716" s="6"/>
      <c r="E716" s="299"/>
      <c r="F716" s="6"/>
      <c r="G716" s="6"/>
    </row>
    <row r="717" spans="1:7" ht="12.75">
      <c r="A717" s="6"/>
      <c r="B717" s="6"/>
      <c r="C717" s="299"/>
      <c r="D717" s="6"/>
      <c r="E717" s="299"/>
      <c r="F717" s="6"/>
      <c r="G717" s="6"/>
    </row>
    <row r="718" spans="1:7" ht="12.75">
      <c r="A718" s="6"/>
      <c r="B718" s="6"/>
      <c r="C718" s="299"/>
      <c r="D718" s="6"/>
      <c r="E718" s="299"/>
      <c r="F718" s="6"/>
      <c r="G718" s="6"/>
    </row>
    <row r="719" spans="1:7" ht="12.75">
      <c r="A719" s="6"/>
      <c r="B719" s="6"/>
      <c r="C719" s="299"/>
      <c r="D719" s="6"/>
      <c r="E719" s="299"/>
      <c r="F719" s="6"/>
      <c r="G719" s="6"/>
    </row>
    <row r="720" spans="1:7" ht="12.75">
      <c r="A720" s="6"/>
      <c r="B720" s="6"/>
      <c r="C720" s="299"/>
      <c r="D720" s="6"/>
      <c r="E720" s="299"/>
      <c r="F720" s="6"/>
      <c r="G720" s="6"/>
    </row>
    <row r="721" spans="1:7" ht="12.75">
      <c r="A721" s="6"/>
      <c r="B721" s="6"/>
      <c r="C721" s="299"/>
      <c r="D721" s="6"/>
      <c r="E721" s="299"/>
      <c r="F721" s="6"/>
      <c r="G721" s="6"/>
    </row>
    <row r="722" spans="1:7" ht="12.75">
      <c r="A722" s="6"/>
      <c r="B722" s="6"/>
      <c r="C722" s="299"/>
      <c r="D722" s="6"/>
      <c r="E722" s="299"/>
      <c r="F722" s="6"/>
      <c r="G722" s="6"/>
    </row>
    <row r="723" spans="1:7" ht="12.75">
      <c r="A723" s="6"/>
      <c r="B723" s="6"/>
      <c r="C723" s="299"/>
      <c r="D723" s="6"/>
      <c r="E723" s="299"/>
      <c r="F723" s="6"/>
      <c r="G723" s="6"/>
    </row>
    <row r="724" spans="1:7" ht="12.75">
      <c r="A724" s="6"/>
      <c r="B724" s="6"/>
      <c r="C724" s="299"/>
      <c r="D724" s="6"/>
      <c r="E724" s="299"/>
      <c r="F724" s="6"/>
      <c r="G724" s="6"/>
    </row>
    <row r="725" spans="1:7" ht="12.75">
      <c r="A725" s="6"/>
      <c r="B725" s="6"/>
      <c r="C725" s="299"/>
      <c r="D725" s="6"/>
      <c r="E725" s="299"/>
      <c r="F725" s="6"/>
      <c r="G725" s="6"/>
    </row>
    <row r="726" spans="1:7" ht="12.75">
      <c r="A726" s="6"/>
      <c r="B726" s="6"/>
      <c r="C726" s="299"/>
      <c r="D726" s="6"/>
      <c r="E726" s="299"/>
      <c r="F726" s="6"/>
      <c r="G726" s="6"/>
    </row>
    <row r="727" spans="1:7" ht="12.75">
      <c r="A727" s="6"/>
      <c r="B727" s="6"/>
      <c r="C727" s="299"/>
      <c r="D727" s="6"/>
      <c r="E727" s="299"/>
      <c r="F727" s="6"/>
      <c r="G727" s="6"/>
    </row>
    <row r="728" spans="1:7" ht="12.75">
      <c r="A728" s="6"/>
      <c r="B728" s="6"/>
      <c r="C728" s="299"/>
      <c r="D728" s="6"/>
      <c r="E728" s="299"/>
      <c r="F728" s="6"/>
      <c r="G728" s="6"/>
    </row>
    <row r="729" spans="1:7" ht="12.75">
      <c r="A729" s="6"/>
      <c r="B729" s="6"/>
      <c r="C729" s="299"/>
      <c r="D729" s="6"/>
      <c r="E729" s="299"/>
      <c r="F729" s="6"/>
      <c r="G729" s="6"/>
    </row>
    <row r="730" spans="1:7" ht="12.75">
      <c r="A730" s="6"/>
      <c r="B730" s="6"/>
      <c r="C730" s="299"/>
      <c r="D730" s="6"/>
      <c r="E730" s="299"/>
      <c r="F730" s="6"/>
      <c r="G730" s="6"/>
    </row>
    <row r="731" spans="1:7" ht="12.75">
      <c r="A731" s="6"/>
      <c r="B731" s="6"/>
      <c r="C731" s="299"/>
      <c r="D731" s="6"/>
      <c r="E731" s="299"/>
      <c r="F731" s="6"/>
      <c r="G731" s="6"/>
    </row>
    <row r="732" spans="1:7" ht="12.75">
      <c r="A732" s="6"/>
      <c r="B732" s="6"/>
      <c r="C732" s="299"/>
      <c r="D732" s="6"/>
      <c r="E732" s="299"/>
      <c r="F732" s="6"/>
      <c r="G732" s="6"/>
    </row>
    <row r="733" spans="1:7" ht="12.75">
      <c r="A733" s="6"/>
      <c r="B733" s="6"/>
      <c r="C733" s="299"/>
      <c r="D733" s="6"/>
      <c r="E733" s="299"/>
      <c r="F733" s="6"/>
      <c r="G733" s="6"/>
    </row>
    <row r="734" spans="1:7" ht="12.75">
      <c r="A734" s="6"/>
      <c r="B734" s="6"/>
      <c r="C734" s="299"/>
      <c r="D734" s="6"/>
      <c r="E734" s="299"/>
      <c r="F734" s="6"/>
      <c r="G734" s="6"/>
    </row>
    <row r="735" spans="1:7" ht="12.75">
      <c r="A735" s="6"/>
      <c r="B735" s="6"/>
      <c r="C735" s="299"/>
      <c r="D735" s="6"/>
      <c r="E735" s="299"/>
      <c r="F735" s="6"/>
      <c r="G735" s="6"/>
    </row>
    <row r="736" spans="1:7" ht="12.75">
      <c r="A736" s="6"/>
      <c r="B736" s="6"/>
      <c r="C736" s="299"/>
      <c r="D736" s="6"/>
      <c r="E736" s="299"/>
      <c r="F736" s="6"/>
      <c r="G736" s="6"/>
    </row>
    <row r="737" spans="1:7" ht="12.75">
      <c r="A737" s="6"/>
      <c r="B737" s="6"/>
      <c r="C737" s="299"/>
      <c r="D737" s="6"/>
      <c r="E737" s="299"/>
      <c r="F737" s="6"/>
      <c r="G737" s="6"/>
    </row>
    <row r="738" spans="1:7" ht="12.75">
      <c r="A738" s="6"/>
      <c r="B738" s="6"/>
      <c r="C738" s="299"/>
      <c r="D738" s="6"/>
      <c r="E738" s="299"/>
      <c r="F738" s="6"/>
      <c r="G738" s="6"/>
    </row>
    <row r="739" spans="1:7" ht="12.75">
      <c r="A739" s="6"/>
      <c r="B739" s="6"/>
      <c r="C739" s="299"/>
      <c r="D739" s="6"/>
      <c r="E739" s="299"/>
      <c r="F739" s="6"/>
      <c r="G739" s="6"/>
    </row>
    <row r="740" spans="1:7" ht="12.75">
      <c r="A740" s="6"/>
      <c r="B740" s="6"/>
      <c r="C740" s="299"/>
      <c r="D740" s="6"/>
      <c r="E740" s="299"/>
      <c r="F740" s="6"/>
      <c r="G740" s="6"/>
    </row>
    <row r="741" spans="1:7" ht="12.75">
      <c r="A741" s="6"/>
      <c r="B741" s="6"/>
      <c r="C741" s="299"/>
      <c r="D741" s="6"/>
      <c r="E741" s="299"/>
      <c r="F741" s="6"/>
      <c r="G741" s="6"/>
    </row>
    <row r="742" spans="1:7" ht="12.75">
      <c r="A742" s="6"/>
      <c r="B742" s="6"/>
      <c r="C742" s="299"/>
      <c r="D742" s="6"/>
      <c r="E742" s="299"/>
      <c r="F742" s="6"/>
      <c r="G742" s="6"/>
    </row>
    <row r="743" spans="1:7" ht="12.75">
      <c r="A743" s="6"/>
      <c r="B743" s="6"/>
      <c r="C743" s="299"/>
      <c r="D743" s="6"/>
      <c r="E743" s="299"/>
      <c r="F743" s="6"/>
      <c r="G743" s="6"/>
    </row>
    <row r="744" spans="1:7" ht="12.75">
      <c r="A744" s="6"/>
      <c r="B744" s="6"/>
      <c r="C744" s="299"/>
      <c r="D744" s="6"/>
      <c r="E744" s="299"/>
      <c r="F744" s="6"/>
      <c r="G744" s="6"/>
    </row>
    <row r="745" spans="1:7" ht="12.75">
      <c r="A745" s="6"/>
      <c r="B745" s="6"/>
      <c r="C745" s="299"/>
      <c r="D745" s="6"/>
      <c r="E745" s="299"/>
      <c r="F745" s="6"/>
      <c r="G745" s="6"/>
    </row>
    <row r="746" spans="1:7" ht="12.75">
      <c r="A746" s="6"/>
      <c r="B746" s="6"/>
      <c r="C746" s="299"/>
      <c r="D746" s="6"/>
      <c r="E746" s="299"/>
      <c r="F746" s="6"/>
      <c r="G746" s="6"/>
    </row>
    <row r="747" spans="1:7" ht="12.75">
      <c r="A747" s="6"/>
      <c r="B747" s="6"/>
      <c r="C747" s="299"/>
      <c r="D747" s="6"/>
      <c r="E747" s="299"/>
      <c r="F747" s="6"/>
      <c r="G747" s="6"/>
    </row>
    <row r="748" spans="1:7" ht="12.75">
      <c r="A748" s="6"/>
      <c r="B748" s="6"/>
      <c r="C748" s="299"/>
      <c r="D748" s="6"/>
      <c r="E748" s="299"/>
      <c r="F748" s="6"/>
      <c r="G748" s="6"/>
    </row>
    <row r="749" spans="1:7" ht="12.75">
      <c r="A749" s="6"/>
      <c r="B749" s="6"/>
      <c r="C749" s="299"/>
      <c r="D749" s="6"/>
      <c r="E749" s="299"/>
      <c r="F749" s="6"/>
      <c r="G749" s="6"/>
    </row>
    <row r="750" spans="1:7" ht="12.75">
      <c r="A750" s="6"/>
      <c r="B750" s="6"/>
      <c r="C750" s="299"/>
      <c r="D750" s="6"/>
      <c r="E750" s="299"/>
      <c r="F750" s="6"/>
      <c r="G750" s="6"/>
    </row>
    <row r="751" spans="1:7" ht="12.75">
      <c r="A751" s="6"/>
      <c r="B751" s="6"/>
      <c r="C751" s="299"/>
      <c r="D751" s="6"/>
      <c r="E751" s="299"/>
      <c r="F751" s="6"/>
      <c r="G751" s="6"/>
    </row>
    <row r="752" spans="1:7" ht="12.75">
      <c r="A752" s="6"/>
      <c r="B752" s="6"/>
      <c r="C752" s="299"/>
      <c r="D752" s="6"/>
      <c r="E752" s="299"/>
      <c r="F752" s="6"/>
      <c r="G752" s="6"/>
    </row>
    <row r="753" spans="1:7" ht="12.75">
      <c r="A753" s="6"/>
      <c r="B753" s="6"/>
      <c r="C753" s="299"/>
      <c r="D753" s="6"/>
      <c r="E753" s="299"/>
      <c r="F753" s="6"/>
      <c r="G753" s="6"/>
    </row>
    <row r="754" spans="1:7" ht="12.75">
      <c r="A754" s="6"/>
      <c r="B754" s="6"/>
      <c r="C754" s="299"/>
      <c r="D754" s="6"/>
      <c r="E754" s="299"/>
      <c r="F754" s="6"/>
      <c r="G754" s="6"/>
    </row>
    <row r="755" spans="1:7" ht="12.75">
      <c r="A755" s="6"/>
      <c r="B755" s="6"/>
      <c r="C755" s="299"/>
      <c r="D755" s="6"/>
      <c r="E755" s="299"/>
      <c r="F755" s="6"/>
      <c r="G755" s="6"/>
    </row>
    <row r="756" spans="1:7" ht="12.75">
      <c r="A756" s="6"/>
      <c r="B756" s="6"/>
      <c r="C756" s="299"/>
      <c r="D756" s="6"/>
      <c r="E756" s="299"/>
      <c r="F756" s="6"/>
      <c r="G756" s="6"/>
    </row>
    <row r="757" spans="1:7" ht="12.75">
      <c r="A757" s="6"/>
      <c r="B757" s="6"/>
      <c r="C757" s="299"/>
      <c r="D757" s="6"/>
      <c r="E757" s="299"/>
      <c r="F757" s="6"/>
      <c r="G757" s="6"/>
    </row>
    <row r="758" spans="1:7" ht="12.75">
      <c r="A758" s="6"/>
      <c r="B758" s="6"/>
      <c r="C758" s="299"/>
      <c r="D758" s="6"/>
      <c r="E758" s="299"/>
      <c r="F758" s="6"/>
      <c r="G758" s="6"/>
    </row>
    <row r="759" spans="1:7" ht="12.75">
      <c r="A759" s="6"/>
      <c r="B759" s="6"/>
      <c r="C759" s="299"/>
      <c r="D759" s="6"/>
      <c r="E759" s="299"/>
      <c r="F759" s="6"/>
      <c r="G759" s="6"/>
    </row>
    <row r="760" spans="1:7" ht="12.75">
      <c r="A760" s="6"/>
      <c r="B760" s="6"/>
      <c r="C760" s="299"/>
      <c r="D760" s="6"/>
      <c r="E760" s="299"/>
      <c r="F760" s="6"/>
      <c r="G760" s="6"/>
    </row>
    <row r="761" spans="1:7" ht="12.75">
      <c r="A761" s="6"/>
      <c r="B761" s="6"/>
      <c r="C761" s="299"/>
      <c r="D761" s="6"/>
      <c r="E761" s="299"/>
      <c r="F761" s="6"/>
      <c r="G761" s="6"/>
    </row>
    <row r="762" spans="1:7" ht="12.75">
      <c r="A762" s="6"/>
      <c r="B762" s="6"/>
      <c r="C762" s="299"/>
      <c r="D762" s="6"/>
      <c r="E762" s="299"/>
      <c r="F762" s="6"/>
      <c r="G762" s="6"/>
    </row>
    <row r="763" spans="1:7" ht="12.75">
      <c r="A763" s="6"/>
      <c r="B763" s="6"/>
      <c r="C763" s="299"/>
      <c r="D763" s="6"/>
      <c r="E763" s="299"/>
      <c r="F763" s="6"/>
      <c r="G763" s="6"/>
    </row>
    <row r="764" spans="1:7" ht="12.75">
      <c r="A764" s="6"/>
      <c r="B764" s="6"/>
      <c r="C764" s="299"/>
      <c r="D764" s="6"/>
      <c r="E764" s="299"/>
      <c r="F764" s="6"/>
      <c r="G764" s="6"/>
    </row>
    <row r="765" spans="1:7" ht="12.75">
      <c r="A765" s="6"/>
      <c r="B765" s="6"/>
      <c r="C765" s="299"/>
      <c r="D765" s="6"/>
      <c r="E765" s="299"/>
      <c r="F765" s="6"/>
      <c r="G765" s="6"/>
    </row>
    <row r="766" spans="1:7" ht="12.75">
      <c r="A766" s="6"/>
      <c r="B766" s="6"/>
      <c r="C766" s="299"/>
      <c r="D766" s="6"/>
      <c r="E766" s="299"/>
      <c r="F766" s="6"/>
      <c r="G766" s="6"/>
    </row>
    <row r="767" spans="1:7" ht="12.75">
      <c r="A767" s="6"/>
      <c r="B767" s="6"/>
      <c r="C767" s="299"/>
      <c r="D767" s="6"/>
      <c r="E767" s="299"/>
      <c r="F767" s="6"/>
      <c r="G767" s="6"/>
    </row>
    <row r="768" spans="1:7" ht="12.75">
      <c r="A768" s="6"/>
      <c r="B768" s="6"/>
      <c r="C768" s="299"/>
      <c r="D768" s="6"/>
      <c r="E768" s="299"/>
      <c r="F768" s="6"/>
      <c r="G768" s="6"/>
    </row>
    <row r="769" spans="1:7" ht="12.75">
      <c r="A769" s="6"/>
      <c r="B769" s="6"/>
      <c r="C769" s="299"/>
      <c r="D769" s="6"/>
      <c r="E769" s="299"/>
      <c r="F769" s="6"/>
      <c r="G769" s="6"/>
    </row>
    <row r="770" spans="1:7" ht="12.75">
      <c r="A770" s="6"/>
      <c r="B770" s="6"/>
      <c r="C770" s="299"/>
      <c r="D770" s="6"/>
      <c r="E770" s="299"/>
      <c r="F770" s="6"/>
      <c r="G770" s="6"/>
    </row>
    <row r="771" spans="1:7" ht="12.75">
      <c r="A771" s="6"/>
      <c r="B771" s="6"/>
      <c r="C771" s="299"/>
      <c r="D771" s="6"/>
      <c r="E771" s="299"/>
      <c r="F771" s="6"/>
      <c r="G771" s="6"/>
    </row>
    <row r="772" spans="1:7" ht="12.75">
      <c r="A772" s="6"/>
      <c r="B772" s="6"/>
      <c r="C772" s="299"/>
      <c r="D772" s="6"/>
      <c r="E772" s="299"/>
      <c r="F772" s="6"/>
      <c r="G772" s="6"/>
    </row>
    <row r="773" spans="1:7" ht="12.75">
      <c r="A773" s="6"/>
      <c r="B773" s="6"/>
      <c r="C773" s="299"/>
      <c r="D773" s="6"/>
      <c r="E773" s="299"/>
      <c r="F773" s="6"/>
      <c r="G773" s="6"/>
    </row>
    <row r="774" spans="1:7" ht="12.75">
      <c r="A774" s="6"/>
      <c r="B774" s="6"/>
      <c r="C774" s="299"/>
      <c r="D774" s="6"/>
      <c r="E774" s="299"/>
      <c r="F774" s="6"/>
      <c r="G774" s="6"/>
    </row>
    <row r="775" spans="1:7" ht="12.75">
      <c r="A775" s="6"/>
      <c r="B775" s="6"/>
      <c r="C775" s="299"/>
      <c r="D775" s="6"/>
      <c r="E775" s="299"/>
      <c r="F775" s="6"/>
      <c r="G775" s="6"/>
    </row>
    <row r="776" spans="1:7" ht="12.75">
      <c r="A776" s="6"/>
      <c r="B776" s="6"/>
      <c r="C776" s="299"/>
      <c r="D776" s="6"/>
      <c r="E776" s="299"/>
      <c r="F776" s="6"/>
      <c r="G776" s="6"/>
    </row>
    <row r="777" spans="1:7" ht="12.75">
      <c r="A777" s="6"/>
      <c r="B777" s="6"/>
      <c r="C777" s="299"/>
      <c r="D777" s="6"/>
      <c r="E777" s="299"/>
      <c r="F777" s="6"/>
      <c r="G777" s="6"/>
    </row>
    <row r="778" spans="1:7" ht="12.75">
      <c r="A778" s="6"/>
      <c r="B778" s="6"/>
      <c r="C778" s="299"/>
      <c r="D778" s="6"/>
      <c r="E778" s="299"/>
      <c r="F778" s="6"/>
      <c r="G778" s="6"/>
    </row>
    <row r="779" spans="1:7" ht="12.75">
      <c r="A779" s="6"/>
      <c r="B779" s="6"/>
      <c r="C779" s="299"/>
      <c r="D779" s="6"/>
      <c r="E779" s="299"/>
      <c r="F779" s="6"/>
      <c r="G779" s="6"/>
    </row>
    <row r="780" spans="1:7" ht="12.75">
      <c r="A780" s="6"/>
      <c r="B780" s="6"/>
      <c r="C780" s="299"/>
      <c r="D780" s="6"/>
      <c r="E780" s="299"/>
      <c r="F780" s="6"/>
      <c r="G780" s="6"/>
    </row>
    <row r="781" spans="1:7" ht="12.75">
      <c r="A781" s="6"/>
      <c r="B781" s="6"/>
      <c r="C781" s="299"/>
      <c r="D781" s="6"/>
      <c r="E781" s="299"/>
      <c r="F781" s="6"/>
      <c r="G781" s="6"/>
    </row>
    <row r="782" spans="1:7" ht="12.75">
      <c r="A782" s="6"/>
      <c r="B782" s="6"/>
      <c r="C782" s="299"/>
      <c r="D782" s="6"/>
      <c r="E782" s="299"/>
      <c r="F782" s="6"/>
      <c r="G782" s="6"/>
    </row>
    <row r="783" spans="1:7" ht="12.75">
      <c r="A783" s="6"/>
      <c r="B783" s="6"/>
      <c r="C783" s="299"/>
      <c r="D783" s="6"/>
      <c r="E783" s="299"/>
      <c r="F783" s="6"/>
      <c r="G783" s="6"/>
    </row>
    <row r="784" spans="1:7" ht="12.75">
      <c r="A784" s="6"/>
      <c r="B784" s="6"/>
      <c r="C784" s="299"/>
      <c r="D784" s="6"/>
      <c r="E784" s="299"/>
      <c r="F784" s="6"/>
      <c r="G784" s="6"/>
    </row>
    <row r="785" spans="1:7" ht="12.75">
      <c r="A785" s="6"/>
      <c r="B785" s="6"/>
      <c r="C785" s="299"/>
      <c r="D785" s="6"/>
      <c r="E785" s="299"/>
      <c r="F785" s="6"/>
      <c r="G785" s="6"/>
    </row>
    <row r="786" spans="1:7" ht="12.75">
      <c r="A786" s="6"/>
      <c r="B786" s="6"/>
      <c r="C786" s="299"/>
      <c r="D786" s="6"/>
      <c r="E786" s="299"/>
      <c r="F786" s="6"/>
      <c r="G786" s="6"/>
    </row>
    <row r="787" spans="1:7" ht="12.75">
      <c r="A787" s="6"/>
      <c r="B787" s="6"/>
      <c r="C787" s="299"/>
      <c r="D787" s="6"/>
      <c r="E787" s="299"/>
      <c r="F787" s="6"/>
      <c r="G787" s="6"/>
    </row>
    <row r="788" spans="1:7" ht="12.75">
      <c r="A788" s="6"/>
      <c r="B788" s="6"/>
      <c r="C788" s="299"/>
      <c r="D788" s="6"/>
      <c r="E788" s="299"/>
      <c r="F788" s="6"/>
      <c r="G788" s="6"/>
    </row>
    <row r="789" spans="1:7" ht="12.75">
      <c r="A789" s="6"/>
      <c r="B789" s="6"/>
      <c r="C789" s="299"/>
      <c r="D789" s="6"/>
      <c r="E789" s="299"/>
      <c r="F789" s="6"/>
      <c r="G789" s="6"/>
    </row>
    <row r="790" spans="1:7" ht="12.75">
      <c r="A790" s="6"/>
      <c r="B790" s="6"/>
      <c r="C790" s="299"/>
      <c r="D790" s="6"/>
      <c r="E790" s="299"/>
      <c r="F790" s="6"/>
      <c r="G790" s="6"/>
    </row>
    <row r="791" spans="1:7" ht="12.75">
      <c r="A791" s="6"/>
      <c r="B791" s="6"/>
      <c r="C791" s="299"/>
      <c r="D791" s="6"/>
      <c r="E791" s="299"/>
      <c r="F791" s="6"/>
      <c r="G791" s="6"/>
    </row>
    <row r="792" spans="1:7" ht="12.75">
      <c r="A792" s="6"/>
      <c r="B792" s="6"/>
      <c r="C792" s="299"/>
      <c r="D792" s="6"/>
      <c r="E792" s="299"/>
      <c r="F792" s="6"/>
      <c r="G792" s="6"/>
    </row>
    <row r="793" spans="1:7" ht="12.75">
      <c r="A793" s="6"/>
      <c r="B793" s="6"/>
      <c r="C793" s="299"/>
      <c r="D793" s="6"/>
      <c r="E793" s="299"/>
      <c r="F793" s="6"/>
      <c r="G793" s="6"/>
    </row>
    <row r="794" spans="1:7" ht="12.75">
      <c r="A794" s="6"/>
      <c r="B794" s="6"/>
      <c r="C794" s="299"/>
      <c r="D794" s="6"/>
      <c r="E794" s="299"/>
      <c r="F794" s="6"/>
      <c r="G794" s="6"/>
    </row>
    <row r="795" spans="1:7" ht="12.75">
      <c r="A795" s="6"/>
      <c r="B795" s="6"/>
      <c r="C795" s="299"/>
      <c r="D795" s="6"/>
      <c r="E795" s="299"/>
      <c r="F795" s="6"/>
      <c r="G795" s="6"/>
    </row>
    <row r="796" spans="1:7" ht="12.75">
      <c r="A796" s="6"/>
      <c r="B796" s="6"/>
      <c r="C796" s="299"/>
      <c r="D796" s="6"/>
      <c r="E796" s="299"/>
      <c r="F796" s="6"/>
      <c r="G796" s="6"/>
    </row>
    <row r="797" spans="1:7" ht="12.75">
      <c r="A797" s="6"/>
      <c r="B797" s="6"/>
      <c r="C797" s="299"/>
      <c r="D797" s="6"/>
      <c r="E797" s="299"/>
      <c r="F797" s="6"/>
      <c r="G797" s="6"/>
    </row>
    <row r="798" spans="1:7" ht="12.75">
      <c r="A798" s="6"/>
      <c r="B798" s="6"/>
      <c r="C798" s="299"/>
      <c r="D798" s="6"/>
      <c r="E798" s="299"/>
      <c r="F798" s="6"/>
      <c r="G798" s="6"/>
    </row>
    <row r="799" spans="1:7" ht="12.75">
      <c r="A799" s="6"/>
      <c r="B799" s="6"/>
      <c r="C799" s="299"/>
      <c r="D799" s="6"/>
      <c r="E799" s="299"/>
      <c r="F799" s="6"/>
      <c r="G799" s="6"/>
    </row>
    <row r="800" spans="1:7" ht="12.75">
      <c r="A800" s="6"/>
      <c r="B800" s="6"/>
      <c r="C800" s="299"/>
      <c r="D800" s="6"/>
      <c r="E800" s="299"/>
      <c r="F800" s="6"/>
      <c r="G800" s="6"/>
    </row>
    <row r="801" spans="1:7" ht="12.75">
      <c r="A801" s="6"/>
      <c r="B801" s="6"/>
      <c r="C801" s="299"/>
      <c r="D801" s="6"/>
      <c r="E801" s="299"/>
      <c r="F801" s="6"/>
      <c r="G801" s="6"/>
    </row>
    <row r="802" spans="1:7" ht="12.75">
      <c r="A802" s="6"/>
      <c r="B802" s="6"/>
      <c r="C802" s="299"/>
      <c r="D802" s="6"/>
      <c r="E802" s="299"/>
      <c r="F802" s="6"/>
      <c r="G802" s="6"/>
    </row>
    <row r="803" spans="1:7" ht="12.75">
      <c r="A803" s="6"/>
      <c r="B803" s="6"/>
      <c r="C803" s="299"/>
      <c r="D803" s="6"/>
      <c r="E803" s="299"/>
      <c r="F803" s="6"/>
      <c r="G803" s="6"/>
    </row>
    <row r="804" spans="1:7" ht="12.75">
      <c r="A804" s="6"/>
      <c r="B804" s="6"/>
      <c r="C804" s="299"/>
      <c r="D804" s="6"/>
      <c r="E804" s="299"/>
      <c r="F804" s="6"/>
      <c r="G804" s="6"/>
    </row>
    <row r="805" spans="1:7" ht="12.75">
      <c r="A805" s="6"/>
      <c r="B805" s="6"/>
      <c r="C805" s="299"/>
      <c r="D805" s="6"/>
      <c r="E805" s="299"/>
      <c r="F805" s="6"/>
      <c r="G805" s="6"/>
    </row>
    <row r="806" spans="1:7" ht="12.75">
      <c r="A806" s="6"/>
      <c r="B806" s="6"/>
      <c r="C806" s="299"/>
      <c r="D806" s="6"/>
      <c r="E806" s="299"/>
      <c r="F806" s="6"/>
      <c r="G806" s="6"/>
    </row>
    <row r="807" spans="1:7" ht="12.75">
      <c r="A807" s="6"/>
      <c r="B807" s="6"/>
      <c r="C807" s="299"/>
      <c r="D807" s="6"/>
      <c r="E807" s="299"/>
      <c r="F807" s="6"/>
      <c r="G807" s="6"/>
    </row>
    <row r="808" spans="1:7" ht="12.75">
      <c r="A808" s="6"/>
      <c r="B808" s="6"/>
      <c r="C808" s="299"/>
      <c r="D808" s="6"/>
      <c r="E808" s="299"/>
      <c r="F808" s="6"/>
      <c r="G808" s="6"/>
    </row>
    <row r="809" spans="1:7" ht="12.75">
      <c r="A809" s="6"/>
      <c r="B809" s="6"/>
      <c r="C809" s="299"/>
      <c r="D809" s="6"/>
      <c r="E809" s="299"/>
      <c r="F809" s="6"/>
      <c r="G809" s="6"/>
    </row>
    <row r="810" spans="1:7" ht="12.75">
      <c r="A810" s="6"/>
      <c r="B810" s="6"/>
      <c r="C810" s="299"/>
      <c r="D810" s="6"/>
      <c r="E810" s="299"/>
      <c r="F810" s="6"/>
      <c r="G810" s="6"/>
    </row>
    <row r="811" spans="1:7" ht="12.75">
      <c r="A811" s="6"/>
      <c r="B811" s="6"/>
      <c r="C811" s="299"/>
      <c r="D811" s="6"/>
      <c r="E811" s="299"/>
      <c r="F811" s="6"/>
      <c r="G811" s="6"/>
    </row>
    <row r="812" spans="1:7" ht="12.75">
      <c r="A812" s="6"/>
      <c r="B812" s="6"/>
      <c r="C812" s="299"/>
      <c r="D812" s="6"/>
      <c r="E812" s="299"/>
      <c r="F812" s="6"/>
      <c r="G812" s="6"/>
    </row>
    <row r="813" spans="1:7" ht="12.75">
      <c r="A813" s="6"/>
      <c r="B813" s="6"/>
      <c r="C813" s="299"/>
      <c r="D813" s="6"/>
      <c r="E813" s="299"/>
      <c r="F813" s="6"/>
      <c r="G813" s="6"/>
    </row>
    <row r="814" spans="1:7" ht="12.75">
      <c r="A814" s="6"/>
      <c r="B814" s="6"/>
      <c r="C814" s="299"/>
      <c r="D814" s="6"/>
      <c r="E814" s="299"/>
      <c r="F814" s="6"/>
      <c r="G814" s="6"/>
    </row>
    <row r="815" spans="1:7" ht="12.75">
      <c r="A815" s="6"/>
      <c r="B815" s="6"/>
      <c r="C815" s="299"/>
      <c r="D815" s="6"/>
      <c r="E815" s="299"/>
      <c r="F815" s="6"/>
      <c r="G815" s="6"/>
    </row>
    <row r="816" spans="1:7" ht="12.75">
      <c r="A816" s="6"/>
      <c r="B816" s="6"/>
      <c r="C816" s="299"/>
      <c r="D816" s="6"/>
      <c r="E816" s="299"/>
      <c r="F816" s="6"/>
      <c r="G816" s="6"/>
    </row>
    <row r="817" spans="1:7" ht="12.75">
      <c r="A817" s="6"/>
      <c r="B817" s="6"/>
      <c r="C817" s="299"/>
      <c r="D817" s="6"/>
      <c r="E817" s="299"/>
      <c r="F817" s="6"/>
      <c r="G817" s="6"/>
    </row>
    <row r="818" spans="1:7" ht="12.75">
      <c r="A818" s="6"/>
      <c r="B818" s="6"/>
      <c r="C818" s="299"/>
      <c r="D818" s="6"/>
      <c r="E818" s="299"/>
      <c r="F818" s="6"/>
      <c r="G818" s="6"/>
    </row>
    <row r="819" spans="1:7" ht="12.75">
      <c r="A819" s="6"/>
      <c r="B819" s="6"/>
      <c r="C819" s="299"/>
      <c r="D819" s="6"/>
      <c r="E819" s="299"/>
      <c r="F819" s="6"/>
      <c r="G819" s="6"/>
    </row>
    <row r="820" spans="1:7" ht="12.75">
      <c r="A820" s="6"/>
      <c r="B820" s="6"/>
      <c r="C820" s="299"/>
      <c r="D820" s="6"/>
      <c r="E820" s="299"/>
      <c r="F820" s="6"/>
      <c r="G820" s="6"/>
    </row>
    <row r="821" spans="1:7" ht="12.75">
      <c r="A821" s="6"/>
      <c r="B821" s="6"/>
      <c r="C821" s="299"/>
      <c r="D821" s="6"/>
      <c r="E821" s="299"/>
      <c r="F821" s="6"/>
      <c r="G821" s="6"/>
    </row>
    <row r="822" spans="1:7" ht="12.75">
      <c r="A822" s="6"/>
      <c r="B822" s="6"/>
      <c r="C822" s="299"/>
      <c r="D822" s="6"/>
      <c r="E822" s="299"/>
      <c r="F822" s="6"/>
      <c r="G822" s="6"/>
    </row>
    <row r="823" spans="1:7" ht="12.75">
      <c r="A823" s="6"/>
      <c r="B823" s="6"/>
      <c r="C823" s="299"/>
      <c r="D823" s="6"/>
      <c r="E823" s="299"/>
      <c r="F823" s="6"/>
      <c r="G823" s="6"/>
    </row>
    <row r="824" spans="1:7" ht="12.75">
      <c r="A824" s="6"/>
      <c r="B824" s="6"/>
      <c r="C824" s="299"/>
      <c r="D824" s="6"/>
      <c r="E824" s="299"/>
      <c r="F824" s="6"/>
      <c r="G824" s="6"/>
    </row>
    <row r="825" spans="1:7" ht="12.75">
      <c r="A825" s="6"/>
      <c r="B825" s="6"/>
      <c r="C825" s="299"/>
      <c r="D825" s="6"/>
      <c r="E825" s="299"/>
      <c r="F825" s="6"/>
      <c r="G825" s="6"/>
    </row>
    <row r="826" spans="1:7" ht="12.75">
      <c r="A826" s="6"/>
      <c r="B826" s="6"/>
      <c r="C826" s="299"/>
      <c r="D826" s="6"/>
      <c r="E826" s="299"/>
      <c r="F826" s="6"/>
      <c r="G826" s="6"/>
    </row>
    <row r="827" spans="1:7" ht="12.75">
      <c r="A827" s="6"/>
      <c r="B827" s="6"/>
      <c r="C827" s="299"/>
      <c r="D827" s="6"/>
      <c r="E827" s="299"/>
      <c r="F827" s="6"/>
      <c r="G827" s="6"/>
    </row>
    <row r="828" spans="1:7" ht="12.75">
      <c r="A828" s="6"/>
      <c r="B828" s="6"/>
      <c r="C828" s="299"/>
      <c r="D828" s="6"/>
      <c r="E828" s="299"/>
      <c r="F828" s="6"/>
      <c r="G828" s="6"/>
    </row>
    <row r="829" spans="1:7" ht="12.75">
      <c r="A829" s="6"/>
      <c r="B829" s="6"/>
      <c r="C829" s="299"/>
      <c r="D829" s="6"/>
      <c r="E829" s="299"/>
      <c r="F829" s="6"/>
      <c r="G829" s="6"/>
    </row>
    <row r="830" spans="1:7" ht="12.75">
      <c r="A830" s="6"/>
      <c r="B830" s="6"/>
      <c r="C830" s="299"/>
      <c r="D830" s="6"/>
      <c r="E830" s="299"/>
      <c r="F830" s="6"/>
      <c r="G830" s="6"/>
    </row>
    <row r="831" spans="1:7" ht="12.75">
      <c r="A831" s="6"/>
      <c r="B831" s="6"/>
      <c r="C831" s="299"/>
      <c r="D831" s="6"/>
      <c r="E831" s="299"/>
      <c r="F831" s="6"/>
      <c r="G831" s="6"/>
    </row>
    <row r="832" spans="1:7" ht="12.75">
      <c r="A832" s="6"/>
      <c r="B832" s="6"/>
      <c r="C832" s="299"/>
      <c r="D832" s="6"/>
      <c r="E832" s="299"/>
      <c r="F832" s="6"/>
      <c r="G832" s="6"/>
    </row>
    <row r="833" spans="1:7" ht="12.75">
      <c r="A833" s="6"/>
      <c r="B833" s="6"/>
      <c r="C833" s="299"/>
      <c r="D833" s="6"/>
      <c r="E833" s="299"/>
      <c r="F833" s="6"/>
      <c r="G833" s="6"/>
    </row>
    <row r="834" spans="1:7" ht="12.75">
      <c r="A834" s="6"/>
      <c r="B834" s="6"/>
      <c r="C834" s="299"/>
      <c r="D834" s="6"/>
      <c r="E834" s="299"/>
      <c r="F834" s="6"/>
      <c r="G834" s="6"/>
    </row>
    <row r="835" spans="1:7" ht="12.75">
      <c r="A835" s="6"/>
      <c r="B835" s="6"/>
      <c r="C835" s="299"/>
      <c r="D835" s="6"/>
      <c r="E835" s="299"/>
      <c r="F835" s="6"/>
      <c r="G835" s="6"/>
    </row>
    <row r="836" spans="1:7" ht="12.75">
      <c r="A836" s="6"/>
      <c r="B836" s="6"/>
      <c r="C836" s="299"/>
      <c r="D836" s="6"/>
      <c r="E836" s="299"/>
      <c r="F836" s="6"/>
      <c r="G836" s="6"/>
    </row>
    <row r="837" spans="1:7" ht="12.75">
      <c r="A837" s="6"/>
      <c r="B837" s="6"/>
      <c r="C837" s="299"/>
      <c r="D837" s="6"/>
      <c r="E837" s="299"/>
      <c r="F837" s="6"/>
      <c r="G837" s="6"/>
    </row>
    <row r="838" spans="1:7" ht="12.75">
      <c r="A838" s="6"/>
      <c r="B838" s="6"/>
      <c r="C838" s="299"/>
      <c r="D838" s="6"/>
      <c r="E838" s="299"/>
      <c r="F838" s="6"/>
      <c r="G838" s="6"/>
    </row>
    <row r="839" spans="1:7" ht="12.75">
      <c r="A839" s="6"/>
      <c r="B839" s="6"/>
      <c r="C839" s="299"/>
      <c r="D839" s="6"/>
      <c r="E839" s="299"/>
      <c r="F839" s="6"/>
      <c r="G839" s="6"/>
    </row>
    <row r="840" spans="1:7" ht="12.75">
      <c r="A840" s="6"/>
      <c r="B840" s="6"/>
      <c r="C840" s="299"/>
      <c r="D840" s="6"/>
      <c r="E840" s="299"/>
      <c r="F840" s="6"/>
      <c r="G840" s="6"/>
    </row>
    <row r="841" spans="1:7" ht="12.75">
      <c r="A841" s="6"/>
      <c r="B841" s="6"/>
      <c r="C841" s="299"/>
      <c r="D841" s="6"/>
      <c r="E841" s="299"/>
      <c r="F841" s="6"/>
      <c r="G841" s="6"/>
    </row>
    <row r="842" spans="1:7" ht="12.75">
      <c r="A842" s="6"/>
      <c r="B842" s="6"/>
      <c r="C842" s="299"/>
      <c r="D842" s="6"/>
      <c r="E842" s="299"/>
      <c r="F842" s="6"/>
      <c r="G842" s="6"/>
    </row>
    <row r="843" spans="1:7" ht="12.75">
      <c r="A843" s="6"/>
      <c r="B843" s="6"/>
      <c r="C843" s="299"/>
      <c r="D843" s="6"/>
      <c r="E843" s="299"/>
      <c r="F843" s="6"/>
      <c r="G843" s="6"/>
    </row>
    <row r="844" spans="1:7" ht="12.75">
      <c r="A844" s="6"/>
      <c r="B844" s="6"/>
      <c r="C844" s="299"/>
      <c r="D844" s="6"/>
      <c r="E844" s="299"/>
      <c r="F844" s="6"/>
      <c r="G844" s="6"/>
    </row>
    <row r="845" spans="1:7" ht="12.75">
      <c r="A845" s="6"/>
      <c r="B845" s="6"/>
      <c r="C845" s="299"/>
      <c r="D845" s="6"/>
      <c r="E845" s="299"/>
      <c r="F845" s="6"/>
      <c r="G845" s="6"/>
    </row>
    <row r="846" spans="1:7" ht="12.75">
      <c r="A846" s="6"/>
      <c r="B846" s="6"/>
      <c r="C846" s="299"/>
      <c r="D846" s="6"/>
      <c r="E846" s="299"/>
      <c r="F846" s="6"/>
      <c r="G846" s="6"/>
    </row>
    <row r="847" spans="1:7" ht="12.75">
      <c r="A847" s="6"/>
      <c r="B847" s="6"/>
      <c r="C847" s="299"/>
      <c r="D847" s="6"/>
      <c r="E847" s="299"/>
      <c r="F847" s="6"/>
      <c r="G847" s="6"/>
    </row>
    <row r="848" spans="1:7" ht="12.75">
      <c r="A848" s="6"/>
      <c r="B848" s="6"/>
      <c r="C848" s="299"/>
      <c r="D848" s="6"/>
      <c r="E848" s="299"/>
      <c r="F848" s="6"/>
      <c r="G848" s="6"/>
    </row>
    <row r="849" spans="1:7" ht="12.75">
      <c r="A849" s="6"/>
      <c r="B849" s="6"/>
      <c r="C849" s="299"/>
      <c r="D849" s="6"/>
      <c r="E849" s="299"/>
      <c r="F849" s="6"/>
      <c r="G849" s="6"/>
    </row>
    <row r="850" spans="1:7" ht="12.75">
      <c r="A850" s="6"/>
      <c r="B850" s="6"/>
      <c r="C850" s="299"/>
      <c r="D850" s="6"/>
      <c r="E850" s="299"/>
      <c r="F850" s="6"/>
      <c r="G850" s="6"/>
    </row>
    <row r="851" spans="1:7" ht="12.75">
      <c r="A851" s="6"/>
      <c r="B851" s="6"/>
      <c r="C851" s="299"/>
      <c r="D851" s="6"/>
      <c r="E851" s="299"/>
      <c r="F851" s="6"/>
      <c r="G851" s="6"/>
    </row>
    <row r="852" spans="1:7" ht="12.75">
      <c r="A852" s="6"/>
      <c r="B852" s="6"/>
      <c r="C852" s="299"/>
      <c r="D852" s="6"/>
      <c r="E852" s="299"/>
      <c r="F852" s="6"/>
      <c r="G852" s="6"/>
    </row>
    <row r="853" spans="1:7" ht="12.75">
      <c r="A853" s="6"/>
      <c r="B853" s="6"/>
      <c r="C853" s="299"/>
      <c r="D853" s="6"/>
      <c r="E853" s="299"/>
      <c r="F853" s="6"/>
      <c r="G853" s="6"/>
    </row>
    <row r="854" spans="1:7" ht="12.75">
      <c r="A854" s="6"/>
      <c r="B854" s="6"/>
      <c r="C854" s="299"/>
      <c r="D854" s="6"/>
      <c r="E854" s="299"/>
      <c r="F854" s="6"/>
      <c r="G854" s="6"/>
    </row>
    <row r="855" spans="1:7" ht="12.75">
      <c r="A855" s="6"/>
      <c r="B855" s="6"/>
      <c r="C855" s="299"/>
      <c r="D855" s="6"/>
      <c r="E855" s="299"/>
      <c r="F855" s="6"/>
      <c r="G855" s="6"/>
    </row>
    <row r="856" spans="1:7" ht="12.75">
      <c r="A856" s="6"/>
      <c r="B856" s="6"/>
      <c r="C856" s="299"/>
      <c r="D856" s="6"/>
      <c r="E856" s="299"/>
      <c r="F856" s="6"/>
      <c r="G856" s="6"/>
    </row>
    <row r="857" spans="1:7" ht="12.75">
      <c r="A857" s="6"/>
      <c r="B857" s="6"/>
      <c r="C857" s="299"/>
      <c r="D857" s="6"/>
      <c r="E857" s="299"/>
      <c r="F857" s="6"/>
      <c r="G857" s="6"/>
    </row>
    <row r="858" spans="1:7" ht="12.75">
      <c r="A858" s="6"/>
      <c r="B858" s="6"/>
      <c r="C858" s="299"/>
      <c r="D858" s="6"/>
      <c r="E858" s="299"/>
      <c r="F858" s="6"/>
      <c r="G858" s="6"/>
    </row>
    <row r="859" spans="1:7" ht="12.75">
      <c r="A859" s="6"/>
      <c r="B859" s="6"/>
      <c r="C859" s="299"/>
      <c r="D859" s="6"/>
      <c r="E859" s="299"/>
      <c r="F859" s="6"/>
      <c r="G859" s="6"/>
    </row>
    <row r="860" spans="1:7" ht="12.75">
      <c r="A860" s="6"/>
      <c r="B860" s="6"/>
      <c r="C860" s="299"/>
      <c r="D860" s="6"/>
      <c r="E860" s="299"/>
      <c r="F860" s="6"/>
      <c r="G860" s="6"/>
    </row>
    <row r="861" spans="1:7" ht="12.75">
      <c r="A861" s="6"/>
      <c r="B861" s="6"/>
      <c r="C861" s="299"/>
      <c r="D861" s="6"/>
      <c r="E861" s="299"/>
      <c r="F861" s="6"/>
      <c r="G861" s="6"/>
    </row>
    <row r="862" spans="1:7" ht="12.75">
      <c r="A862" s="6"/>
      <c r="B862" s="6"/>
      <c r="C862" s="299"/>
      <c r="D862" s="6"/>
      <c r="E862" s="299"/>
      <c r="F862" s="6"/>
      <c r="G862" s="6"/>
    </row>
    <row r="863" spans="1:7" ht="12.75">
      <c r="A863" s="6"/>
      <c r="B863" s="6"/>
      <c r="C863" s="299"/>
      <c r="D863" s="6"/>
      <c r="E863" s="299"/>
      <c r="F863" s="6"/>
      <c r="G863" s="6"/>
    </row>
    <row r="864" spans="1:7" ht="12.75">
      <c r="A864" s="6"/>
      <c r="B864" s="6"/>
      <c r="C864" s="299"/>
      <c r="D864" s="6"/>
      <c r="E864" s="299"/>
      <c r="F864" s="6"/>
      <c r="G864" s="6"/>
    </row>
    <row r="865" spans="1:7" ht="12.75">
      <c r="A865" s="6"/>
      <c r="B865" s="6"/>
      <c r="C865" s="299"/>
      <c r="D865" s="6"/>
      <c r="E865" s="299"/>
      <c r="F865" s="6"/>
      <c r="G865" s="6"/>
    </row>
    <row r="866" spans="1:7" ht="12.75">
      <c r="A866" s="6"/>
      <c r="B866" s="6"/>
      <c r="C866" s="299"/>
      <c r="D866" s="6"/>
      <c r="E866" s="299"/>
      <c r="F866" s="6"/>
      <c r="G866" s="6"/>
    </row>
    <row r="867" spans="1:7" ht="12.75">
      <c r="A867" s="6"/>
      <c r="B867" s="6"/>
      <c r="C867" s="299"/>
      <c r="D867" s="6"/>
      <c r="E867" s="299"/>
      <c r="F867" s="6"/>
      <c r="G867" s="6"/>
    </row>
    <row r="868" spans="1:7" ht="12.75">
      <c r="A868" s="6"/>
      <c r="B868" s="6"/>
      <c r="C868" s="299"/>
      <c r="D868" s="6"/>
      <c r="E868" s="299"/>
      <c r="F868" s="6"/>
      <c r="G868" s="6"/>
    </row>
    <row r="869" spans="1:7" ht="12.75">
      <c r="A869" s="6"/>
      <c r="B869" s="6"/>
      <c r="C869" s="299"/>
      <c r="D869" s="6"/>
      <c r="E869" s="299"/>
      <c r="F869" s="6"/>
      <c r="G869" s="6"/>
    </row>
    <row r="870" spans="1:7" ht="12.75">
      <c r="A870" s="6"/>
      <c r="B870" s="6"/>
      <c r="C870" s="299"/>
      <c r="D870" s="6"/>
      <c r="E870" s="299"/>
      <c r="F870" s="6"/>
      <c r="G870" s="6"/>
    </row>
    <row r="871" spans="1:7" ht="12.75">
      <c r="A871" s="6"/>
      <c r="B871" s="6"/>
      <c r="C871" s="299"/>
      <c r="D871" s="6"/>
      <c r="E871" s="299"/>
      <c r="F871" s="6"/>
      <c r="G871" s="6"/>
    </row>
    <row r="872" spans="1:7" ht="12.75">
      <c r="A872" s="6"/>
      <c r="B872" s="6"/>
      <c r="C872" s="299"/>
      <c r="D872" s="6"/>
      <c r="E872" s="299"/>
      <c r="F872" s="6"/>
      <c r="G872" s="6"/>
    </row>
    <row r="873" spans="1:7" ht="12.75">
      <c r="A873" s="6"/>
      <c r="B873" s="6"/>
      <c r="C873" s="299"/>
      <c r="D873" s="6"/>
      <c r="E873" s="299"/>
      <c r="F873" s="6"/>
      <c r="G873" s="6"/>
    </row>
    <row r="874" spans="1:7" ht="12.75">
      <c r="A874" s="6"/>
      <c r="B874" s="6"/>
      <c r="C874" s="299"/>
      <c r="D874" s="6"/>
      <c r="E874" s="299"/>
      <c r="F874" s="6"/>
      <c r="G874" s="6"/>
    </row>
    <row r="875" spans="1:7" ht="12.75">
      <c r="A875" s="6"/>
      <c r="B875" s="6"/>
      <c r="C875" s="299"/>
      <c r="D875" s="6"/>
      <c r="E875" s="299"/>
      <c r="F875" s="6"/>
      <c r="G875" s="6"/>
    </row>
    <row r="876" spans="1:7" ht="12.75">
      <c r="A876" s="6"/>
      <c r="B876" s="6"/>
      <c r="C876" s="299"/>
      <c r="D876" s="6"/>
      <c r="E876" s="299"/>
      <c r="F876" s="6"/>
      <c r="G876" s="6"/>
    </row>
    <row r="877" spans="1:7" ht="12.75">
      <c r="A877" s="6"/>
      <c r="B877" s="6"/>
      <c r="C877" s="299"/>
      <c r="D877" s="6"/>
      <c r="E877" s="299"/>
      <c r="F877" s="6"/>
      <c r="G877" s="6"/>
    </row>
    <row r="878" spans="1:7" ht="12.75">
      <c r="A878" s="6"/>
      <c r="B878" s="6"/>
      <c r="C878" s="299"/>
      <c r="D878" s="6"/>
      <c r="E878" s="299"/>
      <c r="F878" s="6"/>
      <c r="G878" s="6"/>
    </row>
    <row r="879" spans="1:7" ht="12.75">
      <c r="A879" s="6"/>
      <c r="B879" s="6"/>
      <c r="C879" s="299"/>
      <c r="D879" s="6"/>
      <c r="E879" s="299"/>
      <c r="F879" s="6"/>
      <c r="G879" s="6"/>
    </row>
    <row r="880" spans="1:7" ht="12.75">
      <c r="A880" s="6"/>
      <c r="B880" s="6"/>
      <c r="C880" s="299"/>
      <c r="D880" s="6"/>
      <c r="E880" s="299"/>
      <c r="F880" s="6"/>
      <c r="G880" s="6"/>
    </row>
    <row r="881" spans="1:7" ht="12.75">
      <c r="A881" s="6"/>
      <c r="B881" s="6"/>
      <c r="C881" s="299"/>
      <c r="D881" s="6"/>
      <c r="E881" s="299"/>
      <c r="F881" s="6"/>
      <c r="G881" s="6"/>
    </row>
    <row r="882" spans="1:7" ht="12.75">
      <c r="A882" s="6"/>
      <c r="B882" s="6"/>
      <c r="C882" s="299"/>
      <c r="D882" s="6"/>
      <c r="E882" s="299"/>
      <c r="F882" s="6"/>
      <c r="G882" s="6"/>
    </row>
    <row r="883" spans="1:7" ht="12.75">
      <c r="A883" s="6"/>
      <c r="B883" s="6"/>
      <c r="C883" s="299"/>
      <c r="D883" s="6"/>
      <c r="E883" s="299"/>
      <c r="F883" s="6"/>
      <c r="G883" s="6"/>
    </row>
    <row r="884" spans="1:7" ht="12.75">
      <c r="A884" s="6"/>
      <c r="B884" s="6"/>
      <c r="C884" s="299"/>
      <c r="D884" s="6"/>
      <c r="E884" s="299"/>
      <c r="F884" s="6"/>
      <c r="G884" s="6"/>
    </row>
    <row r="885" spans="1:7" ht="12.75">
      <c r="A885" s="6"/>
      <c r="B885" s="6"/>
      <c r="C885" s="299"/>
      <c r="D885" s="6"/>
      <c r="E885" s="299"/>
      <c r="F885" s="6"/>
      <c r="G885" s="6"/>
    </row>
    <row r="886" spans="1:7" ht="12.75">
      <c r="A886" s="6"/>
      <c r="B886" s="6"/>
      <c r="C886" s="299"/>
      <c r="D886" s="6"/>
      <c r="E886" s="299"/>
      <c r="F886" s="6"/>
      <c r="G886" s="6"/>
    </row>
    <row r="887" spans="1:7" ht="12.75">
      <c r="A887" s="6"/>
      <c r="B887" s="6"/>
      <c r="C887" s="299"/>
      <c r="D887" s="6"/>
      <c r="E887" s="299"/>
      <c r="F887" s="6"/>
      <c r="G887" s="6"/>
    </row>
    <row r="888" spans="1:7" ht="12.75">
      <c r="A888" s="6"/>
      <c r="B888" s="6"/>
      <c r="C888" s="299"/>
      <c r="D888" s="6"/>
      <c r="E888" s="299"/>
      <c r="F888" s="6"/>
      <c r="G888" s="6"/>
    </row>
    <row r="889" spans="1:7" ht="12.75">
      <c r="A889" s="6"/>
      <c r="B889" s="6"/>
      <c r="C889" s="299"/>
      <c r="D889" s="6"/>
      <c r="E889" s="299"/>
      <c r="F889" s="6"/>
      <c r="G889" s="6"/>
    </row>
    <row r="890" spans="1:7" ht="12.75">
      <c r="A890" s="6"/>
      <c r="B890" s="6"/>
      <c r="C890" s="299"/>
      <c r="D890" s="6"/>
      <c r="E890" s="299"/>
      <c r="F890" s="6"/>
      <c r="G890" s="6"/>
    </row>
    <row r="891" spans="1:7" ht="12.75">
      <c r="A891" s="6"/>
      <c r="B891" s="6"/>
      <c r="C891" s="299"/>
      <c r="D891" s="6"/>
      <c r="E891" s="299"/>
      <c r="F891" s="6"/>
      <c r="G891" s="6"/>
    </row>
    <row r="892" spans="1:7" ht="12.75">
      <c r="A892" s="6"/>
      <c r="B892" s="6"/>
      <c r="C892" s="299"/>
      <c r="D892" s="6"/>
      <c r="E892" s="299"/>
      <c r="F892" s="6"/>
      <c r="G892" s="6"/>
    </row>
    <row r="893" spans="1:7" ht="12.75">
      <c r="A893" s="6"/>
      <c r="B893" s="6"/>
      <c r="C893" s="299"/>
      <c r="D893" s="6"/>
      <c r="E893" s="299"/>
      <c r="F893" s="6"/>
      <c r="G893" s="6"/>
    </row>
    <row r="894" spans="1:7" ht="12.75">
      <c r="A894" s="6"/>
      <c r="B894" s="6"/>
      <c r="C894" s="299"/>
      <c r="D894" s="6"/>
      <c r="E894" s="299"/>
      <c r="F894" s="6"/>
      <c r="G894" s="6"/>
    </row>
    <row r="895" spans="1:7" ht="12.75">
      <c r="A895" s="6"/>
      <c r="B895" s="6"/>
      <c r="C895" s="299"/>
      <c r="D895" s="6"/>
      <c r="E895" s="299"/>
      <c r="F895" s="6"/>
      <c r="G895" s="6"/>
    </row>
    <row r="896" spans="1:7" ht="12.75">
      <c r="A896" s="6"/>
      <c r="B896" s="6"/>
      <c r="C896" s="299"/>
      <c r="D896" s="6"/>
      <c r="E896" s="299"/>
      <c r="F896" s="6"/>
      <c r="G896" s="6"/>
    </row>
    <row r="897" spans="1:7" ht="12.75">
      <c r="A897" s="6"/>
      <c r="B897" s="6"/>
      <c r="C897" s="299"/>
      <c r="D897" s="6"/>
      <c r="E897" s="299"/>
      <c r="F897" s="6"/>
      <c r="G897" s="6"/>
    </row>
    <row r="898" spans="1:7" ht="12.75">
      <c r="A898" s="6"/>
      <c r="B898" s="6"/>
      <c r="C898" s="299"/>
      <c r="D898" s="6"/>
      <c r="E898" s="299"/>
      <c r="F898" s="6"/>
      <c r="G898" s="6"/>
    </row>
    <row r="899" spans="1:7" ht="12.75">
      <c r="A899" s="6"/>
      <c r="B899" s="6"/>
      <c r="C899" s="299"/>
      <c r="D899" s="6"/>
      <c r="E899" s="299"/>
      <c r="F899" s="6"/>
      <c r="G899" s="6"/>
    </row>
    <row r="900" spans="1:7" ht="12.75">
      <c r="A900" s="6"/>
      <c r="B900" s="6"/>
      <c r="C900" s="299"/>
      <c r="D900" s="6"/>
      <c r="E900" s="299"/>
      <c r="F900" s="6"/>
      <c r="G900" s="6"/>
    </row>
    <row r="901" spans="1:7" ht="12.75">
      <c r="A901" s="6"/>
      <c r="B901" s="6"/>
      <c r="C901" s="299"/>
      <c r="D901" s="6"/>
      <c r="E901" s="299"/>
      <c r="F901" s="6"/>
      <c r="G901" s="6"/>
    </row>
    <row r="902" spans="1:7" ht="12.75">
      <c r="A902" s="6"/>
      <c r="B902" s="6"/>
      <c r="C902" s="299"/>
      <c r="D902" s="6"/>
      <c r="E902" s="299"/>
      <c r="F902" s="6"/>
      <c r="G902" s="6"/>
    </row>
    <row r="903" spans="1:7" ht="12.75">
      <c r="A903" s="6"/>
      <c r="B903" s="6"/>
      <c r="C903" s="299"/>
      <c r="D903" s="6"/>
      <c r="E903" s="299"/>
      <c r="F903" s="6"/>
      <c r="G903" s="6"/>
    </row>
    <row r="904" spans="1:7" ht="12.75">
      <c r="A904" s="6"/>
      <c r="B904" s="6"/>
      <c r="C904" s="299"/>
      <c r="D904" s="6"/>
      <c r="E904" s="299"/>
      <c r="F904" s="6"/>
      <c r="G904" s="6"/>
    </row>
    <row r="905" spans="1:7" ht="12.75">
      <c r="A905" s="6"/>
      <c r="B905" s="6"/>
      <c r="C905" s="299"/>
      <c r="D905" s="6"/>
      <c r="E905" s="299"/>
      <c r="F905" s="6"/>
      <c r="G905" s="6"/>
    </row>
    <row r="906" spans="1:7" ht="12.75">
      <c r="A906" s="6"/>
      <c r="B906" s="6"/>
      <c r="C906" s="299"/>
      <c r="D906" s="6"/>
      <c r="E906" s="299"/>
      <c r="F906" s="6"/>
      <c r="G906" s="6"/>
    </row>
    <row r="907" spans="1:7" ht="12.75">
      <c r="A907" s="6"/>
      <c r="B907" s="6"/>
      <c r="C907" s="299"/>
      <c r="D907" s="6"/>
      <c r="E907" s="299"/>
      <c r="F907" s="6"/>
      <c r="G907" s="6"/>
    </row>
    <row r="908" spans="1:7" ht="12.75">
      <c r="A908" s="6"/>
      <c r="B908" s="6"/>
      <c r="C908" s="299"/>
      <c r="D908" s="6"/>
      <c r="E908" s="299"/>
      <c r="F908" s="6"/>
      <c r="G908" s="6"/>
    </row>
    <row r="909" spans="1:7" ht="12.75">
      <c r="A909" s="6"/>
      <c r="B909" s="6"/>
      <c r="C909" s="299"/>
      <c r="D909" s="6"/>
      <c r="E909" s="299"/>
      <c r="F909" s="6"/>
      <c r="G909" s="6"/>
    </row>
    <row r="910" spans="1:7" ht="12.75">
      <c r="A910" s="6"/>
      <c r="B910" s="6"/>
      <c r="C910" s="299"/>
      <c r="D910" s="6"/>
      <c r="E910" s="299"/>
      <c r="F910" s="6"/>
      <c r="G910" s="6"/>
    </row>
    <row r="911" spans="1:7" ht="12.75">
      <c r="A911" s="6"/>
      <c r="B911" s="6"/>
      <c r="C911" s="299"/>
      <c r="D911" s="6"/>
      <c r="E911" s="299"/>
      <c r="F911" s="6"/>
      <c r="G911" s="6"/>
    </row>
    <row r="912" spans="1:7" ht="12.75">
      <c r="A912" s="6"/>
      <c r="B912" s="6"/>
      <c r="C912" s="299"/>
      <c r="D912" s="6"/>
      <c r="E912" s="299"/>
      <c r="F912" s="6"/>
      <c r="G912" s="6"/>
    </row>
    <row r="913" spans="1:7" ht="12.75">
      <c r="A913" s="6"/>
      <c r="B913" s="6"/>
      <c r="C913" s="299"/>
      <c r="D913" s="6"/>
      <c r="E913" s="299"/>
      <c r="F913" s="6"/>
      <c r="G913" s="6"/>
    </row>
    <row r="914" spans="1:7" ht="12.75">
      <c r="A914" s="6"/>
      <c r="B914" s="6"/>
      <c r="C914" s="299"/>
      <c r="D914" s="6"/>
      <c r="E914" s="299"/>
      <c r="F914" s="6"/>
      <c r="G914" s="6"/>
    </row>
    <row r="915" spans="1:7" ht="12.75">
      <c r="A915" s="6"/>
      <c r="B915" s="6"/>
      <c r="C915" s="299"/>
      <c r="D915" s="6"/>
      <c r="E915" s="299"/>
      <c r="F915" s="6"/>
      <c r="G915" s="6"/>
    </row>
    <row r="916" spans="1:7" ht="12.75">
      <c r="A916" s="6"/>
      <c r="B916" s="6"/>
      <c r="C916" s="299"/>
      <c r="D916" s="6"/>
      <c r="E916" s="299"/>
      <c r="F916" s="6"/>
      <c r="G916" s="6"/>
    </row>
    <row r="917" spans="1:7" ht="12.75">
      <c r="A917" s="6"/>
      <c r="B917" s="6"/>
      <c r="C917" s="299"/>
      <c r="D917" s="6"/>
      <c r="E917" s="299"/>
      <c r="F917" s="6"/>
      <c r="G917" s="6"/>
    </row>
    <row r="918" spans="1:7" ht="12.75">
      <c r="A918" s="6"/>
      <c r="B918" s="6"/>
      <c r="C918" s="299"/>
      <c r="D918" s="6"/>
      <c r="E918" s="299"/>
      <c r="F918" s="6"/>
      <c r="G918" s="6"/>
    </row>
    <row r="919" spans="1:7" ht="12.75">
      <c r="A919" s="6"/>
      <c r="B919" s="6"/>
      <c r="C919" s="299"/>
      <c r="D919" s="6"/>
      <c r="E919" s="299"/>
      <c r="F919" s="6"/>
      <c r="G919" s="6"/>
    </row>
    <row r="920" spans="1:7" ht="12.75">
      <c r="A920" s="6"/>
      <c r="B920" s="6"/>
      <c r="C920" s="299"/>
      <c r="D920" s="6"/>
      <c r="E920" s="299"/>
      <c r="F920" s="6"/>
      <c r="G920" s="6"/>
    </row>
    <row r="921" spans="1:7" ht="12.75">
      <c r="A921" s="6"/>
      <c r="B921" s="6"/>
      <c r="C921" s="299"/>
      <c r="D921" s="6"/>
      <c r="E921" s="299"/>
      <c r="F921" s="6"/>
      <c r="G921" s="6"/>
    </row>
    <row r="922" spans="1:7" ht="12.75">
      <c r="A922" s="6"/>
      <c r="B922" s="6"/>
      <c r="C922" s="299"/>
      <c r="D922" s="6"/>
      <c r="E922" s="299"/>
      <c r="F922" s="6"/>
      <c r="G922" s="6"/>
    </row>
    <row r="923" spans="1:7" ht="12.75">
      <c r="A923" s="6"/>
      <c r="B923" s="6"/>
      <c r="C923" s="299"/>
      <c r="D923" s="6"/>
      <c r="E923" s="299"/>
      <c r="F923" s="6"/>
      <c r="G923" s="6"/>
    </row>
    <row r="924" spans="1:7" ht="12.75">
      <c r="A924" s="6"/>
      <c r="B924" s="6"/>
      <c r="C924" s="299"/>
      <c r="D924" s="6"/>
      <c r="E924" s="299"/>
      <c r="F924" s="6"/>
      <c r="G924" s="6"/>
    </row>
    <row r="925" spans="1:7" ht="12.75">
      <c r="A925" s="6"/>
      <c r="B925" s="6"/>
      <c r="C925" s="299"/>
      <c r="D925" s="6"/>
      <c r="E925" s="299"/>
      <c r="F925" s="6"/>
      <c r="G925" s="6"/>
    </row>
    <row r="926" spans="1:7" ht="12.75">
      <c r="A926" s="6"/>
      <c r="B926" s="6"/>
      <c r="C926" s="299"/>
      <c r="D926" s="6"/>
      <c r="E926" s="299"/>
      <c r="F926" s="6"/>
      <c r="G926" s="6"/>
    </row>
    <row r="927" spans="1:7" ht="12.75">
      <c r="A927" s="6"/>
      <c r="B927" s="6"/>
      <c r="C927" s="299"/>
      <c r="D927" s="6"/>
      <c r="E927" s="299"/>
      <c r="F927" s="6"/>
      <c r="G927" s="6"/>
    </row>
    <row r="928" spans="1:7" ht="12.75">
      <c r="A928" s="6"/>
      <c r="B928" s="6"/>
      <c r="C928" s="299"/>
      <c r="D928" s="6"/>
      <c r="E928" s="299"/>
      <c r="F928" s="6"/>
      <c r="G928" s="6"/>
    </row>
    <row r="929" spans="1:7" ht="12.75">
      <c r="A929" s="6"/>
      <c r="B929" s="6"/>
      <c r="C929" s="299"/>
      <c r="D929" s="6"/>
      <c r="E929" s="299"/>
      <c r="F929" s="6"/>
      <c r="G929" s="6"/>
    </row>
    <row r="930" spans="1:7" ht="12.75">
      <c r="A930" s="6"/>
      <c r="B930" s="6"/>
      <c r="C930" s="299"/>
      <c r="D930" s="6"/>
      <c r="E930" s="299"/>
      <c r="F930" s="6"/>
      <c r="G930" s="6"/>
    </row>
    <row r="931" spans="1:7" ht="12.75">
      <c r="A931" s="6"/>
      <c r="B931" s="6"/>
      <c r="C931" s="299"/>
      <c r="D931" s="6"/>
      <c r="E931" s="299"/>
      <c r="F931" s="6"/>
      <c r="G931" s="6"/>
    </row>
    <row r="932" spans="1:7" ht="12.75">
      <c r="A932" s="6"/>
      <c r="B932" s="6"/>
      <c r="C932" s="299"/>
      <c r="D932" s="6"/>
      <c r="E932" s="299"/>
      <c r="F932" s="6"/>
      <c r="G932" s="6"/>
    </row>
    <row r="933" spans="1:7" ht="12.75">
      <c r="A933" s="6"/>
      <c r="B933" s="6"/>
      <c r="C933" s="299"/>
      <c r="D933" s="6"/>
      <c r="E933" s="299"/>
      <c r="F933" s="6"/>
      <c r="G933" s="6"/>
    </row>
    <row r="934" spans="1:7" ht="12.75">
      <c r="A934" s="6"/>
      <c r="B934" s="6"/>
      <c r="C934" s="299"/>
      <c r="D934" s="6"/>
      <c r="E934" s="299"/>
      <c r="F934" s="6"/>
      <c r="G934" s="6"/>
    </row>
    <row r="935" spans="1:7" ht="12.75">
      <c r="A935" s="6"/>
      <c r="B935" s="6"/>
      <c r="C935" s="299"/>
      <c r="D935" s="6"/>
      <c r="E935" s="299"/>
      <c r="F935" s="6"/>
      <c r="G935" s="6"/>
    </row>
    <row r="936" spans="1:7" ht="12.75">
      <c r="A936" s="6"/>
      <c r="B936" s="6"/>
      <c r="C936" s="299"/>
      <c r="D936" s="6"/>
      <c r="E936" s="299"/>
      <c r="F936" s="6"/>
      <c r="G936" s="6"/>
    </row>
    <row r="937" spans="1:7" ht="12.75">
      <c r="A937" s="6"/>
      <c r="B937" s="6"/>
      <c r="C937" s="299"/>
      <c r="D937" s="6"/>
      <c r="E937" s="299"/>
      <c r="F937" s="6"/>
      <c r="G937" s="6"/>
    </row>
    <row r="938" spans="1:7" ht="12.75">
      <c r="A938" s="6"/>
      <c r="B938" s="6"/>
      <c r="C938" s="299"/>
      <c r="D938" s="6"/>
      <c r="E938" s="299"/>
      <c r="F938" s="6"/>
      <c r="G938" s="6"/>
    </row>
    <row r="939" spans="1:7" ht="12.75">
      <c r="A939" s="6"/>
      <c r="B939" s="6"/>
      <c r="C939" s="299"/>
      <c r="D939" s="6"/>
      <c r="E939" s="299"/>
      <c r="F939" s="6"/>
      <c r="G939" s="6"/>
    </row>
    <row r="940" spans="1:7" ht="12.75">
      <c r="A940" s="6"/>
      <c r="B940" s="6"/>
      <c r="C940" s="299"/>
      <c r="D940" s="6"/>
      <c r="E940" s="299"/>
      <c r="F940" s="6"/>
      <c r="G940" s="6"/>
    </row>
    <row r="941" spans="1:7" ht="12.75">
      <c r="A941" s="6"/>
      <c r="B941" s="6"/>
      <c r="C941" s="299"/>
      <c r="D941" s="6"/>
      <c r="E941" s="299"/>
      <c r="F941" s="6"/>
      <c r="G941" s="6"/>
    </row>
    <row r="942" spans="1:7" ht="12.75">
      <c r="A942" s="6"/>
      <c r="B942" s="6"/>
      <c r="C942" s="299"/>
      <c r="D942" s="6"/>
      <c r="E942" s="299"/>
      <c r="F942" s="6"/>
      <c r="G942" s="6"/>
    </row>
    <row r="943" spans="1:7" ht="12.75">
      <c r="A943" s="6"/>
      <c r="B943" s="6"/>
      <c r="C943" s="299"/>
      <c r="D943" s="6"/>
      <c r="E943" s="299"/>
      <c r="F943" s="6"/>
      <c r="G943" s="6"/>
    </row>
    <row r="944" spans="1:7" ht="12.75">
      <c r="A944" s="6"/>
      <c r="B944" s="6"/>
      <c r="C944" s="299"/>
      <c r="D944" s="6"/>
      <c r="E944" s="299"/>
      <c r="F944" s="6"/>
      <c r="G944" s="6"/>
    </row>
    <row r="945" spans="1:7" ht="12.75">
      <c r="A945" s="6"/>
      <c r="B945" s="6"/>
      <c r="C945" s="299"/>
      <c r="D945" s="6"/>
      <c r="E945" s="299"/>
      <c r="F945" s="6"/>
      <c r="G945" s="6"/>
    </row>
    <row r="946" spans="1:7" ht="12.75">
      <c r="A946" s="6"/>
      <c r="B946" s="6"/>
      <c r="C946" s="299"/>
      <c r="D946" s="6"/>
      <c r="E946" s="299"/>
      <c r="F946" s="6"/>
      <c r="G946" s="6"/>
    </row>
    <row r="947" spans="1:7" ht="12.75">
      <c r="A947" s="6"/>
      <c r="B947" s="6"/>
      <c r="C947" s="299"/>
      <c r="D947" s="6"/>
      <c r="E947" s="299"/>
      <c r="F947" s="6"/>
      <c r="G947" s="6"/>
    </row>
    <row r="948" spans="1:7" ht="12.75">
      <c r="A948" s="6"/>
      <c r="B948" s="6"/>
      <c r="C948" s="299"/>
      <c r="D948" s="6"/>
      <c r="E948" s="299"/>
      <c r="F948" s="6"/>
      <c r="G948" s="6"/>
    </row>
    <row r="949" spans="1:7" ht="12.75">
      <c r="A949" s="6"/>
      <c r="B949" s="6"/>
      <c r="C949" s="299"/>
      <c r="D949" s="6"/>
      <c r="E949" s="299"/>
      <c r="F949" s="6"/>
      <c r="G949" s="6"/>
    </row>
    <row r="950" spans="1:7" ht="12.75">
      <c r="A950" s="6"/>
      <c r="B950" s="6"/>
      <c r="C950" s="299"/>
      <c r="D950" s="6"/>
      <c r="E950" s="299"/>
      <c r="F950" s="6"/>
      <c r="G950" s="6"/>
    </row>
    <row r="951" spans="1:7" ht="12.75">
      <c r="A951" s="6"/>
      <c r="B951" s="6"/>
      <c r="C951" s="299"/>
      <c r="D951" s="6"/>
      <c r="E951" s="299"/>
      <c r="F951" s="6"/>
      <c r="G951" s="6"/>
    </row>
    <row r="952" spans="1:7" ht="12.75">
      <c r="A952" s="6"/>
      <c r="B952" s="6"/>
      <c r="C952" s="299"/>
      <c r="D952" s="6"/>
      <c r="E952" s="299"/>
      <c r="F952" s="6"/>
      <c r="G952" s="6"/>
    </row>
    <row r="953" spans="1:7" ht="12.75">
      <c r="A953" s="6"/>
      <c r="B953" s="6"/>
      <c r="C953" s="299"/>
      <c r="D953" s="6"/>
      <c r="E953" s="299"/>
      <c r="F953" s="6"/>
      <c r="G953" s="6"/>
    </row>
    <row r="954" spans="1:7" ht="12.75">
      <c r="A954" s="6"/>
      <c r="B954" s="6"/>
      <c r="C954" s="299"/>
      <c r="D954" s="6"/>
      <c r="E954" s="299"/>
      <c r="F954" s="6"/>
      <c r="G954" s="6"/>
    </row>
    <row r="955" spans="1:7" ht="12.75">
      <c r="A955" s="6"/>
      <c r="B955" s="6"/>
      <c r="C955" s="299"/>
      <c r="D955" s="6"/>
      <c r="E955" s="299"/>
      <c r="F955" s="6"/>
      <c r="G955" s="6"/>
    </row>
    <row r="956" spans="1:7" ht="12.75">
      <c r="A956" s="6"/>
      <c r="B956" s="6"/>
      <c r="C956" s="299"/>
      <c r="D956" s="6"/>
      <c r="E956" s="299"/>
      <c r="F956" s="6"/>
      <c r="G956" s="6"/>
    </row>
    <row r="957" spans="1:7" ht="12.75">
      <c r="A957" s="6"/>
      <c r="B957" s="6"/>
      <c r="C957" s="299"/>
      <c r="D957" s="6"/>
      <c r="E957" s="299"/>
      <c r="F957" s="6"/>
      <c r="G957" s="6"/>
    </row>
    <row r="958" spans="1:7" ht="12.75">
      <c r="A958" s="6"/>
      <c r="B958" s="6"/>
      <c r="C958" s="299"/>
      <c r="D958" s="6"/>
      <c r="E958" s="299"/>
      <c r="F958" s="6"/>
      <c r="G958" s="6"/>
    </row>
    <row r="959" spans="1:7" ht="12.75">
      <c r="A959" s="6"/>
      <c r="B959" s="6"/>
      <c r="C959" s="299"/>
      <c r="D959" s="6"/>
      <c r="E959" s="299"/>
      <c r="F959" s="6"/>
      <c r="G959" s="6"/>
    </row>
    <row r="960" spans="1:7" ht="12.75">
      <c r="A960" s="6"/>
      <c r="B960" s="6"/>
      <c r="C960" s="299"/>
      <c r="D960" s="6"/>
      <c r="E960" s="299"/>
      <c r="F960" s="6"/>
      <c r="G960" s="6"/>
    </row>
    <row r="961" spans="1:7" ht="12.75">
      <c r="A961" s="6"/>
      <c r="B961" s="6"/>
      <c r="C961" s="299"/>
      <c r="D961" s="6"/>
      <c r="E961" s="299"/>
      <c r="F961" s="6"/>
      <c r="G961" s="6"/>
    </row>
    <row r="962" spans="1:7" ht="12.75">
      <c r="A962" s="6"/>
      <c r="B962" s="6"/>
      <c r="C962" s="299"/>
      <c r="D962" s="6"/>
      <c r="E962" s="299"/>
      <c r="F962" s="6"/>
      <c r="G962" s="6"/>
    </row>
    <row r="963" spans="1:7" ht="12.75">
      <c r="A963" s="6"/>
      <c r="B963" s="6"/>
      <c r="C963" s="299"/>
      <c r="D963" s="6"/>
      <c r="E963" s="299"/>
      <c r="F963" s="6"/>
      <c r="G963" s="6"/>
    </row>
    <row r="964" spans="1:7" ht="12.75">
      <c r="A964" s="6"/>
      <c r="B964" s="6"/>
      <c r="C964" s="299"/>
      <c r="D964" s="6"/>
      <c r="E964" s="299"/>
      <c r="F964" s="6"/>
      <c r="G964" s="6"/>
    </row>
    <row r="965" spans="1:7" ht="12.75">
      <c r="A965" s="6"/>
      <c r="B965" s="6"/>
      <c r="C965" s="299"/>
      <c r="D965" s="6"/>
      <c r="E965" s="299"/>
      <c r="F965" s="6"/>
      <c r="G965" s="6"/>
    </row>
    <row r="966" spans="1:7" ht="12.75">
      <c r="A966" s="6"/>
      <c r="B966" s="6"/>
      <c r="C966" s="299"/>
      <c r="D966" s="6"/>
      <c r="E966" s="299"/>
      <c r="F966" s="6"/>
      <c r="G966" s="6"/>
    </row>
    <row r="967" spans="1:7" ht="12.75">
      <c r="A967" s="6"/>
      <c r="B967" s="6"/>
      <c r="C967" s="299"/>
      <c r="D967" s="6"/>
      <c r="E967" s="299"/>
      <c r="F967" s="6"/>
      <c r="G967" s="6"/>
    </row>
    <row r="968" spans="1:7" ht="12.75">
      <c r="A968" s="6"/>
      <c r="B968" s="6"/>
      <c r="C968" s="299"/>
      <c r="D968" s="6"/>
      <c r="E968" s="299"/>
      <c r="F968" s="6"/>
      <c r="G968" s="6"/>
    </row>
    <row r="969" spans="1:7" ht="12.75">
      <c r="A969" s="6"/>
      <c r="B969" s="6"/>
      <c r="C969" s="299"/>
      <c r="D969" s="6"/>
      <c r="E969" s="299"/>
      <c r="F969" s="6"/>
      <c r="G969" s="6"/>
    </row>
    <row r="970" spans="1:7" ht="12.75">
      <c r="A970" s="6"/>
      <c r="B970" s="6"/>
      <c r="C970" s="299"/>
      <c r="D970" s="6"/>
      <c r="E970" s="299"/>
      <c r="F970" s="6"/>
      <c r="G970" s="6"/>
    </row>
    <row r="971" spans="1:7" ht="12.75">
      <c r="A971" s="6"/>
      <c r="B971" s="6"/>
      <c r="C971" s="299"/>
      <c r="D971" s="6"/>
      <c r="E971" s="299"/>
      <c r="F971" s="6"/>
      <c r="G971" s="6"/>
    </row>
    <row r="972" spans="1:7" ht="12.75">
      <c r="A972" s="6"/>
      <c r="B972" s="6"/>
      <c r="C972" s="299"/>
      <c r="D972" s="6"/>
      <c r="E972" s="299"/>
      <c r="F972" s="6"/>
      <c r="G972" s="6"/>
    </row>
    <row r="973" spans="1:7" ht="12.75">
      <c r="A973" s="6"/>
      <c r="B973" s="6"/>
      <c r="C973" s="299"/>
      <c r="D973" s="6"/>
      <c r="E973" s="299"/>
      <c r="F973" s="6"/>
      <c r="G973" s="6"/>
    </row>
    <row r="974" spans="1:7" ht="12.75">
      <c r="A974" s="6"/>
      <c r="B974" s="6"/>
      <c r="C974" s="299"/>
      <c r="D974" s="6"/>
      <c r="E974" s="299"/>
      <c r="F974" s="6"/>
      <c r="G974" s="6"/>
    </row>
    <row r="975" spans="1:7" ht="12.75">
      <c r="A975" s="6"/>
      <c r="B975" s="6"/>
      <c r="C975" s="299"/>
      <c r="D975" s="6"/>
      <c r="E975" s="299"/>
      <c r="F975" s="6"/>
      <c r="G975" s="6"/>
    </row>
    <row r="976" spans="1:7" ht="12.75">
      <c r="A976" s="6"/>
      <c r="B976" s="6"/>
      <c r="C976" s="299"/>
      <c r="D976" s="6"/>
      <c r="E976" s="299"/>
      <c r="F976" s="6"/>
      <c r="G976" s="6"/>
    </row>
    <row r="977" spans="1:7" ht="12.75">
      <c r="A977" s="6"/>
      <c r="B977" s="6"/>
      <c r="C977" s="299"/>
      <c r="D977" s="6"/>
      <c r="E977" s="299"/>
      <c r="F977" s="6"/>
      <c r="G977" s="6"/>
    </row>
    <row r="978" spans="1:7" ht="12.75">
      <c r="A978" s="6"/>
      <c r="B978" s="6"/>
      <c r="C978" s="299"/>
      <c r="D978" s="6"/>
      <c r="E978" s="299"/>
      <c r="F978" s="6"/>
      <c r="G978" s="6"/>
    </row>
    <row r="979" spans="1:7" ht="12.75">
      <c r="A979" s="6"/>
      <c r="B979" s="6"/>
      <c r="C979" s="299"/>
      <c r="D979" s="6"/>
      <c r="E979" s="299"/>
      <c r="F979" s="6"/>
      <c r="G979" s="6"/>
    </row>
    <row r="980" spans="1:7" ht="12.75">
      <c r="A980" s="6"/>
      <c r="B980" s="6"/>
      <c r="C980" s="299"/>
      <c r="D980" s="6"/>
      <c r="E980" s="299"/>
      <c r="F980" s="6"/>
      <c r="G980" s="6"/>
    </row>
    <row r="981" spans="1:7" ht="12.75">
      <c r="A981" s="6"/>
      <c r="B981" s="6"/>
      <c r="C981" s="299"/>
      <c r="D981" s="6"/>
      <c r="E981" s="299"/>
      <c r="F981" s="6"/>
      <c r="G981" s="6"/>
    </row>
    <row r="982" spans="1:7" ht="12.75">
      <c r="A982" s="6"/>
      <c r="B982" s="6"/>
      <c r="C982" s="299"/>
      <c r="D982" s="6"/>
      <c r="E982" s="299"/>
      <c r="F982" s="6"/>
      <c r="G982" s="6"/>
    </row>
    <row r="983" spans="1:7" ht="12.75">
      <c r="A983" s="6"/>
      <c r="B983" s="6"/>
      <c r="C983" s="299"/>
      <c r="D983" s="6"/>
      <c r="E983" s="299"/>
      <c r="F983" s="6"/>
      <c r="G983" s="6"/>
    </row>
    <row r="984" spans="1:7" ht="12.75">
      <c r="A984" s="6"/>
      <c r="B984" s="6"/>
      <c r="C984" s="299"/>
      <c r="D984" s="6"/>
      <c r="E984" s="299"/>
      <c r="F984" s="6"/>
      <c r="G984" s="6"/>
    </row>
    <row r="985" spans="1:7" ht="12.75">
      <c r="A985" s="6"/>
      <c r="B985" s="6"/>
      <c r="C985" s="299"/>
      <c r="D985" s="6"/>
      <c r="E985" s="299"/>
      <c r="F985" s="6"/>
      <c r="G985" s="6"/>
    </row>
    <row r="986" spans="1:7" ht="12.75">
      <c r="A986" s="6"/>
      <c r="B986" s="6"/>
      <c r="C986" s="299"/>
      <c r="D986" s="6"/>
      <c r="E986" s="299"/>
      <c r="F986" s="6"/>
      <c r="G986" s="6"/>
    </row>
    <row r="987" spans="1:7" ht="12.75">
      <c r="A987" s="6"/>
      <c r="B987" s="6"/>
      <c r="C987" s="299"/>
      <c r="D987" s="6"/>
      <c r="E987" s="299"/>
      <c r="F987" s="6"/>
      <c r="G987" s="6"/>
    </row>
    <row r="988" spans="1:7" ht="12.75">
      <c r="A988" s="6"/>
      <c r="B988" s="6"/>
      <c r="C988" s="299"/>
      <c r="D988" s="6"/>
      <c r="E988" s="299"/>
      <c r="F988" s="6"/>
      <c r="G988" s="6"/>
    </row>
    <row r="989" spans="1:7" ht="12.75">
      <c r="A989" s="6"/>
      <c r="B989" s="6"/>
      <c r="C989" s="299"/>
      <c r="D989" s="6"/>
      <c r="E989" s="299"/>
      <c r="F989" s="6"/>
      <c r="G989" s="6"/>
    </row>
    <row r="990" spans="1:7" ht="12.75">
      <c r="A990" s="6"/>
      <c r="B990" s="6"/>
      <c r="C990" s="299"/>
      <c r="D990" s="6"/>
      <c r="E990" s="299"/>
      <c r="F990" s="6"/>
      <c r="G990" s="6"/>
    </row>
    <row r="991" spans="1:7" ht="12.75">
      <c r="A991" s="6"/>
      <c r="B991" s="6"/>
      <c r="C991" s="299"/>
      <c r="D991" s="6"/>
      <c r="E991" s="299"/>
      <c r="F991" s="6"/>
      <c r="G991" s="6"/>
    </row>
    <row r="992" spans="1:7" ht="12.75">
      <c r="A992" s="6"/>
      <c r="B992" s="6"/>
      <c r="C992" s="299"/>
      <c r="D992" s="6"/>
      <c r="E992" s="299"/>
      <c r="F992" s="6"/>
      <c r="G992" s="6"/>
    </row>
    <row r="993" spans="1:7" ht="12.75">
      <c r="A993" s="6"/>
      <c r="B993" s="6"/>
      <c r="C993" s="299"/>
      <c r="D993" s="6"/>
      <c r="E993" s="299"/>
      <c r="F993" s="6"/>
      <c r="G993" s="6"/>
    </row>
    <row r="994" spans="1:7" ht="12.75">
      <c r="A994" s="6"/>
      <c r="B994" s="6"/>
      <c r="C994" s="299"/>
      <c r="D994" s="6"/>
      <c r="E994" s="299"/>
      <c r="F994" s="6"/>
      <c r="G994" s="6"/>
    </row>
    <row r="995" spans="1:7" ht="12.75">
      <c r="A995" s="6"/>
      <c r="B995" s="6"/>
      <c r="C995" s="299"/>
      <c r="D995" s="6"/>
      <c r="E995" s="299"/>
      <c r="F995" s="6"/>
      <c r="G995" s="6"/>
    </row>
    <row r="996" spans="1:7" ht="12.75">
      <c r="A996" s="6"/>
      <c r="B996" s="6"/>
      <c r="C996" s="299"/>
      <c r="D996" s="6"/>
      <c r="E996" s="299"/>
      <c r="F996" s="6"/>
      <c r="G996" s="6"/>
    </row>
    <row r="997" spans="1:7" ht="12.75">
      <c r="A997" s="6"/>
      <c r="B997" s="6"/>
      <c r="C997" s="299"/>
      <c r="D997" s="6"/>
      <c r="E997" s="299"/>
      <c r="F997" s="6"/>
      <c r="G997" s="6"/>
    </row>
    <row r="998" spans="1:7" ht="12.75">
      <c r="A998" s="6"/>
      <c r="B998" s="6"/>
      <c r="C998" s="299"/>
      <c r="D998" s="6"/>
      <c r="E998" s="299"/>
      <c r="F998" s="6"/>
      <c r="G998" s="6"/>
    </row>
    <row r="999" spans="1:7" ht="12.75">
      <c r="A999" s="6"/>
      <c r="B999" s="6"/>
      <c r="C999" s="299"/>
      <c r="D999" s="6"/>
      <c r="E999" s="299"/>
      <c r="F999" s="6"/>
      <c r="G999" s="6"/>
    </row>
    <row r="1000" spans="1:7" ht="12.75">
      <c r="A1000" s="6"/>
      <c r="B1000" s="6"/>
      <c r="C1000" s="299"/>
      <c r="D1000" s="6"/>
      <c r="E1000" s="299"/>
      <c r="F1000" s="6"/>
      <c r="G1000" s="6"/>
    </row>
    <row r="1001" spans="1:7" ht="12.75">
      <c r="A1001" s="6"/>
      <c r="B1001" s="6"/>
      <c r="C1001" s="299"/>
      <c r="D1001" s="6"/>
      <c r="E1001" s="299"/>
      <c r="F1001" s="6"/>
      <c r="G1001" s="6"/>
    </row>
    <row r="1002" spans="1:7" ht="12.75">
      <c r="A1002" s="6"/>
      <c r="B1002" s="6"/>
      <c r="C1002" s="299"/>
      <c r="D1002" s="6"/>
      <c r="E1002" s="299"/>
      <c r="F1002" s="6"/>
      <c r="G1002" s="6"/>
    </row>
    <row r="1003" spans="1:7" ht="12.75">
      <c r="A1003" s="6"/>
      <c r="B1003" s="6"/>
      <c r="C1003" s="299"/>
      <c r="D1003" s="6"/>
      <c r="E1003" s="299"/>
      <c r="F1003" s="6"/>
      <c r="G1003" s="6"/>
    </row>
  </sheetData>
  <mergeCells count="5">
    <mergeCell ref="I3:J3"/>
    <mergeCell ref="K3:L3"/>
    <mergeCell ref="M3:N3"/>
    <mergeCell ref="A1:N1"/>
    <mergeCell ref="A2:N2"/>
  </mergeCell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ErrorMessage="1" xr:uid="{00000000-0002-0000-0800-000000000000}">
          <x14:formula1>
            <xm:f>'Target Precision'!$O$9:$O$10</xm:f>
          </x14:formula1>
          <xm:sqref>C6</xm:sqref>
        </x14:dataValidation>
        <x14:dataValidation type="list" allowBlank="1" showErrorMessage="1" xr:uid="{00000000-0002-0000-0800-000001000000}">
          <x14:formula1>
            <xm:f>'Target Precision'!$O$5:$O$7</xm:f>
          </x14:formula1>
          <xm:sqref>E6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About</vt:lpstr>
      <vt:lpstr>Velocity</vt:lpstr>
      <vt:lpstr>AvB Velocity</vt:lpstr>
      <vt:lpstr>X-Y Variance</vt:lpstr>
      <vt:lpstr>Target Precision</vt:lpstr>
      <vt:lpstr>Precision – known POA</vt:lpstr>
      <vt:lpstr>AvB Target</vt:lpstr>
      <vt:lpstr>2-Shot BPC</vt:lpstr>
      <vt:lpstr>Extreme Spread</vt:lpstr>
      <vt:lpstr>Applied σ</vt:lpstr>
      <vt:lpstr>cG</vt:lpstr>
      <vt:lpstr>NumSamples</vt:lpstr>
      <vt:lpstr>Variance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Bookstaber</cp:lastModifiedBy>
  <dcterms:created xsi:type="dcterms:W3CDTF">2024-05-27T23:46:58Z</dcterms:created>
  <dcterms:modified xsi:type="dcterms:W3CDTF">2024-05-27T23:46:58Z</dcterms:modified>
</cp:coreProperties>
</file>