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boye\Desktop\Excel-Challenge\"/>
    </mc:Choice>
  </mc:AlternateContent>
  <xr:revisionPtr revIDLastSave="0" documentId="13_ncr:1_{44812285-57C1-455E-A2A5-D5CBA3626BFE}" xr6:coauthVersionLast="47" xr6:coauthVersionMax="47" xr10:uidLastSave="{00000000-0000-0000-0000-000000000000}"/>
  <bookViews>
    <workbookView xWindow="28680" yWindow="-3600" windowWidth="20640" windowHeight="11040" xr2:uid="{00000000-000D-0000-FFFF-FFFF00000000}"/>
  </bookViews>
  <sheets>
    <sheet name="Crowdfunding" sheetId="1" r:id="rId1"/>
    <sheet name="Pivot1" sheetId="3" r:id="rId2"/>
    <sheet name="Pivot2" sheetId="4" r:id="rId3"/>
    <sheet name="Pivot3" sheetId="8" r:id="rId4"/>
    <sheet name="Goal Analysis" sheetId="10" r:id="rId5"/>
    <sheet name="Summary Table" sheetId="11" r:id="rId6"/>
  </sheets>
  <definedNames>
    <definedName name="_xlchart.v1.0" hidden="1">'Summary Table'!$C$2:$C$364</definedName>
    <definedName name="_xlchart.v1.1" hidden="1">'Summary Table'!$C$1</definedName>
    <definedName name="_xlchart.v1.10" hidden="1">'Summary Table'!$A$2:$A$566</definedName>
    <definedName name="_xlchart.v1.11" hidden="1">'Summary Table'!$C$1</definedName>
    <definedName name="_xlchart.v1.12" hidden="1">'Summary Table'!$C$2:$C$566</definedName>
    <definedName name="_xlchart.v1.13" hidden="1">'Summary Table'!$A$1</definedName>
    <definedName name="_xlchart.v1.14" hidden="1">'Summary Table'!$A$2:$A$566</definedName>
    <definedName name="_xlchart.v1.15" hidden="1">'Summary Table'!$C$1</definedName>
    <definedName name="_xlchart.v1.16" hidden="1">'Summary Table'!$C$2:$C$566</definedName>
    <definedName name="_xlchart.v1.2" hidden="1">'Summary Table'!$C$2:$C$566</definedName>
    <definedName name="_xlchart.v1.3" hidden="1">'Summary Table'!$A$1</definedName>
    <definedName name="_xlchart.v1.4" hidden="1">'Summary Table'!$A$2:$A$566</definedName>
    <definedName name="_xlchart.v1.5" hidden="1">'Summary Table'!$A$1</definedName>
    <definedName name="_xlchart.v1.6" hidden="1">'Summary Table'!$A$2:$A$566</definedName>
    <definedName name="_xlchart.v1.7" hidden="1">'Summary Table'!$A$1</definedName>
    <definedName name="_xlchart.v1.8" hidden="1">'Summary Table'!$A$2:$A$566</definedName>
    <definedName name="_xlchart.v1.9" hidden="1">'Summary Table'!$A$1</definedName>
  </definedNames>
  <calcPr calcId="191029"/>
  <pivotCaches>
    <pivotCache cacheId="21" r:id="rId7"/>
    <pivotCache cacheId="3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C2" i="11" a="1"/>
  <c r="C2" i="11" s="1"/>
  <c r="J8" i="11" s="1"/>
  <c r="A2" i="11" a="1"/>
  <c r="A2" i="11" s="1"/>
  <c r="G8" i="11" s="1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D3" i="10"/>
  <c r="C3" i="10"/>
  <c r="B3" i="10"/>
  <c r="D2" i="10"/>
  <c r="C2" i="10"/>
  <c r="B2" i="10"/>
  <c r="T2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F3" i="1"/>
  <c r="F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E6" i="10" l="1"/>
  <c r="G6" i="10" s="1"/>
  <c r="E5" i="10"/>
  <c r="G5" i="10" s="1"/>
  <c r="E12" i="10"/>
  <c r="G12" i="10" s="1"/>
  <c r="E4" i="10"/>
  <c r="F4" i="10" s="1"/>
  <c r="E10" i="10"/>
  <c r="E7" i="10"/>
  <c r="H7" i="10" s="1"/>
  <c r="E3" i="10"/>
  <c r="F3" i="10" s="1"/>
  <c r="E2" i="10"/>
  <c r="F2" i="10" s="1"/>
  <c r="E13" i="10"/>
  <c r="H13" i="10" s="1"/>
  <c r="G10" i="10"/>
  <c r="F10" i="10"/>
  <c r="H10" i="10"/>
  <c r="H5" i="10"/>
  <c r="F11" i="10"/>
  <c r="H6" i="10"/>
  <c r="H12" i="10"/>
  <c r="E11" i="10"/>
  <c r="G11" i="10" s="1"/>
  <c r="E9" i="10"/>
  <c r="H9" i="10" s="1"/>
  <c r="E8" i="10"/>
  <c r="F8" i="10" s="1"/>
  <c r="G3" i="11"/>
  <c r="J3" i="11"/>
  <c r="G4" i="11"/>
  <c r="J4" i="11"/>
  <c r="G5" i="11"/>
  <c r="J5" i="11"/>
  <c r="G6" i="11"/>
  <c r="J6" i="11"/>
  <c r="G7" i="11"/>
  <c r="J7" i="11"/>
  <c r="F12" i="10" l="1"/>
  <c r="F5" i="10"/>
  <c r="F6" i="10"/>
  <c r="H4" i="10"/>
  <c r="G4" i="10"/>
  <c r="F7" i="10"/>
  <c r="H3" i="10"/>
  <c r="G3" i="10"/>
  <c r="G7" i="10"/>
  <c r="G9" i="10"/>
  <c r="F9" i="10"/>
  <c r="H8" i="10"/>
  <c r="G8" i="10"/>
  <c r="G13" i="10"/>
  <c r="H2" i="10"/>
  <c r="F13" i="10"/>
  <c r="G2" i="10"/>
  <c r="H11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<sst xmlns="http://schemas.openxmlformats.org/spreadsheetml/2006/main" count="6140" uniqueCount="2121">
  <si>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</si>
  <si>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</si>
  <si>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</si>
  <si>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</si>
  <si>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</si>
  <si>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</si>
  <si>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</si>
  <si>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</si>
  <si>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</si>
  <si>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</si>
  <si>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</si>
  <si>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</si>
  <si>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</si>
  <si>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</si>
  <si>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</si>
  <si>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</si>
  <si>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</si>
  <si>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</si>
  <si>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</si>
  <si>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</si>
  <si>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</si>
  <si>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</si>
  <si>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</si>
  <si>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</si>
  <si>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</si>
  <si>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</si>
  <si>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</si>
  <si>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</si>
  <si>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</si>
  <si>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</si>
  <si>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</si>
  <si>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</si>
  <si>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</si>
  <si>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</si>
  <si>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</si>
  <si>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</si>
  <si>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</si>
  <si>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</si>
  <si>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</si>
  <si>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</si>
  <si>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</si>
  <si>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</si>
  <si>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</si>
  <si>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</si>
  <si>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</si>
  <si>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</si>
  <si>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</si>
  <si>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</si>
  <si>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</si>
  <si>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</si>
  <si>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</si>
  <si>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</si>
  <si>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</si>
  <si>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</si>
  <si>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</si>
  <si>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</si>
  <si>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</si>
  <si>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</si>
  <si>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</si>
  <si>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</si>
  <si>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</si>
  <si>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</si>
  <si>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</si>
  <si>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</si>
  <si>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</si>
  <si>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</si>
  <si>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</si>
  <si>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</si>
  <si>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</si>
  <si>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</si>
  <si>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</si>
  <si>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</si>
  <si>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</si>
  <si>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</si>
  <si>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</si>
  <si>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</si>
  <si>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</si>
  <si>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</si>
  <si>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</si>
  <si>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</si>
  <si>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</si>
  <si>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</si>
  <si>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</si>
  <si>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</si>
  <si>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</si>
  <si>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</si>
  <si>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</si>
  <si>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</si>
  <si>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</si>
  <si>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</si>
  <si>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</si>
  <si>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</si>
  <si>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</si>
  <si>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</si>
  <si>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</si>
  <si>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</si>
  <si>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</si>
  <si>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</si>
  <si>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</si>
  <si>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</si>
  <si>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</si>
  <si>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</si>
  <si>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</si>
  <si>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</si>
  <si>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</si>
  <si>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</si>
  <si>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</si>
  <si>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</si>
  <si>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</si>
  <si>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</si>
  <si>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</si>
  <si>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</si>
  <si>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</si>
  <si>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</si>
  <si>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</si>
  <si>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</si>
  <si>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</si>
  <si>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</si>
  <si>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</si>
  <si>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</si>
  <si>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</si>
  <si>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</si>
  <si>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</si>
  <si>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</si>
  <si>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</si>
  <si>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</si>
  <si>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</si>
  <si>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</si>
  <si>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</si>
  <si>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</si>
  <si>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</si>
  <si>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</si>
  <si>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</si>
  <si>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</si>
  <si>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</si>
  <si>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</si>
  <si>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</si>
  <si>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</si>
  <si>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</si>
  <si>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</si>
  <si>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</si>
  <si>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</si>
  <si>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</si>
  <si>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</si>
  <si>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</si>
  <si>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</si>
  <si>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</si>
  <si>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</si>
  <si>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</si>
  <si>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</si>
  <si>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</si>
  <si>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</si>
  <si>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</si>
  <si>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</si>
  <si>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</si>
  <si>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</si>
  <si>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</si>
  <si>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</si>
  <si>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</si>
  <si>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</si>
  <si>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</si>
  <si>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</si>
  <si>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</si>
  <si>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</si>
  <si>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</si>
  <si>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</si>
  <si>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</si>
  <si>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</si>
  <si>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</si>
  <si>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</si>
  <si>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</si>
  <si>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</si>
  <si>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</si>
  <si>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</si>
  <si>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</si>
  <si>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</si>
  <si>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</si>
  <si>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</si>
  <si>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</si>
  <si>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</si>
  <si>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</si>
  <si>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</si>
  <si>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</si>
  <si>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</si>
  <si>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</si>
  <si>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</si>
  <si>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</si>
  <si>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</si>
  <si>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</si>
  <si>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</si>
  <si>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</si>
  <si>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</si>
  <si>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</si>
  <si>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</si>
  <si>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</si>
  <si>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</si>
  <si>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</si>
  <si>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</si>
  <si>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</si>
  <si>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</si>
  <si>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</si>
  <si>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</si>
  <si>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</si>
  <si>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</si>
  <si>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</si>
  <si>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</si>
  <si>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</si>
  <si>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</si>
  <si>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</si>
  <si>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</si>
  <si>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</si>
  <si>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</si>
  <si>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</si>
  <si>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</si>
  <si>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</si>
  <si>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</si>
  <si>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</si>
  <si>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</si>
  <si>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</si>
  <si>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</si>
  <si>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</si>
  <si>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</si>
  <si>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</si>
  <si>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</si>
  <si>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</si>
  <si>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</si>
  <si>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</si>
  <si>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</si>
  <si>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</si>
  <si>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</si>
  <si>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</si>
  <si>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</si>
  <si>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</si>
  <si>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</si>
  <si>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</si>
  <si>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</si>
  <si>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</si>
  <si>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</si>
  <si>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</si>
  <si>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</si>
  <si>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</si>
  <si>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</si>
  <si>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</si>
  <si>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</si>
  <si>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</si>
  <si>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</si>
  <si>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</si>
  <si>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</si>
  <si>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</si>
  <si>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</si>
  <si>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</si>
  <si>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</si>
  <si>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</si>
  <si>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</si>
  <si>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</si>
  <si>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</si>
  <si>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</si>
  <si>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</si>
  <si>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</si>
  <si>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</si>
  <si>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</si>
  <si>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</si>
  <si>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</si>
  <si>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</si>
  <si>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</si>
  <si>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</si>
  <si>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</si>
  <si>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</si>
  <si>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</si>
  <si>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</si>
  <si>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</si>
  <si>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</si>
  <si>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</si>
  <si>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</si>
  <si>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</si>
  <si>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</si>
  <si>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</si>
  <si>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</si>
  <si>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</si>
  <si>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</si>
  <si>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</si>
  <si>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</si>
  <si>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</si>
  <si>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</si>
  <si>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</si>
  <si>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</si>
  <si>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</si>
  <si>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</si>
  <si>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</si>
  <si>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</si>
  <si>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</si>
  <si>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</si>
  <si>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</si>
  <si>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</si>
  <si>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</si>
  <si>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</si>
  <si>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</si>
  <si>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</si>
  <si>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</si>
  <si>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</si>
  <si>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</si>
  <si>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</si>
  <si>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</si>
  <si>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</si>
  <si>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</si>
  <si>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</si>
  <si>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</si>
  <si>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</si>
  <si>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</si>
  <si>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</si>
  <si>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</si>
  <si>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</si>
  <si>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</si>
  <si>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</si>
  <si>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</si>
  <si>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</si>
  <si>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</si>
  <si>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</si>
  <si>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</si>
  <si>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</si>
  <si>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</si>
  <si>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</si>
  <si>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</si>
  <si>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</si>
  <si>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</si>
  <si>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</si>
  <si>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</si>
  <si>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</si>
  <si>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</si>
  <si>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</si>
  <si>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</si>
  <si>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</si>
  <si>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</si>
  <si>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</si>
  <si>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</si>
  <si>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</si>
  <si>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</si>
  <si>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</si>
  <si>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</si>
  <si>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</si>
  <si>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</si>
  <si>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</si>
  <si>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</si>
  <si>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</si>
  <si>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</si>
  <si>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</si>
  <si>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</si>
  <si>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</si>
  <si>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</si>
  <si>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</si>
  <si>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</si>
  <si>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</si>
  <si>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</si>
  <si>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</si>
  <si>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</si>
  <si>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</si>
  <si>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</si>
  <si>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</si>
  <si>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</si>
  <si>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</si>
  <si>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</si>
  <si>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</si>
  <si>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</si>
  <si>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</si>
  <si>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</si>
  <si>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</si>
  <si>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</si>
  <si>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</si>
  <si>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</si>
  <si>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</si>
  <si>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</si>
  <si>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</si>
  <si>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</si>
  <si>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</si>
  <si>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</si>
  <si>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</si>
  <si>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</si>
  <si>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</si>
  <si>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</si>
  <si>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</si>
  <si>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</si>
  <si>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</si>
  <si>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</si>
  <si>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</si>
  <si>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</si>
  <si>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</si>
  <si>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</si>
  <si>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</si>
  <si>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</si>
  <si>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</si>
  <si>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</si>
  <si>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</si>
  <si>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</si>
  <si>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</si>
  <si>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</si>
  <si>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</si>
  <si>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</si>
  <si>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</si>
  <si>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</si>
  <si>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</si>
  <si>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</si>
  <si>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</si>
  <si>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</si>
  <si>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</si>
  <si>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</si>
  <si>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</si>
  <si>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</si>
  <si>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</si>
  <si>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</si>
  <si>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</si>
  <si>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</si>
  <si>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</si>
  <si>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</si>
  <si>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</si>
  <si>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</si>
  <si>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</si>
  <si>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</si>
  <si>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</si>
  <si>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</si>
  <si>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</si>
  <si>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</si>
  <si>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</si>
  <si>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</si>
  <si>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</si>
  <si>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</si>
  <si>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</si>
  <si>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</si>
  <si>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</si>
  <si>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</si>
  <si>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</si>
  <si>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</si>
  <si>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</si>
  <si>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</si>
  <si>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</si>
  <si>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</si>
  <si>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</si>
  <si>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</si>
  <si>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</si>
  <si>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</si>
  <si>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</si>
  <si>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</si>
  <si>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</si>
  <si>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</si>
  <si>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</si>
  <si>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</si>
  <si>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</si>
  <si>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</si>
  <si>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</si>
  <si>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</si>
  <si>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</si>
  <si>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</si>
  <si>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</si>
  <si>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</si>
  <si>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</si>
  <si>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</si>
  <si>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</si>
  <si>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</si>
  <si>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</si>
  <si>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</si>
  <si>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</si>
  <si>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</si>
  <si>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</si>
  <si>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</si>
  <si>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</si>
  <si>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</si>
  <si>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</si>
  <si>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</si>
  <si>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</si>
  <si>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</si>
  <si>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</si>
  <si>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</si>
  <si>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</si>
  <si>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</si>
  <si>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</si>
  <si>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</si>
  <si>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</si>
  <si>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</si>
  <si>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</si>
  <si>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</si>
  <si>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</si>
  <si>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</si>
  <si>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</si>
  <si>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</si>
  <si>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</si>
  <si>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</si>
  <si>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</si>
  <si>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</si>
  <si>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</si>
  <si>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</si>
  <si>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</si>
  <si>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</si>
  <si>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</si>
  <si>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</si>
  <si>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</si>
  <si>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</si>
  <si>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</si>
  <si>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</si>
  <si>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</si>
  <si>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</si>
  <si>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</si>
  <si>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</si>
  <si>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</si>
  <si>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</si>
  <si>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</si>
  <si>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</si>
  <si>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</si>
  <si>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</si>
  <si>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</si>
  <si>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</si>
  <si>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</si>
  <si>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</si>
  <si>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</si>
  <si>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</si>
  <si>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</si>
  <si>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</si>
  <si>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</si>
  <si>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</si>
  <si>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</si>
  <si>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</si>
  <si>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</si>
  <si>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</si>
  <si>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</si>
  <si>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</si>
  <si>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</si>
  <si>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</si>
  <si>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</si>
  <si>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</si>
  <si>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</si>
  <si>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</si>
  <si>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</si>
  <si>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</si>
  <si>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</si>
  <si>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</si>
  <si>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</si>
  <si>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</si>
  <si>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</si>
  <si>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</si>
  <si>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</si>
  <si>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</si>
  <si>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</si>
  <si>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</si>
  <si>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</si>
  <si>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</si>
  <si>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</si>
  <si>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</si>
  <si>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</si>
  <si>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</si>
  <si>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</si>
  <si>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</si>
  <si>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</si>
  <si>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</si>
  <si>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</si>
  <si>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</si>
  <si>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</si>
  <si>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</si>
  <si>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</si>
  <si>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</si>
  <si>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</si>
  <si>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</si>
  <si>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</si>
  <si>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</si>
  <si>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</si>
  <si>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</si>
  <si>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</si>
  <si>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</si>
  <si>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</si>
  <si>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</si>
  <si>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</si>
  <si>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</si>
  <si>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</si>
  <si>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</si>
  <si>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</si>
  <si>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</si>
  <si>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</si>
  <si>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</si>
  <si>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</si>
  <si>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</si>
  <si>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</si>
  <si>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</si>
  <si>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</si>
  <si>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</si>
  <si>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</si>
  <si>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</si>
  <si>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</si>
  <si>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</si>
  <si>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</si>
  <si>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</si>
  <si>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</si>
  <si>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</si>
  <si>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</si>
  <si>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</si>
  <si>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</si>
  <si>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</si>
  <si>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</si>
  <si>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</si>
  <si>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</si>
  <si>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</si>
  <si>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</si>
  <si>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</si>
  <si>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</si>
  <si>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</si>
  <si>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</si>
  <si>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</si>
  <si>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</si>
  <si>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</si>
  <si>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</si>
  <si>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</si>
  <si>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</si>
  <si>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</si>
  <si>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</si>
  <si>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</si>
  <si>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</si>
  <si>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</si>
  <si>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</si>
  <si>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</si>
  <si>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</si>
  <si>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</si>
  <si>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</si>
  <si>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</si>
  <si>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</si>
  <si>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</si>
  <si>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</si>
  <si>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</si>
  <si>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</si>
  <si>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</si>
  <si>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</si>
  <si>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</si>
  <si>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</si>
  <si>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</si>
  <si>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</si>
  <si>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</si>
  <si>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</si>
  <si>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</si>
  <si>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</si>
  <si>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</si>
  <si>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</si>
  <si>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</si>
  <si>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</si>
  <si>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</si>
  <si>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</si>
  <si>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</si>
  <si>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</si>
  <si>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</si>
  <si>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</si>
  <si>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</si>
  <si>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</si>
  <si>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</si>
  <si>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</si>
  <si>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</si>
  <si>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</si>
  <si>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</si>
  <si>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</si>
  <si>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</si>
  <si>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</si>
  <si>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</si>
  <si>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</si>
  <si>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</si>
  <si>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</si>
  <si>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</si>
  <si>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</si>
  <si>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</si>
  <si>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</si>
  <si>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</si>
  <si>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</si>
  <si>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</si>
  <si>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</si>
  <si>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</si>
  <si>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</si>
  <si>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</si>
  <si>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</si>
  <si>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</si>
  <si>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</si>
  <si>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</si>
  <si>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</si>
  <si>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</si>
  <si>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</si>
  <si>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</si>
  <si>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</si>
  <si>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</si>
  <si>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</si>
  <si>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</si>
  <si>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</si>
  <si>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</si>
  <si>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</si>
  <si>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</si>
  <si>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</si>
  <si>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</si>
  <si>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</si>
  <si>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</si>
  <si>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</si>
  <si>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</si>
  <si>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</si>
  <si>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</si>
  <si>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</si>
  <si>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</si>
  <si>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</si>
  <si>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</si>
  <si>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</si>
  <si>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</si>
  <si>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</si>
  <si>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</si>
  <si>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</si>
  <si>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</si>
  <si>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</si>
  <si>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</si>
  <si>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</si>
  <si>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</si>
  <si>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</si>
  <si>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</si>
  <si>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</si>
  <si>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</si>
  <si>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</si>
  <si>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</si>
  <si>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</si>
  <si>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</si>
  <si>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</si>
  <si>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</si>
  <si>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</si>
  <si>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</si>
  <si>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</si>
  <si>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</si>
  <si>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</si>
  <si>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</si>
  <si>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</si>
  <si>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</si>
  <si>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</si>
  <si>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</si>
  <si>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</si>
  <si>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</si>
  <si>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</si>
  <si>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</si>
  <si>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</si>
  <si>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</si>
  <si>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</si>
  <si>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</si>
  <si>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</si>
  <si>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</si>
  <si>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</si>
  <si>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</si>
  <si>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</si>
  <si>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</si>
  <si>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</si>
  <si>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</si>
  <si>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</si>
  <si>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</si>
  <si>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</si>
  <si>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</si>
  <si>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</si>
  <si>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</si>
  <si>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</si>
  <si>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</si>
  <si>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</si>
  <si>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</si>
  <si>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</si>
  <si>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</si>
  <si>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</si>
  <si>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</si>
  <si>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</si>
  <si>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</si>
  <si>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</si>
  <si>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</si>
  <si>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</si>
  <si>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</si>
  <si>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</si>
  <si>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</si>
  <si>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</si>
  <si>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</si>
  <si>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</si>
  <si>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</si>
  <si>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</si>
  <si>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</si>
  <si>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</si>
  <si>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</si>
  <si>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</si>
  <si>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</si>
  <si>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</si>
  <si>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</si>
  <si>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</si>
  <si>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</si>
  <si>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</si>
  <si>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</si>
  <si>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</si>
  <si>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</si>
  <si>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</si>
  <si>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</si>
  <si>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</si>
  <si>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</si>
  <si>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</si>
  <si>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</si>
  <si>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</si>
  <si>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</si>
  <si>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</si>
  <si>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</si>
  <si>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</si>
  <si>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</si>
  <si>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</si>
  <si>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</si>
  <si>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</si>
  <si>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</si>
  <si>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</si>
  <si>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</si>
  <si>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</si>
  <si>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</si>
  <si>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</si>
  <si>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</si>
  <si>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</si>
  <si>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</si>
  <si>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</si>
  <si>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</si>
  <si>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</si>
  <si>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</si>
  <si>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</si>
  <si>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</si>
  <si>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</si>
  <si>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</si>
  <si>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</si>
  <si>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</si>
  <si>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</si>
  <si>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</si>
  <si>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</si>
  <si>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</si>
  <si>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</si>
  <si>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</si>
  <si>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</si>
  <si>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</si>
  <si>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</si>
  <si>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</si>
  <si>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</si>
  <si>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</si>
  <si>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</si>
  <si>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</si>
  <si>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</si>
  <si>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</si>
  <si>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</si>
  <si>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</si>
  <si>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</si>
  <si>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</si>
  <si>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</si>
  <si>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</si>
  <si>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</si>
  <si>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</si>
  <si>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</si>
  <si>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</si>
  <si>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</si>
  <si>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</si>
  <si>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</si>
  <si>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</si>
  <si>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</si>
  <si>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</si>
  <si>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</si>
  <si>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</si>
  <si>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</si>
  <si>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</si>
  <si>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</si>
  <si>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</si>
  <si>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</si>
  <si>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</si>
  <si>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</si>
  <si>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</si>
  <si>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</si>
  <si>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</si>
  <si>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</si>
  <si>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</si>
  <si>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</si>
  <si>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</si>
  <si>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</si>
  <si>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</si>
  <si>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</si>
  <si>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</si>
  <si>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</si>
  <si>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</si>
  <si>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</si>
  <si>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</si>
  <si>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</si>
  <si>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</si>
  <si>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</si>
  <si>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</si>
  <si>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</si>
  <si>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</si>
  <si>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</si>
  <si>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</si>
  <si>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</si>
  <si>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</si>
  <si>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</si>
  <si>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</si>
  <si>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</si>
  <si>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</si>
  <si>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</si>
  <si>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</si>
  <si>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</si>
  <si>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</si>
  <si>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</si>
  <si>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</si>
  <si>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</si>
  <si>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</si>
  <si>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</si>
  <si>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</si>
  <si>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</si>
  <si>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</si>
  <si>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</si>
  <si>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</si>
  <si>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</si>
  <si>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</si>
  <si>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</si>
  <si>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</si>
  <si>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</si>
  <si>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</si>
  <si>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</si>
  <si>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</si>
  <si>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</si>
  <si>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</si>
  <si>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</si>
  <si>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</si>
  <si>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</si>
  <si>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</si>
  <si>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</si>
  <si>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</si>
  <si>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</si>
  <si>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</si>
  <si>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</si>
  <si>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</si>
  <si>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</si>
  <si>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</si>
  <si>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</si>
  <si>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</si>
  <si>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</si>
  <si>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</si>
  <si>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</si>
  <si>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</si>
  <si>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</si>
  <si>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</si>
  <si>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</si>
  <si>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</si>
  <si>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</si>
  <si>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</si>
  <si>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</si>
  <si>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</si>
  <si>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</si>
  <si>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</si>
  <si>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</si>
  <si>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</si>
  <si>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</si>
  <si>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</si>
  <si>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</si>
  <si>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</si>
  <si>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</si>
  <si>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</si>
  <si>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</si>
  <si>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</si>
  <si>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</si>
  <si>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</si>
  <si>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</si>
  <si>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</si>
  <si>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</si>
  <si>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</si>
  <si>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</si>
  <si>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</si>
  <si>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</si>
  <si>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</si>
  <si>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</si>
  <si>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</si>
  <si>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</si>
  <si>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</si>
  <si>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</si>
  <si>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</si>
  <si>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</si>
  <si>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</si>
  <si>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</si>
  <si>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</si>
  <si>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</si>
  <si>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</si>
  <si>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</si>
  <si>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</si>
  <si>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</si>
  <si>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</si>
  <si>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</si>
  <si>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</si>
  <si>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</si>
  <si>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</si>
  <si>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</si>
  <si>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</si>
  <si>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</si>
  <si>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</si>
  <si>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</si>
  <si>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</si>
  <si>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</si>
  <si>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</si>
  <si>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</si>
  <si>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</si>
  <si>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</si>
  <si>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</si>
  <si>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</si>
  <si>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</si>
  <si>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</si>
  <si>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</si>
  <si>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</si>
  <si>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</si>
  <si>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</si>
  <si>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</si>
  <si>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</si>
  <si>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</si>
  <si>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</si>
  <si>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</si>
  <si>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</si>
  <si>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</si>
  <si>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</si>
  <si>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</si>
  <si>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</si>
  <si>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</si>
  <si>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</si>
  <si>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</si>
  <si>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</si>
  <si>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</si>
  <si>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</si>
  <si>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</si>
  <si>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</si>
  <si>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</si>
  <si>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</si>
  <si>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</si>
  <si>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</si>
  <si>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</si>
  <si>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</si>
  <si>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</si>
  <si>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</si>
  <si>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</si>
  <si>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</si>
  <si>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</si>
  <si>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</si>
  <si>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</si>
  <si>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</si>
  <si>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</si>
  <si>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</si>
  <si>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</si>
  <si>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</si>
  <si>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</si>
  <si>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</si>
  <si>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</si>
  <si>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</si>
  <si>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</si>
  <si>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</si>
  <si>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</si>
  <si>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</si>
  <si>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</si>
  <si>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</si>
  <si>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</si>
  <si>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</si>
  <si>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</si>
  <si>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</si>
  <si>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</si>
  <si>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</si>
  <si>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</si>
  <si>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</si>
  <si>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</si>
  <si>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</si>
  <si>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</si>
  <si>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</si>
  <si>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</si>
  <si>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</si>
  <si>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</si>
  <si>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</si>
  <si>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</si>
  <si>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</si>
  <si>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</si>
  <si>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</si>
  <si>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</si>
  <si>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</si>
  <si>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</si>
  <si>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</si>
  <si>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</si>
  <si>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</si>
  <si>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</si>
  <si>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</si>
  <si>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</si>
  <si>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</si>
  <si>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</si>
  <si>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</si>
  <si>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</si>
  <si>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</si>
  <si>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</si>
  <si>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</si>
  <si>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</si>
  <si>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</si>
  <si>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</si>
  <si>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</si>
  <si>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</si>
  <si>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</si>
  <si>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</si>
  <si>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</si>
  <si>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</si>
  <si>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</si>
  <si>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</si>
  <si>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</si>
  <si>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</si>
  <si>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</si>
  <si>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</si>
  <si>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</si>
  <si>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</si>
  <si>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</si>
  <si>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</si>
  <si>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</si>
  <si>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</si>
  <si>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</si>
  <si>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</si>
  <si>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</si>
  <si>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</si>
  <si>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</si>
  <si>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</si>
  <si>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</si>
  <si>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</si>
  <si>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</si>
  <si>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</si>
  <si>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</si>
  <si>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</si>
  <si>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</si>
  <si>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</si>
  <si>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</si>
  <si>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</si>
  <si>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</si>
  <si>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</si>
  <si>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</si>
  <si>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</si>
  <si>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</si>
  <si>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</si>
  <si>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</si>
  <si>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</si>
  <si>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</si>
  <si>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</si>
  <si>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</si>
  <si>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</si>
  <si>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</si>
  <si>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</si>
  <si>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</si>
  <si>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</si>
  <si>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</si>
  <si>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</si>
  <si>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</si>
  <si>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</si>
  <si>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</si>
  <si>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</si>
  <si>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</si>
  <si>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</si>
  <si>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</si>
  <si>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</si>
  <si>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</si>
  <si>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</si>
  <si>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</si>
  <si>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</si>
  <si>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</si>
  <si>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</si>
  <si>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</si>
  <si>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</si>
  <si>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</si>
  <si>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</si>
  <si>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</si>
  <si>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</si>
  <si>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</si>
  <si>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</si>
  <si>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</si>
  <si>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</si>
  <si>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</si>
  <si>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</si>
  <si>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</si>
  <si>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</si>
  <si>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</si>
  <si>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</si>
  <si>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</si>
  <si>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</si>
  <si>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</si>
  <si>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</si>
  <si>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</si>
  <si>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</si>
  <si>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</si>
  <si>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</si>
  <si>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</si>
  <si>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</si>
  <si>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</si>
  <si>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</si>
  <si>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</si>
  <si>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</si>
  <si>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</si>
  <si>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</si>
  <si>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</si>
  <si>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</si>
  <si>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</si>
  <si>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</si>
  <si>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</si>
  <si>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</si>
  <si>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</si>
  <si>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</si>
  <si>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</si>
  <si>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</si>
  <si>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</si>
  <si>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</si>
  <si>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</si>
  <si>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</si>
  <si>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</si>
  <si>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</si>
  <si>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</si>
  <si>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</si>
  <si>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</si>
  <si>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</si>
  <si>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</si>
  <si>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</si>
  <si>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</si>
  <si>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</si>
  <si>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</si>
  <si>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</si>
  <si>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</si>
  <si>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</si>
  <si>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</si>
  <si>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</si>
  <si>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</si>
  <si>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</si>
  <si>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</si>
  <si>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</si>
  <si>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</si>
  <si>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</si>
  <si>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</si>
  <si>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</si>
  <si>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</si>
  <si>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</si>
  <si>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</si>
  <si>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</si>
  <si>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</si>
  <si>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</si>
  <si>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</si>
  <si>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</si>
  <si>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</si>
  <si>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</si>
  <si>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</si>
  <si>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</si>
  <si>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</si>
  <si>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</si>
  <si>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</si>
  <si>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</si>
  <si>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</si>
  <si>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</si>
  <si>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</si>
  <si>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</si>
  <si>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</si>
  <si>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</si>
  <si>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</si>
  <si>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</si>
  <si>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</si>
  <si>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</si>
  <si>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</si>
  <si>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</si>
  <si>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</si>
  <si>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</si>
  <si>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</si>
  <si>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</si>
  <si>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</si>
  <si>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</si>
  <si>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</si>
  <si>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</si>
  <si>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</si>
  <si>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</si>
  <si>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</si>
  <si>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</si>
  <si>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</si>
  <si>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</si>
  <si>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</si>
  <si>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</si>
  <si>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</si>
  <si>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</si>
  <si>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</si>
  <si>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</si>
  <si>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</si>
  <si>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</si>
  <si>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</si>
  <si>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</si>
  <si>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</si>
  <si>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</si>
  <si>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</si>
  <si>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</si>
  <si>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</si>
  <si>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</si>
  <si>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</si>
  <si>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</si>
  <si>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</si>
  <si>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</si>
  <si>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</si>
  <si>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</si>
  <si>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</si>
  <si>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</si>
  <si>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</si>
  <si>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</si>
  <si>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</si>
  <si>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</si>
  <si>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</si>
  <si>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</si>
  <si>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</si>
  <si>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</si>
  <si>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</si>
  <si>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</si>
  <si>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</si>
  <si>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</si>
  <si>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</si>
  <si>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</si>
  <si>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</si>
  <si>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</si>
  <si>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</si>
  <si>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</si>
  <si>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</si>
  <si>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</si>
  <si>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</si>
  <si>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</si>
  <si>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</si>
  <si>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</si>
  <si>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</si>
  <si>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</si>
  <si>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</si>
  <si>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</si>
  <si>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</si>
  <si>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</si>
  <si>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</si>
  <si>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</si>
  <si>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</si>
  <si>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</si>
  <si>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</si>
  <si>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</si>
  <si>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</si>
  <si>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</si>
  <si>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</si>
  <si>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</si>
  <si>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</si>
  <si>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</si>
  <si>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</si>
  <si>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</si>
  <si>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</si>
  <si>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</si>
  <si>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</si>
  <si>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</si>
  <si>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</si>
  <si>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</si>
  <si>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</si>
  <si>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</si>
  <si>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</si>
  <si>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</si>
  <si>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</si>
  <si>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</si>
  <si>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</si>
  <si>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</si>
  <si>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</si>
  <si>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</si>
  <si>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</si>
  <si>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</si>
  <si>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</si>
  <si>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</si>
  <si>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</si>
  <si>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</si>
  <si>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</si>
  <si>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</si>
  <si>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</si>
  <si>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</si>
  <si>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</si>
  <si>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</si>
  <si>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</si>
  <si>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</si>
  <si>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</si>
  <si>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</si>
  <si>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</si>
  <si>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</si>
  <si>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</si>
  <si>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</si>
  <si>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</si>
  <si>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</si>
  <si>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</si>
  <si>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</si>
  <si>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</si>
  <si>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</si>
  <si>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</si>
  <si>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</si>
  <si>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</si>
  <si>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</si>
  <si>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</si>
  <si>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</si>
  <si>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</si>
  <si>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</si>
  <si>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</si>
  <si>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</si>
  <si>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</si>
  <si>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</si>
  <si>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</si>
  <si>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</si>
  <si>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</si>
  <si>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</si>
  <si>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</si>
  <si>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</si>
  <si>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</si>
  <si>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</si>
  <si>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</si>
  <si>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</si>
  <si>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</si>
  <si>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</si>
  <si>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</si>
  <si>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</si>
  <si>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</si>
  <si>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</si>
  <si>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</si>
  <si>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</si>
  <si>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</si>
  <si>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</si>
  <si>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</si>
  <si>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</si>
  <si>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</si>
  <si>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</si>
  <si>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</si>
  <si>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</si>
  <si>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</si>
  <si>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</si>
  <si>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</si>
  <si>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</si>
  <si>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</si>
  <si>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</si>
  <si>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</si>
  <si>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</si>
  <si>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</si>
  <si>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</si>
  <si>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</si>
  <si>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</si>
  <si>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</si>
  <si>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</si>
  <si>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</si>
  <si>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</si>
  <si>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</si>
  <si>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</si>
  <si>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</si>
  <si>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</si>
  <si>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</si>
  <si>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</si>
  <si>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</si>
  <si>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</si>
  <si>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</si>
  <si>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</si>
  <si>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</si>
  <si>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</si>
  <si>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</si>
  <si>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</si>
  <si>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</si>
  <si>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</si>
  <si>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</si>
  <si>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</si>
  <si>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</si>
  <si>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</si>
  <si>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</si>
  <si>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</si>
  <si>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</si>
  <si>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</si>
  <si>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</si>
  <si>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</si>
  <si>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</si>
  <si>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</si>
  <si>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</si>
  <si>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</si>
  <si>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</si>
  <si>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</si>
  <si>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</si>
  <si>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</si>
  <si>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</si>
  <si>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</si>
  <si>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</si>
  <si>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</si>
  <si>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</si>
  <si>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</si>
  <si>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</si>
  <si>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</si>
  <si>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</si>
  <si>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</si>
  <si>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</si>
  <si>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</si>
  <si>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</si>
  <si>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</si>
  <si>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</si>
  <si>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</si>
  <si>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</si>
  <si>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</si>
  <si>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</si>
  <si>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</si>
  <si>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</si>
  <si>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</si>
  <si>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</si>
  <si>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</si>
  <si>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</si>
  <si>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</si>
  <si>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</si>
  <si>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</si>
  <si>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</si>
  <si>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</si>
  <si>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</si>
  <si>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</si>
  <si>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</si>
  <si>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</si>
  <si>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</si>
  <si>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</si>
  <si>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</si>
  <si>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</si>
  <si>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</si>
  <si>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</si>
  <si>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</si>
  <si>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</si>
  <si>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</si>
  <si>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</si>
  <si>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</si>
  <si>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</si>
  <si>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</si>
  <si>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</si>
  <si>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</si>
  <si>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</si>
  <si>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</si>
  <si>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</si>
  <si>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</si>
  <si>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</si>
  <si>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</si>
  <si>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</si>
  <si>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</si>
  <si>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</si>
  <si>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</si>
  <si>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</si>
  <si>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</si>
  <si>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</si>
  <si>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</si>
  <si>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</si>
  <si>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</si>
  <si>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</si>
  <si>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</si>
  <si>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</si>
  <si>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</si>
  <si>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</si>
  <si>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</si>
  <si>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</si>
  <si>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</si>
  <si>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</si>
  <si>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</si>
  <si>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</si>
  <si>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</si>
  <si>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</si>
  <si>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</si>
  <si>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</si>
  <si>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</si>
  <si>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</si>
  <si>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</si>
  <si>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</si>
  <si>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</si>
  <si>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</si>
  <si>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</si>
  <si>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</si>
  <si>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</si>
  <si>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</si>
  <si>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</si>
  <si>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</si>
  <si>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</si>
  <si>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</si>
  <si>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</si>
  <si>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</si>
  <si>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</si>
  <si>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</si>
  <si>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</si>
  <si>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</si>
  <si>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</si>
  <si>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</si>
  <si>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</si>
  <si>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</si>
  <si>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</si>
  <si>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</si>
  <si>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</si>
  <si>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</si>
  <si>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</si>
  <si>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</si>
  <si>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</si>
  <si>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</si>
  <si>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</si>
  <si>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</si>
  <si>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</si>
  <si>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</si>
  <si>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</si>
  <si>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</si>
  <si>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</si>
  <si>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</si>
  <si>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</si>
  <si>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</si>
  <si>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</si>
  <si>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</si>
  <si>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</si>
  <si>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</si>
  <si>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</si>
  <si>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</si>
  <si>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</si>
  <si>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</si>
  <si>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</si>
  <si>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</si>
  <si>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</si>
  <si>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</si>
  <si>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</si>
  <si>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</si>
  <si>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</si>
  <si>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</si>
  <si>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</si>
  <si>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</si>
  <si>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</si>
  <si>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</si>
  <si>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</si>
  <si>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</si>
  <si>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</si>
  <si>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</si>
  <si>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</si>
  <si>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</si>
  <si>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</si>
  <si>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</si>
  <si>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</si>
  <si>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</si>
  <si>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</si>
  <si>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</si>
  <si>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</si>
  <si>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</si>
  <si>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</si>
  <si>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</si>
  <si>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</si>
  <si>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</si>
  <si>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</si>
  <si>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</si>
  <si>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</si>
  <si>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</si>
  <si>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</si>
  <si>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</si>
  <si>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</si>
  <si>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</si>
  <si>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</si>
  <si>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</si>
  <si>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</si>
  <si>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</si>
  <si>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</si>
  <si>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</si>
  <si>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</si>
  <si>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</si>
  <si>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</si>
  <si>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</si>
  <si>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</si>
  <si>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</si>
  <si>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</si>
  <si>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</si>
  <si>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</si>
  <si>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</si>
  <si>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</si>
  <si>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</si>
  <si>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</si>
  <si>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</si>
  <si>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</si>
  <si>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</si>
  <si>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</si>
  <si>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</si>
  <si>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</si>
  <si>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</si>
  <si>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</si>
  <si>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</si>
  <si>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</si>
  <si>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</si>
  <si>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</si>
  <si>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</si>
  <si>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</si>
  <si>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</si>
  <si>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</si>
  <si>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</si>
  <si>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</si>
  <si>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</si>
  <si>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</si>
  <si>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</si>
  <si>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</si>
  <si>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</si>
  <si>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</si>
  <si>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</si>
  <si>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</si>
  <si>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</si>
  <si>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</si>
  <si>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</si>
  <si>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</si>
  <si>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</si>
  <si>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</si>
  <si>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</si>
  <si>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</si>
  <si>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</si>
  <si>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</si>
  <si>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</si>
  <si>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</si>
  <si>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</si>
  <si>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</si>
  <si>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</si>
  <si>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</si>
  <si>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</si>
  <si>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</si>
  <si>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</si>
  <si>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</si>
  <si>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</si>
  <si>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</si>
  <si>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</si>
  <si>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</si>
  <si>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</si>
  <si>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</si>
  <si>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</si>
  <si>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</si>
  <si>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</si>
  <si>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</si>
  <si>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</si>
  <si>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</si>
  <si>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</si>
  <si>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</si>
  <si>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</si>
  <si>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</si>
  <si>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</si>
  <si>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</si>
  <si>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</si>
  <si>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</si>
  <si>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</si>
  <si>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</si>
  <si>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</si>
  <si>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</si>
  <si>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</si>
  <si>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</si>
  <si>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</si>
  <si>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</si>
  <si>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</si>
  <si>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</si>
  <si>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</si>
  <si>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</si>
  <si>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</si>
  <si>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</si>
  <si>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</si>
  <si>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</si>
  <si>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</si>
  <si>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</si>
  <si>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</si>
  <si>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</si>
  <si>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</si>
  <si>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</si>
  <si>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</si>
  <si>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</si>
  <si>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</si>
  <si>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</si>
  <si>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</si>
  <si>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</si>
  <si>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</si>
  <si>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</si>
  <si>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</si>
  <si>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</si>
  <si>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</si>
  <si>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</si>
  <si>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</si>
  <si>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</si>
  <si>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</si>
  <si>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</si>
  <si>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</si>
  <si>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</si>
  <si>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</si>
  <si>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</si>
  <si>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</si>
  <si>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</si>
  <si>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</si>
  <si>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</si>
  <si>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</si>
  <si>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</si>
  <si>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</si>
  <si>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</si>
  <si>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</si>
  <si>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</si>
  <si>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</si>
  <si>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</si>
  <si>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</si>
  <si>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</si>
  <si>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</si>
  <si>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</si>
  <si>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</si>
  <si>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</si>
  <si>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</si>
  <si>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</si>
  <si>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</si>
  <si>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</si>
  <si>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</si>
  <si>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</si>
  <si>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</si>
  <si>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</si>
  <si>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</si>
  <si>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</si>
  <si>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</si>
  <si>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</si>
  <si>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</si>
  <si>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</si>
  <si>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</si>
  <si>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</si>
  <si>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</si>
  <si>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</si>
  <si>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</si>
  <si>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</si>
  <si>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</si>
  <si>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</si>
  <si>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</si>
  <si>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</si>
  <si>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</si>
  <si>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</si>
  <si>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</si>
  <si>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</si>
  <si>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</si>
  <si>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</si>
  <si>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</si>
  <si>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</si>
  <si>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</si>
  <si>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</si>
  <si>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</si>
  <si>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</si>
  <si>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</si>
  <si>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</si>
  <si>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</si>
  <si>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</si>
  <si>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</si>
  <si>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</si>
  <si>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</si>
  <si>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</si>
  <si>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</si>
  <si>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</si>
  <si>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</si>
  <si>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</si>
  <si>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</si>
  <si>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</si>
  <si>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</si>
  <si>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</si>
  <si>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</si>
  <si>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</si>
  <si>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</si>
  <si>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</si>
  <si>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</si>
  <si>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</si>
  <si>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</si>
  <si>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</si>
  <si>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</si>
  <si>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</si>
  <si>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</si>
  <si>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</si>
  <si>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</si>
  <si>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</si>
  <si>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</si>
  <si>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</si>
  <si>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</si>
  <si>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</si>
  <si>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</si>
  <si>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</si>
  <si>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</si>
  <si>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</si>
  <si>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</si>
  <si>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</si>
  <si>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</si>
  <si>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</si>
  <si>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</si>
  <si>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</si>
  <si>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</si>
  <si>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</si>
  <si>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</si>
  <si>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</si>
  <si>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</si>
  <si>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</si>
  <si>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</si>
  <si>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</si>
  <si>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</si>
  <si>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</si>
  <si>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</si>
  <si>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</si>
  <si>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</si>
  <si>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</si>
  <si>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</si>
  <si>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</si>
  <si>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</si>
  <si>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</si>
  <si>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</si>
  <si>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</si>
  <si>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</si>
  <si>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</si>
  <si>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</si>
  <si>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</si>
  <si>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</si>
  <si>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</si>
  <si>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</si>
  <si>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</si>
  <si>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</si>
  <si>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</si>
  <si>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</si>
  <si>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</si>
  <si>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</si>
  <si>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</si>
  <si>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</si>
  <si>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</si>
  <si>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</si>
  <si>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</si>
  <si>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</si>
  <si>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</si>
  <si>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</si>
  <si>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</si>
  <si>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</si>
  <si>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</si>
  <si>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</si>
  <si>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</si>
  <si>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</si>
  <si>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</si>
  <si>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</si>
  <si>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</si>
  <si>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</si>
  <si>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</si>
  <si>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</si>
  <si>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</si>
  <si>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</si>
  <si>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</si>
  <si>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</si>
  <si>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</si>
  <si>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</si>
  <si>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</si>
  <si>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</si>
  <si>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</si>
  <si>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</si>
  <si>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</si>
  <si>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</si>
  <si>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</si>
  <si>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</si>
  <si>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</si>
  <si>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</si>
  <si>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</si>
  <si>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</si>
  <si>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</si>
  <si>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</si>
  <si>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</si>
  <si>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</si>
  <si>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</si>
  <si>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</si>
  <si>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</si>
  <si>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</si>
  <si>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</si>
  <si>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</si>
  <si>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</si>
  <si>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</si>
  <si>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</si>
  <si>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</si>
  <si>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</si>
  <si>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</si>
  <si>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</si>
  <si>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</si>
  <si>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</si>
  <si>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</si>
  <si>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</si>
  <si>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</si>
  <si>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</si>
  <si>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</si>
  <si>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</si>
  <si>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</si>
  <si>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</si>
  <si>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</si>
  <si>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</si>
  <si>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</si>
  <si>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</si>
  <si>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</si>
  <si>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</si>
  <si>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</si>
  <si>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</si>
  <si>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</si>
  <si>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</si>
  <si>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</si>
  <si>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</si>
  <si>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</si>
  <si>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</si>
  <si>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</si>
  <si>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</si>
  <si>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</si>
  <si>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</si>
  <si>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</si>
  <si>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</si>
  <si>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</si>
  <si>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</si>
  <si>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</si>
  <si>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</si>
  <si>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</si>
  <si>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</si>
  <si>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</si>
  <si>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</si>
  <si>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</si>
  <si>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</si>
  <si>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</si>
  <si>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</si>
  <si>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</si>
  <si>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</si>
  <si>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</si>
  <si>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</si>
  <si>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</si>
  <si>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</si>
  <si>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</si>
  <si>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</si>
  <si>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</si>
  <si>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</si>
  <si>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</si>
  <si>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</si>
  <si>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</si>
  <si>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</si>
  <si>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</si>
  <si>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</si>
  <si>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</si>
  <si>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</si>
  <si>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</si>
  <si>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</si>
  <si>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</si>
  <si>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</si>
  <si>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</si>
  <si>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</si>
  <si>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</si>
  <si>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</si>
  <si>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</si>
  <si>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</si>
  <si>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</si>
  <si>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</si>
  <si>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</si>
  <si>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</si>
  <si>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</si>
  <si>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</si>
  <si>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</si>
  <si>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</si>
  <si>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</si>
  <si>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</si>
  <si>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</si>
  <si>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</si>
  <si>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</si>
  <si>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</si>
  <si>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</si>
  <si>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</si>
  <si>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</si>
  <si>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</si>
  <si>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</si>
  <si>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</si>
  <si>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</si>
  <si>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</si>
  <si>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</si>
  <si>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Column Labels</t>
  </si>
  <si>
    <t>(blank)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</si>
  <si>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</si>
  <si>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</si>
  <si>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</si>
  <si>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</si>
  <si>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</si>
  <si>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</si>
  <si>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</si>
  <si>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</si>
  <si>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</si>
  <si>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</si>
  <si>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</si>
  <si>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</si>
  <si>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</si>
  <si>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</si>
  <si>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</si>
  <si>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</si>
  <si>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</si>
  <si>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</si>
  <si>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</si>
  <si>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</si>
  <si>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</si>
  <si>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</si>
  <si>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</si>
  <si>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</si>
  <si>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</si>
  <si>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</si>
  <si>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</si>
  <si>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</si>
  <si>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</si>
  <si>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</si>
  <si>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</si>
  <si>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</si>
  <si>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</si>
  <si>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</si>
  <si>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</si>
  <si>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</si>
  <si>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</si>
  <si>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</si>
  <si>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</si>
  <si>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</si>
  <si>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</si>
  <si>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</si>
  <si>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</si>
  <si>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</si>
  <si>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</si>
  <si>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</si>
  <si>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</si>
  <si>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</si>
  <si>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</si>
  <si>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</si>
  <si>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</si>
  <si>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</si>
  <si>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</si>
  <si>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</si>
  <si>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</si>
  <si>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Canceled</t>
  </si>
  <si>
    <t>Total Projects</t>
  </si>
  <si>
    <t>Percentage 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</si>
  <si>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</si>
  <si>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</si>
  <si>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</si>
  <si>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</si>
  <si>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</si>
  <si>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</si>
  <si>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</si>
  <si>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30000 to 34999</t>
  </si>
  <si>
    <t>35000 to 39999</t>
  </si>
  <si>
    <t>20000 to 24999</t>
  </si>
  <si>
    <t>40000 to 45999</t>
  </si>
  <si>
    <t>45000 to 49999</t>
  </si>
  <si>
    <t>Greater than 500000</t>
  </si>
  <si>
    <t>25000 to 29999</t>
  </si>
  <si>
    <t>Minimum Backers (Successful)</t>
  </si>
  <si>
    <t>Maximum Backers (Successful)</t>
  </si>
  <si>
    <t>Mean Number of Backers (Successful)</t>
  </si>
  <si>
    <t>Median Number of Backers (Succssful)</t>
  </si>
  <si>
    <t>Variance of Backers (Successful)</t>
  </si>
  <si>
    <t>Standard Deviation of Backers (Successful)</t>
  </si>
  <si>
    <t>Mean Number of Backers (Failed)</t>
  </si>
  <si>
    <t>Median Number of Backers (Failed)</t>
  </si>
  <si>
    <t>Minimum Backers (Failed)</t>
  </si>
  <si>
    <t>Backers of Successful</t>
  </si>
  <si>
    <t>Backers of Failed</t>
  </si>
  <si>
    <t>Maximum Backers (Failed)</t>
  </si>
  <si>
    <t>Variance of Backers (Failed)</t>
  </si>
  <si>
    <t>Standard Deviation of Backers (Failed)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</si>
</sst>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[CrowdfundingBook.xlsx]Pivot1!PivotTable7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Pivot1!$B$5:$B$15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0-4AE6-A4DC-32935B496D47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Pivot1!$C$5:$C$15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B0-4AE6-A4DC-32935B496D47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Pivot1!$D$5:$D$15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B0-4AE6-A4DC-32935B496D47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Pivot1!$E$5:$E$15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B0-4AE6-A4DC-32935B496D47}"/>
            </c:ext>
          </c:extLst>
        </c:ser>
        <c:ser>
          <c:idx val="4"/>
          <c:order val="4"/>
          <c:tx>
            <c:strRef>
              <c:f>Pivot1!$F$3:$F$4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Pivot1!$A$5:$A$15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Pivot1!$F$5:$F$15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A6B0-4AE6-A4DC-32935B496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6170016"/>
        <c:axId val="806170496"/>
      </c:barChart>
      <c:catAx>
        <c:axId val="80617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70496"/>
        <c:crosses val="autoZero"/>
        <c:auto val="1"/>
        <c:lblAlgn val="ctr"/>
        <c:lblOffset val="100"/>
        <c:noMultiLvlLbl val="0"/>
      </c:catAx>
      <c:valAx>
        <c:axId val="8061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17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[CrowdfundingBook.xlsx]Pivot2!PivotTable8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Pivot2!$B$6:$B$31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B-401E-B553-A65B920B4253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Pivot2!$C$6:$C$31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B-401E-B553-A65B920B4253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Pivot2!$D$6:$D$31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B-401E-B553-A65B920B4253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Pivot2!$E$6:$E$31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AB-401E-B553-A65B920B4253}"/>
            </c:ext>
          </c:extLst>
        </c:ser>
        <c:ser>
          <c:idx val="4"/>
          <c:order val="4"/>
          <c:tx>
            <c:strRef>
              <c:f>Pivot2!$F$4:$F$5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Pivot2!$A$6:$A$31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Pivot2!$F$6:$F$31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E0AB-401E-B553-A65B920B4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5595360"/>
        <c:axId val="645600160"/>
      </c:barChart>
      <c:catAx>
        <c:axId val="6455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00160"/>
        <c:crosses val="autoZero"/>
        <c:auto val="1"/>
        <c:lblAlgn val="ctr"/>
        <c:lblOffset val="100"/>
        <c:noMultiLvlLbl val="0"/>
      </c:catAx>
      <c:valAx>
        <c:axId val="64560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5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[CrowdfundingBook.xlsx]Pivot3!PivotTable12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D-4C15-9859-87BFF89CFC0E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D-4C15-9859-87BFF89CFC0E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D-4C15-9859-87BFF89CFC0E}"/>
            </c:ext>
          </c:extLst>
        </c:ser>
        <c:ser>
          <c:idx val="3"/>
          <c:order val="3"/>
          <c:tx>
            <c:strRef>
              <c:f>Pivot3!$E$4:$E$5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5D-4C15-9859-87BFF89CF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4074400"/>
        <c:axId val="644068640"/>
      </c:lineChart>
      <c:catAx>
        <c:axId val="64407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68640"/>
        <c:crosses val="autoZero"/>
        <c:auto val="1"/>
        <c:lblAlgn val="ctr"/>
        <c:lblOffset val="100"/>
        <c:noMultiLvlLbl val="0"/>
      </c:catAx>
      <c:valAx>
        <c:axId val="64406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07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45999</c:v>
                </c:pt>
                <c:pt idx="10">
                  <c:v>45000 to 49999</c:v>
                </c:pt>
                <c:pt idx="11">
                  <c:v>Greater than 500000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F1-44BB-8490-C95026ADE6A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45999</c:v>
                </c:pt>
                <c:pt idx="10">
                  <c:v>45000 to 49999</c:v>
                </c:pt>
                <c:pt idx="11">
                  <c:v>Greater than 500000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F1-44BB-8490-C95026ADE6A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45999</c:v>
                </c:pt>
                <c:pt idx="10">
                  <c:v>45000 to 49999</c:v>
                </c:pt>
                <c:pt idx="11">
                  <c:v>Greater than 500000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F1-44BB-8490-C95026ADE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7948992"/>
        <c:axId val="917949472"/>
      </c:lineChart>
      <c:catAx>
        <c:axId val="9179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949472"/>
        <c:crosses val="autoZero"/>
        <c:auto val="1"/>
        <c:lblAlgn val="ctr"/>
        <c:lblOffset val="100"/>
        <c:noMultiLvlLbl val="0"/>
      </c:catAx>
      <c:valAx>
        <c:axId val="91794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94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Backers (Failed)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Backers (Failed) </a:t>
          </a:r>
        </a:p>
      </cx:txPr>
    </cx:title>
    <cx:plotArea>
      <cx:plotAreaRegion>
        <cx:series layoutId="clusteredColumn" uniqueId="{509E6144-A483-4ECB-A71B-220632C2E20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Histogram of Backers (Successful)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Backers (Successful)</a:t>
          </a:r>
        </a:p>
      </cx:txPr>
    </cx:title>
    <cx:plotArea>
      <cx:plotAreaRegion>
        <cx:series layoutId="clusteredColumn" uniqueId="{E60081E0-E1F3-4B27-A59A-DF35F37D5A0A}">
          <cx:tx>
            <cx:txData>
              <cx:f>_xlchart.v1.5</cx:f>
              <cx:v>Backers of Successful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_xlchart.v1.16</cx:f>
      </cx:numDim>
    </cx:data>
  </cx:chartData>
  <cx:chart>
    <cx:title pos="t" align="ctr" overlay="0">
      <cx:tx>
        <cx:txData>
          <cx:v>Side by Side Boxplot of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Side by Side Boxplot of Backers</a:t>
          </a:r>
        </a:p>
      </cx:txPr>
    </cx:title>
    <cx:plotArea>
      <cx:plotAreaRegion>
        <cx:series layoutId="boxWhisker" uniqueId="{A24B6F86-8DAD-48C7-A76B-99CAEDB2C2A1}">
          <cx:tx>
            <cx:txData>
              <cx:f>_xlchart.v1.13</cx:f>
              <cx:v>Backers of Successful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C0ED7BC-6502-450C-854D-7B26EF8BCE31}">
          <cx:tx>
            <cx:txData>
              <cx:f>_xlchart.v1.15</cx:f>
              <cx:v>Backers of Failed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</xdr:colOff>
      <xdr:row>1</xdr:row>
      <xdr:rowOff>161925</xdr:rowOff>
    </xdr:from>
    <xdr:to>
      <xdr:col>13</xdr:col>
      <xdr:colOff>538162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C6A49-B43A-5BAF-9BA3-40313CC9E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109536</xdr:colOff>
      <xdr:row>3</xdr:row>
      <xdr:rowOff>152400</xdr:rowOff>
    </xdr:from>
    <xdr:to>
      <xdr:col>11</xdr:col>
      <xdr:colOff>361949</xdr:colOff>
      <xdr:row>20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E39E0F-FAE9-AC3A-B426-7D739E6F4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90487</xdr:colOff>
      <xdr:row>4</xdr:row>
      <xdr:rowOff>38100</xdr:rowOff>
    </xdr:from>
    <xdr:to>
      <xdr:col>13</xdr:col>
      <xdr:colOff>547687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FD393-87E5-01E7-FAA7-E0ED6A6A7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623887</xdr:colOff>
      <xdr:row>13</xdr:row>
      <xdr:rowOff>123825</xdr:rowOff>
    </xdr:from>
    <xdr:to>
      <xdr:col>6</xdr:col>
      <xdr:colOff>642937</xdr:colOff>
      <xdr:row>27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D93B74-8CA5-EC82-720B-30CC1074A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</xdr:colOff>
      <xdr:row>22</xdr:row>
      <xdr:rowOff>171450</xdr:rowOff>
    </xdr:from>
    <xdr:to>
      <xdr:col>10</xdr:col>
      <xdr:colOff>0</xdr:colOff>
      <xdr:row>36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4B741E6-71BB-6CE3-BBF6-3AA91DC502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29962" y="4572000"/>
              <a:ext cx="47577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23812</xdr:colOff>
      <xdr:row>22</xdr:row>
      <xdr:rowOff>133350</xdr:rowOff>
    </xdr:from>
    <xdr:to>
      <xdr:col>6</xdr:col>
      <xdr:colOff>1833562</xdr:colOff>
      <xdr:row>36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981C97D2-CEB1-68E0-8D92-56884491F3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33912" y="4533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80962</xdr:colOff>
      <xdr:row>8</xdr:row>
      <xdr:rowOff>114300</xdr:rowOff>
    </xdr:from>
    <xdr:to>
      <xdr:col>8</xdr:col>
      <xdr:colOff>919162</xdr:colOff>
      <xdr:row>22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5D200724-37D1-0EEA-D802-F1A44704FB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3312" y="1714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Boyer" refreshedDate="45520.589485879631" createdVersion="8" refreshedVersion="8" minRefreshableVersion="3" recordCount="1001" xr:uid="{31DF639B-8300-452B-AEA4-67201E25ECE6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2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164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Boyer" refreshedDate="45520.619666666666" createdVersion="8" refreshedVersion="8" minRefreshableVersion="3" recordCount="1001" xr:uid="{BC3D13FA-79DA-422E-8508-3758C117661B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2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164">
      <sharedItems containsBlank="1" containsMixedTypes="1" containsNumber="1" minValue="1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14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0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0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B33ACB-11C8-4325-8C14-F0F51ADC421E}" name="PivotTable7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048B06-4283-4BAB-A97E-F57DD9E76303}" name="PivotTable8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DB23B-8413-412E-86AD-27DF63F4AE1C}" name="PivotTable1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2" hier="-1"/>
    <pageField fld="16" hier="-1"/>
  </pageFields>
  <dataFields count="1">
    <dataField name="Count of outcome" fld="6" subtotal="count" baseField="0" baseItem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B1" workbookViewId="0">
      <selection activeCell="I1001" sqref="I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style="5" bestFit="1" customWidth="1"/>
    <col min="8" max="8" width="13" bestFit="1" customWidth="1"/>
    <col min="9" max="9" width="16.5" style="7" bestFit="1" customWidth="1"/>
    <col min="12" max="13" width="11.125" bestFit="1" customWidth="1"/>
    <col min="16" max="16" width="28" bestFit="1" customWidth="1"/>
    <col min="17" max="17" width="14.875" bestFit="1" customWidth="1"/>
    <col min="18" max="18" width="16.375" bestFit="1" customWidth="1"/>
    <col min="19" max="19" width="22.375" style="13" bestFit="1" customWidth="1"/>
    <col min="20" max="20" width="21" style="13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1" t="s">
        <v>2072</v>
      </c>
      <c r="T1" s="11" t="s">
        <v>2073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7">
        <f>IF(F2=0, 0, (E2/H2))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LEFT(P2, FIND("/", P2)- 1)</f>
        <v>food</v>
      </c>
      <c r="R2" t="str">
        <f>TRIM(MID(P2, FIND("/",P2) + 1, LEN(P2)))</f>
        <v>food trucks</v>
      </c>
      <c r="S2" s="12">
        <f>(((L2/60)/60)/24)+DATE(1970,1,1)</f>
        <v>42336.25</v>
      </c>
      <c r="T2" s="13">
        <f>(((M2/60)/60)/24)+DATE(1970,1,1)</f>
        <v>42353.25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(E3/D3)*100</f>
        <v>1040</v>
      </c>
      <c r="G3" t="s">
        <v>20</v>
      </c>
      <c r="H3">
        <v>158</v>
      </c>
      <c r="I3" s="7">
        <f t="shared" ref="I3:I66" si="0">IF(F3=0, 0, (E3/H3))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>LEFT(P3, FIND("/", P3)- 1)</f>
        <v>music</v>
      </c>
      <c r="R3" t="str">
        <f>TRIM(MID(P3, FIND("/",P3) + 1, LEN(P3)))</f>
        <v>rock</v>
      </c>
      <c r="S3" s="12">
        <f>(((L3/60)/60)/24)+DATE(1970,1,1)</f>
        <v>41870.208333333336</v>
      </c>
      <c r="T3" s="13">
        <f>(((M3/60)/60)/24)+DATE(1970,1,1)</f>
        <v>41872.208333333336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>(E4/D4)*100</f>
        <v>131.4787822878229</v>
      </c>
      <c r="G4" t="s">
        <v>20</v>
      </c>
      <c r="H4">
        <v>1425</v>
      </c>
      <c r="I4" s="7">
        <f t="shared" si="0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>LEFT(P4, FIND("/", P4)- 1)</f>
        <v>technology</v>
      </c>
      <c r="R4" t="str">
        <f>TRIM(MID(P4, FIND("/",P4) + 1, LEN(P4)))</f>
        <v>web</v>
      </c>
      <c r="S4" s="12">
        <f>(((L4/60)/60)/24)+DATE(1970,1,1)</f>
        <v>41595.25</v>
      </c>
      <c r="T4" s="13">
        <f>(((M4/60)/60)/24)+DATE(1970,1,1)</f>
        <v>41597.25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>(E5/D5)*100</f>
        <v>58.976190476190467</v>
      </c>
      <c r="G5" t="s">
        <v>14</v>
      </c>
      <c r="H5">
        <v>24</v>
      </c>
      <c r="I5" s="7">
        <f t="shared" si="0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>LEFT(P5, FIND("/", P5)- 1)</f>
        <v>music</v>
      </c>
      <c r="R5" t="str">
        <f>TRIM(MID(P5, FIND("/",P5) + 1, LEN(P5)))</f>
        <v>rock</v>
      </c>
      <c r="S5" s="12">
        <f>(((L5/60)/60)/24)+DATE(1970,1,1)</f>
        <v>43688.208333333328</v>
      </c>
      <c r="T5" s="13">
        <f>(((M5/60)/60)/24)+DATE(1970,1,1)</f>
        <v>43728.208333333328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>(E6/D6)*100</f>
        <v>69.276315789473685</v>
      </c>
      <c r="G6" t="s">
        <v>14</v>
      </c>
      <c r="H6">
        <v>53</v>
      </c>
      <c r="I6" s="7">
        <f t="shared" si="0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>LEFT(P6, FIND("/", P6)- 1)</f>
        <v>theater</v>
      </c>
      <c r="R6" t="str">
        <f>TRIM(MID(P6, FIND("/",P6) + 1, LEN(P6)))</f>
        <v>plays</v>
      </c>
      <c r="S6" s="12">
        <f>(((L6/60)/60)/24)+DATE(1970,1,1)</f>
        <v>43485.25</v>
      </c>
      <c r="T6" s="13">
        <f>(((M6/60)/60)/24)+DATE(1970,1,1)</f>
        <v>43489.25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>(E7/D7)*100</f>
        <v>173.61842105263159</v>
      </c>
      <c r="G7" t="s">
        <v>20</v>
      </c>
      <c r="H7">
        <v>174</v>
      </c>
      <c r="I7" s="7">
        <f t="shared" si="0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>LEFT(P7, FIND("/", P7)- 1)</f>
        <v>theater</v>
      </c>
      <c r="R7" t="str">
        <f>TRIM(MID(P7, FIND("/",P7) + 1, LEN(P7)))</f>
        <v>plays</v>
      </c>
      <c r="S7" s="12">
        <f>(((L7/60)/60)/24)+DATE(1970,1,1)</f>
        <v>41149.208333333336</v>
      </c>
      <c r="T7" s="13">
        <f>(((M7/60)/60)/24)+DATE(1970,1,1)</f>
        <v>41160.208333333336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>(E8/D8)*100</f>
        <v>20.961538461538463</v>
      </c>
      <c r="G8" t="s">
        <v>14</v>
      </c>
      <c r="H8">
        <v>18</v>
      </c>
      <c r="I8" s="7">
        <f t="shared" si="0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>LEFT(P8, FIND("/", P8)- 1)</f>
        <v>film &amp; video</v>
      </c>
      <c r="R8" t="str">
        <f>TRIM(MID(P8, FIND("/",P8) + 1, LEN(P8)))</f>
        <v>documentary</v>
      </c>
      <c r="S8" s="12">
        <f>(((L8/60)/60)/24)+DATE(1970,1,1)</f>
        <v>42991.208333333328</v>
      </c>
      <c r="T8" s="13">
        <f>(((M8/60)/60)/24)+DATE(1970,1,1)</f>
        <v>42992.208333333328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>(E9/D9)*100</f>
        <v>327.57777777777778</v>
      </c>
      <c r="G9" t="s">
        <v>20</v>
      </c>
      <c r="H9">
        <v>227</v>
      </c>
      <c r="I9" s="7">
        <f t="shared" si="0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>LEFT(P9, FIND("/", P9)- 1)</f>
        <v>theater</v>
      </c>
      <c r="R9" t="str">
        <f>TRIM(MID(P9, FIND("/",P9) + 1, LEN(P9)))</f>
        <v>plays</v>
      </c>
      <c r="S9" s="12">
        <f>(((L9/60)/60)/24)+DATE(1970,1,1)</f>
        <v>42229.208333333328</v>
      </c>
      <c r="T9" s="13">
        <f>(((M9/60)/60)/24)+DATE(1970,1,1)</f>
        <v>42231.208333333328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>(E10/D10)*100</f>
        <v>19.932788374205266</v>
      </c>
      <c r="G10" t="s">
        <v>47</v>
      </c>
      <c r="H10">
        <v>708</v>
      </c>
      <c r="I10" s="7">
        <f t="shared" si="0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>LEFT(P10, FIND("/", P10)- 1)</f>
        <v>theater</v>
      </c>
      <c r="R10" t="str">
        <f>TRIM(MID(P10, FIND("/",P10) + 1, LEN(P10)))</f>
        <v>plays</v>
      </c>
      <c r="S10" s="12">
        <f>(((L10/60)/60)/24)+DATE(1970,1,1)</f>
        <v>40399.208333333336</v>
      </c>
      <c r="T10" s="13">
        <f>(((M10/60)/60)/24)+DATE(1970,1,1)</f>
        <v>40401.208333333336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>(E11/D11)*100</f>
        <v>51.741935483870968</v>
      </c>
      <c r="G11" t="s">
        <v>14</v>
      </c>
      <c r="H11">
        <v>44</v>
      </c>
      <c r="I11" s="7">
        <f t="shared" si="0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>LEFT(P11, FIND("/", P11)- 1)</f>
        <v>music</v>
      </c>
      <c r="R11" t="str">
        <f>TRIM(MID(P11, FIND("/",P11) + 1, LEN(P11)))</f>
        <v>electric music</v>
      </c>
      <c r="S11" s="12">
        <f>(((L11/60)/60)/24)+DATE(1970,1,1)</f>
        <v>41536.208333333336</v>
      </c>
      <c r="T11" s="13">
        <f>(((M11/60)/60)/24)+DATE(1970,1,1)</f>
        <v>41585.25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>(E12/D12)*100</f>
        <v>266.11538461538464</v>
      </c>
      <c r="G12" t="s">
        <v>20</v>
      </c>
      <c r="H12">
        <v>220</v>
      </c>
      <c r="I12" s="7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>LEFT(P12, FIND("/", P12)- 1)</f>
        <v>film &amp; video</v>
      </c>
      <c r="R12" t="str">
        <f>TRIM(MID(P12, FIND("/",P12) + 1, LEN(P12)))</f>
        <v>drama</v>
      </c>
      <c r="S12" s="12">
        <f>(((L12/60)/60)/24)+DATE(1970,1,1)</f>
        <v>40404.208333333336</v>
      </c>
      <c r="T12" s="13">
        <f>(((M12/60)/60)/24)+DATE(1970,1,1)</f>
        <v>40452.208333333336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>(E13/D13)*100</f>
        <v>48.095238095238095</v>
      </c>
      <c r="G13" t="s">
        <v>14</v>
      </c>
      <c r="H13">
        <v>27</v>
      </c>
      <c r="I13" s="7">
        <f t="shared" si="0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>LEFT(P13, FIND("/", P13)- 1)</f>
        <v>theater</v>
      </c>
      <c r="R13" t="str">
        <f>TRIM(MID(P13, FIND("/",P13) + 1, LEN(P13)))</f>
        <v>plays</v>
      </c>
      <c r="S13" s="12">
        <f>(((L13/60)/60)/24)+DATE(1970,1,1)</f>
        <v>40442.208333333336</v>
      </c>
      <c r="T13" s="13">
        <f>(((M13/60)/60)/24)+DATE(1970,1,1)</f>
        <v>40448.208333333336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>(E14/D14)*100</f>
        <v>89.349206349206341</v>
      </c>
      <c r="G14" t="s">
        <v>14</v>
      </c>
      <c r="H14">
        <v>55</v>
      </c>
      <c r="I14" s="7">
        <f t="shared" si="0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>LEFT(P14, FIND("/", P14)- 1)</f>
        <v>film &amp; video</v>
      </c>
      <c r="R14" t="str">
        <f>TRIM(MID(P14, FIND("/",P14) + 1, LEN(P14)))</f>
        <v>drama</v>
      </c>
      <c r="S14" s="12">
        <f>(((L14/60)/60)/24)+DATE(1970,1,1)</f>
        <v>43760.208333333328</v>
      </c>
      <c r="T14" s="13">
        <f>(((M14/60)/60)/24)+DATE(1970,1,1)</f>
        <v>43768.208333333328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>(E15/D15)*100</f>
        <v>245.11904761904765</v>
      </c>
      <c r="G15" t="s">
        <v>20</v>
      </c>
      <c r="H15">
        <v>98</v>
      </c>
      <c r="I15" s="7">
        <f t="shared" si="0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>LEFT(P15, FIND("/", P15)- 1)</f>
        <v>music</v>
      </c>
      <c r="R15" t="str">
        <f>TRIM(MID(P15, FIND("/",P15) + 1, LEN(P15)))</f>
        <v>indie rock</v>
      </c>
      <c r="S15" s="12">
        <f>(((L15/60)/60)/24)+DATE(1970,1,1)</f>
        <v>42532.208333333328</v>
      </c>
      <c r="T15" s="13">
        <f>(((M15/60)/60)/24)+DATE(1970,1,1)</f>
        <v>42544.208333333328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>(E16/D16)*100</f>
        <v>66.769503546099301</v>
      </c>
      <c r="G16" t="s">
        <v>14</v>
      </c>
      <c r="H16">
        <v>200</v>
      </c>
      <c r="I16" s="7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>LEFT(P16, FIND("/", P16)- 1)</f>
        <v>music</v>
      </c>
      <c r="R16" t="str">
        <f>TRIM(MID(P16, FIND("/",P16) + 1, LEN(P16)))</f>
        <v>indie rock</v>
      </c>
      <c r="S16" s="12">
        <f>(((L16/60)/60)/24)+DATE(1970,1,1)</f>
        <v>40974.25</v>
      </c>
      <c r="T16" s="13">
        <f>(((M16/60)/60)/24)+DATE(1970,1,1)</f>
        <v>41001.208333333336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>(E17/D17)*100</f>
        <v>47.307881773399011</v>
      </c>
      <c r="G17" t="s">
        <v>14</v>
      </c>
      <c r="H17">
        <v>452</v>
      </c>
      <c r="I17" s="7">
        <f t="shared" si="0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>LEFT(P17, FIND("/", P17)- 1)</f>
        <v>technology</v>
      </c>
      <c r="R17" t="str">
        <f>TRIM(MID(P17, FIND("/",P17) + 1, LEN(P17)))</f>
        <v>wearables</v>
      </c>
      <c r="S17" s="12">
        <f>(((L17/60)/60)/24)+DATE(1970,1,1)</f>
        <v>43809.25</v>
      </c>
      <c r="T17" s="13">
        <f>(((M17/60)/60)/24)+DATE(1970,1,1)</f>
        <v>43813.25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>(E18/D18)*100</f>
        <v>649.47058823529414</v>
      </c>
      <c r="G18" t="s">
        <v>20</v>
      </c>
      <c r="H18">
        <v>100</v>
      </c>
      <c r="I18" s="7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>LEFT(P18, FIND("/", P18)- 1)</f>
        <v>publishing</v>
      </c>
      <c r="R18" t="str">
        <f>TRIM(MID(P18, FIND("/",P18) + 1, LEN(P18)))</f>
        <v>nonfiction</v>
      </c>
      <c r="S18" s="12">
        <f>(((L18/60)/60)/24)+DATE(1970,1,1)</f>
        <v>41661.25</v>
      </c>
      <c r="T18" s="13">
        <f>(((M18/60)/60)/24)+DATE(1970,1,1)</f>
        <v>41683.25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>(E19/D19)*100</f>
        <v>159.39125295508273</v>
      </c>
      <c r="G19" t="s">
        <v>20</v>
      </c>
      <c r="H19">
        <v>1249</v>
      </c>
      <c r="I19" s="7">
        <f t="shared" si="0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>LEFT(P19, FIND("/", P19)- 1)</f>
        <v>film &amp; video</v>
      </c>
      <c r="R19" t="str">
        <f>TRIM(MID(P19, FIND("/",P19) + 1, LEN(P19)))</f>
        <v>animation</v>
      </c>
      <c r="S19" s="12">
        <f>(((L19/60)/60)/24)+DATE(1970,1,1)</f>
        <v>40555.25</v>
      </c>
      <c r="T19" s="13">
        <f>(((M19/60)/60)/24)+DATE(1970,1,1)</f>
        <v>40556.25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>(E20/D20)*100</f>
        <v>66.912087912087912</v>
      </c>
      <c r="G20" t="s">
        <v>74</v>
      </c>
      <c r="H20">
        <v>135</v>
      </c>
      <c r="I20" s="7">
        <f t="shared" si="0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>LEFT(P20, FIND("/", P20)- 1)</f>
        <v>theater</v>
      </c>
      <c r="R20" t="str">
        <f>TRIM(MID(P20, FIND("/",P20) + 1, LEN(P20)))</f>
        <v>plays</v>
      </c>
      <c r="S20" s="12">
        <f>(((L20/60)/60)/24)+DATE(1970,1,1)</f>
        <v>43351.208333333328</v>
      </c>
      <c r="T20" s="13">
        <f>(((M20/60)/60)/24)+DATE(1970,1,1)</f>
        <v>43359.208333333328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>(E21/D21)*100</f>
        <v>48.529600000000002</v>
      </c>
      <c r="G21" t="s">
        <v>14</v>
      </c>
      <c r="H21">
        <v>674</v>
      </c>
      <c r="I21" s="7">
        <f t="shared" si="0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>LEFT(P21, FIND("/", P21)- 1)</f>
        <v>theater</v>
      </c>
      <c r="R21" t="str">
        <f>TRIM(MID(P21, FIND("/",P21) + 1, LEN(P21)))</f>
        <v>plays</v>
      </c>
      <c r="S21" s="12">
        <f>(((L21/60)/60)/24)+DATE(1970,1,1)</f>
        <v>43528.25</v>
      </c>
      <c r="T21" s="13">
        <f>(((M21/60)/60)/24)+DATE(1970,1,1)</f>
        <v>43549.208333333328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>(E22/D22)*100</f>
        <v>112.24279210925646</v>
      </c>
      <c r="G22" t="s">
        <v>20</v>
      </c>
      <c r="H22">
        <v>1396</v>
      </c>
      <c r="I22" s="7">
        <f t="shared" si="0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>LEFT(P22, FIND("/", P22)- 1)</f>
        <v>film &amp; video</v>
      </c>
      <c r="R22" t="str">
        <f>TRIM(MID(P22, FIND("/",P22) + 1, LEN(P22)))</f>
        <v>drama</v>
      </c>
      <c r="S22" s="12">
        <f>(((L22/60)/60)/24)+DATE(1970,1,1)</f>
        <v>41848.208333333336</v>
      </c>
      <c r="T22" s="13">
        <f>(((M22/60)/60)/24)+DATE(1970,1,1)</f>
        <v>41848.208333333336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>(E23/D23)*100</f>
        <v>40.992553191489364</v>
      </c>
      <c r="G23" t="s">
        <v>14</v>
      </c>
      <c r="H23">
        <v>558</v>
      </c>
      <c r="I23" s="7">
        <f t="shared" si="0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>LEFT(P23, FIND("/", P23)- 1)</f>
        <v>theater</v>
      </c>
      <c r="R23" t="str">
        <f>TRIM(MID(P23, FIND("/",P23) + 1, LEN(P23)))</f>
        <v>plays</v>
      </c>
      <c r="S23" s="12">
        <f>(((L23/60)/60)/24)+DATE(1970,1,1)</f>
        <v>40770.208333333336</v>
      </c>
      <c r="T23" s="13">
        <f>(((M23/60)/60)/24)+DATE(1970,1,1)</f>
        <v>40804.208333333336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>(E24/D24)*100</f>
        <v>128.07106598984771</v>
      </c>
      <c r="G24" t="s">
        <v>20</v>
      </c>
      <c r="H24">
        <v>890</v>
      </c>
      <c r="I24" s="7">
        <f t="shared" si="0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>LEFT(P24, FIND("/", P24)- 1)</f>
        <v>theater</v>
      </c>
      <c r="R24" t="str">
        <f>TRIM(MID(P24, FIND("/",P24) + 1, LEN(P24)))</f>
        <v>plays</v>
      </c>
      <c r="S24" s="12">
        <f>(((L24/60)/60)/24)+DATE(1970,1,1)</f>
        <v>43193.208333333328</v>
      </c>
      <c r="T24" s="13">
        <f>(((M24/60)/60)/24)+DATE(1970,1,1)</f>
        <v>43208.208333333328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>(E25/D25)*100</f>
        <v>332.04444444444448</v>
      </c>
      <c r="G25" t="s">
        <v>20</v>
      </c>
      <c r="H25">
        <v>142</v>
      </c>
      <c r="I25" s="7">
        <f t="shared" si="0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>LEFT(P25, FIND("/", P25)- 1)</f>
        <v>film &amp; video</v>
      </c>
      <c r="R25" t="str">
        <f>TRIM(MID(P25, FIND("/",P25) + 1, LEN(P25)))</f>
        <v>documentary</v>
      </c>
      <c r="S25" s="12">
        <f>(((L25/60)/60)/24)+DATE(1970,1,1)</f>
        <v>43510.25</v>
      </c>
      <c r="T25" s="13">
        <f>(((M25/60)/60)/24)+DATE(1970,1,1)</f>
        <v>43563.208333333328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>(E26/D26)*100</f>
        <v>112.83225108225108</v>
      </c>
      <c r="G26" t="s">
        <v>20</v>
      </c>
      <c r="H26">
        <v>2673</v>
      </c>
      <c r="I26" s="7">
        <f t="shared" si="0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>LEFT(P26, FIND("/", P26)- 1)</f>
        <v>technology</v>
      </c>
      <c r="R26" t="str">
        <f>TRIM(MID(P26, FIND("/",P26) + 1, LEN(P26)))</f>
        <v>wearables</v>
      </c>
      <c r="S26" s="12">
        <f>(((L26/60)/60)/24)+DATE(1970,1,1)</f>
        <v>41811.208333333336</v>
      </c>
      <c r="T26" s="13">
        <f>(((M26/60)/60)/24)+DATE(1970,1,1)</f>
        <v>41813.208333333336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>(E27/D27)*100</f>
        <v>216.43636363636364</v>
      </c>
      <c r="G27" t="s">
        <v>20</v>
      </c>
      <c r="H27">
        <v>163</v>
      </c>
      <c r="I27" s="7">
        <f t="shared" si="0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>LEFT(P27, FIND("/", P27)- 1)</f>
        <v>games</v>
      </c>
      <c r="R27" t="str">
        <f>TRIM(MID(P27, FIND("/",P27) + 1, LEN(P27)))</f>
        <v>video games</v>
      </c>
      <c r="S27" s="12">
        <f>(((L27/60)/60)/24)+DATE(1970,1,1)</f>
        <v>40681.208333333336</v>
      </c>
      <c r="T27" s="13">
        <f>(((M27/60)/60)/24)+DATE(1970,1,1)</f>
        <v>40701.208333333336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>(E28/D28)*100</f>
        <v>48.199069767441863</v>
      </c>
      <c r="G28" t="s">
        <v>74</v>
      </c>
      <c r="H28">
        <v>1480</v>
      </c>
      <c r="I28" s="7">
        <f t="shared" si="0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>LEFT(P28, FIND("/", P28)- 1)</f>
        <v>theater</v>
      </c>
      <c r="R28" t="str">
        <f>TRIM(MID(P28, FIND("/",P28) + 1, LEN(P28)))</f>
        <v>plays</v>
      </c>
      <c r="S28" s="12">
        <f>(((L28/60)/60)/24)+DATE(1970,1,1)</f>
        <v>43312.208333333328</v>
      </c>
      <c r="T28" s="13">
        <f>(((M28/60)/60)/24)+DATE(1970,1,1)</f>
        <v>43339.208333333328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>(E29/D29)*100</f>
        <v>79.95</v>
      </c>
      <c r="G29" t="s">
        <v>14</v>
      </c>
      <c r="H29">
        <v>15</v>
      </c>
      <c r="I29" s="7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>LEFT(P29, FIND("/", P29)- 1)</f>
        <v>music</v>
      </c>
      <c r="R29" t="str">
        <f>TRIM(MID(P29, FIND("/",P29) + 1, LEN(P29)))</f>
        <v>rock</v>
      </c>
      <c r="S29" s="12">
        <f>(((L29/60)/60)/24)+DATE(1970,1,1)</f>
        <v>42280.208333333328</v>
      </c>
      <c r="T29" s="13">
        <f>(((M29/60)/60)/24)+DATE(1970,1,1)</f>
        <v>42288.208333333328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>(E30/D30)*100</f>
        <v>105.22553516819573</v>
      </c>
      <c r="G30" t="s">
        <v>20</v>
      </c>
      <c r="H30">
        <v>2220</v>
      </c>
      <c r="I30" s="7">
        <f t="shared" si="0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>LEFT(P30, FIND("/", P30)- 1)</f>
        <v>theater</v>
      </c>
      <c r="R30" t="str">
        <f>TRIM(MID(P30, FIND("/",P30) + 1, LEN(P30)))</f>
        <v>plays</v>
      </c>
      <c r="S30" s="12">
        <f>(((L30/60)/60)/24)+DATE(1970,1,1)</f>
        <v>40218.25</v>
      </c>
      <c r="T30" s="13">
        <f>(((M30/60)/60)/24)+DATE(1970,1,1)</f>
        <v>40241.25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>(E31/D31)*100</f>
        <v>328.89978213507629</v>
      </c>
      <c r="G31" t="s">
        <v>20</v>
      </c>
      <c r="H31">
        <v>1606</v>
      </c>
      <c r="I31" s="7">
        <f t="shared" si="0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>LEFT(P31, FIND("/", P31)- 1)</f>
        <v>film &amp; video</v>
      </c>
      <c r="R31" t="str">
        <f>TRIM(MID(P31, FIND("/",P31) + 1, LEN(P31)))</f>
        <v>shorts</v>
      </c>
      <c r="S31" s="12">
        <f>(((L31/60)/60)/24)+DATE(1970,1,1)</f>
        <v>43301.208333333328</v>
      </c>
      <c r="T31" s="13">
        <f>(((M31/60)/60)/24)+DATE(1970,1,1)</f>
        <v>43341.208333333328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>(E32/D32)*100</f>
        <v>160.61111111111111</v>
      </c>
      <c r="G32" t="s">
        <v>20</v>
      </c>
      <c r="H32">
        <v>129</v>
      </c>
      <c r="I32" s="7">
        <f t="shared" si="0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>LEFT(P32, FIND("/", P32)- 1)</f>
        <v>film &amp; video</v>
      </c>
      <c r="R32" t="str">
        <f>TRIM(MID(P32, FIND("/",P32) + 1, LEN(P32)))</f>
        <v>animation</v>
      </c>
      <c r="S32" s="12">
        <f>(((L32/60)/60)/24)+DATE(1970,1,1)</f>
        <v>43609.208333333328</v>
      </c>
      <c r="T32" s="13">
        <f>(((M32/60)/60)/24)+DATE(1970,1,1)</f>
        <v>43614.208333333328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>(E33/D33)*100</f>
        <v>310</v>
      </c>
      <c r="G33" t="s">
        <v>20</v>
      </c>
      <c r="H33">
        <v>226</v>
      </c>
      <c r="I33" s="7">
        <f t="shared" si="0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>LEFT(P33, FIND("/", P33)- 1)</f>
        <v>games</v>
      </c>
      <c r="R33" t="str">
        <f>TRIM(MID(P33, FIND("/",P33) + 1, LEN(P33)))</f>
        <v>video games</v>
      </c>
      <c r="S33" s="12">
        <f>(((L33/60)/60)/24)+DATE(1970,1,1)</f>
        <v>42374.25</v>
      </c>
      <c r="T33" s="13">
        <f>(((M33/60)/60)/24)+DATE(1970,1,1)</f>
        <v>42402.25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>(E34/D34)*100</f>
        <v>86.807920792079202</v>
      </c>
      <c r="G34" t="s">
        <v>14</v>
      </c>
      <c r="H34">
        <v>2307</v>
      </c>
      <c r="I34" s="7">
        <f t="shared" si="0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>LEFT(P34, FIND("/", P34)- 1)</f>
        <v>film &amp; video</v>
      </c>
      <c r="R34" t="str">
        <f>TRIM(MID(P34, FIND("/",P34) + 1, LEN(P34)))</f>
        <v>documentary</v>
      </c>
      <c r="S34" s="12">
        <f>(((L34/60)/60)/24)+DATE(1970,1,1)</f>
        <v>43110.25</v>
      </c>
      <c r="T34" s="13">
        <f>(((M34/60)/60)/24)+DATE(1970,1,1)</f>
        <v>43137.25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>(E35/D35)*100</f>
        <v>377.82071713147411</v>
      </c>
      <c r="G35" t="s">
        <v>20</v>
      </c>
      <c r="H35">
        <v>5419</v>
      </c>
      <c r="I35" s="7">
        <f t="shared" si="0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>LEFT(P35, FIND("/", P35)- 1)</f>
        <v>theater</v>
      </c>
      <c r="R35" t="str">
        <f>TRIM(MID(P35, FIND("/",P35) + 1, LEN(P35)))</f>
        <v>plays</v>
      </c>
      <c r="S35" s="12">
        <f>(((L35/60)/60)/24)+DATE(1970,1,1)</f>
        <v>41917.208333333336</v>
      </c>
      <c r="T35" s="13">
        <f>(((M35/60)/60)/24)+DATE(1970,1,1)</f>
        <v>41954.25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>(E36/D36)*100</f>
        <v>150.80645161290323</v>
      </c>
      <c r="G36" t="s">
        <v>20</v>
      </c>
      <c r="H36">
        <v>165</v>
      </c>
      <c r="I36" s="7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>LEFT(P36, FIND("/", P36)- 1)</f>
        <v>film &amp; video</v>
      </c>
      <c r="R36" t="str">
        <f>TRIM(MID(P36, FIND("/",P36) + 1, LEN(P36)))</f>
        <v>documentary</v>
      </c>
      <c r="S36" s="12">
        <f>(((L36/60)/60)/24)+DATE(1970,1,1)</f>
        <v>42817.208333333328</v>
      </c>
      <c r="T36" s="13">
        <f>(((M36/60)/60)/24)+DATE(1970,1,1)</f>
        <v>42822.208333333328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>(E37/D37)*100</f>
        <v>150.30119521912351</v>
      </c>
      <c r="G37" t="s">
        <v>20</v>
      </c>
      <c r="H37">
        <v>1965</v>
      </c>
      <c r="I37" s="7">
        <f t="shared" si="0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>LEFT(P37, FIND("/", P37)- 1)</f>
        <v>film &amp; video</v>
      </c>
      <c r="R37" t="str">
        <f>TRIM(MID(P37, FIND("/",P37) + 1, LEN(P37)))</f>
        <v>drama</v>
      </c>
      <c r="S37" s="12">
        <f>(((L37/60)/60)/24)+DATE(1970,1,1)</f>
        <v>43484.25</v>
      </c>
      <c r="T37" s="13">
        <f>(((M37/60)/60)/24)+DATE(1970,1,1)</f>
        <v>43526.25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>(E38/D38)*100</f>
        <v>157.28571428571431</v>
      </c>
      <c r="G38" t="s">
        <v>20</v>
      </c>
      <c r="H38">
        <v>16</v>
      </c>
      <c r="I38" s="7">
        <f t="shared" si="0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>LEFT(P38, FIND("/", P38)- 1)</f>
        <v>theater</v>
      </c>
      <c r="R38" t="str">
        <f>TRIM(MID(P38, FIND("/",P38) + 1, LEN(P38)))</f>
        <v>plays</v>
      </c>
      <c r="S38" s="12">
        <f>(((L38/60)/60)/24)+DATE(1970,1,1)</f>
        <v>40600.25</v>
      </c>
      <c r="T38" s="13">
        <f>(((M38/60)/60)/24)+DATE(1970,1,1)</f>
        <v>40625.208333333336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>(E39/D39)*100</f>
        <v>139.98765432098764</v>
      </c>
      <c r="G39" t="s">
        <v>20</v>
      </c>
      <c r="H39">
        <v>107</v>
      </c>
      <c r="I39" s="7">
        <f t="shared" si="0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>LEFT(P39, FIND("/", P39)- 1)</f>
        <v>publishing</v>
      </c>
      <c r="R39" t="str">
        <f>TRIM(MID(P39, FIND("/",P39) + 1, LEN(P39)))</f>
        <v>fiction</v>
      </c>
      <c r="S39" s="12">
        <f>(((L39/60)/60)/24)+DATE(1970,1,1)</f>
        <v>43744.208333333328</v>
      </c>
      <c r="T39" s="13">
        <f>(((M39/60)/60)/24)+DATE(1970,1,1)</f>
        <v>43777.25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>(E40/D40)*100</f>
        <v>325.32258064516128</v>
      </c>
      <c r="G40" t="s">
        <v>20</v>
      </c>
      <c r="H40">
        <v>134</v>
      </c>
      <c r="I40" s="7">
        <f t="shared" si="0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>LEFT(P40, FIND("/", P40)- 1)</f>
        <v>photography</v>
      </c>
      <c r="R40" t="str">
        <f>TRIM(MID(P40, FIND("/",P40) + 1, LEN(P40)))</f>
        <v>photography books</v>
      </c>
      <c r="S40" s="12">
        <f>(((L40/60)/60)/24)+DATE(1970,1,1)</f>
        <v>40469.208333333336</v>
      </c>
      <c r="T40" s="13">
        <f>(((M40/60)/60)/24)+DATE(1970,1,1)</f>
        <v>40474.208333333336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>(E41/D41)*100</f>
        <v>50.777777777777779</v>
      </c>
      <c r="G41" t="s">
        <v>14</v>
      </c>
      <c r="H41">
        <v>88</v>
      </c>
      <c r="I41" s="7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>LEFT(P41, FIND("/", P41)- 1)</f>
        <v>theater</v>
      </c>
      <c r="R41" t="str">
        <f>TRIM(MID(P41, FIND("/",P41) + 1, LEN(P41)))</f>
        <v>plays</v>
      </c>
      <c r="S41" s="12">
        <f>(((L41/60)/60)/24)+DATE(1970,1,1)</f>
        <v>41330.25</v>
      </c>
      <c r="T41" s="13">
        <f>(((M41/60)/60)/24)+DATE(1970,1,1)</f>
        <v>41344.208333333336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>(E42/D42)*100</f>
        <v>169.06818181818181</v>
      </c>
      <c r="G42" t="s">
        <v>20</v>
      </c>
      <c r="H42">
        <v>198</v>
      </c>
      <c r="I42" s="7">
        <f t="shared" si="0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>LEFT(P42, FIND("/", P42)- 1)</f>
        <v>technology</v>
      </c>
      <c r="R42" t="str">
        <f>TRIM(MID(P42, FIND("/",P42) + 1, LEN(P42)))</f>
        <v>wearables</v>
      </c>
      <c r="S42" s="12">
        <f>(((L42/60)/60)/24)+DATE(1970,1,1)</f>
        <v>40334.208333333336</v>
      </c>
      <c r="T42" s="13">
        <f>(((M42/60)/60)/24)+DATE(1970,1,1)</f>
        <v>40353.208333333336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>(E43/D43)*100</f>
        <v>212.92857142857144</v>
      </c>
      <c r="G43" t="s">
        <v>20</v>
      </c>
      <c r="H43">
        <v>111</v>
      </c>
      <c r="I43" s="7">
        <f t="shared" si="0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>LEFT(P43, FIND("/", P43)- 1)</f>
        <v>music</v>
      </c>
      <c r="R43" t="str">
        <f>TRIM(MID(P43, FIND("/",P43) + 1, LEN(P43)))</f>
        <v>rock</v>
      </c>
      <c r="S43" s="12">
        <f>(((L43/60)/60)/24)+DATE(1970,1,1)</f>
        <v>41156.208333333336</v>
      </c>
      <c r="T43" s="13">
        <f>(((M43/60)/60)/24)+DATE(1970,1,1)</f>
        <v>41182.208333333336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>(E44/D44)*100</f>
        <v>443.94444444444446</v>
      </c>
      <c r="G44" t="s">
        <v>20</v>
      </c>
      <c r="H44">
        <v>222</v>
      </c>
      <c r="I44" s="7">
        <f t="shared" si="0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>LEFT(P44, FIND("/", P44)- 1)</f>
        <v>food</v>
      </c>
      <c r="R44" t="str">
        <f>TRIM(MID(P44, FIND("/",P44) + 1, LEN(P44)))</f>
        <v>food trucks</v>
      </c>
      <c r="S44" s="12">
        <f>(((L44/60)/60)/24)+DATE(1970,1,1)</f>
        <v>40728.208333333336</v>
      </c>
      <c r="T44" s="13">
        <f>(((M44/60)/60)/24)+DATE(1970,1,1)</f>
        <v>40737.208333333336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>(E45/D45)*100</f>
        <v>185.9390243902439</v>
      </c>
      <c r="G45" t="s">
        <v>20</v>
      </c>
      <c r="H45">
        <v>6212</v>
      </c>
      <c r="I45" s="7">
        <f t="shared" si="0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>LEFT(P45, FIND("/", P45)- 1)</f>
        <v>publishing</v>
      </c>
      <c r="R45" t="str">
        <f>TRIM(MID(P45, FIND("/",P45) + 1, LEN(P45)))</f>
        <v>radio &amp; podcasts</v>
      </c>
      <c r="S45" s="12">
        <f>(((L45/60)/60)/24)+DATE(1970,1,1)</f>
        <v>41844.208333333336</v>
      </c>
      <c r="T45" s="13">
        <f>(((M45/60)/60)/24)+DATE(1970,1,1)</f>
        <v>41860.208333333336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>(E46/D46)*100</f>
        <v>658.8125</v>
      </c>
      <c r="G46" t="s">
        <v>20</v>
      </c>
      <c r="H46">
        <v>98</v>
      </c>
      <c r="I46" s="7">
        <f t="shared" si="0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>LEFT(P46, FIND("/", P46)- 1)</f>
        <v>publishing</v>
      </c>
      <c r="R46" t="str">
        <f>TRIM(MID(P46, FIND("/",P46) + 1, LEN(P46)))</f>
        <v>fiction</v>
      </c>
      <c r="S46" s="12">
        <f>(((L46/60)/60)/24)+DATE(1970,1,1)</f>
        <v>43541.208333333328</v>
      </c>
      <c r="T46" s="13">
        <f>(((M46/60)/60)/24)+DATE(1970,1,1)</f>
        <v>43542.208333333328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>(E47/D47)*100</f>
        <v>47.684210526315788</v>
      </c>
      <c r="G47" t="s">
        <v>14</v>
      </c>
      <c r="H47">
        <v>48</v>
      </c>
      <c r="I47" s="7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>LEFT(P47, FIND("/", P47)- 1)</f>
        <v>theater</v>
      </c>
      <c r="R47" t="str">
        <f>TRIM(MID(P47, FIND("/",P47) + 1, LEN(P47)))</f>
        <v>plays</v>
      </c>
      <c r="S47" s="12">
        <f>(((L47/60)/60)/24)+DATE(1970,1,1)</f>
        <v>42676.208333333328</v>
      </c>
      <c r="T47" s="13">
        <f>(((M47/60)/60)/24)+DATE(1970,1,1)</f>
        <v>42691.25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>(E48/D48)*100</f>
        <v>114.78378378378378</v>
      </c>
      <c r="G48" t="s">
        <v>20</v>
      </c>
      <c r="H48">
        <v>92</v>
      </c>
      <c r="I48" s="7">
        <f t="shared" si="0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>LEFT(P48, FIND("/", P48)- 1)</f>
        <v>music</v>
      </c>
      <c r="R48" t="str">
        <f>TRIM(MID(P48, FIND("/",P48) + 1, LEN(P48)))</f>
        <v>rock</v>
      </c>
      <c r="S48" s="12">
        <f>(((L48/60)/60)/24)+DATE(1970,1,1)</f>
        <v>40367.208333333336</v>
      </c>
      <c r="T48" s="13">
        <f>(((M48/60)/60)/24)+DATE(1970,1,1)</f>
        <v>40390.208333333336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>(E49/D49)*100</f>
        <v>475.26666666666665</v>
      </c>
      <c r="G49" t="s">
        <v>20</v>
      </c>
      <c r="H49">
        <v>149</v>
      </c>
      <c r="I49" s="7">
        <f t="shared" si="0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>LEFT(P49, FIND("/", P49)- 1)</f>
        <v>theater</v>
      </c>
      <c r="R49" t="str">
        <f>TRIM(MID(P49, FIND("/",P49) + 1, LEN(P49)))</f>
        <v>plays</v>
      </c>
      <c r="S49" s="12">
        <f>(((L49/60)/60)/24)+DATE(1970,1,1)</f>
        <v>41727.208333333336</v>
      </c>
      <c r="T49" s="13">
        <f>(((M49/60)/60)/24)+DATE(1970,1,1)</f>
        <v>41757.208333333336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>(E50/D50)*100</f>
        <v>386.97297297297297</v>
      </c>
      <c r="G50" t="s">
        <v>20</v>
      </c>
      <c r="H50">
        <v>2431</v>
      </c>
      <c r="I50" s="7">
        <f t="shared" si="0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>LEFT(P50, FIND("/", P50)- 1)</f>
        <v>theater</v>
      </c>
      <c r="R50" t="str">
        <f>TRIM(MID(P50, FIND("/",P50) + 1, LEN(P50)))</f>
        <v>plays</v>
      </c>
      <c r="S50" s="12">
        <f>(((L50/60)/60)/24)+DATE(1970,1,1)</f>
        <v>42180.208333333328</v>
      </c>
      <c r="T50" s="13">
        <f>(((M50/60)/60)/24)+DATE(1970,1,1)</f>
        <v>42192.208333333328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>(E51/D51)*100</f>
        <v>189.625</v>
      </c>
      <c r="G51" t="s">
        <v>20</v>
      </c>
      <c r="H51">
        <v>303</v>
      </c>
      <c r="I51" s="7">
        <f t="shared" si="0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>LEFT(P51, FIND("/", P51)- 1)</f>
        <v>music</v>
      </c>
      <c r="R51" t="str">
        <f>TRIM(MID(P51, FIND("/",P51) + 1, LEN(P51)))</f>
        <v>rock</v>
      </c>
      <c r="S51" s="12">
        <f>(((L51/60)/60)/24)+DATE(1970,1,1)</f>
        <v>43758.208333333328</v>
      </c>
      <c r="T51" s="13">
        <f>(((M51/60)/60)/24)+DATE(1970,1,1)</f>
        <v>43803.25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>(E52/D52)*100</f>
        <v>2</v>
      </c>
      <c r="G52" t="s">
        <v>14</v>
      </c>
      <c r="H52">
        <v>1</v>
      </c>
      <c r="I52" s="7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>LEFT(P52, FIND("/", P52)- 1)</f>
        <v>music</v>
      </c>
      <c r="R52" t="str">
        <f>TRIM(MID(P52, FIND("/",P52) + 1, LEN(P52)))</f>
        <v>metal</v>
      </c>
      <c r="S52" s="12">
        <f>(((L52/60)/60)/24)+DATE(1970,1,1)</f>
        <v>41487.208333333336</v>
      </c>
      <c r="T52" s="13">
        <f>(((M52/60)/60)/24)+DATE(1970,1,1)</f>
        <v>41515.208333333336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>(E53/D53)*100</f>
        <v>91.867805186590772</v>
      </c>
      <c r="G53" t="s">
        <v>14</v>
      </c>
      <c r="H53">
        <v>1467</v>
      </c>
      <c r="I53" s="7">
        <f t="shared" si="0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>LEFT(P53, FIND("/", P53)- 1)</f>
        <v>technology</v>
      </c>
      <c r="R53" t="str">
        <f>TRIM(MID(P53, FIND("/",P53) + 1, LEN(P53)))</f>
        <v>wearables</v>
      </c>
      <c r="S53" s="12">
        <f>(((L53/60)/60)/24)+DATE(1970,1,1)</f>
        <v>40995.208333333336</v>
      </c>
      <c r="T53" s="13">
        <f>(((M53/60)/60)/24)+DATE(1970,1,1)</f>
        <v>41011.208333333336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>(E54/D54)*100</f>
        <v>34.152777777777779</v>
      </c>
      <c r="G54" t="s">
        <v>14</v>
      </c>
      <c r="H54">
        <v>75</v>
      </c>
      <c r="I54" s="7">
        <f t="shared" si="0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>LEFT(P54, FIND("/", P54)- 1)</f>
        <v>theater</v>
      </c>
      <c r="R54" t="str">
        <f>TRIM(MID(P54, FIND("/",P54) + 1, LEN(P54)))</f>
        <v>plays</v>
      </c>
      <c r="S54" s="12">
        <f>(((L54/60)/60)/24)+DATE(1970,1,1)</f>
        <v>40436.208333333336</v>
      </c>
      <c r="T54" s="13">
        <f>(((M54/60)/60)/24)+DATE(1970,1,1)</f>
        <v>40440.208333333336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>(E55/D55)*100</f>
        <v>140.40909090909091</v>
      </c>
      <c r="G55" t="s">
        <v>20</v>
      </c>
      <c r="H55">
        <v>209</v>
      </c>
      <c r="I55" s="7">
        <f t="shared" si="0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>LEFT(P55, FIND("/", P55)- 1)</f>
        <v>film &amp; video</v>
      </c>
      <c r="R55" t="str">
        <f>TRIM(MID(P55, FIND("/",P55) + 1, LEN(P55)))</f>
        <v>drama</v>
      </c>
      <c r="S55" s="12">
        <f>(((L55/60)/60)/24)+DATE(1970,1,1)</f>
        <v>41779.208333333336</v>
      </c>
      <c r="T55" s="13">
        <f>(((M55/60)/60)/24)+DATE(1970,1,1)</f>
        <v>41818.208333333336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>(E56/D56)*100</f>
        <v>89.86666666666666</v>
      </c>
      <c r="G56" t="s">
        <v>14</v>
      </c>
      <c r="H56">
        <v>120</v>
      </c>
      <c r="I56" s="7">
        <f t="shared" si="0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>LEFT(P56, FIND("/", P56)- 1)</f>
        <v>technology</v>
      </c>
      <c r="R56" t="str">
        <f>TRIM(MID(P56, FIND("/",P56) + 1, LEN(P56)))</f>
        <v>wearables</v>
      </c>
      <c r="S56" s="12">
        <f>(((L56/60)/60)/24)+DATE(1970,1,1)</f>
        <v>43170.25</v>
      </c>
      <c r="T56" s="13">
        <f>(((M56/60)/60)/24)+DATE(1970,1,1)</f>
        <v>43176.208333333328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>(E57/D57)*100</f>
        <v>177.96969696969697</v>
      </c>
      <c r="G57" t="s">
        <v>20</v>
      </c>
      <c r="H57">
        <v>131</v>
      </c>
      <c r="I57" s="7">
        <f t="shared" si="0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>LEFT(P57, FIND("/", P57)- 1)</f>
        <v>music</v>
      </c>
      <c r="R57" t="str">
        <f>TRIM(MID(P57, FIND("/",P57) + 1, LEN(P57)))</f>
        <v>jazz</v>
      </c>
      <c r="S57" s="12">
        <f>(((L57/60)/60)/24)+DATE(1970,1,1)</f>
        <v>43311.208333333328</v>
      </c>
      <c r="T57" s="13">
        <f>(((M57/60)/60)/24)+DATE(1970,1,1)</f>
        <v>43316.208333333328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>(E58/D58)*100</f>
        <v>143.66249999999999</v>
      </c>
      <c r="G58" t="s">
        <v>20</v>
      </c>
      <c r="H58">
        <v>164</v>
      </c>
      <c r="I58" s="7">
        <f t="shared" si="0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>LEFT(P58, FIND("/", P58)- 1)</f>
        <v>technology</v>
      </c>
      <c r="R58" t="str">
        <f>TRIM(MID(P58, FIND("/",P58) + 1, LEN(P58)))</f>
        <v>wearables</v>
      </c>
      <c r="S58" s="12">
        <f>(((L58/60)/60)/24)+DATE(1970,1,1)</f>
        <v>42014.25</v>
      </c>
      <c r="T58" s="13">
        <f>(((M58/60)/60)/24)+DATE(1970,1,1)</f>
        <v>42021.25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>(E59/D59)*100</f>
        <v>215.27586206896552</v>
      </c>
      <c r="G59" t="s">
        <v>20</v>
      </c>
      <c r="H59">
        <v>201</v>
      </c>
      <c r="I59" s="7">
        <f t="shared" si="0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>LEFT(P59, FIND("/", P59)- 1)</f>
        <v>games</v>
      </c>
      <c r="R59" t="str">
        <f>TRIM(MID(P59, FIND("/",P59) + 1, LEN(P59)))</f>
        <v>video games</v>
      </c>
      <c r="S59" s="12">
        <f>(((L59/60)/60)/24)+DATE(1970,1,1)</f>
        <v>42979.208333333328</v>
      </c>
      <c r="T59" s="13">
        <f>(((M59/60)/60)/24)+DATE(1970,1,1)</f>
        <v>42991.208333333328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>(E60/D60)*100</f>
        <v>227.11111111111114</v>
      </c>
      <c r="G60" t="s">
        <v>20</v>
      </c>
      <c r="H60">
        <v>211</v>
      </c>
      <c r="I60" s="7">
        <f t="shared" si="0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>LEFT(P60, FIND("/", P60)- 1)</f>
        <v>theater</v>
      </c>
      <c r="R60" t="str">
        <f>TRIM(MID(P60, FIND("/",P60) + 1, LEN(P60)))</f>
        <v>plays</v>
      </c>
      <c r="S60" s="12">
        <f>(((L60/60)/60)/24)+DATE(1970,1,1)</f>
        <v>42268.208333333328</v>
      </c>
      <c r="T60" s="13">
        <f>(((M60/60)/60)/24)+DATE(1970,1,1)</f>
        <v>42281.208333333328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>(E61/D61)*100</f>
        <v>275.07142857142861</v>
      </c>
      <c r="G61" t="s">
        <v>20</v>
      </c>
      <c r="H61">
        <v>128</v>
      </c>
      <c r="I61" s="7">
        <f t="shared" si="0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>LEFT(P61, FIND("/", P61)- 1)</f>
        <v>theater</v>
      </c>
      <c r="R61" t="str">
        <f>TRIM(MID(P61, FIND("/",P61) + 1, LEN(P61)))</f>
        <v>plays</v>
      </c>
      <c r="S61" s="12">
        <f>(((L61/60)/60)/24)+DATE(1970,1,1)</f>
        <v>42898.208333333328</v>
      </c>
      <c r="T61" s="13">
        <f>(((M61/60)/60)/24)+DATE(1970,1,1)</f>
        <v>42913.208333333328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>(E62/D62)*100</f>
        <v>144.37048832271762</v>
      </c>
      <c r="G62" t="s">
        <v>20</v>
      </c>
      <c r="H62">
        <v>1600</v>
      </c>
      <c r="I62" s="7">
        <f t="shared" si="0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>LEFT(P62, FIND("/", P62)- 1)</f>
        <v>theater</v>
      </c>
      <c r="R62" t="str">
        <f>TRIM(MID(P62, FIND("/",P62) + 1, LEN(P62)))</f>
        <v>plays</v>
      </c>
      <c r="S62" s="12">
        <f>(((L62/60)/60)/24)+DATE(1970,1,1)</f>
        <v>41107.208333333336</v>
      </c>
      <c r="T62" s="13">
        <f>(((M62/60)/60)/24)+DATE(1970,1,1)</f>
        <v>41110.208333333336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>(E63/D63)*100</f>
        <v>92.74598393574297</v>
      </c>
      <c r="G63" t="s">
        <v>14</v>
      </c>
      <c r="H63">
        <v>2253</v>
      </c>
      <c r="I63" s="7">
        <f t="shared" si="0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>LEFT(P63, FIND("/", P63)- 1)</f>
        <v>theater</v>
      </c>
      <c r="R63" t="str">
        <f>TRIM(MID(P63, FIND("/",P63) + 1, LEN(P63)))</f>
        <v>plays</v>
      </c>
      <c r="S63" s="12">
        <f>(((L63/60)/60)/24)+DATE(1970,1,1)</f>
        <v>40595.25</v>
      </c>
      <c r="T63" s="13">
        <f>(((M63/60)/60)/24)+DATE(1970,1,1)</f>
        <v>40635.208333333336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>(E64/D64)*100</f>
        <v>722.6</v>
      </c>
      <c r="G64" t="s">
        <v>20</v>
      </c>
      <c r="H64">
        <v>249</v>
      </c>
      <c r="I64" s="7">
        <f t="shared" si="0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>LEFT(P64, FIND("/", P64)- 1)</f>
        <v>technology</v>
      </c>
      <c r="R64" t="str">
        <f>TRIM(MID(P64, FIND("/",P64) + 1, LEN(P64)))</f>
        <v>web</v>
      </c>
      <c r="S64" s="12">
        <f>(((L64/60)/60)/24)+DATE(1970,1,1)</f>
        <v>42160.208333333328</v>
      </c>
      <c r="T64" s="13">
        <f>(((M64/60)/60)/24)+DATE(1970,1,1)</f>
        <v>42161.208333333328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>(E65/D65)*100</f>
        <v>11.851063829787234</v>
      </c>
      <c r="G65" t="s">
        <v>14</v>
      </c>
      <c r="H65">
        <v>5</v>
      </c>
      <c r="I65" s="7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>LEFT(P65, FIND("/", P65)- 1)</f>
        <v>theater</v>
      </c>
      <c r="R65" t="str">
        <f>TRIM(MID(P65, FIND("/",P65) + 1, LEN(P65)))</f>
        <v>plays</v>
      </c>
      <c r="S65" s="12">
        <f>(((L65/60)/60)/24)+DATE(1970,1,1)</f>
        <v>42853.208333333328</v>
      </c>
      <c r="T65" s="13">
        <f>(((M65/60)/60)/24)+DATE(1970,1,1)</f>
        <v>42859.208333333328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>(E66/D66)*100</f>
        <v>97.642857142857139</v>
      </c>
      <c r="G66" t="s">
        <v>14</v>
      </c>
      <c r="H66">
        <v>38</v>
      </c>
      <c r="I66" s="7">
        <f t="shared" si="0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>LEFT(P66, FIND("/", P66)- 1)</f>
        <v>technology</v>
      </c>
      <c r="R66" t="str">
        <f>TRIM(MID(P66, FIND("/",P66) + 1, LEN(P66)))</f>
        <v>web</v>
      </c>
      <c r="S66" s="12">
        <f>(((L66/60)/60)/24)+DATE(1970,1,1)</f>
        <v>43283.208333333328</v>
      </c>
      <c r="T66" s="13">
        <f>(((M66/60)/60)/24)+DATE(1970,1,1)</f>
        <v>43298.208333333328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>(E67/D67)*100</f>
        <v>236.14754098360655</v>
      </c>
      <c r="G67" t="s">
        <v>20</v>
      </c>
      <c r="H67">
        <v>236</v>
      </c>
      <c r="I67" s="7">
        <f t="shared" ref="I67:I130" si="1">IF(F67=0, 0, (E67/H67))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>LEFT(P67, FIND("/", P67)- 1)</f>
        <v>theater</v>
      </c>
      <c r="R67" t="str">
        <f>TRIM(MID(P67, FIND("/",P67) + 1, LEN(P67)))</f>
        <v>plays</v>
      </c>
      <c r="S67" s="12">
        <f>(((L67/60)/60)/24)+DATE(1970,1,1)</f>
        <v>40570.25</v>
      </c>
      <c r="T67" s="13">
        <f>(((M67/60)/60)/24)+DATE(1970,1,1)</f>
        <v>40577.25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>(E68/D68)*100</f>
        <v>45.068965517241381</v>
      </c>
      <c r="G68" t="s">
        <v>14</v>
      </c>
      <c r="H68">
        <v>12</v>
      </c>
      <c r="I68" s="7">
        <f t="shared" si="1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>LEFT(P68, FIND("/", P68)- 1)</f>
        <v>theater</v>
      </c>
      <c r="R68" t="str">
        <f>TRIM(MID(P68, FIND("/",P68) + 1, LEN(P68)))</f>
        <v>plays</v>
      </c>
      <c r="S68" s="12">
        <f>(((L68/60)/60)/24)+DATE(1970,1,1)</f>
        <v>42102.208333333328</v>
      </c>
      <c r="T68" s="13">
        <f>(((M68/60)/60)/24)+DATE(1970,1,1)</f>
        <v>42107.208333333328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>(E69/D69)*100</f>
        <v>162.38567493112947</v>
      </c>
      <c r="G69" t="s">
        <v>20</v>
      </c>
      <c r="H69">
        <v>4065</v>
      </c>
      <c r="I69" s="7">
        <f t="shared" si="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>LEFT(P69, FIND("/", P69)- 1)</f>
        <v>technology</v>
      </c>
      <c r="R69" t="str">
        <f>TRIM(MID(P69, FIND("/",P69) + 1, LEN(P69)))</f>
        <v>wearables</v>
      </c>
      <c r="S69" s="12">
        <f>(((L69/60)/60)/24)+DATE(1970,1,1)</f>
        <v>40203.25</v>
      </c>
      <c r="T69" s="13">
        <f>(((M69/60)/60)/24)+DATE(1970,1,1)</f>
        <v>40208.25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>(E70/D70)*100</f>
        <v>254.52631578947367</v>
      </c>
      <c r="G70" t="s">
        <v>20</v>
      </c>
      <c r="H70">
        <v>246</v>
      </c>
      <c r="I70" s="7">
        <f t="shared" si="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>LEFT(P70, FIND("/", P70)- 1)</f>
        <v>theater</v>
      </c>
      <c r="R70" t="str">
        <f>TRIM(MID(P70, FIND("/",P70) + 1, LEN(P70)))</f>
        <v>plays</v>
      </c>
      <c r="S70" s="12">
        <f>(((L70/60)/60)/24)+DATE(1970,1,1)</f>
        <v>42943.208333333328</v>
      </c>
      <c r="T70" s="13">
        <f>(((M70/60)/60)/24)+DATE(1970,1,1)</f>
        <v>42990.208333333328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>(E71/D71)*100</f>
        <v>24.063291139240505</v>
      </c>
      <c r="G71" t="s">
        <v>74</v>
      </c>
      <c r="H71">
        <v>17</v>
      </c>
      <c r="I71" s="7">
        <f t="shared" si="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>LEFT(P71, FIND("/", P71)- 1)</f>
        <v>theater</v>
      </c>
      <c r="R71" t="str">
        <f>TRIM(MID(P71, FIND("/",P71) + 1, LEN(P71)))</f>
        <v>plays</v>
      </c>
      <c r="S71" s="12">
        <f>(((L71/60)/60)/24)+DATE(1970,1,1)</f>
        <v>40531.25</v>
      </c>
      <c r="T71" s="13">
        <f>(((M71/60)/60)/24)+DATE(1970,1,1)</f>
        <v>40565.25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>(E72/D72)*100</f>
        <v>123.74140625000001</v>
      </c>
      <c r="G72" t="s">
        <v>20</v>
      </c>
      <c r="H72">
        <v>2475</v>
      </c>
      <c r="I72" s="7">
        <f t="shared" si="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>LEFT(P72, FIND("/", P72)- 1)</f>
        <v>theater</v>
      </c>
      <c r="R72" t="str">
        <f>TRIM(MID(P72, FIND("/",P72) + 1, LEN(P72)))</f>
        <v>plays</v>
      </c>
      <c r="S72" s="12">
        <f>(((L72/60)/60)/24)+DATE(1970,1,1)</f>
        <v>40484.208333333336</v>
      </c>
      <c r="T72" s="13">
        <f>(((M72/60)/60)/24)+DATE(1970,1,1)</f>
        <v>40533.25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>(E73/D73)*100</f>
        <v>108.06666666666666</v>
      </c>
      <c r="G73" t="s">
        <v>20</v>
      </c>
      <c r="H73">
        <v>76</v>
      </c>
      <c r="I73" s="7">
        <f t="shared" si="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>LEFT(P73, FIND("/", P73)- 1)</f>
        <v>theater</v>
      </c>
      <c r="R73" t="str">
        <f>TRIM(MID(P73, FIND("/",P73) + 1, LEN(P73)))</f>
        <v>plays</v>
      </c>
      <c r="S73" s="12">
        <f>(((L73/60)/60)/24)+DATE(1970,1,1)</f>
        <v>43799.25</v>
      </c>
      <c r="T73" s="13">
        <f>(((M73/60)/60)/24)+DATE(1970,1,1)</f>
        <v>43803.25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>(E74/D74)*100</f>
        <v>670.33333333333326</v>
      </c>
      <c r="G74" t="s">
        <v>20</v>
      </c>
      <c r="H74">
        <v>54</v>
      </c>
      <c r="I74" s="7">
        <f t="shared" si="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>LEFT(P74, FIND("/", P74)- 1)</f>
        <v>film &amp; video</v>
      </c>
      <c r="R74" t="str">
        <f>TRIM(MID(P74, FIND("/",P74) + 1, LEN(P74)))</f>
        <v>animation</v>
      </c>
      <c r="S74" s="12">
        <f>(((L74/60)/60)/24)+DATE(1970,1,1)</f>
        <v>42186.208333333328</v>
      </c>
      <c r="T74" s="13">
        <f>(((M74/60)/60)/24)+DATE(1970,1,1)</f>
        <v>42222.208333333328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>(E75/D75)*100</f>
        <v>660.92857142857144</v>
      </c>
      <c r="G75" t="s">
        <v>20</v>
      </c>
      <c r="H75">
        <v>88</v>
      </c>
      <c r="I75" s="7">
        <f t="shared" si="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>LEFT(P75, FIND("/", P75)- 1)</f>
        <v>music</v>
      </c>
      <c r="R75" t="str">
        <f>TRIM(MID(P75, FIND("/",P75) + 1, LEN(P75)))</f>
        <v>jazz</v>
      </c>
      <c r="S75" s="12">
        <f>(((L75/60)/60)/24)+DATE(1970,1,1)</f>
        <v>42701.25</v>
      </c>
      <c r="T75" s="13">
        <f>(((M75/60)/60)/24)+DATE(1970,1,1)</f>
        <v>42704.25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>(E76/D76)*100</f>
        <v>122.46153846153847</v>
      </c>
      <c r="G76" t="s">
        <v>20</v>
      </c>
      <c r="H76">
        <v>85</v>
      </c>
      <c r="I76" s="7">
        <f t="shared" si="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>LEFT(P76, FIND("/", P76)- 1)</f>
        <v>music</v>
      </c>
      <c r="R76" t="str">
        <f>TRIM(MID(P76, FIND("/",P76) + 1, LEN(P76)))</f>
        <v>metal</v>
      </c>
      <c r="S76" s="12">
        <f>(((L76/60)/60)/24)+DATE(1970,1,1)</f>
        <v>42456.208333333328</v>
      </c>
      <c r="T76" s="13">
        <f>(((M76/60)/60)/24)+DATE(1970,1,1)</f>
        <v>42457.208333333328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>(E77/D77)*100</f>
        <v>150.57731958762886</v>
      </c>
      <c r="G77" t="s">
        <v>20</v>
      </c>
      <c r="H77">
        <v>170</v>
      </c>
      <c r="I77" s="7">
        <f t="shared" si="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>LEFT(P77, FIND("/", P77)- 1)</f>
        <v>photography</v>
      </c>
      <c r="R77" t="str">
        <f>TRIM(MID(P77, FIND("/",P77) + 1, LEN(P77)))</f>
        <v>photography books</v>
      </c>
      <c r="S77" s="12">
        <f>(((L77/60)/60)/24)+DATE(1970,1,1)</f>
        <v>43296.208333333328</v>
      </c>
      <c r="T77" s="13">
        <f>(((M77/60)/60)/24)+DATE(1970,1,1)</f>
        <v>43304.208333333328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>(E78/D78)*100</f>
        <v>78.106590724165997</v>
      </c>
      <c r="G78" t="s">
        <v>14</v>
      </c>
      <c r="H78">
        <v>1684</v>
      </c>
      <c r="I78" s="7">
        <f t="shared" si="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>LEFT(P78, FIND("/", P78)- 1)</f>
        <v>theater</v>
      </c>
      <c r="R78" t="str">
        <f>TRIM(MID(P78, FIND("/",P78) + 1, LEN(P78)))</f>
        <v>plays</v>
      </c>
      <c r="S78" s="12">
        <f>(((L78/60)/60)/24)+DATE(1970,1,1)</f>
        <v>42027.25</v>
      </c>
      <c r="T78" s="13">
        <f>(((M78/60)/60)/24)+DATE(1970,1,1)</f>
        <v>42076.208333333328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>(E79/D79)*100</f>
        <v>46.94736842105263</v>
      </c>
      <c r="G79" t="s">
        <v>14</v>
      </c>
      <c r="H79">
        <v>56</v>
      </c>
      <c r="I79" s="7">
        <f t="shared" si="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>LEFT(P79, FIND("/", P79)- 1)</f>
        <v>film &amp; video</v>
      </c>
      <c r="R79" t="str">
        <f>TRIM(MID(P79, FIND("/",P79) + 1, LEN(P79)))</f>
        <v>animation</v>
      </c>
      <c r="S79" s="12">
        <f>(((L79/60)/60)/24)+DATE(1970,1,1)</f>
        <v>40448.208333333336</v>
      </c>
      <c r="T79" s="13">
        <f>(((M79/60)/60)/24)+DATE(1970,1,1)</f>
        <v>40462.208333333336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>(E80/D80)*100</f>
        <v>300.8</v>
      </c>
      <c r="G80" t="s">
        <v>20</v>
      </c>
      <c r="H80">
        <v>330</v>
      </c>
      <c r="I80" s="7">
        <f t="shared" si="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>LEFT(P80, FIND("/", P80)- 1)</f>
        <v>publishing</v>
      </c>
      <c r="R80" t="str">
        <f>TRIM(MID(P80, FIND("/",P80) + 1, LEN(P80)))</f>
        <v>translations</v>
      </c>
      <c r="S80" s="12">
        <f>(((L80/60)/60)/24)+DATE(1970,1,1)</f>
        <v>43206.208333333328</v>
      </c>
      <c r="T80" s="13">
        <f>(((M80/60)/60)/24)+DATE(1970,1,1)</f>
        <v>43207.208333333328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>(E81/D81)*100</f>
        <v>69.598615916955026</v>
      </c>
      <c r="G81" t="s">
        <v>14</v>
      </c>
      <c r="H81">
        <v>838</v>
      </c>
      <c r="I81" s="7">
        <f t="shared" si="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>LEFT(P81, FIND("/", P81)- 1)</f>
        <v>theater</v>
      </c>
      <c r="R81" t="str">
        <f>TRIM(MID(P81, FIND("/",P81) + 1, LEN(P81)))</f>
        <v>plays</v>
      </c>
      <c r="S81" s="12">
        <f>(((L81/60)/60)/24)+DATE(1970,1,1)</f>
        <v>43267.208333333328</v>
      </c>
      <c r="T81" s="13">
        <f>(((M81/60)/60)/24)+DATE(1970,1,1)</f>
        <v>43272.208333333328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>(E82/D82)*100</f>
        <v>637.4545454545455</v>
      </c>
      <c r="G82" t="s">
        <v>20</v>
      </c>
      <c r="H82">
        <v>127</v>
      </c>
      <c r="I82" s="7">
        <f t="shared" si="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>LEFT(P82, FIND("/", P82)- 1)</f>
        <v>games</v>
      </c>
      <c r="R82" t="str">
        <f>TRIM(MID(P82, FIND("/",P82) + 1, LEN(P82)))</f>
        <v>video games</v>
      </c>
      <c r="S82" s="12">
        <f>(((L82/60)/60)/24)+DATE(1970,1,1)</f>
        <v>42976.208333333328</v>
      </c>
      <c r="T82" s="13">
        <f>(((M82/60)/60)/24)+DATE(1970,1,1)</f>
        <v>43006.208333333328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>(E83/D83)*100</f>
        <v>225.33928571428569</v>
      </c>
      <c r="G83" t="s">
        <v>20</v>
      </c>
      <c r="H83">
        <v>411</v>
      </c>
      <c r="I83" s="7">
        <f t="shared" si="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>LEFT(P83, FIND("/", P83)- 1)</f>
        <v>music</v>
      </c>
      <c r="R83" t="str">
        <f>TRIM(MID(P83, FIND("/",P83) + 1, LEN(P83)))</f>
        <v>rock</v>
      </c>
      <c r="S83" s="12">
        <f>(((L83/60)/60)/24)+DATE(1970,1,1)</f>
        <v>43062.25</v>
      </c>
      <c r="T83" s="13">
        <f>(((M83/60)/60)/24)+DATE(1970,1,1)</f>
        <v>43087.25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>(E84/D84)*100</f>
        <v>1497.3000000000002</v>
      </c>
      <c r="G84" t="s">
        <v>20</v>
      </c>
      <c r="H84">
        <v>180</v>
      </c>
      <c r="I84" s="7">
        <f t="shared" si="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>LEFT(P84, FIND("/", P84)- 1)</f>
        <v>games</v>
      </c>
      <c r="R84" t="str">
        <f>TRIM(MID(P84, FIND("/",P84) + 1, LEN(P84)))</f>
        <v>video games</v>
      </c>
      <c r="S84" s="12">
        <f>(((L84/60)/60)/24)+DATE(1970,1,1)</f>
        <v>43482.25</v>
      </c>
      <c r="T84" s="13">
        <f>(((M84/60)/60)/24)+DATE(1970,1,1)</f>
        <v>43489.25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>(E85/D85)*100</f>
        <v>37.590225563909776</v>
      </c>
      <c r="G85" t="s">
        <v>14</v>
      </c>
      <c r="H85">
        <v>1000</v>
      </c>
      <c r="I85" s="7">
        <f t="shared" si="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>LEFT(P85, FIND("/", P85)- 1)</f>
        <v>music</v>
      </c>
      <c r="R85" t="str">
        <f>TRIM(MID(P85, FIND("/",P85) + 1, LEN(P85)))</f>
        <v>electric music</v>
      </c>
      <c r="S85" s="12">
        <f>(((L85/60)/60)/24)+DATE(1970,1,1)</f>
        <v>42579.208333333328</v>
      </c>
      <c r="T85" s="13">
        <f>(((M85/60)/60)/24)+DATE(1970,1,1)</f>
        <v>42601.208333333328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>(E86/D86)*100</f>
        <v>132.36942675159236</v>
      </c>
      <c r="G86" t="s">
        <v>20</v>
      </c>
      <c r="H86">
        <v>374</v>
      </c>
      <c r="I86" s="7">
        <f t="shared" si="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>LEFT(P86, FIND("/", P86)- 1)</f>
        <v>technology</v>
      </c>
      <c r="R86" t="str">
        <f>TRIM(MID(P86, FIND("/",P86) + 1, LEN(P86)))</f>
        <v>wearables</v>
      </c>
      <c r="S86" s="12">
        <f>(((L86/60)/60)/24)+DATE(1970,1,1)</f>
        <v>41118.208333333336</v>
      </c>
      <c r="T86" s="13">
        <f>(((M86/60)/60)/24)+DATE(1970,1,1)</f>
        <v>41128.208333333336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>(E87/D87)*100</f>
        <v>131.22448979591837</v>
      </c>
      <c r="G87" t="s">
        <v>20</v>
      </c>
      <c r="H87">
        <v>71</v>
      </c>
      <c r="I87" s="7">
        <f t="shared" si="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>LEFT(P87, FIND("/", P87)- 1)</f>
        <v>music</v>
      </c>
      <c r="R87" t="str">
        <f>TRIM(MID(P87, FIND("/",P87) + 1, LEN(P87)))</f>
        <v>indie rock</v>
      </c>
      <c r="S87" s="12">
        <f>(((L87/60)/60)/24)+DATE(1970,1,1)</f>
        <v>40797.208333333336</v>
      </c>
      <c r="T87" s="13">
        <f>(((M87/60)/60)/24)+DATE(1970,1,1)</f>
        <v>40805.208333333336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>(E88/D88)*100</f>
        <v>167.63513513513513</v>
      </c>
      <c r="G88" t="s">
        <v>20</v>
      </c>
      <c r="H88">
        <v>203</v>
      </c>
      <c r="I88" s="7">
        <f t="shared" si="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>LEFT(P88, FIND("/", P88)- 1)</f>
        <v>theater</v>
      </c>
      <c r="R88" t="str">
        <f>TRIM(MID(P88, FIND("/",P88) + 1, LEN(P88)))</f>
        <v>plays</v>
      </c>
      <c r="S88" s="12">
        <f>(((L88/60)/60)/24)+DATE(1970,1,1)</f>
        <v>42128.208333333328</v>
      </c>
      <c r="T88" s="13">
        <f>(((M88/60)/60)/24)+DATE(1970,1,1)</f>
        <v>42141.208333333328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>(E89/D89)*100</f>
        <v>61.984886649874063</v>
      </c>
      <c r="G89" t="s">
        <v>14</v>
      </c>
      <c r="H89">
        <v>1482</v>
      </c>
      <c r="I89" s="7">
        <f t="shared" si="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>LEFT(P89, FIND("/", P89)- 1)</f>
        <v>music</v>
      </c>
      <c r="R89" t="str">
        <f>TRIM(MID(P89, FIND("/",P89) + 1, LEN(P89)))</f>
        <v>rock</v>
      </c>
      <c r="S89" s="12">
        <f>(((L89/60)/60)/24)+DATE(1970,1,1)</f>
        <v>40610.25</v>
      </c>
      <c r="T89" s="13">
        <f>(((M89/60)/60)/24)+DATE(1970,1,1)</f>
        <v>40621.208333333336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>(E90/D90)*100</f>
        <v>260.75</v>
      </c>
      <c r="G90" t="s">
        <v>20</v>
      </c>
      <c r="H90">
        <v>113</v>
      </c>
      <c r="I90" s="7">
        <f t="shared" si="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>LEFT(P90, FIND("/", P90)- 1)</f>
        <v>publishing</v>
      </c>
      <c r="R90" t="str">
        <f>TRIM(MID(P90, FIND("/",P90) + 1, LEN(P90)))</f>
        <v>translations</v>
      </c>
      <c r="S90" s="12">
        <f>(((L90/60)/60)/24)+DATE(1970,1,1)</f>
        <v>42110.208333333328</v>
      </c>
      <c r="T90" s="13">
        <f>(((M90/60)/60)/24)+DATE(1970,1,1)</f>
        <v>42132.208333333328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>(E91/D91)*100</f>
        <v>252.58823529411765</v>
      </c>
      <c r="G91" t="s">
        <v>20</v>
      </c>
      <c r="H91">
        <v>96</v>
      </c>
      <c r="I91" s="7">
        <f t="shared" si="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>LEFT(P91, FIND("/", P91)- 1)</f>
        <v>theater</v>
      </c>
      <c r="R91" t="str">
        <f>TRIM(MID(P91, FIND("/",P91) + 1, LEN(P91)))</f>
        <v>plays</v>
      </c>
      <c r="S91" s="12">
        <f>(((L91/60)/60)/24)+DATE(1970,1,1)</f>
        <v>40283.208333333336</v>
      </c>
      <c r="T91" s="13">
        <f>(((M91/60)/60)/24)+DATE(1970,1,1)</f>
        <v>40285.208333333336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>(E92/D92)*100</f>
        <v>78.615384615384613</v>
      </c>
      <c r="G92" t="s">
        <v>14</v>
      </c>
      <c r="H92">
        <v>106</v>
      </c>
      <c r="I92" s="7">
        <f t="shared" si="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>LEFT(P92, FIND("/", P92)- 1)</f>
        <v>theater</v>
      </c>
      <c r="R92" t="str">
        <f>TRIM(MID(P92, FIND("/",P92) + 1, LEN(P92)))</f>
        <v>plays</v>
      </c>
      <c r="S92" s="12">
        <f>(((L92/60)/60)/24)+DATE(1970,1,1)</f>
        <v>42425.25</v>
      </c>
      <c r="T92" s="13">
        <f>(((M92/60)/60)/24)+DATE(1970,1,1)</f>
        <v>42425.25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>(E93/D93)*100</f>
        <v>48.404406999351913</v>
      </c>
      <c r="G93" t="s">
        <v>14</v>
      </c>
      <c r="H93">
        <v>679</v>
      </c>
      <c r="I93" s="7">
        <f t="shared" si="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>LEFT(P93, FIND("/", P93)- 1)</f>
        <v>publishing</v>
      </c>
      <c r="R93" t="str">
        <f>TRIM(MID(P93, FIND("/",P93) + 1, LEN(P93)))</f>
        <v>translations</v>
      </c>
      <c r="S93" s="12">
        <f>(((L93/60)/60)/24)+DATE(1970,1,1)</f>
        <v>42588.208333333328</v>
      </c>
      <c r="T93" s="13">
        <f>(((M93/60)/60)/24)+DATE(1970,1,1)</f>
        <v>42616.208333333328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>(E94/D94)*100</f>
        <v>258.875</v>
      </c>
      <c r="G94" t="s">
        <v>20</v>
      </c>
      <c r="H94">
        <v>498</v>
      </c>
      <c r="I94" s="7">
        <f t="shared" si="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>LEFT(P94, FIND("/", P94)- 1)</f>
        <v>games</v>
      </c>
      <c r="R94" t="str">
        <f>TRIM(MID(P94, FIND("/",P94) + 1, LEN(P94)))</f>
        <v>video games</v>
      </c>
      <c r="S94" s="12">
        <f>(((L94/60)/60)/24)+DATE(1970,1,1)</f>
        <v>40352.208333333336</v>
      </c>
      <c r="T94" s="13">
        <f>(((M94/60)/60)/24)+DATE(1970,1,1)</f>
        <v>40353.208333333336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>(E95/D95)*100</f>
        <v>60.548713235294116</v>
      </c>
      <c r="G95" t="s">
        <v>74</v>
      </c>
      <c r="H95">
        <v>610</v>
      </c>
      <c r="I95" s="7">
        <f t="shared" si="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>LEFT(P95, FIND("/", P95)- 1)</f>
        <v>theater</v>
      </c>
      <c r="R95" t="str">
        <f>TRIM(MID(P95, FIND("/",P95) + 1, LEN(P95)))</f>
        <v>plays</v>
      </c>
      <c r="S95" s="12">
        <f>(((L95/60)/60)/24)+DATE(1970,1,1)</f>
        <v>41202.208333333336</v>
      </c>
      <c r="T95" s="13">
        <f>(((M95/60)/60)/24)+DATE(1970,1,1)</f>
        <v>41206.208333333336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>(E96/D96)*100</f>
        <v>303.68965517241378</v>
      </c>
      <c r="G96" t="s">
        <v>20</v>
      </c>
      <c r="H96">
        <v>180</v>
      </c>
      <c r="I96" s="7">
        <f t="shared" si="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>LEFT(P96, FIND("/", P96)- 1)</f>
        <v>technology</v>
      </c>
      <c r="R96" t="str">
        <f>TRIM(MID(P96, FIND("/",P96) + 1, LEN(P96)))</f>
        <v>web</v>
      </c>
      <c r="S96" s="12">
        <f>(((L96/60)/60)/24)+DATE(1970,1,1)</f>
        <v>43562.208333333328</v>
      </c>
      <c r="T96" s="13">
        <f>(((M96/60)/60)/24)+DATE(1970,1,1)</f>
        <v>43573.208333333328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>(E97/D97)*100</f>
        <v>112.99999999999999</v>
      </c>
      <c r="G97" t="s">
        <v>20</v>
      </c>
      <c r="H97">
        <v>27</v>
      </c>
      <c r="I97" s="7">
        <f t="shared" si="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>LEFT(P97, FIND("/", P97)- 1)</f>
        <v>film &amp; video</v>
      </c>
      <c r="R97" t="str">
        <f>TRIM(MID(P97, FIND("/",P97) + 1, LEN(P97)))</f>
        <v>documentary</v>
      </c>
      <c r="S97" s="12">
        <f>(((L97/60)/60)/24)+DATE(1970,1,1)</f>
        <v>43752.208333333328</v>
      </c>
      <c r="T97" s="13">
        <f>(((M97/60)/60)/24)+DATE(1970,1,1)</f>
        <v>43759.208333333328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>(E98/D98)*100</f>
        <v>217.37876614060258</v>
      </c>
      <c r="G98" t="s">
        <v>20</v>
      </c>
      <c r="H98">
        <v>2331</v>
      </c>
      <c r="I98" s="7">
        <f t="shared" si="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>LEFT(P98, FIND("/", P98)- 1)</f>
        <v>theater</v>
      </c>
      <c r="R98" t="str">
        <f>TRIM(MID(P98, FIND("/",P98) + 1, LEN(P98)))</f>
        <v>plays</v>
      </c>
      <c r="S98" s="12">
        <f>(((L98/60)/60)/24)+DATE(1970,1,1)</f>
        <v>40612.25</v>
      </c>
      <c r="T98" s="13">
        <f>(((M98/60)/60)/24)+DATE(1970,1,1)</f>
        <v>40625.208333333336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>(E99/D99)*100</f>
        <v>926.69230769230762</v>
      </c>
      <c r="G99" t="s">
        <v>20</v>
      </c>
      <c r="H99">
        <v>113</v>
      </c>
      <c r="I99" s="7">
        <f t="shared" si="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>LEFT(P99, FIND("/", P99)- 1)</f>
        <v>food</v>
      </c>
      <c r="R99" t="str">
        <f>TRIM(MID(P99, FIND("/",P99) + 1, LEN(P99)))</f>
        <v>food trucks</v>
      </c>
      <c r="S99" s="12">
        <f>(((L99/60)/60)/24)+DATE(1970,1,1)</f>
        <v>42180.208333333328</v>
      </c>
      <c r="T99" s="13">
        <f>(((M99/60)/60)/24)+DATE(1970,1,1)</f>
        <v>42234.208333333328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>(E100/D100)*100</f>
        <v>33.692229038854805</v>
      </c>
      <c r="G100" t="s">
        <v>14</v>
      </c>
      <c r="H100">
        <v>1220</v>
      </c>
      <c r="I100" s="7">
        <f t="shared" si="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>LEFT(P100, FIND("/", P100)- 1)</f>
        <v>games</v>
      </c>
      <c r="R100" t="str">
        <f>TRIM(MID(P100, FIND("/",P100) + 1, LEN(P100)))</f>
        <v>video games</v>
      </c>
      <c r="S100" s="12">
        <f>(((L100/60)/60)/24)+DATE(1970,1,1)</f>
        <v>42212.208333333328</v>
      </c>
      <c r="T100" s="13">
        <f>(((M100/60)/60)/24)+DATE(1970,1,1)</f>
        <v>42216.208333333328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>(E101/D101)*100</f>
        <v>196.7236842105263</v>
      </c>
      <c r="G101" t="s">
        <v>20</v>
      </c>
      <c r="H101">
        <v>164</v>
      </c>
      <c r="I101" s="7">
        <f t="shared" si="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>LEFT(P101, FIND("/", P101)- 1)</f>
        <v>theater</v>
      </c>
      <c r="R101" t="str">
        <f>TRIM(MID(P101, FIND("/",P101) + 1, LEN(P101)))</f>
        <v>plays</v>
      </c>
      <c r="S101" s="12">
        <f>(((L101/60)/60)/24)+DATE(1970,1,1)</f>
        <v>41968.25</v>
      </c>
      <c r="T101" s="13">
        <f>(((M101/60)/60)/24)+DATE(1970,1,1)</f>
        <v>41997.25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>(E102/D102)*100</f>
        <v>1</v>
      </c>
      <c r="G102" t="s">
        <v>14</v>
      </c>
      <c r="H102">
        <v>1</v>
      </c>
      <c r="I102" s="7">
        <f t="shared" si="1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>LEFT(P102, FIND("/", P102)- 1)</f>
        <v>theater</v>
      </c>
      <c r="R102" t="str">
        <f>TRIM(MID(P102, FIND("/",P102) + 1, LEN(P102)))</f>
        <v>plays</v>
      </c>
      <c r="S102" s="12">
        <f>(((L102/60)/60)/24)+DATE(1970,1,1)</f>
        <v>40835.208333333336</v>
      </c>
      <c r="T102" s="13">
        <f>(((M102/60)/60)/24)+DATE(1970,1,1)</f>
        <v>40853.208333333336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>(E103/D103)*100</f>
        <v>1021.4444444444445</v>
      </c>
      <c r="G103" t="s">
        <v>20</v>
      </c>
      <c r="H103">
        <v>164</v>
      </c>
      <c r="I103" s="7">
        <f t="shared" si="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>LEFT(P103, FIND("/", P103)- 1)</f>
        <v>music</v>
      </c>
      <c r="R103" t="str">
        <f>TRIM(MID(P103, FIND("/",P103) + 1, LEN(P103)))</f>
        <v>electric music</v>
      </c>
      <c r="S103" s="12">
        <f>(((L103/60)/60)/24)+DATE(1970,1,1)</f>
        <v>42056.25</v>
      </c>
      <c r="T103" s="13">
        <f>(((M103/60)/60)/24)+DATE(1970,1,1)</f>
        <v>42063.25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>(E104/D104)*100</f>
        <v>281.67567567567568</v>
      </c>
      <c r="G104" t="s">
        <v>20</v>
      </c>
      <c r="H104">
        <v>336</v>
      </c>
      <c r="I104" s="7">
        <f t="shared" si="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>LEFT(P104, FIND("/", P104)- 1)</f>
        <v>technology</v>
      </c>
      <c r="R104" t="str">
        <f>TRIM(MID(P104, FIND("/",P104) + 1, LEN(P104)))</f>
        <v>wearables</v>
      </c>
      <c r="S104" s="12">
        <f>(((L104/60)/60)/24)+DATE(1970,1,1)</f>
        <v>43234.208333333328</v>
      </c>
      <c r="T104" s="13">
        <f>(((M104/60)/60)/24)+DATE(1970,1,1)</f>
        <v>43241.208333333328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>(E105/D105)*100</f>
        <v>24.610000000000003</v>
      </c>
      <c r="G105" t="s">
        <v>14</v>
      </c>
      <c r="H105">
        <v>37</v>
      </c>
      <c r="I105" s="7">
        <f t="shared" si="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>LEFT(P105, FIND("/", P105)- 1)</f>
        <v>music</v>
      </c>
      <c r="R105" t="str">
        <f>TRIM(MID(P105, FIND("/",P105) + 1, LEN(P105)))</f>
        <v>electric music</v>
      </c>
      <c r="S105" s="12">
        <f>(((L105/60)/60)/24)+DATE(1970,1,1)</f>
        <v>40475.208333333336</v>
      </c>
      <c r="T105" s="13">
        <f>(((M105/60)/60)/24)+DATE(1970,1,1)</f>
        <v>40484.208333333336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>(E106/D106)*100</f>
        <v>143.14010067114094</v>
      </c>
      <c r="G106" t="s">
        <v>20</v>
      </c>
      <c r="H106">
        <v>1917</v>
      </c>
      <c r="I106" s="7">
        <f t="shared" si="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>LEFT(P106, FIND("/", P106)- 1)</f>
        <v>music</v>
      </c>
      <c r="R106" t="str">
        <f>TRIM(MID(P106, FIND("/",P106) + 1, LEN(P106)))</f>
        <v>indie rock</v>
      </c>
      <c r="S106" s="12">
        <f>(((L106/60)/60)/24)+DATE(1970,1,1)</f>
        <v>42878.208333333328</v>
      </c>
      <c r="T106" s="13">
        <f>(((M106/60)/60)/24)+DATE(1970,1,1)</f>
        <v>42879.208333333328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>(E107/D107)*100</f>
        <v>144.54411764705884</v>
      </c>
      <c r="G107" t="s">
        <v>20</v>
      </c>
      <c r="H107">
        <v>95</v>
      </c>
      <c r="I107" s="7">
        <f t="shared" si="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>LEFT(P107, FIND("/", P107)- 1)</f>
        <v>technology</v>
      </c>
      <c r="R107" t="str">
        <f>TRIM(MID(P107, FIND("/",P107) + 1, LEN(P107)))</f>
        <v>web</v>
      </c>
      <c r="S107" s="12">
        <f>(((L107/60)/60)/24)+DATE(1970,1,1)</f>
        <v>41366.208333333336</v>
      </c>
      <c r="T107" s="13">
        <f>(((M107/60)/60)/24)+DATE(1970,1,1)</f>
        <v>41384.208333333336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>(E108/D108)*100</f>
        <v>359.12820512820514</v>
      </c>
      <c r="G108" t="s">
        <v>20</v>
      </c>
      <c r="H108">
        <v>147</v>
      </c>
      <c r="I108" s="7">
        <f t="shared" si="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>LEFT(P108, FIND("/", P108)- 1)</f>
        <v>theater</v>
      </c>
      <c r="R108" t="str">
        <f>TRIM(MID(P108, FIND("/",P108) + 1, LEN(P108)))</f>
        <v>plays</v>
      </c>
      <c r="S108" s="12">
        <f>(((L108/60)/60)/24)+DATE(1970,1,1)</f>
        <v>43716.208333333328</v>
      </c>
      <c r="T108" s="13">
        <f>(((M108/60)/60)/24)+DATE(1970,1,1)</f>
        <v>43721.208333333328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>(E109/D109)*100</f>
        <v>186.48571428571427</v>
      </c>
      <c r="G109" t="s">
        <v>20</v>
      </c>
      <c r="H109">
        <v>86</v>
      </c>
      <c r="I109" s="7">
        <f t="shared" si="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>LEFT(P109, FIND("/", P109)- 1)</f>
        <v>theater</v>
      </c>
      <c r="R109" t="str">
        <f>TRIM(MID(P109, FIND("/",P109) + 1, LEN(P109)))</f>
        <v>plays</v>
      </c>
      <c r="S109" s="12">
        <f>(((L109/60)/60)/24)+DATE(1970,1,1)</f>
        <v>43213.208333333328</v>
      </c>
      <c r="T109" s="13">
        <f>(((M109/60)/60)/24)+DATE(1970,1,1)</f>
        <v>43230.208333333328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>(E110/D110)*100</f>
        <v>595.26666666666665</v>
      </c>
      <c r="G110" t="s">
        <v>20</v>
      </c>
      <c r="H110">
        <v>83</v>
      </c>
      <c r="I110" s="7">
        <f t="shared" si="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>LEFT(P110, FIND("/", P110)- 1)</f>
        <v>film &amp; video</v>
      </c>
      <c r="R110" t="str">
        <f>TRIM(MID(P110, FIND("/",P110) + 1, LEN(P110)))</f>
        <v>documentary</v>
      </c>
      <c r="S110" s="12">
        <f>(((L110/60)/60)/24)+DATE(1970,1,1)</f>
        <v>41005.208333333336</v>
      </c>
      <c r="T110" s="13">
        <f>(((M110/60)/60)/24)+DATE(1970,1,1)</f>
        <v>41042.208333333336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>(E111/D111)*100</f>
        <v>59.21153846153846</v>
      </c>
      <c r="G111" t="s">
        <v>14</v>
      </c>
      <c r="H111">
        <v>60</v>
      </c>
      <c r="I111" s="7">
        <f t="shared" si="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>LEFT(P111, FIND("/", P111)- 1)</f>
        <v>film &amp; video</v>
      </c>
      <c r="R111" t="str">
        <f>TRIM(MID(P111, FIND("/",P111) + 1, LEN(P111)))</f>
        <v>television</v>
      </c>
      <c r="S111" s="12">
        <f>(((L111/60)/60)/24)+DATE(1970,1,1)</f>
        <v>41651.25</v>
      </c>
      <c r="T111" s="13">
        <f>(((M111/60)/60)/24)+DATE(1970,1,1)</f>
        <v>41653.25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>(E112/D112)*100</f>
        <v>14.962780898876405</v>
      </c>
      <c r="G112" t="s">
        <v>14</v>
      </c>
      <c r="H112">
        <v>296</v>
      </c>
      <c r="I112" s="7">
        <f t="shared" si="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>LEFT(P112, FIND("/", P112)- 1)</f>
        <v>food</v>
      </c>
      <c r="R112" t="str">
        <f>TRIM(MID(P112, FIND("/",P112) + 1, LEN(P112)))</f>
        <v>food trucks</v>
      </c>
      <c r="S112" s="12">
        <f>(((L112/60)/60)/24)+DATE(1970,1,1)</f>
        <v>43354.208333333328</v>
      </c>
      <c r="T112" s="13">
        <f>(((M112/60)/60)/24)+DATE(1970,1,1)</f>
        <v>43373.208333333328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>(E113/D113)*100</f>
        <v>119.95602605863192</v>
      </c>
      <c r="G113" t="s">
        <v>20</v>
      </c>
      <c r="H113">
        <v>676</v>
      </c>
      <c r="I113" s="7">
        <f t="shared" si="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>LEFT(P113, FIND("/", P113)- 1)</f>
        <v>publishing</v>
      </c>
      <c r="R113" t="str">
        <f>TRIM(MID(P113, FIND("/",P113) + 1, LEN(P113)))</f>
        <v>radio &amp; podcasts</v>
      </c>
      <c r="S113" s="12">
        <f>(((L113/60)/60)/24)+DATE(1970,1,1)</f>
        <v>41174.208333333336</v>
      </c>
      <c r="T113" s="13">
        <f>(((M113/60)/60)/24)+DATE(1970,1,1)</f>
        <v>41180.208333333336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>(E114/D114)*100</f>
        <v>268.82978723404256</v>
      </c>
      <c r="G114" t="s">
        <v>20</v>
      </c>
      <c r="H114">
        <v>361</v>
      </c>
      <c r="I114" s="7">
        <f t="shared" si="1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>LEFT(P114, FIND("/", P114)- 1)</f>
        <v>technology</v>
      </c>
      <c r="R114" t="str">
        <f>TRIM(MID(P114, FIND("/",P114) + 1, LEN(P114)))</f>
        <v>web</v>
      </c>
      <c r="S114" s="12">
        <f>(((L114/60)/60)/24)+DATE(1970,1,1)</f>
        <v>41875.208333333336</v>
      </c>
      <c r="T114" s="13">
        <f>(((M114/60)/60)/24)+DATE(1970,1,1)</f>
        <v>41890.208333333336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>(E115/D115)*100</f>
        <v>376.87878787878788</v>
      </c>
      <c r="G115" t="s">
        <v>20</v>
      </c>
      <c r="H115">
        <v>131</v>
      </c>
      <c r="I115" s="7">
        <f t="shared" si="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>LEFT(P115, FIND("/", P115)- 1)</f>
        <v>food</v>
      </c>
      <c r="R115" t="str">
        <f>TRIM(MID(P115, FIND("/",P115) + 1, LEN(P115)))</f>
        <v>food trucks</v>
      </c>
      <c r="S115" s="12">
        <f>(((L115/60)/60)/24)+DATE(1970,1,1)</f>
        <v>42990.208333333328</v>
      </c>
      <c r="T115" s="13">
        <f>(((M115/60)/60)/24)+DATE(1970,1,1)</f>
        <v>42997.208333333328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>(E116/D116)*100</f>
        <v>727.15789473684208</v>
      </c>
      <c r="G116" t="s">
        <v>20</v>
      </c>
      <c r="H116">
        <v>126</v>
      </c>
      <c r="I116" s="7">
        <f t="shared" si="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>LEFT(P116, FIND("/", P116)- 1)</f>
        <v>technology</v>
      </c>
      <c r="R116" t="str">
        <f>TRIM(MID(P116, FIND("/",P116) + 1, LEN(P116)))</f>
        <v>wearables</v>
      </c>
      <c r="S116" s="12">
        <f>(((L116/60)/60)/24)+DATE(1970,1,1)</f>
        <v>43564.208333333328</v>
      </c>
      <c r="T116" s="13">
        <f>(((M116/60)/60)/24)+DATE(1970,1,1)</f>
        <v>43565.208333333328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>(E117/D117)*100</f>
        <v>87.211757648470297</v>
      </c>
      <c r="G117" t="s">
        <v>14</v>
      </c>
      <c r="H117">
        <v>3304</v>
      </c>
      <c r="I117" s="7">
        <f t="shared" si="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>LEFT(P117, FIND("/", P117)- 1)</f>
        <v>publishing</v>
      </c>
      <c r="R117" t="str">
        <f>TRIM(MID(P117, FIND("/",P117) + 1, LEN(P117)))</f>
        <v>fiction</v>
      </c>
      <c r="S117" s="12">
        <f>(((L117/60)/60)/24)+DATE(1970,1,1)</f>
        <v>43056.25</v>
      </c>
      <c r="T117" s="13">
        <f>(((M117/60)/60)/24)+DATE(1970,1,1)</f>
        <v>43091.25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>(E118/D118)*100</f>
        <v>88</v>
      </c>
      <c r="G118" t="s">
        <v>14</v>
      </c>
      <c r="H118">
        <v>73</v>
      </c>
      <c r="I118" s="7">
        <f t="shared" si="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>LEFT(P118, FIND("/", P118)- 1)</f>
        <v>theater</v>
      </c>
      <c r="R118" t="str">
        <f>TRIM(MID(P118, FIND("/",P118) + 1, LEN(P118)))</f>
        <v>plays</v>
      </c>
      <c r="S118" s="12">
        <f>(((L118/60)/60)/24)+DATE(1970,1,1)</f>
        <v>42265.208333333328</v>
      </c>
      <c r="T118" s="13">
        <f>(((M118/60)/60)/24)+DATE(1970,1,1)</f>
        <v>42266.208333333328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>(E119/D119)*100</f>
        <v>173.9387755102041</v>
      </c>
      <c r="G119" t="s">
        <v>20</v>
      </c>
      <c r="H119">
        <v>275</v>
      </c>
      <c r="I119" s="7">
        <f t="shared" si="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>LEFT(P119, FIND("/", P119)- 1)</f>
        <v>film &amp; video</v>
      </c>
      <c r="R119" t="str">
        <f>TRIM(MID(P119, FIND("/",P119) + 1, LEN(P119)))</f>
        <v>television</v>
      </c>
      <c r="S119" s="12">
        <f>(((L119/60)/60)/24)+DATE(1970,1,1)</f>
        <v>40808.208333333336</v>
      </c>
      <c r="T119" s="13">
        <f>(((M119/60)/60)/24)+DATE(1970,1,1)</f>
        <v>40814.208333333336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>(E120/D120)*100</f>
        <v>117.61111111111111</v>
      </c>
      <c r="G120" t="s">
        <v>20</v>
      </c>
      <c r="H120">
        <v>67</v>
      </c>
      <c r="I120" s="7">
        <f t="shared" si="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>LEFT(P120, FIND("/", P120)- 1)</f>
        <v>photography</v>
      </c>
      <c r="R120" t="str">
        <f>TRIM(MID(P120, FIND("/",P120) + 1, LEN(P120)))</f>
        <v>photography books</v>
      </c>
      <c r="S120" s="12">
        <f>(((L120/60)/60)/24)+DATE(1970,1,1)</f>
        <v>41665.25</v>
      </c>
      <c r="T120" s="13">
        <f>(((M120/60)/60)/24)+DATE(1970,1,1)</f>
        <v>41671.25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>(E121/D121)*100</f>
        <v>214.96</v>
      </c>
      <c r="G121" t="s">
        <v>20</v>
      </c>
      <c r="H121">
        <v>154</v>
      </c>
      <c r="I121" s="7">
        <f t="shared" si="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>LEFT(P121, FIND("/", P121)- 1)</f>
        <v>film &amp; video</v>
      </c>
      <c r="R121" t="str">
        <f>TRIM(MID(P121, FIND("/",P121) + 1, LEN(P121)))</f>
        <v>documentary</v>
      </c>
      <c r="S121" s="12">
        <f>(((L121/60)/60)/24)+DATE(1970,1,1)</f>
        <v>41806.208333333336</v>
      </c>
      <c r="T121" s="13">
        <f>(((M121/60)/60)/24)+DATE(1970,1,1)</f>
        <v>41823.208333333336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>(E122/D122)*100</f>
        <v>149.49667110519306</v>
      </c>
      <c r="G122" t="s">
        <v>20</v>
      </c>
      <c r="H122">
        <v>1782</v>
      </c>
      <c r="I122" s="7">
        <f t="shared" si="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>LEFT(P122, FIND("/", P122)- 1)</f>
        <v>games</v>
      </c>
      <c r="R122" t="str">
        <f>TRIM(MID(P122, FIND("/",P122) + 1, LEN(P122)))</f>
        <v>mobile games</v>
      </c>
      <c r="S122" s="12">
        <f>(((L122/60)/60)/24)+DATE(1970,1,1)</f>
        <v>42111.208333333328</v>
      </c>
      <c r="T122" s="13">
        <f>(((M122/60)/60)/24)+DATE(1970,1,1)</f>
        <v>42115.208333333328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>(E123/D123)*100</f>
        <v>219.33995584988963</v>
      </c>
      <c r="G123" t="s">
        <v>20</v>
      </c>
      <c r="H123">
        <v>903</v>
      </c>
      <c r="I123" s="7">
        <f t="shared" si="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>LEFT(P123, FIND("/", P123)- 1)</f>
        <v>games</v>
      </c>
      <c r="R123" t="str">
        <f>TRIM(MID(P123, FIND("/",P123) + 1, LEN(P123)))</f>
        <v>video games</v>
      </c>
      <c r="S123" s="12">
        <f>(((L123/60)/60)/24)+DATE(1970,1,1)</f>
        <v>41917.208333333336</v>
      </c>
      <c r="T123" s="13">
        <f>(((M123/60)/60)/24)+DATE(1970,1,1)</f>
        <v>41930.208333333336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>(E124/D124)*100</f>
        <v>64.367690058479525</v>
      </c>
      <c r="G124" t="s">
        <v>14</v>
      </c>
      <c r="H124">
        <v>3387</v>
      </c>
      <c r="I124" s="7">
        <f t="shared" si="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>LEFT(P124, FIND("/", P124)- 1)</f>
        <v>publishing</v>
      </c>
      <c r="R124" t="str">
        <f>TRIM(MID(P124, FIND("/",P124) + 1, LEN(P124)))</f>
        <v>fiction</v>
      </c>
      <c r="S124" s="12">
        <f>(((L124/60)/60)/24)+DATE(1970,1,1)</f>
        <v>41970.25</v>
      </c>
      <c r="T124" s="13">
        <f>(((M124/60)/60)/24)+DATE(1970,1,1)</f>
        <v>41997.25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>(E125/D125)*100</f>
        <v>18.622397298818232</v>
      </c>
      <c r="G125" t="s">
        <v>14</v>
      </c>
      <c r="H125">
        <v>662</v>
      </c>
      <c r="I125" s="7">
        <f t="shared" si="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>LEFT(P125, FIND("/", P125)- 1)</f>
        <v>theater</v>
      </c>
      <c r="R125" t="str">
        <f>TRIM(MID(P125, FIND("/",P125) + 1, LEN(P125)))</f>
        <v>plays</v>
      </c>
      <c r="S125" s="12">
        <f>(((L125/60)/60)/24)+DATE(1970,1,1)</f>
        <v>42332.25</v>
      </c>
      <c r="T125" s="13">
        <f>(((M125/60)/60)/24)+DATE(1970,1,1)</f>
        <v>42335.25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>(E126/D126)*100</f>
        <v>367.76923076923077</v>
      </c>
      <c r="G126" t="s">
        <v>20</v>
      </c>
      <c r="H126">
        <v>94</v>
      </c>
      <c r="I126" s="7">
        <f t="shared" si="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>LEFT(P126, FIND("/", P126)- 1)</f>
        <v>photography</v>
      </c>
      <c r="R126" t="str">
        <f>TRIM(MID(P126, FIND("/",P126) + 1, LEN(P126)))</f>
        <v>photography books</v>
      </c>
      <c r="S126" s="12">
        <f>(((L126/60)/60)/24)+DATE(1970,1,1)</f>
        <v>43598.208333333328</v>
      </c>
      <c r="T126" s="13">
        <f>(((M126/60)/60)/24)+DATE(1970,1,1)</f>
        <v>43651.208333333328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>(E127/D127)*100</f>
        <v>159.90566037735849</v>
      </c>
      <c r="G127" t="s">
        <v>20</v>
      </c>
      <c r="H127">
        <v>180</v>
      </c>
      <c r="I127" s="7">
        <f t="shared" si="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>LEFT(P127, FIND("/", P127)- 1)</f>
        <v>theater</v>
      </c>
      <c r="R127" t="str">
        <f>TRIM(MID(P127, FIND("/",P127) + 1, LEN(P127)))</f>
        <v>plays</v>
      </c>
      <c r="S127" s="12">
        <f>(((L127/60)/60)/24)+DATE(1970,1,1)</f>
        <v>43362.208333333328</v>
      </c>
      <c r="T127" s="13">
        <f>(((M127/60)/60)/24)+DATE(1970,1,1)</f>
        <v>43366.208333333328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>(E128/D128)*100</f>
        <v>38.633185349611544</v>
      </c>
      <c r="G128" t="s">
        <v>14</v>
      </c>
      <c r="H128">
        <v>774</v>
      </c>
      <c r="I128" s="7">
        <f t="shared" si="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>LEFT(P128, FIND("/", P128)- 1)</f>
        <v>theater</v>
      </c>
      <c r="R128" t="str">
        <f>TRIM(MID(P128, FIND("/",P128) + 1, LEN(P128)))</f>
        <v>plays</v>
      </c>
      <c r="S128" s="12">
        <f>(((L128/60)/60)/24)+DATE(1970,1,1)</f>
        <v>42596.208333333328</v>
      </c>
      <c r="T128" s="13">
        <f>(((M128/60)/60)/24)+DATE(1970,1,1)</f>
        <v>42624.208333333328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>(E129/D129)*100</f>
        <v>51.42151162790698</v>
      </c>
      <c r="G129" t="s">
        <v>14</v>
      </c>
      <c r="H129">
        <v>672</v>
      </c>
      <c r="I129" s="7">
        <f t="shared" si="1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>LEFT(P129, FIND("/", P129)- 1)</f>
        <v>theater</v>
      </c>
      <c r="R129" t="str">
        <f>TRIM(MID(P129, FIND("/",P129) + 1, LEN(P129)))</f>
        <v>plays</v>
      </c>
      <c r="S129" s="12">
        <f>(((L129/60)/60)/24)+DATE(1970,1,1)</f>
        <v>40310.208333333336</v>
      </c>
      <c r="T129" s="13">
        <f>(((M129/60)/60)/24)+DATE(1970,1,1)</f>
        <v>40313.208333333336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>(E130/D130)*100</f>
        <v>60.334277620396605</v>
      </c>
      <c r="G130" t="s">
        <v>74</v>
      </c>
      <c r="H130">
        <v>532</v>
      </c>
      <c r="I130" s="7">
        <f t="shared" si="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>LEFT(P130, FIND("/", P130)- 1)</f>
        <v>music</v>
      </c>
      <c r="R130" t="str">
        <f>TRIM(MID(P130, FIND("/",P130) + 1, LEN(P130)))</f>
        <v>rock</v>
      </c>
      <c r="S130" s="12">
        <f>(((L130/60)/60)/24)+DATE(1970,1,1)</f>
        <v>40417.208333333336</v>
      </c>
      <c r="T130" s="13">
        <f>(((M130/60)/60)/24)+DATE(1970,1,1)</f>
        <v>40430.208333333336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>(E131/D131)*100</f>
        <v>3.202693602693603</v>
      </c>
      <c r="G131" t="s">
        <v>74</v>
      </c>
      <c r="H131">
        <v>55</v>
      </c>
      <c r="I131" s="7">
        <f t="shared" ref="I131:I194" si="2">IF(F131=0, 0, (E131/H131))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>LEFT(P131, FIND("/", P131)- 1)</f>
        <v>food</v>
      </c>
      <c r="R131" t="str">
        <f>TRIM(MID(P131, FIND("/",P131) + 1, LEN(P131)))</f>
        <v>food trucks</v>
      </c>
      <c r="S131" s="12">
        <f>(((L131/60)/60)/24)+DATE(1970,1,1)</f>
        <v>42038.25</v>
      </c>
      <c r="T131" s="13">
        <f>(((M131/60)/60)/24)+DATE(1970,1,1)</f>
        <v>42063.25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>(E132/D132)*100</f>
        <v>155.46875</v>
      </c>
      <c r="G132" t="s">
        <v>20</v>
      </c>
      <c r="H132">
        <v>533</v>
      </c>
      <c r="I132" s="7">
        <f t="shared" si="2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>LEFT(P132, FIND("/", P132)- 1)</f>
        <v>film &amp; video</v>
      </c>
      <c r="R132" t="str">
        <f>TRIM(MID(P132, FIND("/",P132) + 1, LEN(P132)))</f>
        <v>drama</v>
      </c>
      <c r="S132" s="12">
        <f>(((L132/60)/60)/24)+DATE(1970,1,1)</f>
        <v>40842.208333333336</v>
      </c>
      <c r="T132" s="13">
        <f>(((M132/60)/60)/24)+DATE(1970,1,1)</f>
        <v>40858.25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>(E133/D133)*100</f>
        <v>100.85974499089254</v>
      </c>
      <c r="G133" t="s">
        <v>20</v>
      </c>
      <c r="H133">
        <v>2443</v>
      </c>
      <c r="I133" s="7">
        <f t="shared" si="2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>LEFT(P133, FIND("/", P133)- 1)</f>
        <v>technology</v>
      </c>
      <c r="R133" t="str">
        <f>TRIM(MID(P133, FIND("/",P133) + 1, LEN(P133)))</f>
        <v>web</v>
      </c>
      <c r="S133" s="12">
        <f>(((L133/60)/60)/24)+DATE(1970,1,1)</f>
        <v>41607.25</v>
      </c>
      <c r="T133" s="13">
        <f>(((M133/60)/60)/24)+DATE(1970,1,1)</f>
        <v>41620.25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>(E134/D134)*100</f>
        <v>116.18181818181819</v>
      </c>
      <c r="G134" t="s">
        <v>20</v>
      </c>
      <c r="H134">
        <v>89</v>
      </c>
      <c r="I134" s="7">
        <f t="shared" si="2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>LEFT(P134, FIND("/", P134)- 1)</f>
        <v>theater</v>
      </c>
      <c r="R134" t="str">
        <f>TRIM(MID(P134, FIND("/",P134) + 1, LEN(P134)))</f>
        <v>plays</v>
      </c>
      <c r="S134" s="12">
        <f>(((L134/60)/60)/24)+DATE(1970,1,1)</f>
        <v>43112.25</v>
      </c>
      <c r="T134" s="13">
        <f>(((M134/60)/60)/24)+DATE(1970,1,1)</f>
        <v>43128.25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>(E135/D135)*100</f>
        <v>310.77777777777777</v>
      </c>
      <c r="G135" t="s">
        <v>20</v>
      </c>
      <c r="H135">
        <v>159</v>
      </c>
      <c r="I135" s="7">
        <f t="shared" si="2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>LEFT(P135, FIND("/", P135)- 1)</f>
        <v>music</v>
      </c>
      <c r="R135" t="str">
        <f>TRIM(MID(P135, FIND("/",P135) + 1, LEN(P135)))</f>
        <v>world music</v>
      </c>
      <c r="S135" s="12">
        <f>(((L135/60)/60)/24)+DATE(1970,1,1)</f>
        <v>40767.208333333336</v>
      </c>
      <c r="T135" s="13">
        <f>(((M135/60)/60)/24)+DATE(1970,1,1)</f>
        <v>40789.208333333336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>(E136/D136)*100</f>
        <v>89.73668341708543</v>
      </c>
      <c r="G136" t="s">
        <v>14</v>
      </c>
      <c r="H136">
        <v>940</v>
      </c>
      <c r="I136" s="7">
        <f t="shared" si="2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>LEFT(P136, FIND("/", P136)- 1)</f>
        <v>film &amp; video</v>
      </c>
      <c r="R136" t="str">
        <f>TRIM(MID(P136, FIND("/",P136) + 1, LEN(P136)))</f>
        <v>documentary</v>
      </c>
      <c r="S136" s="12">
        <f>(((L136/60)/60)/24)+DATE(1970,1,1)</f>
        <v>40713.208333333336</v>
      </c>
      <c r="T136" s="13">
        <f>(((M136/60)/60)/24)+DATE(1970,1,1)</f>
        <v>40762.208333333336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>(E137/D137)*100</f>
        <v>71.27272727272728</v>
      </c>
      <c r="G137" t="s">
        <v>14</v>
      </c>
      <c r="H137">
        <v>117</v>
      </c>
      <c r="I137" s="7">
        <f t="shared" si="2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>LEFT(P137, FIND("/", P137)- 1)</f>
        <v>theater</v>
      </c>
      <c r="R137" t="str">
        <f>TRIM(MID(P137, FIND("/",P137) + 1, LEN(P137)))</f>
        <v>plays</v>
      </c>
      <c r="S137" s="12">
        <f>(((L137/60)/60)/24)+DATE(1970,1,1)</f>
        <v>41340.25</v>
      </c>
      <c r="T137" s="13">
        <f>(((M137/60)/60)/24)+DATE(1970,1,1)</f>
        <v>41345.208333333336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>(E138/D138)*100</f>
        <v>3.2862318840579712</v>
      </c>
      <c r="G138" t="s">
        <v>74</v>
      </c>
      <c r="H138">
        <v>58</v>
      </c>
      <c r="I138" s="7">
        <f t="shared" si="2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>LEFT(P138, FIND("/", P138)- 1)</f>
        <v>film &amp; video</v>
      </c>
      <c r="R138" t="str">
        <f>TRIM(MID(P138, FIND("/",P138) + 1, LEN(P138)))</f>
        <v>drama</v>
      </c>
      <c r="S138" s="12">
        <f>(((L138/60)/60)/24)+DATE(1970,1,1)</f>
        <v>41797.208333333336</v>
      </c>
      <c r="T138" s="13">
        <f>(((M138/60)/60)/24)+DATE(1970,1,1)</f>
        <v>41809.208333333336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>(E139/D139)*100</f>
        <v>261.77777777777777</v>
      </c>
      <c r="G139" t="s">
        <v>20</v>
      </c>
      <c r="H139">
        <v>50</v>
      </c>
      <c r="I139" s="7">
        <f t="shared" si="2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>LEFT(P139, FIND("/", P139)- 1)</f>
        <v>publishing</v>
      </c>
      <c r="R139" t="str">
        <f>TRIM(MID(P139, FIND("/",P139) + 1, LEN(P139)))</f>
        <v>nonfiction</v>
      </c>
      <c r="S139" s="12">
        <f>(((L139/60)/60)/24)+DATE(1970,1,1)</f>
        <v>40457.208333333336</v>
      </c>
      <c r="T139" s="13">
        <f>(((M139/60)/60)/24)+DATE(1970,1,1)</f>
        <v>40463.208333333336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>(E140/D140)*100</f>
        <v>96</v>
      </c>
      <c r="G140" t="s">
        <v>14</v>
      </c>
      <c r="H140">
        <v>115</v>
      </c>
      <c r="I140" s="7">
        <f t="shared" si="2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>LEFT(P140, FIND("/", P140)- 1)</f>
        <v>games</v>
      </c>
      <c r="R140" t="str">
        <f>TRIM(MID(P140, FIND("/",P140) + 1, LEN(P140)))</f>
        <v>mobile games</v>
      </c>
      <c r="S140" s="12">
        <f>(((L140/60)/60)/24)+DATE(1970,1,1)</f>
        <v>41180.208333333336</v>
      </c>
      <c r="T140" s="13">
        <f>(((M140/60)/60)/24)+DATE(1970,1,1)</f>
        <v>41186.208333333336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>(E141/D141)*100</f>
        <v>20.896851248642779</v>
      </c>
      <c r="G141" t="s">
        <v>14</v>
      </c>
      <c r="H141">
        <v>326</v>
      </c>
      <c r="I141" s="7">
        <f t="shared" si="2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>LEFT(P141, FIND("/", P141)- 1)</f>
        <v>technology</v>
      </c>
      <c r="R141" t="str">
        <f>TRIM(MID(P141, FIND("/",P141) + 1, LEN(P141)))</f>
        <v>wearables</v>
      </c>
      <c r="S141" s="12">
        <f>(((L141/60)/60)/24)+DATE(1970,1,1)</f>
        <v>42115.208333333328</v>
      </c>
      <c r="T141" s="13">
        <f>(((M141/60)/60)/24)+DATE(1970,1,1)</f>
        <v>42131.208333333328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>(E142/D142)*100</f>
        <v>223.16363636363636</v>
      </c>
      <c r="G142" t="s">
        <v>20</v>
      </c>
      <c r="H142">
        <v>186</v>
      </c>
      <c r="I142" s="7">
        <f t="shared" si="2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>LEFT(P142, FIND("/", P142)- 1)</f>
        <v>film &amp; video</v>
      </c>
      <c r="R142" t="str">
        <f>TRIM(MID(P142, FIND("/",P142) + 1, LEN(P142)))</f>
        <v>documentary</v>
      </c>
      <c r="S142" s="12">
        <f>(((L142/60)/60)/24)+DATE(1970,1,1)</f>
        <v>43156.25</v>
      </c>
      <c r="T142" s="13">
        <f>(((M142/60)/60)/24)+DATE(1970,1,1)</f>
        <v>43161.25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>(E143/D143)*100</f>
        <v>101.59097978227061</v>
      </c>
      <c r="G143" t="s">
        <v>20</v>
      </c>
      <c r="H143">
        <v>1071</v>
      </c>
      <c r="I143" s="7">
        <f t="shared" si="2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>LEFT(P143, FIND("/", P143)- 1)</f>
        <v>technology</v>
      </c>
      <c r="R143" t="str">
        <f>TRIM(MID(P143, FIND("/",P143) + 1, LEN(P143)))</f>
        <v>web</v>
      </c>
      <c r="S143" s="12">
        <f>(((L143/60)/60)/24)+DATE(1970,1,1)</f>
        <v>42167.208333333328</v>
      </c>
      <c r="T143" s="13">
        <f>(((M143/60)/60)/24)+DATE(1970,1,1)</f>
        <v>42173.208333333328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>(E144/D144)*100</f>
        <v>230.03999999999996</v>
      </c>
      <c r="G144" t="s">
        <v>20</v>
      </c>
      <c r="H144">
        <v>117</v>
      </c>
      <c r="I144" s="7">
        <f t="shared" si="2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>LEFT(P144, FIND("/", P144)- 1)</f>
        <v>technology</v>
      </c>
      <c r="R144" t="str">
        <f>TRIM(MID(P144, FIND("/",P144) + 1, LEN(P144)))</f>
        <v>web</v>
      </c>
      <c r="S144" s="12">
        <f>(((L144/60)/60)/24)+DATE(1970,1,1)</f>
        <v>41005.208333333336</v>
      </c>
      <c r="T144" s="13">
        <f>(((M144/60)/60)/24)+DATE(1970,1,1)</f>
        <v>41046.208333333336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>(E145/D145)*100</f>
        <v>135.59259259259261</v>
      </c>
      <c r="G145" t="s">
        <v>20</v>
      </c>
      <c r="H145">
        <v>70</v>
      </c>
      <c r="I145" s="7">
        <f t="shared" si="2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>LEFT(P145, FIND("/", P145)- 1)</f>
        <v>music</v>
      </c>
      <c r="R145" t="str">
        <f>TRIM(MID(P145, FIND("/",P145) + 1, LEN(P145)))</f>
        <v>indie rock</v>
      </c>
      <c r="S145" s="12">
        <f>(((L145/60)/60)/24)+DATE(1970,1,1)</f>
        <v>40357.208333333336</v>
      </c>
      <c r="T145" s="13">
        <f>(((M145/60)/60)/24)+DATE(1970,1,1)</f>
        <v>40377.208333333336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>(E146/D146)*100</f>
        <v>129.1</v>
      </c>
      <c r="G146" t="s">
        <v>20</v>
      </c>
      <c r="H146">
        <v>135</v>
      </c>
      <c r="I146" s="7">
        <f t="shared" si="2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>LEFT(P146, FIND("/", P146)- 1)</f>
        <v>theater</v>
      </c>
      <c r="R146" t="str">
        <f>TRIM(MID(P146, FIND("/",P146) + 1, LEN(P146)))</f>
        <v>plays</v>
      </c>
      <c r="S146" s="12">
        <f>(((L146/60)/60)/24)+DATE(1970,1,1)</f>
        <v>43633.208333333328</v>
      </c>
      <c r="T146" s="13">
        <f>(((M146/60)/60)/24)+DATE(1970,1,1)</f>
        <v>43641.208333333328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>(E147/D147)*100</f>
        <v>236.512</v>
      </c>
      <c r="G147" t="s">
        <v>20</v>
      </c>
      <c r="H147">
        <v>768</v>
      </c>
      <c r="I147" s="7">
        <f t="shared" si="2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>LEFT(P147, FIND("/", P147)- 1)</f>
        <v>technology</v>
      </c>
      <c r="R147" t="str">
        <f>TRIM(MID(P147, FIND("/",P147) + 1, LEN(P147)))</f>
        <v>wearables</v>
      </c>
      <c r="S147" s="12">
        <f>(((L147/60)/60)/24)+DATE(1970,1,1)</f>
        <v>41889.208333333336</v>
      </c>
      <c r="T147" s="13">
        <f>(((M147/60)/60)/24)+DATE(1970,1,1)</f>
        <v>41894.208333333336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>(E148/D148)*100</f>
        <v>17.25</v>
      </c>
      <c r="G148" t="s">
        <v>74</v>
      </c>
      <c r="H148">
        <v>51</v>
      </c>
      <c r="I148" s="7">
        <f t="shared" si="2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>LEFT(P148, FIND("/", P148)- 1)</f>
        <v>theater</v>
      </c>
      <c r="R148" t="str">
        <f>TRIM(MID(P148, FIND("/",P148) + 1, LEN(P148)))</f>
        <v>plays</v>
      </c>
      <c r="S148" s="12">
        <f>(((L148/60)/60)/24)+DATE(1970,1,1)</f>
        <v>40855.25</v>
      </c>
      <c r="T148" s="13">
        <f>(((M148/60)/60)/24)+DATE(1970,1,1)</f>
        <v>40875.25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>(E149/D149)*100</f>
        <v>112.49397590361446</v>
      </c>
      <c r="G149" t="s">
        <v>20</v>
      </c>
      <c r="H149">
        <v>199</v>
      </c>
      <c r="I149" s="7">
        <f t="shared" si="2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>LEFT(P149, FIND("/", P149)- 1)</f>
        <v>theater</v>
      </c>
      <c r="R149" t="str">
        <f>TRIM(MID(P149, FIND("/",P149) + 1, LEN(P149)))</f>
        <v>plays</v>
      </c>
      <c r="S149" s="12">
        <f>(((L149/60)/60)/24)+DATE(1970,1,1)</f>
        <v>42534.208333333328</v>
      </c>
      <c r="T149" s="13">
        <f>(((M149/60)/60)/24)+DATE(1970,1,1)</f>
        <v>42540.208333333328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>(E150/D150)*100</f>
        <v>121.02150537634408</v>
      </c>
      <c r="G150" t="s">
        <v>20</v>
      </c>
      <c r="H150">
        <v>107</v>
      </c>
      <c r="I150" s="7">
        <f t="shared" si="2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>LEFT(P150, FIND("/", P150)- 1)</f>
        <v>technology</v>
      </c>
      <c r="R150" t="str">
        <f>TRIM(MID(P150, FIND("/",P150) + 1, LEN(P150)))</f>
        <v>wearables</v>
      </c>
      <c r="S150" s="12">
        <f>(((L150/60)/60)/24)+DATE(1970,1,1)</f>
        <v>42941.208333333328</v>
      </c>
      <c r="T150" s="13">
        <f>(((M150/60)/60)/24)+DATE(1970,1,1)</f>
        <v>42950.208333333328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>(E151/D151)*100</f>
        <v>219.87096774193549</v>
      </c>
      <c r="G151" t="s">
        <v>20</v>
      </c>
      <c r="H151">
        <v>195</v>
      </c>
      <c r="I151" s="7">
        <f t="shared" si="2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>LEFT(P151, FIND("/", P151)- 1)</f>
        <v>music</v>
      </c>
      <c r="R151" t="str">
        <f>TRIM(MID(P151, FIND("/",P151) + 1, LEN(P151)))</f>
        <v>indie rock</v>
      </c>
      <c r="S151" s="12">
        <f>(((L151/60)/60)/24)+DATE(1970,1,1)</f>
        <v>41275.25</v>
      </c>
      <c r="T151" s="13">
        <f>(((M151/60)/60)/24)+DATE(1970,1,1)</f>
        <v>41327.25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>(E152/D152)*100</f>
        <v>1</v>
      </c>
      <c r="G152" t="s">
        <v>14</v>
      </c>
      <c r="H152">
        <v>1</v>
      </c>
      <c r="I152" s="7">
        <f t="shared" si="2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>LEFT(P152, FIND("/", P152)- 1)</f>
        <v>music</v>
      </c>
      <c r="R152" t="str">
        <f>TRIM(MID(P152, FIND("/",P152) + 1, LEN(P152)))</f>
        <v>rock</v>
      </c>
      <c r="S152" s="12">
        <f>(((L152/60)/60)/24)+DATE(1970,1,1)</f>
        <v>43450.25</v>
      </c>
      <c r="T152" s="13">
        <f>(((M152/60)/60)/24)+DATE(1970,1,1)</f>
        <v>43451.25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>(E153/D153)*100</f>
        <v>64.166909620991248</v>
      </c>
      <c r="G153" t="s">
        <v>14</v>
      </c>
      <c r="H153">
        <v>1467</v>
      </c>
      <c r="I153" s="7">
        <f t="shared" si="2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>LEFT(P153, FIND("/", P153)- 1)</f>
        <v>music</v>
      </c>
      <c r="R153" t="str">
        <f>TRIM(MID(P153, FIND("/",P153) + 1, LEN(P153)))</f>
        <v>electric music</v>
      </c>
      <c r="S153" s="12">
        <f>(((L153/60)/60)/24)+DATE(1970,1,1)</f>
        <v>41799.208333333336</v>
      </c>
      <c r="T153" s="13">
        <f>(((M153/60)/60)/24)+DATE(1970,1,1)</f>
        <v>41850.208333333336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>(E154/D154)*100</f>
        <v>423.06746987951806</v>
      </c>
      <c r="G154" t="s">
        <v>20</v>
      </c>
      <c r="H154">
        <v>3376</v>
      </c>
      <c r="I154" s="7">
        <f t="shared" si="2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>LEFT(P154, FIND("/", P154)- 1)</f>
        <v>music</v>
      </c>
      <c r="R154" t="str">
        <f>TRIM(MID(P154, FIND("/",P154) + 1, LEN(P154)))</f>
        <v>indie rock</v>
      </c>
      <c r="S154" s="12">
        <f>(((L154/60)/60)/24)+DATE(1970,1,1)</f>
        <v>42783.25</v>
      </c>
      <c r="T154" s="13">
        <f>(((M154/60)/60)/24)+DATE(1970,1,1)</f>
        <v>42790.25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>(E155/D155)*100</f>
        <v>92.984160506863773</v>
      </c>
      <c r="G155" t="s">
        <v>14</v>
      </c>
      <c r="H155">
        <v>5681</v>
      </c>
      <c r="I155" s="7">
        <f t="shared" si="2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>LEFT(P155, FIND("/", P155)- 1)</f>
        <v>theater</v>
      </c>
      <c r="R155" t="str">
        <f>TRIM(MID(P155, FIND("/",P155) + 1, LEN(P155)))</f>
        <v>plays</v>
      </c>
      <c r="S155" s="12">
        <f>(((L155/60)/60)/24)+DATE(1970,1,1)</f>
        <v>41201.208333333336</v>
      </c>
      <c r="T155" s="13">
        <f>(((M155/60)/60)/24)+DATE(1970,1,1)</f>
        <v>41207.208333333336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>(E156/D156)*100</f>
        <v>58.756567425569173</v>
      </c>
      <c r="G156" t="s">
        <v>14</v>
      </c>
      <c r="H156">
        <v>1059</v>
      </c>
      <c r="I156" s="7">
        <f t="shared" si="2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>LEFT(P156, FIND("/", P156)- 1)</f>
        <v>music</v>
      </c>
      <c r="R156" t="str">
        <f>TRIM(MID(P156, FIND("/",P156) + 1, LEN(P156)))</f>
        <v>indie rock</v>
      </c>
      <c r="S156" s="12">
        <f>(((L156/60)/60)/24)+DATE(1970,1,1)</f>
        <v>42502.208333333328</v>
      </c>
      <c r="T156" s="13">
        <f>(((M156/60)/60)/24)+DATE(1970,1,1)</f>
        <v>42525.208333333328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>(E157/D157)*100</f>
        <v>65.022222222222226</v>
      </c>
      <c r="G157" t="s">
        <v>14</v>
      </c>
      <c r="H157">
        <v>1194</v>
      </c>
      <c r="I157" s="7">
        <f t="shared" si="2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>LEFT(P157, FIND("/", P157)- 1)</f>
        <v>theater</v>
      </c>
      <c r="R157" t="str">
        <f>TRIM(MID(P157, FIND("/",P157) + 1, LEN(P157)))</f>
        <v>plays</v>
      </c>
      <c r="S157" s="12">
        <f>(((L157/60)/60)/24)+DATE(1970,1,1)</f>
        <v>40262.208333333336</v>
      </c>
      <c r="T157" s="13">
        <f>(((M157/60)/60)/24)+DATE(1970,1,1)</f>
        <v>40277.208333333336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>(E158/D158)*100</f>
        <v>73.939560439560438</v>
      </c>
      <c r="G158" t="s">
        <v>74</v>
      </c>
      <c r="H158">
        <v>379</v>
      </c>
      <c r="I158" s="7">
        <f t="shared" si="2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>LEFT(P158, FIND("/", P158)- 1)</f>
        <v>music</v>
      </c>
      <c r="R158" t="str">
        <f>TRIM(MID(P158, FIND("/",P158) + 1, LEN(P158)))</f>
        <v>rock</v>
      </c>
      <c r="S158" s="12">
        <f>(((L158/60)/60)/24)+DATE(1970,1,1)</f>
        <v>43743.208333333328</v>
      </c>
      <c r="T158" s="13">
        <f>(((M158/60)/60)/24)+DATE(1970,1,1)</f>
        <v>43767.208333333328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>(E159/D159)*100</f>
        <v>52.666666666666664</v>
      </c>
      <c r="G159" t="s">
        <v>14</v>
      </c>
      <c r="H159">
        <v>30</v>
      </c>
      <c r="I159" s="7">
        <f t="shared" si="2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>LEFT(P159, FIND("/", P159)- 1)</f>
        <v>photography</v>
      </c>
      <c r="R159" t="str">
        <f>TRIM(MID(P159, FIND("/",P159) + 1, LEN(P159)))</f>
        <v>photography books</v>
      </c>
      <c r="S159" s="12">
        <f>(((L159/60)/60)/24)+DATE(1970,1,1)</f>
        <v>41638.25</v>
      </c>
      <c r="T159" s="13">
        <f>(((M159/60)/60)/24)+DATE(1970,1,1)</f>
        <v>41650.25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>(E160/D160)*100</f>
        <v>220.95238095238096</v>
      </c>
      <c r="G160" t="s">
        <v>20</v>
      </c>
      <c r="H160">
        <v>41</v>
      </c>
      <c r="I160" s="7">
        <f t="shared" si="2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>LEFT(P160, FIND("/", P160)- 1)</f>
        <v>music</v>
      </c>
      <c r="R160" t="str">
        <f>TRIM(MID(P160, FIND("/",P160) + 1, LEN(P160)))</f>
        <v>rock</v>
      </c>
      <c r="S160" s="12">
        <f>(((L160/60)/60)/24)+DATE(1970,1,1)</f>
        <v>42346.25</v>
      </c>
      <c r="T160" s="13">
        <f>(((M160/60)/60)/24)+DATE(1970,1,1)</f>
        <v>42347.25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>(E161/D161)*100</f>
        <v>100.01150627615063</v>
      </c>
      <c r="G161" t="s">
        <v>20</v>
      </c>
      <c r="H161">
        <v>1821</v>
      </c>
      <c r="I161" s="7">
        <f t="shared" si="2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>LEFT(P161, FIND("/", P161)- 1)</f>
        <v>theater</v>
      </c>
      <c r="R161" t="str">
        <f>TRIM(MID(P161, FIND("/",P161) + 1, LEN(P161)))</f>
        <v>plays</v>
      </c>
      <c r="S161" s="12">
        <f>(((L161/60)/60)/24)+DATE(1970,1,1)</f>
        <v>43551.208333333328</v>
      </c>
      <c r="T161" s="13">
        <f>(((M161/60)/60)/24)+DATE(1970,1,1)</f>
        <v>43569.208333333328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>(E162/D162)*100</f>
        <v>162.3125</v>
      </c>
      <c r="G162" t="s">
        <v>20</v>
      </c>
      <c r="H162">
        <v>164</v>
      </c>
      <c r="I162" s="7">
        <f t="shared" si="2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>LEFT(P162, FIND("/", P162)- 1)</f>
        <v>technology</v>
      </c>
      <c r="R162" t="str">
        <f>TRIM(MID(P162, FIND("/",P162) + 1, LEN(P162)))</f>
        <v>wearables</v>
      </c>
      <c r="S162" s="12">
        <f>(((L162/60)/60)/24)+DATE(1970,1,1)</f>
        <v>43582.208333333328</v>
      </c>
      <c r="T162" s="13">
        <f>(((M162/60)/60)/24)+DATE(1970,1,1)</f>
        <v>43598.208333333328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>(E163/D163)*100</f>
        <v>78.181818181818187</v>
      </c>
      <c r="G163" t="s">
        <v>14</v>
      </c>
      <c r="H163">
        <v>75</v>
      </c>
      <c r="I163" s="7">
        <f t="shared" si="2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>LEFT(P163, FIND("/", P163)- 1)</f>
        <v>technology</v>
      </c>
      <c r="R163" t="str">
        <f>TRIM(MID(P163, FIND("/",P163) + 1, LEN(P163)))</f>
        <v>web</v>
      </c>
      <c r="S163" s="12">
        <f>(((L163/60)/60)/24)+DATE(1970,1,1)</f>
        <v>42270.208333333328</v>
      </c>
      <c r="T163" s="13">
        <f>(((M163/60)/60)/24)+DATE(1970,1,1)</f>
        <v>42276.208333333328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>(E164/D164)*100</f>
        <v>149.73770491803279</v>
      </c>
      <c r="G164" t="s">
        <v>20</v>
      </c>
      <c r="H164">
        <v>157</v>
      </c>
      <c r="I164" s="7">
        <f t="shared" si="2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>LEFT(P164, FIND("/", P164)- 1)</f>
        <v>music</v>
      </c>
      <c r="R164" t="str">
        <f>TRIM(MID(P164, FIND("/",P164) + 1, LEN(P164)))</f>
        <v>rock</v>
      </c>
      <c r="S164" s="12">
        <f>(((L164/60)/60)/24)+DATE(1970,1,1)</f>
        <v>43442.25</v>
      </c>
      <c r="T164" s="13">
        <f>(((M164/60)/60)/24)+DATE(1970,1,1)</f>
        <v>43472.25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>(E165/D165)*100</f>
        <v>253.25714285714284</v>
      </c>
      <c r="G165" t="s">
        <v>20</v>
      </c>
      <c r="H165">
        <v>246</v>
      </c>
      <c r="I165" s="7">
        <f t="shared" si="2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>LEFT(P165, FIND("/", P165)- 1)</f>
        <v>photography</v>
      </c>
      <c r="R165" t="str">
        <f>TRIM(MID(P165, FIND("/",P165) + 1, LEN(P165)))</f>
        <v>photography books</v>
      </c>
      <c r="S165" s="12">
        <f>(((L165/60)/60)/24)+DATE(1970,1,1)</f>
        <v>43028.208333333328</v>
      </c>
      <c r="T165" s="13">
        <f>(((M165/60)/60)/24)+DATE(1970,1,1)</f>
        <v>43077.25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>(E166/D166)*100</f>
        <v>100.16943521594683</v>
      </c>
      <c r="G166" t="s">
        <v>20</v>
      </c>
      <c r="H166">
        <v>1396</v>
      </c>
      <c r="I166" s="7">
        <f t="shared" si="2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>LEFT(P166, FIND("/", P166)- 1)</f>
        <v>theater</v>
      </c>
      <c r="R166" t="str">
        <f>TRIM(MID(P166, FIND("/",P166) + 1, LEN(P166)))</f>
        <v>plays</v>
      </c>
      <c r="S166" s="12">
        <f>(((L166/60)/60)/24)+DATE(1970,1,1)</f>
        <v>43016.208333333328</v>
      </c>
      <c r="T166" s="13">
        <f>(((M166/60)/60)/24)+DATE(1970,1,1)</f>
        <v>43017.208333333328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>(E167/D167)*100</f>
        <v>121.99004424778761</v>
      </c>
      <c r="G167" t="s">
        <v>20</v>
      </c>
      <c r="H167">
        <v>2506</v>
      </c>
      <c r="I167" s="7">
        <f t="shared" si="2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>LEFT(P167, FIND("/", P167)- 1)</f>
        <v>technology</v>
      </c>
      <c r="R167" t="str">
        <f>TRIM(MID(P167, FIND("/",P167) + 1, LEN(P167)))</f>
        <v>web</v>
      </c>
      <c r="S167" s="12">
        <f>(((L167/60)/60)/24)+DATE(1970,1,1)</f>
        <v>42948.208333333328</v>
      </c>
      <c r="T167" s="13">
        <f>(((M167/60)/60)/24)+DATE(1970,1,1)</f>
        <v>42980.208333333328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>(E168/D168)*100</f>
        <v>137.13265306122449</v>
      </c>
      <c r="G168" t="s">
        <v>20</v>
      </c>
      <c r="H168">
        <v>244</v>
      </c>
      <c r="I168" s="7">
        <f t="shared" si="2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>LEFT(P168, FIND("/", P168)- 1)</f>
        <v>photography</v>
      </c>
      <c r="R168" t="str">
        <f>TRIM(MID(P168, FIND("/",P168) + 1, LEN(P168)))</f>
        <v>photography books</v>
      </c>
      <c r="S168" s="12">
        <f>(((L168/60)/60)/24)+DATE(1970,1,1)</f>
        <v>40534.25</v>
      </c>
      <c r="T168" s="13">
        <f>(((M168/60)/60)/24)+DATE(1970,1,1)</f>
        <v>40538.25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>(E169/D169)*100</f>
        <v>415.53846153846149</v>
      </c>
      <c r="G169" t="s">
        <v>20</v>
      </c>
      <c r="H169">
        <v>146</v>
      </c>
      <c r="I169" s="7">
        <f t="shared" si="2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>LEFT(P169, FIND("/", P169)- 1)</f>
        <v>theater</v>
      </c>
      <c r="R169" t="str">
        <f>TRIM(MID(P169, FIND("/",P169) + 1, LEN(P169)))</f>
        <v>plays</v>
      </c>
      <c r="S169" s="12">
        <f>(((L169/60)/60)/24)+DATE(1970,1,1)</f>
        <v>41435.208333333336</v>
      </c>
      <c r="T169" s="13">
        <f>(((M169/60)/60)/24)+DATE(1970,1,1)</f>
        <v>41445.208333333336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>(E170/D170)*100</f>
        <v>31.30913348946136</v>
      </c>
      <c r="G170" t="s">
        <v>14</v>
      </c>
      <c r="H170">
        <v>955</v>
      </c>
      <c r="I170" s="7">
        <f t="shared" si="2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>LEFT(P170, FIND("/", P170)- 1)</f>
        <v>music</v>
      </c>
      <c r="R170" t="str">
        <f>TRIM(MID(P170, FIND("/",P170) + 1, LEN(P170)))</f>
        <v>indie rock</v>
      </c>
      <c r="S170" s="12">
        <f>(((L170/60)/60)/24)+DATE(1970,1,1)</f>
        <v>43518.25</v>
      </c>
      <c r="T170" s="13">
        <f>(((M170/60)/60)/24)+DATE(1970,1,1)</f>
        <v>43541.208333333328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>(E171/D171)*100</f>
        <v>424.08154506437768</v>
      </c>
      <c r="G171" t="s">
        <v>20</v>
      </c>
      <c r="H171">
        <v>1267</v>
      </c>
      <c r="I171" s="7">
        <f t="shared" si="2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>LEFT(P171, FIND("/", P171)- 1)</f>
        <v>film &amp; video</v>
      </c>
      <c r="R171" t="str">
        <f>TRIM(MID(P171, FIND("/",P171) + 1, LEN(P171)))</f>
        <v>shorts</v>
      </c>
      <c r="S171" s="12">
        <f>(((L171/60)/60)/24)+DATE(1970,1,1)</f>
        <v>41077.208333333336</v>
      </c>
      <c r="T171" s="13">
        <f>(((M171/60)/60)/24)+DATE(1970,1,1)</f>
        <v>41105.208333333336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>(E172/D172)*100</f>
        <v>2.93886230728336</v>
      </c>
      <c r="G172" t="s">
        <v>14</v>
      </c>
      <c r="H172">
        <v>67</v>
      </c>
      <c r="I172" s="7">
        <f t="shared" si="2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>LEFT(P172, FIND("/", P172)- 1)</f>
        <v>music</v>
      </c>
      <c r="R172" t="str">
        <f>TRIM(MID(P172, FIND("/",P172) + 1, LEN(P172)))</f>
        <v>indie rock</v>
      </c>
      <c r="S172" s="12">
        <f>(((L172/60)/60)/24)+DATE(1970,1,1)</f>
        <v>42950.208333333328</v>
      </c>
      <c r="T172" s="13">
        <f>(((M172/60)/60)/24)+DATE(1970,1,1)</f>
        <v>42957.208333333328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>(E173/D173)*100</f>
        <v>10.63265306122449</v>
      </c>
      <c r="G173" t="s">
        <v>14</v>
      </c>
      <c r="H173">
        <v>5</v>
      </c>
      <c r="I173" s="7">
        <f t="shared" si="2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>LEFT(P173, FIND("/", P173)- 1)</f>
        <v>publishing</v>
      </c>
      <c r="R173" t="str">
        <f>TRIM(MID(P173, FIND("/",P173) + 1, LEN(P173)))</f>
        <v>translations</v>
      </c>
      <c r="S173" s="12">
        <f>(((L173/60)/60)/24)+DATE(1970,1,1)</f>
        <v>41718.208333333336</v>
      </c>
      <c r="T173" s="13">
        <f>(((M173/60)/60)/24)+DATE(1970,1,1)</f>
        <v>41740.208333333336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>(E174/D174)*100</f>
        <v>82.875</v>
      </c>
      <c r="G174" t="s">
        <v>14</v>
      </c>
      <c r="H174">
        <v>26</v>
      </c>
      <c r="I174" s="7">
        <f t="shared" si="2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>LEFT(P174, FIND("/", P174)- 1)</f>
        <v>film &amp; video</v>
      </c>
      <c r="R174" t="str">
        <f>TRIM(MID(P174, FIND("/",P174) + 1, LEN(P174)))</f>
        <v>documentary</v>
      </c>
      <c r="S174" s="12">
        <f>(((L174/60)/60)/24)+DATE(1970,1,1)</f>
        <v>41839.208333333336</v>
      </c>
      <c r="T174" s="13">
        <f>(((M174/60)/60)/24)+DATE(1970,1,1)</f>
        <v>41854.208333333336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>(E175/D175)*100</f>
        <v>163.01447776628748</v>
      </c>
      <c r="G175" t="s">
        <v>20</v>
      </c>
      <c r="H175">
        <v>1561</v>
      </c>
      <c r="I175" s="7">
        <f t="shared" si="2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>LEFT(P175, FIND("/", P175)- 1)</f>
        <v>theater</v>
      </c>
      <c r="R175" t="str">
        <f>TRIM(MID(P175, FIND("/",P175) + 1, LEN(P175)))</f>
        <v>plays</v>
      </c>
      <c r="S175" s="12">
        <f>(((L175/60)/60)/24)+DATE(1970,1,1)</f>
        <v>41412.208333333336</v>
      </c>
      <c r="T175" s="13">
        <f>(((M175/60)/60)/24)+DATE(1970,1,1)</f>
        <v>41418.208333333336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>(E176/D176)*100</f>
        <v>894.66666666666674</v>
      </c>
      <c r="G176" t="s">
        <v>20</v>
      </c>
      <c r="H176">
        <v>48</v>
      </c>
      <c r="I176" s="7">
        <f t="shared" si="2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>LEFT(P176, FIND("/", P176)- 1)</f>
        <v>technology</v>
      </c>
      <c r="R176" t="str">
        <f>TRIM(MID(P176, FIND("/",P176) + 1, LEN(P176)))</f>
        <v>wearables</v>
      </c>
      <c r="S176" s="12">
        <f>(((L176/60)/60)/24)+DATE(1970,1,1)</f>
        <v>42282.208333333328</v>
      </c>
      <c r="T176" s="13">
        <f>(((M176/60)/60)/24)+DATE(1970,1,1)</f>
        <v>42283.208333333328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>(E177/D177)*100</f>
        <v>26.191501103752756</v>
      </c>
      <c r="G177" t="s">
        <v>14</v>
      </c>
      <c r="H177">
        <v>1130</v>
      </c>
      <c r="I177" s="7">
        <f t="shared" si="2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>LEFT(P177, FIND("/", P177)- 1)</f>
        <v>theater</v>
      </c>
      <c r="R177" t="str">
        <f>TRIM(MID(P177, FIND("/",P177) + 1, LEN(P177)))</f>
        <v>plays</v>
      </c>
      <c r="S177" s="12">
        <f>(((L177/60)/60)/24)+DATE(1970,1,1)</f>
        <v>42613.208333333328</v>
      </c>
      <c r="T177" s="13">
        <f>(((M177/60)/60)/24)+DATE(1970,1,1)</f>
        <v>42632.208333333328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>(E178/D178)*100</f>
        <v>74.834782608695647</v>
      </c>
      <c r="G178" t="s">
        <v>14</v>
      </c>
      <c r="H178">
        <v>782</v>
      </c>
      <c r="I178" s="7">
        <f t="shared" si="2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>LEFT(P178, FIND("/", P178)- 1)</f>
        <v>theater</v>
      </c>
      <c r="R178" t="str">
        <f>TRIM(MID(P178, FIND("/",P178) + 1, LEN(P178)))</f>
        <v>plays</v>
      </c>
      <c r="S178" s="12">
        <f>(((L178/60)/60)/24)+DATE(1970,1,1)</f>
        <v>42616.208333333328</v>
      </c>
      <c r="T178" s="13">
        <f>(((M178/60)/60)/24)+DATE(1970,1,1)</f>
        <v>42625.208333333328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>(E179/D179)*100</f>
        <v>416.47680412371136</v>
      </c>
      <c r="G179" t="s">
        <v>20</v>
      </c>
      <c r="H179">
        <v>2739</v>
      </c>
      <c r="I179" s="7">
        <f t="shared" si="2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>LEFT(P179, FIND("/", P179)- 1)</f>
        <v>theater</v>
      </c>
      <c r="R179" t="str">
        <f>TRIM(MID(P179, FIND("/",P179) + 1, LEN(P179)))</f>
        <v>plays</v>
      </c>
      <c r="S179" s="12">
        <f>(((L179/60)/60)/24)+DATE(1970,1,1)</f>
        <v>40497.25</v>
      </c>
      <c r="T179" s="13">
        <f>(((M179/60)/60)/24)+DATE(1970,1,1)</f>
        <v>40522.25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>(E180/D180)*100</f>
        <v>96.208333333333329</v>
      </c>
      <c r="G180" t="s">
        <v>14</v>
      </c>
      <c r="H180">
        <v>210</v>
      </c>
      <c r="I180" s="7">
        <f t="shared" si="2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>LEFT(P180, FIND("/", P180)- 1)</f>
        <v>food</v>
      </c>
      <c r="R180" t="str">
        <f>TRIM(MID(P180, FIND("/",P180) + 1, LEN(P180)))</f>
        <v>food trucks</v>
      </c>
      <c r="S180" s="12">
        <f>(((L180/60)/60)/24)+DATE(1970,1,1)</f>
        <v>42999.208333333328</v>
      </c>
      <c r="T180" s="13">
        <f>(((M180/60)/60)/24)+DATE(1970,1,1)</f>
        <v>43008.208333333328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>(E181/D181)*100</f>
        <v>357.71910112359546</v>
      </c>
      <c r="G181" t="s">
        <v>20</v>
      </c>
      <c r="H181">
        <v>3537</v>
      </c>
      <c r="I181" s="7">
        <f t="shared" si="2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>LEFT(P181, FIND("/", P181)- 1)</f>
        <v>theater</v>
      </c>
      <c r="R181" t="str">
        <f>TRIM(MID(P181, FIND("/",P181) + 1, LEN(P181)))</f>
        <v>plays</v>
      </c>
      <c r="S181" s="12">
        <f>(((L181/60)/60)/24)+DATE(1970,1,1)</f>
        <v>41350.208333333336</v>
      </c>
      <c r="T181" s="13">
        <f>(((M181/60)/60)/24)+DATE(1970,1,1)</f>
        <v>41351.208333333336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>(E182/D182)*100</f>
        <v>308.45714285714286</v>
      </c>
      <c r="G182" t="s">
        <v>20</v>
      </c>
      <c r="H182">
        <v>2107</v>
      </c>
      <c r="I182" s="7">
        <f t="shared" si="2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>LEFT(P182, FIND("/", P182)- 1)</f>
        <v>technology</v>
      </c>
      <c r="R182" t="str">
        <f>TRIM(MID(P182, FIND("/",P182) + 1, LEN(P182)))</f>
        <v>wearables</v>
      </c>
      <c r="S182" s="12">
        <f>(((L182/60)/60)/24)+DATE(1970,1,1)</f>
        <v>40259.208333333336</v>
      </c>
      <c r="T182" s="13">
        <f>(((M182/60)/60)/24)+DATE(1970,1,1)</f>
        <v>40264.208333333336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>(E183/D183)*100</f>
        <v>61.802325581395344</v>
      </c>
      <c r="G183" t="s">
        <v>14</v>
      </c>
      <c r="H183">
        <v>136</v>
      </c>
      <c r="I183" s="7">
        <f t="shared" si="2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>LEFT(P183, FIND("/", P183)- 1)</f>
        <v>technology</v>
      </c>
      <c r="R183" t="str">
        <f>TRIM(MID(P183, FIND("/",P183) + 1, LEN(P183)))</f>
        <v>web</v>
      </c>
      <c r="S183" s="12">
        <f>(((L183/60)/60)/24)+DATE(1970,1,1)</f>
        <v>43012.208333333328</v>
      </c>
      <c r="T183" s="13">
        <f>(((M183/60)/60)/24)+DATE(1970,1,1)</f>
        <v>43030.208333333328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>(E184/D184)*100</f>
        <v>722.32472324723244</v>
      </c>
      <c r="G184" t="s">
        <v>20</v>
      </c>
      <c r="H184">
        <v>3318</v>
      </c>
      <c r="I184" s="7">
        <f t="shared" si="2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>LEFT(P184, FIND("/", P184)- 1)</f>
        <v>theater</v>
      </c>
      <c r="R184" t="str">
        <f>TRIM(MID(P184, FIND("/",P184) + 1, LEN(P184)))</f>
        <v>plays</v>
      </c>
      <c r="S184" s="12">
        <f>(((L184/60)/60)/24)+DATE(1970,1,1)</f>
        <v>43631.208333333328</v>
      </c>
      <c r="T184" s="13">
        <f>(((M184/60)/60)/24)+DATE(1970,1,1)</f>
        <v>43647.208333333328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>(E185/D185)*100</f>
        <v>69.117647058823522</v>
      </c>
      <c r="G185" t="s">
        <v>14</v>
      </c>
      <c r="H185">
        <v>86</v>
      </c>
      <c r="I185" s="7">
        <f t="shared" si="2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>LEFT(P185, FIND("/", P185)- 1)</f>
        <v>music</v>
      </c>
      <c r="R185" t="str">
        <f>TRIM(MID(P185, FIND("/",P185) + 1, LEN(P185)))</f>
        <v>rock</v>
      </c>
      <c r="S185" s="12">
        <f>(((L185/60)/60)/24)+DATE(1970,1,1)</f>
        <v>40430.208333333336</v>
      </c>
      <c r="T185" s="13">
        <f>(((M185/60)/60)/24)+DATE(1970,1,1)</f>
        <v>40443.208333333336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>(E186/D186)*100</f>
        <v>293.05555555555554</v>
      </c>
      <c r="G186" t="s">
        <v>20</v>
      </c>
      <c r="H186">
        <v>340</v>
      </c>
      <c r="I186" s="7">
        <f t="shared" si="2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>LEFT(P186, FIND("/", P186)- 1)</f>
        <v>theater</v>
      </c>
      <c r="R186" t="str">
        <f>TRIM(MID(P186, FIND("/",P186) + 1, LEN(P186)))</f>
        <v>plays</v>
      </c>
      <c r="S186" s="12">
        <f>(((L186/60)/60)/24)+DATE(1970,1,1)</f>
        <v>43588.208333333328</v>
      </c>
      <c r="T186" s="13">
        <f>(((M186/60)/60)/24)+DATE(1970,1,1)</f>
        <v>43589.208333333328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>(E187/D187)*100</f>
        <v>71.8</v>
      </c>
      <c r="G187" t="s">
        <v>14</v>
      </c>
      <c r="H187">
        <v>19</v>
      </c>
      <c r="I187" s="7">
        <f t="shared" si="2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>LEFT(P187, FIND("/", P187)- 1)</f>
        <v>film &amp; video</v>
      </c>
      <c r="R187" t="str">
        <f>TRIM(MID(P187, FIND("/",P187) + 1, LEN(P187)))</f>
        <v>television</v>
      </c>
      <c r="S187" s="12">
        <f>(((L187/60)/60)/24)+DATE(1970,1,1)</f>
        <v>43233.208333333328</v>
      </c>
      <c r="T187" s="13">
        <f>(((M187/60)/60)/24)+DATE(1970,1,1)</f>
        <v>43244.208333333328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>(E188/D188)*100</f>
        <v>31.934684684684683</v>
      </c>
      <c r="G188" t="s">
        <v>14</v>
      </c>
      <c r="H188">
        <v>886</v>
      </c>
      <c r="I188" s="7">
        <f t="shared" si="2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>LEFT(P188, FIND("/", P188)- 1)</f>
        <v>theater</v>
      </c>
      <c r="R188" t="str">
        <f>TRIM(MID(P188, FIND("/",P188) + 1, LEN(P188)))</f>
        <v>plays</v>
      </c>
      <c r="S188" s="12">
        <f>(((L188/60)/60)/24)+DATE(1970,1,1)</f>
        <v>41782.208333333336</v>
      </c>
      <c r="T188" s="13">
        <f>(((M188/60)/60)/24)+DATE(1970,1,1)</f>
        <v>41797.208333333336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>(E189/D189)*100</f>
        <v>229.87375415282392</v>
      </c>
      <c r="G189" t="s">
        <v>20</v>
      </c>
      <c r="H189">
        <v>1442</v>
      </c>
      <c r="I189" s="7">
        <f t="shared" si="2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>LEFT(P189, FIND("/", P189)- 1)</f>
        <v>film &amp; video</v>
      </c>
      <c r="R189" t="str">
        <f>TRIM(MID(P189, FIND("/",P189) + 1, LEN(P189)))</f>
        <v>shorts</v>
      </c>
      <c r="S189" s="12">
        <f>(((L189/60)/60)/24)+DATE(1970,1,1)</f>
        <v>41328.25</v>
      </c>
      <c r="T189" s="13">
        <f>(((M189/60)/60)/24)+DATE(1970,1,1)</f>
        <v>41356.208333333336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>(E190/D190)*100</f>
        <v>32.012195121951223</v>
      </c>
      <c r="G190" t="s">
        <v>14</v>
      </c>
      <c r="H190">
        <v>35</v>
      </c>
      <c r="I190" s="7">
        <f t="shared" si="2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>LEFT(P190, FIND("/", P190)- 1)</f>
        <v>theater</v>
      </c>
      <c r="R190" t="str">
        <f>TRIM(MID(P190, FIND("/",P190) + 1, LEN(P190)))</f>
        <v>plays</v>
      </c>
      <c r="S190" s="12">
        <f>(((L190/60)/60)/24)+DATE(1970,1,1)</f>
        <v>41975.25</v>
      </c>
      <c r="T190" s="13">
        <f>(((M190/60)/60)/24)+DATE(1970,1,1)</f>
        <v>41976.25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>(E191/D191)*100</f>
        <v>23.525352848928385</v>
      </c>
      <c r="G191" t="s">
        <v>74</v>
      </c>
      <c r="H191">
        <v>441</v>
      </c>
      <c r="I191" s="7">
        <f t="shared" si="2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>LEFT(P191, FIND("/", P191)- 1)</f>
        <v>theater</v>
      </c>
      <c r="R191" t="str">
        <f>TRIM(MID(P191, FIND("/",P191) + 1, LEN(P191)))</f>
        <v>plays</v>
      </c>
      <c r="S191" s="12">
        <f>(((L191/60)/60)/24)+DATE(1970,1,1)</f>
        <v>42433.25</v>
      </c>
      <c r="T191" s="13">
        <f>(((M191/60)/60)/24)+DATE(1970,1,1)</f>
        <v>42433.25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>(E192/D192)*100</f>
        <v>68.594594594594597</v>
      </c>
      <c r="G192" t="s">
        <v>14</v>
      </c>
      <c r="H192">
        <v>24</v>
      </c>
      <c r="I192" s="7">
        <f t="shared" si="2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>LEFT(P192, FIND("/", P192)- 1)</f>
        <v>theater</v>
      </c>
      <c r="R192" t="str">
        <f>TRIM(MID(P192, FIND("/",P192) + 1, LEN(P192)))</f>
        <v>plays</v>
      </c>
      <c r="S192" s="12">
        <f>(((L192/60)/60)/24)+DATE(1970,1,1)</f>
        <v>41429.208333333336</v>
      </c>
      <c r="T192" s="13">
        <f>(((M192/60)/60)/24)+DATE(1970,1,1)</f>
        <v>41430.208333333336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>(E193/D193)*100</f>
        <v>37.952380952380956</v>
      </c>
      <c r="G193" t="s">
        <v>14</v>
      </c>
      <c r="H193">
        <v>86</v>
      </c>
      <c r="I193" s="7">
        <f t="shared" si="2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>LEFT(P193, FIND("/", P193)- 1)</f>
        <v>theater</v>
      </c>
      <c r="R193" t="str">
        <f>TRIM(MID(P193, FIND("/",P193) + 1, LEN(P193)))</f>
        <v>plays</v>
      </c>
      <c r="S193" s="12">
        <f>(((L193/60)/60)/24)+DATE(1970,1,1)</f>
        <v>43536.208333333328</v>
      </c>
      <c r="T193" s="13">
        <f>(((M193/60)/60)/24)+DATE(1970,1,1)</f>
        <v>43539.208333333328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>(E194/D194)*100</f>
        <v>19.992957746478872</v>
      </c>
      <c r="G194" t="s">
        <v>14</v>
      </c>
      <c r="H194">
        <v>243</v>
      </c>
      <c r="I194" s="7">
        <f t="shared" si="2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>LEFT(P194, FIND("/", P194)- 1)</f>
        <v>music</v>
      </c>
      <c r="R194" t="str">
        <f>TRIM(MID(P194, FIND("/",P194) + 1, LEN(P194)))</f>
        <v>rock</v>
      </c>
      <c r="S194" s="12">
        <f>(((L194/60)/60)/24)+DATE(1970,1,1)</f>
        <v>41817.208333333336</v>
      </c>
      <c r="T194" s="13">
        <f>(((M194/60)/60)/24)+DATE(1970,1,1)</f>
        <v>41821.208333333336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>(E195/D195)*100</f>
        <v>45.636363636363633</v>
      </c>
      <c r="G195" t="s">
        <v>14</v>
      </c>
      <c r="H195">
        <v>65</v>
      </c>
      <c r="I195" s="7">
        <f t="shared" ref="I195:I258" si="3">IF(F195=0, 0, (E195/H195))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>LEFT(P195, FIND("/", P195)- 1)</f>
        <v>music</v>
      </c>
      <c r="R195" t="str">
        <f>TRIM(MID(P195, FIND("/",P195) + 1, LEN(P195)))</f>
        <v>indie rock</v>
      </c>
      <c r="S195" s="12">
        <f>(((L195/60)/60)/24)+DATE(1970,1,1)</f>
        <v>43198.208333333328</v>
      </c>
      <c r="T195" s="13">
        <f>(((M195/60)/60)/24)+DATE(1970,1,1)</f>
        <v>43202.208333333328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>(E196/D196)*100</f>
        <v>122.7605633802817</v>
      </c>
      <c r="G196" t="s">
        <v>20</v>
      </c>
      <c r="H196">
        <v>126</v>
      </c>
      <c r="I196" s="7">
        <f t="shared" si="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>LEFT(P196, FIND("/", P196)- 1)</f>
        <v>music</v>
      </c>
      <c r="R196" t="str">
        <f>TRIM(MID(P196, FIND("/",P196) + 1, LEN(P196)))</f>
        <v>metal</v>
      </c>
      <c r="S196" s="12">
        <f>(((L196/60)/60)/24)+DATE(1970,1,1)</f>
        <v>42261.208333333328</v>
      </c>
      <c r="T196" s="13">
        <f>(((M196/60)/60)/24)+DATE(1970,1,1)</f>
        <v>42277.208333333328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>(E197/D197)*100</f>
        <v>361.75316455696202</v>
      </c>
      <c r="G197" t="s">
        <v>20</v>
      </c>
      <c r="H197">
        <v>524</v>
      </c>
      <c r="I197" s="7">
        <f t="shared" si="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>LEFT(P197, FIND("/", P197)- 1)</f>
        <v>music</v>
      </c>
      <c r="R197" t="str">
        <f>TRIM(MID(P197, FIND("/",P197) + 1, LEN(P197)))</f>
        <v>electric music</v>
      </c>
      <c r="S197" s="12">
        <f>(((L197/60)/60)/24)+DATE(1970,1,1)</f>
        <v>43310.208333333328</v>
      </c>
      <c r="T197" s="13">
        <f>(((M197/60)/60)/24)+DATE(1970,1,1)</f>
        <v>43317.208333333328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>(E198/D198)*100</f>
        <v>63.146341463414636</v>
      </c>
      <c r="G198" t="s">
        <v>14</v>
      </c>
      <c r="H198">
        <v>100</v>
      </c>
      <c r="I198" s="7">
        <f t="shared" si="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>LEFT(P198, FIND("/", P198)- 1)</f>
        <v>technology</v>
      </c>
      <c r="R198" t="str">
        <f>TRIM(MID(P198, FIND("/",P198) + 1, LEN(P198)))</f>
        <v>wearables</v>
      </c>
      <c r="S198" s="12">
        <f>(((L198/60)/60)/24)+DATE(1970,1,1)</f>
        <v>42616.208333333328</v>
      </c>
      <c r="T198" s="13">
        <f>(((M198/60)/60)/24)+DATE(1970,1,1)</f>
        <v>42635.208333333328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>(E199/D199)*100</f>
        <v>298.20475319926874</v>
      </c>
      <c r="G199" t="s">
        <v>20</v>
      </c>
      <c r="H199">
        <v>1989</v>
      </c>
      <c r="I199" s="7">
        <f t="shared" si="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>LEFT(P199, FIND("/", P199)- 1)</f>
        <v>film &amp; video</v>
      </c>
      <c r="R199" t="str">
        <f>TRIM(MID(P199, FIND("/",P199) + 1, LEN(P199)))</f>
        <v>drama</v>
      </c>
      <c r="S199" s="12">
        <f>(((L199/60)/60)/24)+DATE(1970,1,1)</f>
        <v>42909.208333333328</v>
      </c>
      <c r="T199" s="13">
        <f>(((M199/60)/60)/24)+DATE(1970,1,1)</f>
        <v>42923.208333333328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>(E200/D200)*100</f>
        <v>9.5585443037974684</v>
      </c>
      <c r="G200" t="s">
        <v>14</v>
      </c>
      <c r="H200">
        <v>168</v>
      </c>
      <c r="I200" s="7">
        <f t="shared" si="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>LEFT(P200, FIND("/", P200)- 1)</f>
        <v>music</v>
      </c>
      <c r="R200" t="str">
        <f>TRIM(MID(P200, FIND("/",P200) + 1, LEN(P200)))</f>
        <v>electric music</v>
      </c>
      <c r="S200" s="12">
        <f>(((L200/60)/60)/24)+DATE(1970,1,1)</f>
        <v>40396.208333333336</v>
      </c>
      <c r="T200" s="13">
        <f>(((M200/60)/60)/24)+DATE(1970,1,1)</f>
        <v>40425.208333333336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>(E201/D201)*100</f>
        <v>53.777777777777779</v>
      </c>
      <c r="G201" t="s">
        <v>14</v>
      </c>
      <c r="H201">
        <v>13</v>
      </c>
      <c r="I201" s="7">
        <f t="shared" si="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>LEFT(P201, FIND("/", P201)- 1)</f>
        <v>music</v>
      </c>
      <c r="R201" t="str">
        <f>TRIM(MID(P201, FIND("/",P201) + 1, LEN(P201)))</f>
        <v>rock</v>
      </c>
      <c r="S201" s="12">
        <f>(((L201/60)/60)/24)+DATE(1970,1,1)</f>
        <v>42192.208333333328</v>
      </c>
      <c r="T201" s="13">
        <f>(((M201/60)/60)/24)+DATE(1970,1,1)</f>
        <v>42196.208333333328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>(E202/D202)*100</f>
        <v>2</v>
      </c>
      <c r="G202" t="s">
        <v>14</v>
      </c>
      <c r="H202">
        <v>1</v>
      </c>
      <c r="I202" s="7">
        <f t="shared" si="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>LEFT(P202, FIND("/", P202)- 1)</f>
        <v>theater</v>
      </c>
      <c r="R202" t="str">
        <f>TRIM(MID(P202, FIND("/",P202) + 1, LEN(P202)))</f>
        <v>plays</v>
      </c>
      <c r="S202" s="12">
        <f>(((L202/60)/60)/24)+DATE(1970,1,1)</f>
        <v>40262.208333333336</v>
      </c>
      <c r="T202" s="13">
        <f>(((M202/60)/60)/24)+DATE(1970,1,1)</f>
        <v>40273.208333333336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>(E203/D203)*100</f>
        <v>681.19047619047615</v>
      </c>
      <c r="G203" t="s">
        <v>20</v>
      </c>
      <c r="H203">
        <v>157</v>
      </c>
      <c r="I203" s="7">
        <f t="shared" si="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>LEFT(P203, FIND("/", P203)- 1)</f>
        <v>technology</v>
      </c>
      <c r="R203" t="str">
        <f>TRIM(MID(P203, FIND("/",P203) + 1, LEN(P203)))</f>
        <v>web</v>
      </c>
      <c r="S203" s="12">
        <f>(((L203/60)/60)/24)+DATE(1970,1,1)</f>
        <v>41845.208333333336</v>
      </c>
      <c r="T203" s="13">
        <f>(((M203/60)/60)/24)+DATE(1970,1,1)</f>
        <v>41863.208333333336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>(E204/D204)*100</f>
        <v>78.831325301204828</v>
      </c>
      <c r="G204" t="s">
        <v>74</v>
      </c>
      <c r="H204">
        <v>82</v>
      </c>
      <c r="I204" s="7">
        <f t="shared" si="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>LEFT(P204, FIND("/", P204)- 1)</f>
        <v>food</v>
      </c>
      <c r="R204" t="str">
        <f>TRIM(MID(P204, FIND("/",P204) + 1, LEN(P204)))</f>
        <v>food trucks</v>
      </c>
      <c r="S204" s="12">
        <f>(((L204/60)/60)/24)+DATE(1970,1,1)</f>
        <v>40818.208333333336</v>
      </c>
      <c r="T204" s="13">
        <f>(((M204/60)/60)/24)+DATE(1970,1,1)</f>
        <v>40822.208333333336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>(E205/D205)*100</f>
        <v>134.40792216817235</v>
      </c>
      <c r="G205" t="s">
        <v>20</v>
      </c>
      <c r="H205">
        <v>4498</v>
      </c>
      <c r="I205" s="7">
        <f t="shared" si="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>LEFT(P205, FIND("/", P205)- 1)</f>
        <v>theater</v>
      </c>
      <c r="R205" t="str">
        <f>TRIM(MID(P205, FIND("/",P205) + 1, LEN(P205)))</f>
        <v>plays</v>
      </c>
      <c r="S205" s="12">
        <f>(((L205/60)/60)/24)+DATE(1970,1,1)</f>
        <v>42752.25</v>
      </c>
      <c r="T205" s="13">
        <f>(((M205/60)/60)/24)+DATE(1970,1,1)</f>
        <v>42754.25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>(E206/D206)*100</f>
        <v>3.3719999999999999</v>
      </c>
      <c r="G206" t="s">
        <v>14</v>
      </c>
      <c r="H206">
        <v>40</v>
      </c>
      <c r="I206" s="7">
        <f t="shared" si="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>LEFT(P206, FIND("/", P206)- 1)</f>
        <v>music</v>
      </c>
      <c r="R206" t="str">
        <f>TRIM(MID(P206, FIND("/",P206) + 1, LEN(P206)))</f>
        <v>jazz</v>
      </c>
      <c r="S206" s="12">
        <f>(((L206/60)/60)/24)+DATE(1970,1,1)</f>
        <v>40636.208333333336</v>
      </c>
      <c r="T206" s="13">
        <f>(((M206/60)/60)/24)+DATE(1970,1,1)</f>
        <v>40646.208333333336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>(E207/D207)*100</f>
        <v>431.84615384615387</v>
      </c>
      <c r="G207" t="s">
        <v>20</v>
      </c>
      <c r="H207">
        <v>80</v>
      </c>
      <c r="I207" s="7">
        <f t="shared" si="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>LEFT(P207, FIND("/", P207)- 1)</f>
        <v>theater</v>
      </c>
      <c r="R207" t="str">
        <f>TRIM(MID(P207, FIND("/",P207) + 1, LEN(P207)))</f>
        <v>plays</v>
      </c>
      <c r="S207" s="12">
        <f>(((L207/60)/60)/24)+DATE(1970,1,1)</f>
        <v>43390.208333333328</v>
      </c>
      <c r="T207" s="13">
        <f>(((M207/60)/60)/24)+DATE(1970,1,1)</f>
        <v>43402.208333333328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>(E208/D208)*100</f>
        <v>38.844444444444441</v>
      </c>
      <c r="G208" t="s">
        <v>74</v>
      </c>
      <c r="H208">
        <v>57</v>
      </c>
      <c r="I208" s="7">
        <f t="shared" si="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>LEFT(P208, FIND("/", P208)- 1)</f>
        <v>publishing</v>
      </c>
      <c r="R208" t="str">
        <f>TRIM(MID(P208, FIND("/",P208) + 1, LEN(P208)))</f>
        <v>fiction</v>
      </c>
      <c r="S208" s="12">
        <f>(((L208/60)/60)/24)+DATE(1970,1,1)</f>
        <v>40236.25</v>
      </c>
      <c r="T208" s="13">
        <f>(((M208/60)/60)/24)+DATE(1970,1,1)</f>
        <v>40245.25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>(E209/D209)*100</f>
        <v>425.7</v>
      </c>
      <c r="G209" t="s">
        <v>20</v>
      </c>
      <c r="H209">
        <v>43</v>
      </c>
      <c r="I209" s="7">
        <f t="shared" si="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>LEFT(P209, FIND("/", P209)- 1)</f>
        <v>music</v>
      </c>
      <c r="R209" t="str">
        <f>TRIM(MID(P209, FIND("/",P209) + 1, LEN(P209)))</f>
        <v>rock</v>
      </c>
      <c r="S209" s="12">
        <f>(((L209/60)/60)/24)+DATE(1970,1,1)</f>
        <v>43340.208333333328</v>
      </c>
      <c r="T209" s="13">
        <f>(((M209/60)/60)/24)+DATE(1970,1,1)</f>
        <v>43360.208333333328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>(E210/D210)*100</f>
        <v>101.12239715591672</v>
      </c>
      <c r="G210" t="s">
        <v>20</v>
      </c>
      <c r="H210">
        <v>2053</v>
      </c>
      <c r="I210" s="7">
        <f t="shared" si="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>LEFT(P210, FIND("/", P210)- 1)</f>
        <v>film &amp; video</v>
      </c>
      <c r="R210" t="str">
        <f>TRIM(MID(P210, FIND("/",P210) + 1, LEN(P210)))</f>
        <v>documentary</v>
      </c>
      <c r="S210" s="12">
        <f>(((L210/60)/60)/24)+DATE(1970,1,1)</f>
        <v>43048.25</v>
      </c>
      <c r="T210" s="13">
        <f>(((M210/60)/60)/24)+DATE(1970,1,1)</f>
        <v>43072.25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>(E211/D211)*100</f>
        <v>21.188688946015425</v>
      </c>
      <c r="G211" t="s">
        <v>47</v>
      </c>
      <c r="H211">
        <v>808</v>
      </c>
      <c r="I211" s="7">
        <f t="shared" si="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>LEFT(P211, FIND("/", P211)- 1)</f>
        <v>film &amp; video</v>
      </c>
      <c r="R211" t="str">
        <f>TRIM(MID(P211, FIND("/",P211) + 1, LEN(P211)))</f>
        <v>documentary</v>
      </c>
      <c r="S211" s="12">
        <f>(((L211/60)/60)/24)+DATE(1970,1,1)</f>
        <v>42496.208333333328</v>
      </c>
      <c r="T211" s="13">
        <f>(((M211/60)/60)/24)+DATE(1970,1,1)</f>
        <v>42503.208333333328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>(E212/D212)*100</f>
        <v>67.425531914893625</v>
      </c>
      <c r="G212" t="s">
        <v>14</v>
      </c>
      <c r="H212">
        <v>226</v>
      </c>
      <c r="I212" s="7">
        <f t="shared" si="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>LEFT(P212, FIND("/", P212)- 1)</f>
        <v>film &amp; video</v>
      </c>
      <c r="R212" t="str">
        <f>TRIM(MID(P212, FIND("/",P212) + 1, LEN(P212)))</f>
        <v>science fiction</v>
      </c>
      <c r="S212" s="12">
        <f>(((L212/60)/60)/24)+DATE(1970,1,1)</f>
        <v>42797.25</v>
      </c>
      <c r="T212" s="13">
        <f>(((M212/60)/60)/24)+DATE(1970,1,1)</f>
        <v>42824.208333333328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>(E213/D213)*100</f>
        <v>94.923371647509583</v>
      </c>
      <c r="G213" t="s">
        <v>14</v>
      </c>
      <c r="H213">
        <v>1625</v>
      </c>
      <c r="I213" s="7">
        <f t="shared" si="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>LEFT(P213, FIND("/", P213)- 1)</f>
        <v>theater</v>
      </c>
      <c r="R213" t="str">
        <f>TRIM(MID(P213, FIND("/",P213) + 1, LEN(P213)))</f>
        <v>plays</v>
      </c>
      <c r="S213" s="12">
        <f>(((L213/60)/60)/24)+DATE(1970,1,1)</f>
        <v>41513.208333333336</v>
      </c>
      <c r="T213" s="13">
        <f>(((M213/60)/60)/24)+DATE(1970,1,1)</f>
        <v>41537.208333333336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>(E214/D214)*100</f>
        <v>151.85185185185185</v>
      </c>
      <c r="G214" t="s">
        <v>20</v>
      </c>
      <c r="H214">
        <v>168</v>
      </c>
      <c r="I214" s="7">
        <f t="shared" si="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>LEFT(P214, FIND("/", P214)- 1)</f>
        <v>theater</v>
      </c>
      <c r="R214" t="str">
        <f>TRIM(MID(P214, FIND("/",P214) + 1, LEN(P214)))</f>
        <v>plays</v>
      </c>
      <c r="S214" s="12">
        <f>(((L214/60)/60)/24)+DATE(1970,1,1)</f>
        <v>43814.25</v>
      </c>
      <c r="T214" s="13">
        <f>(((M214/60)/60)/24)+DATE(1970,1,1)</f>
        <v>43860.25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>(E215/D215)*100</f>
        <v>195.16382252559728</v>
      </c>
      <c r="G215" t="s">
        <v>20</v>
      </c>
      <c r="H215">
        <v>4289</v>
      </c>
      <c r="I215" s="7">
        <f t="shared" si="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>LEFT(P215, FIND("/", P215)- 1)</f>
        <v>music</v>
      </c>
      <c r="R215" t="str">
        <f>TRIM(MID(P215, FIND("/",P215) + 1, LEN(P215)))</f>
        <v>indie rock</v>
      </c>
      <c r="S215" s="12">
        <f>(((L215/60)/60)/24)+DATE(1970,1,1)</f>
        <v>40488.208333333336</v>
      </c>
      <c r="T215" s="13">
        <f>(((M215/60)/60)/24)+DATE(1970,1,1)</f>
        <v>40496.25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>(E216/D216)*100</f>
        <v>1023.1428571428571</v>
      </c>
      <c r="G216" t="s">
        <v>20</v>
      </c>
      <c r="H216">
        <v>165</v>
      </c>
      <c r="I216" s="7">
        <f t="shared" si="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>LEFT(P216, FIND("/", P216)- 1)</f>
        <v>music</v>
      </c>
      <c r="R216" t="str">
        <f>TRIM(MID(P216, FIND("/",P216) + 1, LEN(P216)))</f>
        <v>rock</v>
      </c>
      <c r="S216" s="12">
        <f>(((L216/60)/60)/24)+DATE(1970,1,1)</f>
        <v>40409.208333333336</v>
      </c>
      <c r="T216" s="13">
        <f>(((M216/60)/60)/24)+DATE(1970,1,1)</f>
        <v>40415.208333333336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>(E217/D217)*100</f>
        <v>3.841836734693878</v>
      </c>
      <c r="G217" t="s">
        <v>14</v>
      </c>
      <c r="H217">
        <v>143</v>
      </c>
      <c r="I217" s="7">
        <f t="shared" si="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>LEFT(P217, FIND("/", P217)- 1)</f>
        <v>theater</v>
      </c>
      <c r="R217" t="str">
        <f>TRIM(MID(P217, FIND("/",P217) + 1, LEN(P217)))</f>
        <v>plays</v>
      </c>
      <c r="S217" s="12">
        <f>(((L217/60)/60)/24)+DATE(1970,1,1)</f>
        <v>43509.25</v>
      </c>
      <c r="T217" s="13">
        <f>(((M217/60)/60)/24)+DATE(1970,1,1)</f>
        <v>43511.25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>(E218/D218)*100</f>
        <v>155.07066557107643</v>
      </c>
      <c r="G218" t="s">
        <v>20</v>
      </c>
      <c r="H218">
        <v>1815</v>
      </c>
      <c r="I218" s="7">
        <f t="shared" si="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>LEFT(P218, FIND("/", P218)- 1)</f>
        <v>theater</v>
      </c>
      <c r="R218" t="str">
        <f>TRIM(MID(P218, FIND("/",P218) + 1, LEN(P218)))</f>
        <v>plays</v>
      </c>
      <c r="S218" s="12">
        <f>(((L218/60)/60)/24)+DATE(1970,1,1)</f>
        <v>40869.25</v>
      </c>
      <c r="T218" s="13">
        <f>(((M218/60)/60)/24)+DATE(1970,1,1)</f>
        <v>40871.25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>(E219/D219)*100</f>
        <v>44.753477588871718</v>
      </c>
      <c r="G219" t="s">
        <v>14</v>
      </c>
      <c r="H219">
        <v>934</v>
      </c>
      <c r="I219" s="7">
        <f t="shared" si="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>LEFT(P219, FIND("/", P219)- 1)</f>
        <v>film &amp; video</v>
      </c>
      <c r="R219" t="str">
        <f>TRIM(MID(P219, FIND("/",P219) + 1, LEN(P219)))</f>
        <v>science fiction</v>
      </c>
      <c r="S219" s="12">
        <f>(((L219/60)/60)/24)+DATE(1970,1,1)</f>
        <v>43583.208333333328</v>
      </c>
      <c r="T219" s="13">
        <f>(((M219/60)/60)/24)+DATE(1970,1,1)</f>
        <v>43592.208333333328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>(E220/D220)*100</f>
        <v>215.94736842105263</v>
      </c>
      <c r="G220" t="s">
        <v>20</v>
      </c>
      <c r="H220">
        <v>397</v>
      </c>
      <c r="I220" s="7">
        <f t="shared" si="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>LEFT(P220, FIND("/", P220)- 1)</f>
        <v>film &amp; video</v>
      </c>
      <c r="R220" t="str">
        <f>TRIM(MID(P220, FIND("/",P220) + 1, LEN(P220)))</f>
        <v>shorts</v>
      </c>
      <c r="S220" s="12">
        <f>(((L220/60)/60)/24)+DATE(1970,1,1)</f>
        <v>40858.25</v>
      </c>
      <c r="T220" s="13">
        <f>(((M220/60)/60)/24)+DATE(1970,1,1)</f>
        <v>40892.25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>(E221/D221)*100</f>
        <v>332.12709832134288</v>
      </c>
      <c r="G221" t="s">
        <v>20</v>
      </c>
      <c r="H221">
        <v>1539</v>
      </c>
      <c r="I221" s="7">
        <f t="shared" si="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>LEFT(P221, FIND("/", P221)- 1)</f>
        <v>film &amp; video</v>
      </c>
      <c r="R221" t="str">
        <f>TRIM(MID(P221, FIND("/",P221) + 1, LEN(P221)))</f>
        <v>animation</v>
      </c>
      <c r="S221" s="12">
        <f>(((L221/60)/60)/24)+DATE(1970,1,1)</f>
        <v>41137.208333333336</v>
      </c>
      <c r="T221" s="13">
        <f>(((M221/60)/60)/24)+DATE(1970,1,1)</f>
        <v>41149.208333333336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>(E222/D222)*100</f>
        <v>8.4430379746835449</v>
      </c>
      <c r="G222" t="s">
        <v>14</v>
      </c>
      <c r="H222">
        <v>17</v>
      </c>
      <c r="I222" s="7">
        <f t="shared" si="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>LEFT(P222, FIND("/", P222)- 1)</f>
        <v>theater</v>
      </c>
      <c r="R222" t="str">
        <f>TRIM(MID(P222, FIND("/",P222) + 1, LEN(P222)))</f>
        <v>plays</v>
      </c>
      <c r="S222" s="12">
        <f>(((L222/60)/60)/24)+DATE(1970,1,1)</f>
        <v>40725.208333333336</v>
      </c>
      <c r="T222" s="13">
        <f>(((M222/60)/60)/24)+DATE(1970,1,1)</f>
        <v>40743.208333333336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>(E223/D223)*100</f>
        <v>98.625514403292186</v>
      </c>
      <c r="G223" t="s">
        <v>14</v>
      </c>
      <c r="H223">
        <v>2179</v>
      </c>
      <c r="I223" s="7">
        <f t="shared" si="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>LEFT(P223, FIND("/", P223)- 1)</f>
        <v>food</v>
      </c>
      <c r="R223" t="str">
        <f>TRIM(MID(P223, FIND("/",P223) + 1, LEN(P223)))</f>
        <v>food trucks</v>
      </c>
      <c r="S223" s="12">
        <f>(((L223/60)/60)/24)+DATE(1970,1,1)</f>
        <v>41081.208333333336</v>
      </c>
      <c r="T223" s="13">
        <f>(((M223/60)/60)/24)+DATE(1970,1,1)</f>
        <v>41083.208333333336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>(E224/D224)*100</f>
        <v>137.97916666666669</v>
      </c>
      <c r="G224" t="s">
        <v>20</v>
      </c>
      <c r="H224">
        <v>138</v>
      </c>
      <c r="I224" s="7">
        <f t="shared" si="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>LEFT(P224, FIND("/", P224)- 1)</f>
        <v>photography</v>
      </c>
      <c r="R224" t="str">
        <f>TRIM(MID(P224, FIND("/",P224) + 1, LEN(P224)))</f>
        <v>photography books</v>
      </c>
      <c r="S224" s="12">
        <f>(((L224/60)/60)/24)+DATE(1970,1,1)</f>
        <v>41914.208333333336</v>
      </c>
      <c r="T224" s="13">
        <f>(((M224/60)/60)/24)+DATE(1970,1,1)</f>
        <v>41915.208333333336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>(E225/D225)*100</f>
        <v>93.81099656357388</v>
      </c>
      <c r="G225" t="s">
        <v>14</v>
      </c>
      <c r="H225">
        <v>931</v>
      </c>
      <c r="I225" s="7">
        <f t="shared" si="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>LEFT(P225, FIND("/", P225)- 1)</f>
        <v>theater</v>
      </c>
      <c r="R225" t="str">
        <f>TRIM(MID(P225, FIND("/",P225) + 1, LEN(P225)))</f>
        <v>plays</v>
      </c>
      <c r="S225" s="12">
        <f>(((L225/60)/60)/24)+DATE(1970,1,1)</f>
        <v>42445.208333333328</v>
      </c>
      <c r="T225" s="13">
        <f>(((M225/60)/60)/24)+DATE(1970,1,1)</f>
        <v>42459.208333333328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>(E226/D226)*100</f>
        <v>403.63930885529157</v>
      </c>
      <c r="G226" t="s">
        <v>20</v>
      </c>
      <c r="H226">
        <v>3594</v>
      </c>
      <c r="I226" s="7">
        <f t="shared" si="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>LEFT(P226, FIND("/", P226)- 1)</f>
        <v>film &amp; video</v>
      </c>
      <c r="R226" t="str">
        <f>TRIM(MID(P226, FIND("/",P226) + 1, LEN(P226)))</f>
        <v>science fiction</v>
      </c>
      <c r="S226" s="12">
        <f>(((L226/60)/60)/24)+DATE(1970,1,1)</f>
        <v>41906.208333333336</v>
      </c>
      <c r="T226" s="13">
        <f>(((M226/60)/60)/24)+DATE(1970,1,1)</f>
        <v>41951.25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>(E227/D227)*100</f>
        <v>260.1740412979351</v>
      </c>
      <c r="G227" t="s">
        <v>20</v>
      </c>
      <c r="H227">
        <v>5880</v>
      </c>
      <c r="I227" s="7">
        <f t="shared" si="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>LEFT(P227, FIND("/", P227)- 1)</f>
        <v>music</v>
      </c>
      <c r="R227" t="str">
        <f>TRIM(MID(P227, FIND("/",P227) + 1, LEN(P227)))</f>
        <v>rock</v>
      </c>
      <c r="S227" s="12">
        <f>(((L227/60)/60)/24)+DATE(1970,1,1)</f>
        <v>41762.208333333336</v>
      </c>
      <c r="T227" s="13">
        <f>(((M227/60)/60)/24)+DATE(1970,1,1)</f>
        <v>41762.208333333336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>(E228/D228)*100</f>
        <v>366.63333333333333</v>
      </c>
      <c r="G228" t="s">
        <v>20</v>
      </c>
      <c r="H228">
        <v>112</v>
      </c>
      <c r="I228" s="7">
        <f t="shared" si="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>LEFT(P228, FIND("/", P228)- 1)</f>
        <v>photography</v>
      </c>
      <c r="R228" t="str">
        <f>TRIM(MID(P228, FIND("/",P228) + 1, LEN(P228)))</f>
        <v>photography books</v>
      </c>
      <c r="S228" s="12">
        <f>(((L228/60)/60)/24)+DATE(1970,1,1)</f>
        <v>40276.208333333336</v>
      </c>
      <c r="T228" s="13">
        <f>(((M228/60)/60)/24)+DATE(1970,1,1)</f>
        <v>40313.208333333336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>(E229/D229)*100</f>
        <v>168.72085385878489</v>
      </c>
      <c r="G229" t="s">
        <v>20</v>
      </c>
      <c r="H229">
        <v>943</v>
      </c>
      <c r="I229" s="7">
        <f t="shared" si="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>LEFT(P229, FIND("/", P229)- 1)</f>
        <v>games</v>
      </c>
      <c r="R229" t="str">
        <f>TRIM(MID(P229, FIND("/",P229) + 1, LEN(P229)))</f>
        <v>mobile games</v>
      </c>
      <c r="S229" s="12">
        <f>(((L229/60)/60)/24)+DATE(1970,1,1)</f>
        <v>42139.208333333328</v>
      </c>
      <c r="T229" s="13">
        <f>(((M229/60)/60)/24)+DATE(1970,1,1)</f>
        <v>42145.208333333328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>(E230/D230)*100</f>
        <v>119.90717911530093</v>
      </c>
      <c r="G230" t="s">
        <v>20</v>
      </c>
      <c r="H230">
        <v>2468</v>
      </c>
      <c r="I230" s="7">
        <f t="shared" si="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>LEFT(P230, FIND("/", P230)- 1)</f>
        <v>film &amp; video</v>
      </c>
      <c r="R230" t="str">
        <f>TRIM(MID(P230, FIND("/",P230) + 1, LEN(P230)))</f>
        <v>animation</v>
      </c>
      <c r="S230" s="12">
        <f>(((L230/60)/60)/24)+DATE(1970,1,1)</f>
        <v>42613.208333333328</v>
      </c>
      <c r="T230" s="13">
        <f>(((M230/60)/60)/24)+DATE(1970,1,1)</f>
        <v>42638.208333333328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>(E231/D231)*100</f>
        <v>193.68925233644859</v>
      </c>
      <c r="G231" t="s">
        <v>20</v>
      </c>
      <c r="H231">
        <v>2551</v>
      </c>
      <c r="I231" s="7">
        <f t="shared" si="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>LEFT(P231, FIND("/", P231)- 1)</f>
        <v>games</v>
      </c>
      <c r="R231" t="str">
        <f>TRIM(MID(P231, FIND("/",P231) + 1, LEN(P231)))</f>
        <v>mobile games</v>
      </c>
      <c r="S231" s="12">
        <f>(((L231/60)/60)/24)+DATE(1970,1,1)</f>
        <v>42887.208333333328</v>
      </c>
      <c r="T231" s="13">
        <f>(((M231/60)/60)/24)+DATE(1970,1,1)</f>
        <v>42935.208333333328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>(E232/D232)*100</f>
        <v>420.16666666666669</v>
      </c>
      <c r="G232" t="s">
        <v>20</v>
      </c>
      <c r="H232">
        <v>101</v>
      </c>
      <c r="I232" s="7">
        <f t="shared" si="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>LEFT(P232, FIND("/", P232)- 1)</f>
        <v>games</v>
      </c>
      <c r="R232" t="str">
        <f>TRIM(MID(P232, FIND("/",P232) + 1, LEN(P232)))</f>
        <v>video games</v>
      </c>
      <c r="S232" s="12">
        <f>(((L232/60)/60)/24)+DATE(1970,1,1)</f>
        <v>43805.25</v>
      </c>
      <c r="T232" s="13">
        <f>(((M232/60)/60)/24)+DATE(1970,1,1)</f>
        <v>43805.25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>(E233/D233)*100</f>
        <v>76.708333333333329</v>
      </c>
      <c r="G233" t="s">
        <v>74</v>
      </c>
      <c r="H233">
        <v>67</v>
      </c>
      <c r="I233" s="7">
        <f t="shared" si="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>LEFT(P233, FIND("/", P233)- 1)</f>
        <v>theater</v>
      </c>
      <c r="R233" t="str">
        <f>TRIM(MID(P233, FIND("/",P233) + 1, LEN(P233)))</f>
        <v>plays</v>
      </c>
      <c r="S233" s="12">
        <f>(((L233/60)/60)/24)+DATE(1970,1,1)</f>
        <v>41415.208333333336</v>
      </c>
      <c r="T233" s="13">
        <f>(((M233/60)/60)/24)+DATE(1970,1,1)</f>
        <v>41473.208333333336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>(E234/D234)*100</f>
        <v>171.26470588235293</v>
      </c>
      <c r="G234" t="s">
        <v>20</v>
      </c>
      <c r="H234">
        <v>92</v>
      </c>
      <c r="I234" s="7">
        <f t="shared" si="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>LEFT(P234, FIND("/", P234)- 1)</f>
        <v>theater</v>
      </c>
      <c r="R234" t="str">
        <f>TRIM(MID(P234, FIND("/",P234) + 1, LEN(P234)))</f>
        <v>plays</v>
      </c>
      <c r="S234" s="12">
        <f>(((L234/60)/60)/24)+DATE(1970,1,1)</f>
        <v>42576.208333333328</v>
      </c>
      <c r="T234" s="13">
        <f>(((M234/60)/60)/24)+DATE(1970,1,1)</f>
        <v>42577.208333333328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>(E235/D235)*100</f>
        <v>157.89473684210526</v>
      </c>
      <c r="G235" t="s">
        <v>20</v>
      </c>
      <c r="H235">
        <v>62</v>
      </c>
      <c r="I235" s="7">
        <f t="shared" si="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>LEFT(P235, FIND("/", P235)- 1)</f>
        <v>film &amp; video</v>
      </c>
      <c r="R235" t="str">
        <f>TRIM(MID(P235, FIND("/",P235) + 1, LEN(P235)))</f>
        <v>animation</v>
      </c>
      <c r="S235" s="12">
        <f>(((L235/60)/60)/24)+DATE(1970,1,1)</f>
        <v>40706.208333333336</v>
      </c>
      <c r="T235" s="13">
        <f>(((M235/60)/60)/24)+DATE(1970,1,1)</f>
        <v>40722.208333333336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>(E236/D236)*100</f>
        <v>109.08</v>
      </c>
      <c r="G236" t="s">
        <v>20</v>
      </c>
      <c r="H236">
        <v>149</v>
      </c>
      <c r="I236" s="7">
        <f t="shared" si="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>LEFT(P236, FIND("/", P236)- 1)</f>
        <v>games</v>
      </c>
      <c r="R236" t="str">
        <f>TRIM(MID(P236, FIND("/",P236) + 1, LEN(P236)))</f>
        <v>video games</v>
      </c>
      <c r="S236" s="12">
        <f>(((L236/60)/60)/24)+DATE(1970,1,1)</f>
        <v>42969.208333333328</v>
      </c>
      <c r="T236" s="13">
        <f>(((M236/60)/60)/24)+DATE(1970,1,1)</f>
        <v>42976.208333333328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>(E237/D237)*100</f>
        <v>41.732558139534881</v>
      </c>
      <c r="G237" t="s">
        <v>14</v>
      </c>
      <c r="H237">
        <v>92</v>
      </c>
      <c r="I237" s="7">
        <f t="shared" si="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>LEFT(P237, FIND("/", P237)- 1)</f>
        <v>film &amp; video</v>
      </c>
      <c r="R237" t="str">
        <f>TRIM(MID(P237, FIND("/",P237) + 1, LEN(P237)))</f>
        <v>animation</v>
      </c>
      <c r="S237" s="12">
        <f>(((L237/60)/60)/24)+DATE(1970,1,1)</f>
        <v>42779.25</v>
      </c>
      <c r="T237" s="13">
        <f>(((M237/60)/60)/24)+DATE(1970,1,1)</f>
        <v>42784.25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>(E238/D238)*100</f>
        <v>10.944303797468354</v>
      </c>
      <c r="G238" t="s">
        <v>14</v>
      </c>
      <c r="H238">
        <v>57</v>
      </c>
      <c r="I238" s="7">
        <f t="shared" si="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>LEFT(P238, FIND("/", P238)- 1)</f>
        <v>music</v>
      </c>
      <c r="R238" t="str">
        <f>TRIM(MID(P238, FIND("/",P238) + 1, LEN(P238)))</f>
        <v>rock</v>
      </c>
      <c r="S238" s="12">
        <f>(((L238/60)/60)/24)+DATE(1970,1,1)</f>
        <v>43641.208333333328</v>
      </c>
      <c r="T238" s="13">
        <f>(((M238/60)/60)/24)+DATE(1970,1,1)</f>
        <v>43648.208333333328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>(E239/D239)*100</f>
        <v>159.3763440860215</v>
      </c>
      <c r="G239" t="s">
        <v>20</v>
      </c>
      <c r="H239">
        <v>329</v>
      </c>
      <c r="I239" s="7">
        <f t="shared" si="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>LEFT(P239, FIND("/", P239)- 1)</f>
        <v>film &amp; video</v>
      </c>
      <c r="R239" t="str">
        <f>TRIM(MID(P239, FIND("/",P239) + 1, LEN(P239)))</f>
        <v>animation</v>
      </c>
      <c r="S239" s="12">
        <f>(((L239/60)/60)/24)+DATE(1970,1,1)</f>
        <v>41754.208333333336</v>
      </c>
      <c r="T239" s="13">
        <f>(((M239/60)/60)/24)+DATE(1970,1,1)</f>
        <v>41756.208333333336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>(E240/D240)*100</f>
        <v>422.41666666666669</v>
      </c>
      <c r="G240" t="s">
        <v>20</v>
      </c>
      <c r="H240">
        <v>97</v>
      </c>
      <c r="I240" s="7">
        <f t="shared" si="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>LEFT(P240, FIND("/", P240)- 1)</f>
        <v>theater</v>
      </c>
      <c r="R240" t="str">
        <f>TRIM(MID(P240, FIND("/",P240) + 1, LEN(P240)))</f>
        <v>plays</v>
      </c>
      <c r="S240" s="12">
        <f>(((L240/60)/60)/24)+DATE(1970,1,1)</f>
        <v>43083.25</v>
      </c>
      <c r="T240" s="13">
        <f>(((M240/60)/60)/24)+DATE(1970,1,1)</f>
        <v>43108.25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>(E241/D241)*100</f>
        <v>97.71875</v>
      </c>
      <c r="G241" t="s">
        <v>14</v>
      </c>
      <c r="H241">
        <v>41</v>
      </c>
      <c r="I241" s="7">
        <f t="shared" si="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>LEFT(P241, FIND("/", P241)- 1)</f>
        <v>technology</v>
      </c>
      <c r="R241" t="str">
        <f>TRIM(MID(P241, FIND("/",P241) + 1, LEN(P241)))</f>
        <v>wearables</v>
      </c>
      <c r="S241" s="12">
        <f>(((L241/60)/60)/24)+DATE(1970,1,1)</f>
        <v>42245.208333333328</v>
      </c>
      <c r="T241" s="13">
        <f>(((M241/60)/60)/24)+DATE(1970,1,1)</f>
        <v>42249.208333333328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>(E242/D242)*100</f>
        <v>418.78911564625849</v>
      </c>
      <c r="G242" t="s">
        <v>20</v>
      </c>
      <c r="H242">
        <v>1784</v>
      </c>
      <c r="I242" s="7">
        <f t="shared" si="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>LEFT(P242, FIND("/", P242)- 1)</f>
        <v>theater</v>
      </c>
      <c r="R242" t="str">
        <f>TRIM(MID(P242, FIND("/",P242) + 1, LEN(P242)))</f>
        <v>plays</v>
      </c>
      <c r="S242" s="12">
        <f>(((L242/60)/60)/24)+DATE(1970,1,1)</f>
        <v>40396.208333333336</v>
      </c>
      <c r="T242" s="13">
        <f>(((M242/60)/60)/24)+DATE(1970,1,1)</f>
        <v>40397.208333333336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>(E243/D243)*100</f>
        <v>101.91632047477745</v>
      </c>
      <c r="G243" t="s">
        <v>20</v>
      </c>
      <c r="H243">
        <v>1684</v>
      </c>
      <c r="I243" s="7">
        <f t="shared" si="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>LEFT(P243, FIND("/", P243)- 1)</f>
        <v>publishing</v>
      </c>
      <c r="R243" t="str">
        <f>TRIM(MID(P243, FIND("/",P243) + 1, LEN(P243)))</f>
        <v>nonfiction</v>
      </c>
      <c r="S243" s="12">
        <f>(((L243/60)/60)/24)+DATE(1970,1,1)</f>
        <v>41742.208333333336</v>
      </c>
      <c r="T243" s="13">
        <f>(((M243/60)/60)/24)+DATE(1970,1,1)</f>
        <v>41752.208333333336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>(E244/D244)*100</f>
        <v>127.72619047619047</v>
      </c>
      <c r="G244" t="s">
        <v>20</v>
      </c>
      <c r="H244">
        <v>250</v>
      </c>
      <c r="I244" s="7">
        <f t="shared" si="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>LEFT(P244, FIND("/", P244)- 1)</f>
        <v>music</v>
      </c>
      <c r="R244" t="str">
        <f>TRIM(MID(P244, FIND("/",P244) + 1, LEN(P244)))</f>
        <v>rock</v>
      </c>
      <c r="S244" s="12">
        <f>(((L244/60)/60)/24)+DATE(1970,1,1)</f>
        <v>42865.208333333328</v>
      </c>
      <c r="T244" s="13">
        <f>(((M244/60)/60)/24)+DATE(1970,1,1)</f>
        <v>42875.208333333328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>(E245/D245)*100</f>
        <v>445.21739130434781</v>
      </c>
      <c r="G245" t="s">
        <v>20</v>
      </c>
      <c r="H245">
        <v>238</v>
      </c>
      <c r="I245" s="7">
        <f t="shared" si="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>LEFT(P245, FIND("/", P245)- 1)</f>
        <v>theater</v>
      </c>
      <c r="R245" t="str">
        <f>TRIM(MID(P245, FIND("/",P245) + 1, LEN(P245)))</f>
        <v>plays</v>
      </c>
      <c r="S245" s="12">
        <f>(((L245/60)/60)/24)+DATE(1970,1,1)</f>
        <v>43163.25</v>
      </c>
      <c r="T245" s="13">
        <f>(((M245/60)/60)/24)+DATE(1970,1,1)</f>
        <v>43166.25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>(E246/D246)*100</f>
        <v>569.71428571428578</v>
      </c>
      <c r="G246" t="s">
        <v>20</v>
      </c>
      <c r="H246">
        <v>53</v>
      </c>
      <c r="I246" s="7">
        <f t="shared" si="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>LEFT(P246, FIND("/", P246)- 1)</f>
        <v>theater</v>
      </c>
      <c r="R246" t="str">
        <f>TRIM(MID(P246, FIND("/",P246) + 1, LEN(P246)))</f>
        <v>plays</v>
      </c>
      <c r="S246" s="12">
        <f>(((L246/60)/60)/24)+DATE(1970,1,1)</f>
        <v>41834.208333333336</v>
      </c>
      <c r="T246" s="13">
        <f>(((M246/60)/60)/24)+DATE(1970,1,1)</f>
        <v>41886.208333333336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>(E247/D247)*100</f>
        <v>509.34482758620686</v>
      </c>
      <c r="G247" t="s">
        <v>20</v>
      </c>
      <c r="H247">
        <v>214</v>
      </c>
      <c r="I247" s="7">
        <f t="shared" si="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>LEFT(P247, FIND("/", P247)- 1)</f>
        <v>theater</v>
      </c>
      <c r="R247" t="str">
        <f>TRIM(MID(P247, FIND("/",P247) + 1, LEN(P247)))</f>
        <v>plays</v>
      </c>
      <c r="S247" s="12">
        <f>(((L247/60)/60)/24)+DATE(1970,1,1)</f>
        <v>41736.208333333336</v>
      </c>
      <c r="T247" s="13">
        <f>(((M247/60)/60)/24)+DATE(1970,1,1)</f>
        <v>41737.208333333336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>(E248/D248)*100</f>
        <v>325.5333333333333</v>
      </c>
      <c r="G248" t="s">
        <v>20</v>
      </c>
      <c r="H248">
        <v>222</v>
      </c>
      <c r="I248" s="7">
        <f t="shared" si="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>LEFT(P248, FIND("/", P248)- 1)</f>
        <v>technology</v>
      </c>
      <c r="R248" t="str">
        <f>TRIM(MID(P248, FIND("/",P248) + 1, LEN(P248)))</f>
        <v>web</v>
      </c>
      <c r="S248" s="12">
        <f>(((L248/60)/60)/24)+DATE(1970,1,1)</f>
        <v>41491.208333333336</v>
      </c>
      <c r="T248" s="13">
        <f>(((M248/60)/60)/24)+DATE(1970,1,1)</f>
        <v>41495.208333333336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>(E249/D249)*100</f>
        <v>932.61616161616166</v>
      </c>
      <c r="G249" t="s">
        <v>20</v>
      </c>
      <c r="H249">
        <v>1884</v>
      </c>
      <c r="I249" s="7">
        <f t="shared" si="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>LEFT(P249, FIND("/", P249)- 1)</f>
        <v>publishing</v>
      </c>
      <c r="R249" t="str">
        <f>TRIM(MID(P249, FIND("/",P249) + 1, LEN(P249)))</f>
        <v>fiction</v>
      </c>
      <c r="S249" s="12">
        <f>(((L249/60)/60)/24)+DATE(1970,1,1)</f>
        <v>42726.25</v>
      </c>
      <c r="T249" s="13">
        <f>(((M249/60)/60)/24)+DATE(1970,1,1)</f>
        <v>42741.25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>(E250/D250)*100</f>
        <v>211.33870967741933</v>
      </c>
      <c r="G250" t="s">
        <v>20</v>
      </c>
      <c r="H250">
        <v>218</v>
      </c>
      <c r="I250" s="7">
        <f t="shared" si="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>LEFT(P250, FIND("/", P250)- 1)</f>
        <v>games</v>
      </c>
      <c r="R250" t="str">
        <f>TRIM(MID(P250, FIND("/",P250) + 1, LEN(P250)))</f>
        <v>mobile games</v>
      </c>
      <c r="S250" s="12">
        <f>(((L250/60)/60)/24)+DATE(1970,1,1)</f>
        <v>42004.25</v>
      </c>
      <c r="T250" s="13">
        <f>(((M250/60)/60)/24)+DATE(1970,1,1)</f>
        <v>42009.25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>(E251/D251)*100</f>
        <v>273.32520325203251</v>
      </c>
      <c r="G251" t="s">
        <v>20</v>
      </c>
      <c r="H251">
        <v>6465</v>
      </c>
      <c r="I251" s="7">
        <f t="shared" si="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>LEFT(P251, FIND("/", P251)- 1)</f>
        <v>publishing</v>
      </c>
      <c r="R251" t="str">
        <f>TRIM(MID(P251, FIND("/",P251) + 1, LEN(P251)))</f>
        <v>translations</v>
      </c>
      <c r="S251" s="12">
        <f>(((L251/60)/60)/24)+DATE(1970,1,1)</f>
        <v>42006.25</v>
      </c>
      <c r="T251" s="13">
        <f>(((M251/60)/60)/24)+DATE(1970,1,1)</f>
        <v>42013.25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>(E252/D252)*100</f>
        <v>3</v>
      </c>
      <c r="G252" t="s">
        <v>14</v>
      </c>
      <c r="H252">
        <v>1</v>
      </c>
      <c r="I252" s="7">
        <f t="shared" si="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>LEFT(P252, FIND("/", P252)- 1)</f>
        <v>music</v>
      </c>
      <c r="R252" t="str">
        <f>TRIM(MID(P252, FIND("/",P252) + 1, LEN(P252)))</f>
        <v>rock</v>
      </c>
      <c r="S252" s="12">
        <f>(((L252/60)/60)/24)+DATE(1970,1,1)</f>
        <v>40203.25</v>
      </c>
      <c r="T252" s="13">
        <f>(((M252/60)/60)/24)+DATE(1970,1,1)</f>
        <v>40238.25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>(E253/D253)*100</f>
        <v>54.084507042253513</v>
      </c>
      <c r="G253" t="s">
        <v>14</v>
      </c>
      <c r="H253">
        <v>101</v>
      </c>
      <c r="I253" s="7">
        <f t="shared" si="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>LEFT(P253, FIND("/", P253)- 1)</f>
        <v>theater</v>
      </c>
      <c r="R253" t="str">
        <f>TRIM(MID(P253, FIND("/",P253) + 1, LEN(P253)))</f>
        <v>plays</v>
      </c>
      <c r="S253" s="12">
        <f>(((L253/60)/60)/24)+DATE(1970,1,1)</f>
        <v>41252.25</v>
      </c>
      <c r="T253" s="13">
        <f>(((M253/60)/60)/24)+DATE(1970,1,1)</f>
        <v>41254.25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>(E254/D254)*100</f>
        <v>626.29999999999995</v>
      </c>
      <c r="G254" t="s">
        <v>20</v>
      </c>
      <c r="H254">
        <v>59</v>
      </c>
      <c r="I254" s="7">
        <f t="shared" si="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>LEFT(P254, FIND("/", P254)- 1)</f>
        <v>theater</v>
      </c>
      <c r="R254" t="str">
        <f>TRIM(MID(P254, FIND("/",P254) + 1, LEN(P254)))</f>
        <v>plays</v>
      </c>
      <c r="S254" s="12">
        <f>(((L254/60)/60)/24)+DATE(1970,1,1)</f>
        <v>41572.208333333336</v>
      </c>
      <c r="T254" s="13">
        <f>(((M254/60)/60)/24)+DATE(1970,1,1)</f>
        <v>41577.208333333336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>(E255/D255)*100</f>
        <v>89.021399176954731</v>
      </c>
      <c r="G255" t="s">
        <v>14</v>
      </c>
      <c r="H255">
        <v>1335</v>
      </c>
      <c r="I255" s="7">
        <f t="shared" si="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>LEFT(P255, FIND("/", P255)- 1)</f>
        <v>film &amp; video</v>
      </c>
      <c r="R255" t="str">
        <f>TRIM(MID(P255, FIND("/",P255) + 1, LEN(P255)))</f>
        <v>drama</v>
      </c>
      <c r="S255" s="12">
        <f>(((L255/60)/60)/24)+DATE(1970,1,1)</f>
        <v>40641.208333333336</v>
      </c>
      <c r="T255" s="13">
        <f>(((M255/60)/60)/24)+DATE(1970,1,1)</f>
        <v>40653.208333333336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>(E256/D256)*100</f>
        <v>184.89130434782609</v>
      </c>
      <c r="G256" t="s">
        <v>20</v>
      </c>
      <c r="H256">
        <v>88</v>
      </c>
      <c r="I256" s="7">
        <f t="shared" si="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>LEFT(P256, FIND("/", P256)- 1)</f>
        <v>publishing</v>
      </c>
      <c r="R256" t="str">
        <f>TRIM(MID(P256, FIND("/",P256) + 1, LEN(P256)))</f>
        <v>nonfiction</v>
      </c>
      <c r="S256" s="12">
        <f>(((L256/60)/60)/24)+DATE(1970,1,1)</f>
        <v>42787.25</v>
      </c>
      <c r="T256" s="13">
        <f>(((M256/60)/60)/24)+DATE(1970,1,1)</f>
        <v>42789.25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>(E257/D257)*100</f>
        <v>120.16770186335404</v>
      </c>
      <c r="G257" t="s">
        <v>20</v>
      </c>
      <c r="H257">
        <v>1697</v>
      </c>
      <c r="I257" s="7">
        <f t="shared" si="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>LEFT(P257, FIND("/", P257)- 1)</f>
        <v>music</v>
      </c>
      <c r="R257" t="str">
        <f>TRIM(MID(P257, FIND("/",P257) + 1, LEN(P257)))</f>
        <v>rock</v>
      </c>
      <c r="S257" s="12">
        <f>(((L257/60)/60)/24)+DATE(1970,1,1)</f>
        <v>40590.25</v>
      </c>
      <c r="T257" s="13">
        <f>(((M257/60)/60)/24)+DATE(1970,1,1)</f>
        <v>40595.25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>(E258/D258)*100</f>
        <v>23.390243902439025</v>
      </c>
      <c r="G258" t="s">
        <v>14</v>
      </c>
      <c r="H258">
        <v>15</v>
      </c>
      <c r="I258" s="7">
        <f t="shared" si="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>LEFT(P258, FIND("/", P258)- 1)</f>
        <v>music</v>
      </c>
      <c r="R258" t="str">
        <f>TRIM(MID(P258, FIND("/",P258) + 1, LEN(P258)))</f>
        <v>rock</v>
      </c>
      <c r="S258" s="12">
        <f>(((L258/60)/60)/24)+DATE(1970,1,1)</f>
        <v>42393.25</v>
      </c>
      <c r="T258" s="13">
        <f>(((M258/60)/60)/24)+DATE(1970,1,1)</f>
        <v>42430.25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>(E259/D259)*100</f>
        <v>146</v>
      </c>
      <c r="G259" t="s">
        <v>20</v>
      </c>
      <c r="H259">
        <v>92</v>
      </c>
      <c r="I259" s="7">
        <f t="shared" ref="I259:I322" si="4">IF(F259=0, 0, (E259/H259))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>LEFT(P259, FIND("/", P259)- 1)</f>
        <v>theater</v>
      </c>
      <c r="R259" t="str">
        <f>TRIM(MID(P259, FIND("/",P259) + 1, LEN(P259)))</f>
        <v>plays</v>
      </c>
      <c r="S259" s="12">
        <f>(((L259/60)/60)/24)+DATE(1970,1,1)</f>
        <v>41338.25</v>
      </c>
      <c r="T259" s="13">
        <f>(((M259/60)/60)/24)+DATE(1970,1,1)</f>
        <v>41352.208333333336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>(E260/D260)*100</f>
        <v>268.48</v>
      </c>
      <c r="G260" t="s">
        <v>20</v>
      </c>
      <c r="H260">
        <v>186</v>
      </c>
      <c r="I260" s="7">
        <f t="shared" si="4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>LEFT(P260, FIND("/", P260)- 1)</f>
        <v>theater</v>
      </c>
      <c r="R260" t="str">
        <f>TRIM(MID(P260, FIND("/",P260) + 1, LEN(P260)))</f>
        <v>plays</v>
      </c>
      <c r="S260" s="12">
        <f>(((L260/60)/60)/24)+DATE(1970,1,1)</f>
        <v>42712.25</v>
      </c>
      <c r="T260" s="13">
        <f>(((M260/60)/60)/24)+DATE(1970,1,1)</f>
        <v>42732.25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>(E261/D261)*100</f>
        <v>597.5</v>
      </c>
      <c r="G261" t="s">
        <v>20</v>
      </c>
      <c r="H261">
        <v>138</v>
      </c>
      <c r="I261" s="7">
        <f t="shared" si="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>LEFT(P261, FIND("/", P261)- 1)</f>
        <v>photography</v>
      </c>
      <c r="R261" t="str">
        <f>TRIM(MID(P261, FIND("/",P261) + 1, LEN(P261)))</f>
        <v>photography books</v>
      </c>
      <c r="S261" s="12">
        <f>(((L261/60)/60)/24)+DATE(1970,1,1)</f>
        <v>41251.25</v>
      </c>
      <c r="T261" s="13">
        <f>(((M261/60)/60)/24)+DATE(1970,1,1)</f>
        <v>41270.25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>(E262/D262)*100</f>
        <v>157.69841269841268</v>
      </c>
      <c r="G262" t="s">
        <v>20</v>
      </c>
      <c r="H262">
        <v>261</v>
      </c>
      <c r="I262" s="7">
        <f t="shared" si="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>LEFT(P262, FIND("/", P262)- 1)</f>
        <v>music</v>
      </c>
      <c r="R262" t="str">
        <f>TRIM(MID(P262, FIND("/",P262) + 1, LEN(P262)))</f>
        <v>rock</v>
      </c>
      <c r="S262" s="12">
        <f>(((L262/60)/60)/24)+DATE(1970,1,1)</f>
        <v>41180.208333333336</v>
      </c>
      <c r="T262" s="13">
        <f>(((M262/60)/60)/24)+DATE(1970,1,1)</f>
        <v>41192.208333333336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>(E263/D263)*100</f>
        <v>31.201660735468568</v>
      </c>
      <c r="G263" t="s">
        <v>14</v>
      </c>
      <c r="H263">
        <v>454</v>
      </c>
      <c r="I263" s="7">
        <f t="shared" si="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>LEFT(P263, FIND("/", P263)- 1)</f>
        <v>music</v>
      </c>
      <c r="R263" t="str">
        <f>TRIM(MID(P263, FIND("/",P263) + 1, LEN(P263)))</f>
        <v>rock</v>
      </c>
      <c r="S263" s="12">
        <f>(((L263/60)/60)/24)+DATE(1970,1,1)</f>
        <v>40415.208333333336</v>
      </c>
      <c r="T263" s="13">
        <f>(((M263/60)/60)/24)+DATE(1970,1,1)</f>
        <v>40419.208333333336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>(E264/D264)*100</f>
        <v>313.41176470588238</v>
      </c>
      <c r="G264" t="s">
        <v>20</v>
      </c>
      <c r="H264">
        <v>107</v>
      </c>
      <c r="I264" s="7">
        <f t="shared" si="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>LEFT(P264, FIND("/", P264)- 1)</f>
        <v>music</v>
      </c>
      <c r="R264" t="str">
        <f>TRIM(MID(P264, FIND("/",P264) + 1, LEN(P264)))</f>
        <v>indie rock</v>
      </c>
      <c r="S264" s="12">
        <f>(((L264/60)/60)/24)+DATE(1970,1,1)</f>
        <v>40638.208333333336</v>
      </c>
      <c r="T264" s="13">
        <f>(((M264/60)/60)/24)+DATE(1970,1,1)</f>
        <v>40664.208333333336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>(E265/D265)*100</f>
        <v>370.89655172413791</v>
      </c>
      <c r="G265" t="s">
        <v>20</v>
      </c>
      <c r="H265">
        <v>199</v>
      </c>
      <c r="I265" s="7">
        <f t="shared" si="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>LEFT(P265, FIND("/", P265)- 1)</f>
        <v>photography</v>
      </c>
      <c r="R265" t="str">
        <f>TRIM(MID(P265, FIND("/",P265) + 1, LEN(P265)))</f>
        <v>photography books</v>
      </c>
      <c r="S265" s="12">
        <f>(((L265/60)/60)/24)+DATE(1970,1,1)</f>
        <v>40187.25</v>
      </c>
      <c r="T265" s="13">
        <f>(((M265/60)/60)/24)+DATE(1970,1,1)</f>
        <v>40187.25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>(E266/D266)*100</f>
        <v>362.66447368421052</v>
      </c>
      <c r="G266" t="s">
        <v>20</v>
      </c>
      <c r="H266">
        <v>5512</v>
      </c>
      <c r="I266" s="7">
        <f t="shared" si="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>LEFT(P266, FIND("/", P266)- 1)</f>
        <v>theater</v>
      </c>
      <c r="R266" t="str">
        <f>TRIM(MID(P266, FIND("/",P266) + 1, LEN(P266)))</f>
        <v>plays</v>
      </c>
      <c r="S266" s="12">
        <f>(((L266/60)/60)/24)+DATE(1970,1,1)</f>
        <v>41317.25</v>
      </c>
      <c r="T266" s="13">
        <f>(((M266/60)/60)/24)+DATE(1970,1,1)</f>
        <v>41333.25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>(E267/D267)*100</f>
        <v>123.08163265306122</v>
      </c>
      <c r="G267" t="s">
        <v>20</v>
      </c>
      <c r="H267">
        <v>86</v>
      </c>
      <c r="I267" s="7">
        <f t="shared" si="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>LEFT(P267, FIND("/", P267)- 1)</f>
        <v>theater</v>
      </c>
      <c r="R267" t="str">
        <f>TRIM(MID(P267, FIND("/",P267) + 1, LEN(P267)))</f>
        <v>plays</v>
      </c>
      <c r="S267" s="12">
        <f>(((L267/60)/60)/24)+DATE(1970,1,1)</f>
        <v>42372.25</v>
      </c>
      <c r="T267" s="13">
        <f>(((M267/60)/60)/24)+DATE(1970,1,1)</f>
        <v>42416.25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>(E268/D268)*100</f>
        <v>76.766756032171585</v>
      </c>
      <c r="G268" t="s">
        <v>14</v>
      </c>
      <c r="H268">
        <v>3182</v>
      </c>
      <c r="I268" s="7">
        <f t="shared" si="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>LEFT(P268, FIND("/", P268)- 1)</f>
        <v>music</v>
      </c>
      <c r="R268" t="str">
        <f>TRIM(MID(P268, FIND("/",P268) + 1, LEN(P268)))</f>
        <v>jazz</v>
      </c>
      <c r="S268" s="12">
        <f>(((L268/60)/60)/24)+DATE(1970,1,1)</f>
        <v>41950.25</v>
      </c>
      <c r="T268" s="13">
        <f>(((M268/60)/60)/24)+DATE(1970,1,1)</f>
        <v>41983.25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>(E269/D269)*100</f>
        <v>233.62012987012989</v>
      </c>
      <c r="G269" t="s">
        <v>20</v>
      </c>
      <c r="H269">
        <v>2768</v>
      </c>
      <c r="I269" s="7">
        <f t="shared" si="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>LEFT(P269, FIND("/", P269)- 1)</f>
        <v>theater</v>
      </c>
      <c r="R269" t="str">
        <f>TRIM(MID(P269, FIND("/",P269) + 1, LEN(P269)))</f>
        <v>plays</v>
      </c>
      <c r="S269" s="12">
        <f>(((L269/60)/60)/24)+DATE(1970,1,1)</f>
        <v>41206.208333333336</v>
      </c>
      <c r="T269" s="13">
        <f>(((M269/60)/60)/24)+DATE(1970,1,1)</f>
        <v>41222.25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>(E270/D270)*100</f>
        <v>180.53333333333333</v>
      </c>
      <c r="G270" t="s">
        <v>20</v>
      </c>
      <c r="H270">
        <v>48</v>
      </c>
      <c r="I270" s="7">
        <f t="shared" si="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>LEFT(P270, FIND("/", P270)- 1)</f>
        <v>film &amp; video</v>
      </c>
      <c r="R270" t="str">
        <f>TRIM(MID(P270, FIND("/",P270) + 1, LEN(P270)))</f>
        <v>documentary</v>
      </c>
      <c r="S270" s="12">
        <f>(((L270/60)/60)/24)+DATE(1970,1,1)</f>
        <v>41186.208333333336</v>
      </c>
      <c r="T270" s="13">
        <f>(((M270/60)/60)/24)+DATE(1970,1,1)</f>
        <v>41232.25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>(E271/D271)*100</f>
        <v>252.62857142857143</v>
      </c>
      <c r="G271" t="s">
        <v>20</v>
      </c>
      <c r="H271">
        <v>87</v>
      </c>
      <c r="I271" s="7">
        <f t="shared" si="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>LEFT(P271, FIND("/", P271)- 1)</f>
        <v>film &amp; video</v>
      </c>
      <c r="R271" t="str">
        <f>TRIM(MID(P271, FIND("/",P271) + 1, LEN(P271)))</f>
        <v>television</v>
      </c>
      <c r="S271" s="12">
        <f>(((L271/60)/60)/24)+DATE(1970,1,1)</f>
        <v>43496.25</v>
      </c>
      <c r="T271" s="13">
        <f>(((M271/60)/60)/24)+DATE(1970,1,1)</f>
        <v>43517.25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>(E272/D272)*100</f>
        <v>27.176538240368025</v>
      </c>
      <c r="G272" t="s">
        <v>74</v>
      </c>
      <c r="H272">
        <v>1890</v>
      </c>
      <c r="I272" s="7">
        <f t="shared" si="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>LEFT(P272, FIND("/", P272)- 1)</f>
        <v>games</v>
      </c>
      <c r="R272" t="str">
        <f>TRIM(MID(P272, FIND("/",P272) + 1, LEN(P272)))</f>
        <v>video games</v>
      </c>
      <c r="S272" s="12">
        <f>(((L272/60)/60)/24)+DATE(1970,1,1)</f>
        <v>40514.25</v>
      </c>
      <c r="T272" s="13">
        <f>(((M272/60)/60)/24)+DATE(1970,1,1)</f>
        <v>40516.25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>(E273/D273)*100</f>
        <v>1.2706571242680547</v>
      </c>
      <c r="G273" t="s">
        <v>47</v>
      </c>
      <c r="H273">
        <v>61</v>
      </c>
      <c r="I273" s="7">
        <f t="shared" si="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>LEFT(P273, FIND("/", P273)- 1)</f>
        <v>photography</v>
      </c>
      <c r="R273" t="str">
        <f>TRIM(MID(P273, FIND("/",P273) + 1, LEN(P273)))</f>
        <v>photography books</v>
      </c>
      <c r="S273" s="12">
        <f>(((L273/60)/60)/24)+DATE(1970,1,1)</f>
        <v>42345.25</v>
      </c>
      <c r="T273" s="13">
        <f>(((M273/60)/60)/24)+DATE(1970,1,1)</f>
        <v>42376.25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>(E274/D274)*100</f>
        <v>304.0097847358121</v>
      </c>
      <c r="G274" t="s">
        <v>20</v>
      </c>
      <c r="H274">
        <v>1894</v>
      </c>
      <c r="I274" s="7">
        <f t="shared" si="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>LEFT(P274, FIND("/", P274)- 1)</f>
        <v>theater</v>
      </c>
      <c r="R274" t="str">
        <f>TRIM(MID(P274, FIND("/",P274) + 1, LEN(P274)))</f>
        <v>plays</v>
      </c>
      <c r="S274" s="12">
        <f>(((L274/60)/60)/24)+DATE(1970,1,1)</f>
        <v>43656.208333333328</v>
      </c>
      <c r="T274" s="13">
        <f>(((M274/60)/60)/24)+DATE(1970,1,1)</f>
        <v>43681.208333333328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>(E275/D275)*100</f>
        <v>137.23076923076923</v>
      </c>
      <c r="G275" t="s">
        <v>20</v>
      </c>
      <c r="H275">
        <v>282</v>
      </c>
      <c r="I275" s="7">
        <f t="shared" si="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>LEFT(P275, FIND("/", P275)- 1)</f>
        <v>theater</v>
      </c>
      <c r="R275" t="str">
        <f>TRIM(MID(P275, FIND("/",P275) + 1, LEN(P275)))</f>
        <v>plays</v>
      </c>
      <c r="S275" s="12">
        <f>(((L275/60)/60)/24)+DATE(1970,1,1)</f>
        <v>42995.208333333328</v>
      </c>
      <c r="T275" s="13">
        <f>(((M275/60)/60)/24)+DATE(1970,1,1)</f>
        <v>42998.208333333328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>(E276/D276)*100</f>
        <v>32.208333333333336</v>
      </c>
      <c r="G276" t="s">
        <v>14</v>
      </c>
      <c r="H276">
        <v>15</v>
      </c>
      <c r="I276" s="7">
        <f t="shared" si="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>LEFT(P276, FIND("/", P276)- 1)</f>
        <v>theater</v>
      </c>
      <c r="R276" t="str">
        <f>TRIM(MID(P276, FIND("/",P276) + 1, LEN(P276)))</f>
        <v>plays</v>
      </c>
      <c r="S276" s="12">
        <f>(((L276/60)/60)/24)+DATE(1970,1,1)</f>
        <v>43045.25</v>
      </c>
      <c r="T276" s="13">
        <f>(((M276/60)/60)/24)+DATE(1970,1,1)</f>
        <v>43050.25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>(E277/D277)*100</f>
        <v>241.51282051282053</v>
      </c>
      <c r="G277" t="s">
        <v>20</v>
      </c>
      <c r="H277">
        <v>116</v>
      </c>
      <c r="I277" s="7">
        <f t="shared" si="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>LEFT(P277, FIND("/", P277)- 1)</f>
        <v>publishing</v>
      </c>
      <c r="R277" t="str">
        <f>TRIM(MID(P277, FIND("/",P277) + 1, LEN(P277)))</f>
        <v>translations</v>
      </c>
      <c r="S277" s="12">
        <f>(((L277/60)/60)/24)+DATE(1970,1,1)</f>
        <v>43561.208333333328</v>
      </c>
      <c r="T277" s="13">
        <f>(((M277/60)/60)/24)+DATE(1970,1,1)</f>
        <v>43569.208333333328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>(E278/D278)*100</f>
        <v>96.8</v>
      </c>
      <c r="G278" t="s">
        <v>14</v>
      </c>
      <c r="H278">
        <v>133</v>
      </c>
      <c r="I278" s="7">
        <f t="shared" si="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>LEFT(P278, FIND("/", P278)- 1)</f>
        <v>games</v>
      </c>
      <c r="R278" t="str">
        <f>TRIM(MID(P278, FIND("/",P278) + 1, LEN(P278)))</f>
        <v>video games</v>
      </c>
      <c r="S278" s="12">
        <f>(((L278/60)/60)/24)+DATE(1970,1,1)</f>
        <v>41018.208333333336</v>
      </c>
      <c r="T278" s="13">
        <f>(((M278/60)/60)/24)+DATE(1970,1,1)</f>
        <v>41023.208333333336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>(E279/D279)*100</f>
        <v>1066.4285714285716</v>
      </c>
      <c r="G279" t="s">
        <v>20</v>
      </c>
      <c r="H279">
        <v>83</v>
      </c>
      <c r="I279" s="7">
        <f t="shared" si="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>LEFT(P279, FIND("/", P279)- 1)</f>
        <v>theater</v>
      </c>
      <c r="R279" t="str">
        <f>TRIM(MID(P279, FIND("/",P279) + 1, LEN(P279)))</f>
        <v>plays</v>
      </c>
      <c r="S279" s="12">
        <f>(((L279/60)/60)/24)+DATE(1970,1,1)</f>
        <v>40378.208333333336</v>
      </c>
      <c r="T279" s="13">
        <f>(((M279/60)/60)/24)+DATE(1970,1,1)</f>
        <v>40380.208333333336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>(E280/D280)*100</f>
        <v>325.88888888888891</v>
      </c>
      <c r="G280" t="s">
        <v>20</v>
      </c>
      <c r="H280">
        <v>91</v>
      </c>
      <c r="I280" s="7">
        <f t="shared" si="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>LEFT(P280, FIND("/", P280)- 1)</f>
        <v>technology</v>
      </c>
      <c r="R280" t="str">
        <f>TRIM(MID(P280, FIND("/",P280) + 1, LEN(P280)))</f>
        <v>web</v>
      </c>
      <c r="S280" s="12">
        <f>(((L280/60)/60)/24)+DATE(1970,1,1)</f>
        <v>41239.25</v>
      </c>
      <c r="T280" s="13">
        <f>(((M280/60)/60)/24)+DATE(1970,1,1)</f>
        <v>41264.25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>(E281/D281)*100</f>
        <v>170.70000000000002</v>
      </c>
      <c r="G281" t="s">
        <v>20</v>
      </c>
      <c r="H281">
        <v>546</v>
      </c>
      <c r="I281" s="7">
        <f t="shared" si="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>LEFT(P281, FIND("/", P281)- 1)</f>
        <v>theater</v>
      </c>
      <c r="R281" t="str">
        <f>TRIM(MID(P281, FIND("/",P281) + 1, LEN(P281)))</f>
        <v>plays</v>
      </c>
      <c r="S281" s="12">
        <f>(((L281/60)/60)/24)+DATE(1970,1,1)</f>
        <v>43346.208333333328</v>
      </c>
      <c r="T281" s="13">
        <f>(((M281/60)/60)/24)+DATE(1970,1,1)</f>
        <v>43349.208333333328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>(E282/D282)*100</f>
        <v>581.44000000000005</v>
      </c>
      <c r="G282" t="s">
        <v>20</v>
      </c>
      <c r="H282">
        <v>393</v>
      </c>
      <c r="I282" s="7">
        <f t="shared" si="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>LEFT(P282, FIND("/", P282)- 1)</f>
        <v>film &amp; video</v>
      </c>
      <c r="R282" t="str">
        <f>TRIM(MID(P282, FIND("/",P282) + 1, LEN(P282)))</f>
        <v>animation</v>
      </c>
      <c r="S282" s="12">
        <f>(((L282/60)/60)/24)+DATE(1970,1,1)</f>
        <v>43060.25</v>
      </c>
      <c r="T282" s="13">
        <f>(((M282/60)/60)/24)+DATE(1970,1,1)</f>
        <v>43066.25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>(E283/D283)*100</f>
        <v>91.520972644376897</v>
      </c>
      <c r="G283" t="s">
        <v>14</v>
      </c>
      <c r="H283">
        <v>2062</v>
      </c>
      <c r="I283" s="7">
        <f t="shared" si="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>LEFT(P283, FIND("/", P283)- 1)</f>
        <v>theater</v>
      </c>
      <c r="R283" t="str">
        <f>TRIM(MID(P283, FIND("/",P283) + 1, LEN(P283)))</f>
        <v>plays</v>
      </c>
      <c r="S283" s="12">
        <f>(((L283/60)/60)/24)+DATE(1970,1,1)</f>
        <v>40979.25</v>
      </c>
      <c r="T283" s="13">
        <f>(((M283/60)/60)/24)+DATE(1970,1,1)</f>
        <v>41000.208333333336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>(E284/D284)*100</f>
        <v>108.04761904761904</v>
      </c>
      <c r="G284" t="s">
        <v>20</v>
      </c>
      <c r="H284">
        <v>133</v>
      </c>
      <c r="I284" s="7">
        <f t="shared" si="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>LEFT(P284, FIND("/", P284)- 1)</f>
        <v>film &amp; video</v>
      </c>
      <c r="R284" t="str">
        <f>TRIM(MID(P284, FIND("/",P284) + 1, LEN(P284)))</f>
        <v>television</v>
      </c>
      <c r="S284" s="12">
        <f>(((L284/60)/60)/24)+DATE(1970,1,1)</f>
        <v>42701.25</v>
      </c>
      <c r="T284" s="13">
        <f>(((M284/60)/60)/24)+DATE(1970,1,1)</f>
        <v>42707.25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>(E285/D285)*100</f>
        <v>18.728395061728396</v>
      </c>
      <c r="G285" t="s">
        <v>14</v>
      </c>
      <c r="H285">
        <v>29</v>
      </c>
      <c r="I285" s="7">
        <f t="shared" si="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>LEFT(P285, FIND("/", P285)- 1)</f>
        <v>music</v>
      </c>
      <c r="R285" t="str">
        <f>TRIM(MID(P285, FIND("/",P285) + 1, LEN(P285)))</f>
        <v>rock</v>
      </c>
      <c r="S285" s="12">
        <f>(((L285/60)/60)/24)+DATE(1970,1,1)</f>
        <v>42520.208333333328</v>
      </c>
      <c r="T285" s="13">
        <f>(((M285/60)/60)/24)+DATE(1970,1,1)</f>
        <v>42525.208333333328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>(E286/D286)*100</f>
        <v>83.193877551020407</v>
      </c>
      <c r="G286" t="s">
        <v>14</v>
      </c>
      <c r="H286">
        <v>132</v>
      </c>
      <c r="I286" s="7">
        <f t="shared" si="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>LEFT(P286, FIND("/", P286)- 1)</f>
        <v>technology</v>
      </c>
      <c r="R286" t="str">
        <f>TRIM(MID(P286, FIND("/",P286) + 1, LEN(P286)))</f>
        <v>web</v>
      </c>
      <c r="S286" s="12">
        <f>(((L286/60)/60)/24)+DATE(1970,1,1)</f>
        <v>41030.208333333336</v>
      </c>
      <c r="T286" s="13">
        <f>(((M286/60)/60)/24)+DATE(1970,1,1)</f>
        <v>41035.208333333336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>(E287/D287)*100</f>
        <v>706.33333333333337</v>
      </c>
      <c r="G287" t="s">
        <v>20</v>
      </c>
      <c r="H287">
        <v>254</v>
      </c>
      <c r="I287" s="7">
        <f t="shared" si="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>LEFT(P287, FIND("/", P287)- 1)</f>
        <v>theater</v>
      </c>
      <c r="R287" t="str">
        <f>TRIM(MID(P287, FIND("/",P287) + 1, LEN(P287)))</f>
        <v>plays</v>
      </c>
      <c r="S287" s="12">
        <f>(((L287/60)/60)/24)+DATE(1970,1,1)</f>
        <v>42623.208333333328</v>
      </c>
      <c r="T287" s="13">
        <f>(((M287/60)/60)/24)+DATE(1970,1,1)</f>
        <v>42661.208333333328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>(E288/D288)*100</f>
        <v>17.446030330062445</v>
      </c>
      <c r="G288" t="s">
        <v>74</v>
      </c>
      <c r="H288">
        <v>184</v>
      </c>
      <c r="I288" s="7">
        <f t="shared" si="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>LEFT(P288, FIND("/", P288)- 1)</f>
        <v>theater</v>
      </c>
      <c r="R288" t="str">
        <f>TRIM(MID(P288, FIND("/",P288) + 1, LEN(P288)))</f>
        <v>plays</v>
      </c>
      <c r="S288" s="12">
        <f>(((L288/60)/60)/24)+DATE(1970,1,1)</f>
        <v>42697.25</v>
      </c>
      <c r="T288" s="13">
        <f>(((M288/60)/60)/24)+DATE(1970,1,1)</f>
        <v>42704.25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>(E289/D289)*100</f>
        <v>209.73015873015873</v>
      </c>
      <c r="G289" t="s">
        <v>20</v>
      </c>
      <c r="H289">
        <v>176</v>
      </c>
      <c r="I289" s="7">
        <f t="shared" si="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>LEFT(P289, FIND("/", P289)- 1)</f>
        <v>music</v>
      </c>
      <c r="R289" t="str">
        <f>TRIM(MID(P289, FIND("/",P289) + 1, LEN(P289)))</f>
        <v>electric music</v>
      </c>
      <c r="S289" s="12">
        <f>(((L289/60)/60)/24)+DATE(1970,1,1)</f>
        <v>42122.208333333328</v>
      </c>
      <c r="T289" s="13">
        <f>(((M289/60)/60)/24)+DATE(1970,1,1)</f>
        <v>42122.208333333328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>(E290/D290)*100</f>
        <v>97.785714285714292</v>
      </c>
      <c r="G290" t="s">
        <v>14</v>
      </c>
      <c r="H290">
        <v>137</v>
      </c>
      <c r="I290" s="7">
        <f t="shared" si="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>LEFT(P290, FIND("/", P290)- 1)</f>
        <v>music</v>
      </c>
      <c r="R290" t="str">
        <f>TRIM(MID(P290, FIND("/",P290) + 1, LEN(P290)))</f>
        <v>metal</v>
      </c>
      <c r="S290" s="12">
        <f>(((L290/60)/60)/24)+DATE(1970,1,1)</f>
        <v>40982.208333333336</v>
      </c>
      <c r="T290" s="13">
        <f>(((M290/60)/60)/24)+DATE(1970,1,1)</f>
        <v>40983.208333333336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>(E291/D291)*100</f>
        <v>1684.25</v>
      </c>
      <c r="G291" t="s">
        <v>20</v>
      </c>
      <c r="H291">
        <v>337</v>
      </c>
      <c r="I291" s="7">
        <f t="shared" si="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>LEFT(P291, FIND("/", P291)- 1)</f>
        <v>theater</v>
      </c>
      <c r="R291" t="str">
        <f>TRIM(MID(P291, FIND("/",P291) + 1, LEN(P291)))</f>
        <v>plays</v>
      </c>
      <c r="S291" s="12">
        <f>(((L291/60)/60)/24)+DATE(1970,1,1)</f>
        <v>42219.208333333328</v>
      </c>
      <c r="T291" s="13">
        <f>(((M291/60)/60)/24)+DATE(1970,1,1)</f>
        <v>42222.208333333328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>(E292/D292)*100</f>
        <v>54.402135231316727</v>
      </c>
      <c r="G292" t="s">
        <v>14</v>
      </c>
      <c r="H292">
        <v>908</v>
      </c>
      <c r="I292" s="7">
        <f t="shared" si="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>LEFT(P292, FIND("/", P292)- 1)</f>
        <v>film &amp; video</v>
      </c>
      <c r="R292" t="str">
        <f>TRIM(MID(P292, FIND("/",P292) + 1, LEN(P292)))</f>
        <v>documentary</v>
      </c>
      <c r="S292" s="12">
        <f>(((L292/60)/60)/24)+DATE(1970,1,1)</f>
        <v>41404.208333333336</v>
      </c>
      <c r="T292" s="13">
        <f>(((M292/60)/60)/24)+DATE(1970,1,1)</f>
        <v>41436.208333333336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>(E293/D293)*100</f>
        <v>456.61111111111109</v>
      </c>
      <c r="G293" t="s">
        <v>20</v>
      </c>
      <c r="H293">
        <v>107</v>
      </c>
      <c r="I293" s="7">
        <f t="shared" si="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>LEFT(P293, FIND("/", P293)- 1)</f>
        <v>technology</v>
      </c>
      <c r="R293" t="str">
        <f>TRIM(MID(P293, FIND("/",P293) + 1, LEN(P293)))</f>
        <v>web</v>
      </c>
      <c r="S293" s="12">
        <f>(((L293/60)/60)/24)+DATE(1970,1,1)</f>
        <v>40831.208333333336</v>
      </c>
      <c r="T293" s="13">
        <f>(((M293/60)/60)/24)+DATE(1970,1,1)</f>
        <v>40835.208333333336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>(E294/D294)*100</f>
        <v>9.8219178082191778</v>
      </c>
      <c r="G294" t="s">
        <v>14</v>
      </c>
      <c r="H294">
        <v>10</v>
      </c>
      <c r="I294" s="7">
        <f t="shared" si="4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>LEFT(P294, FIND("/", P294)- 1)</f>
        <v>food</v>
      </c>
      <c r="R294" t="str">
        <f>TRIM(MID(P294, FIND("/",P294) + 1, LEN(P294)))</f>
        <v>food trucks</v>
      </c>
      <c r="S294" s="12">
        <f>(((L294/60)/60)/24)+DATE(1970,1,1)</f>
        <v>40984.208333333336</v>
      </c>
      <c r="T294" s="13">
        <f>(((M294/60)/60)/24)+DATE(1970,1,1)</f>
        <v>41002.208333333336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>(E295/D295)*100</f>
        <v>16.384615384615383</v>
      </c>
      <c r="G295" t="s">
        <v>74</v>
      </c>
      <c r="H295">
        <v>32</v>
      </c>
      <c r="I295" s="7">
        <f t="shared" si="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>LEFT(P295, FIND("/", P295)- 1)</f>
        <v>theater</v>
      </c>
      <c r="R295" t="str">
        <f>TRIM(MID(P295, FIND("/",P295) + 1, LEN(P295)))</f>
        <v>plays</v>
      </c>
      <c r="S295" s="12">
        <f>(((L295/60)/60)/24)+DATE(1970,1,1)</f>
        <v>40456.208333333336</v>
      </c>
      <c r="T295" s="13">
        <f>(((M295/60)/60)/24)+DATE(1970,1,1)</f>
        <v>40465.208333333336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>(E296/D296)*100</f>
        <v>1339.6666666666667</v>
      </c>
      <c r="G296" t="s">
        <v>20</v>
      </c>
      <c r="H296">
        <v>183</v>
      </c>
      <c r="I296" s="7">
        <f t="shared" si="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>LEFT(P296, FIND("/", P296)- 1)</f>
        <v>theater</v>
      </c>
      <c r="R296" t="str">
        <f>TRIM(MID(P296, FIND("/",P296) + 1, LEN(P296)))</f>
        <v>plays</v>
      </c>
      <c r="S296" s="12">
        <f>(((L296/60)/60)/24)+DATE(1970,1,1)</f>
        <v>43399.208333333328</v>
      </c>
      <c r="T296" s="13">
        <f>(((M296/60)/60)/24)+DATE(1970,1,1)</f>
        <v>43411.25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>(E297/D297)*100</f>
        <v>35.650077760497666</v>
      </c>
      <c r="G297" t="s">
        <v>14</v>
      </c>
      <c r="H297">
        <v>1910</v>
      </c>
      <c r="I297" s="7">
        <f t="shared" si="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>LEFT(P297, FIND("/", P297)- 1)</f>
        <v>theater</v>
      </c>
      <c r="R297" t="str">
        <f>TRIM(MID(P297, FIND("/",P297) + 1, LEN(P297)))</f>
        <v>plays</v>
      </c>
      <c r="S297" s="12">
        <f>(((L297/60)/60)/24)+DATE(1970,1,1)</f>
        <v>41562.208333333336</v>
      </c>
      <c r="T297" s="13">
        <f>(((M297/60)/60)/24)+DATE(1970,1,1)</f>
        <v>41587.25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>(E298/D298)*100</f>
        <v>54.950819672131146</v>
      </c>
      <c r="G298" t="s">
        <v>14</v>
      </c>
      <c r="H298">
        <v>38</v>
      </c>
      <c r="I298" s="7">
        <f t="shared" si="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>LEFT(P298, FIND("/", P298)- 1)</f>
        <v>theater</v>
      </c>
      <c r="R298" t="str">
        <f>TRIM(MID(P298, FIND("/",P298) + 1, LEN(P298)))</f>
        <v>plays</v>
      </c>
      <c r="S298" s="12">
        <f>(((L298/60)/60)/24)+DATE(1970,1,1)</f>
        <v>43493.25</v>
      </c>
      <c r="T298" s="13">
        <f>(((M298/60)/60)/24)+DATE(1970,1,1)</f>
        <v>43515.25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>(E299/D299)*100</f>
        <v>94.236111111111114</v>
      </c>
      <c r="G299" t="s">
        <v>14</v>
      </c>
      <c r="H299">
        <v>104</v>
      </c>
      <c r="I299" s="7">
        <f t="shared" si="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>LEFT(P299, FIND("/", P299)- 1)</f>
        <v>theater</v>
      </c>
      <c r="R299" t="str">
        <f>TRIM(MID(P299, FIND("/",P299) + 1, LEN(P299)))</f>
        <v>plays</v>
      </c>
      <c r="S299" s="12">
        <f>(((L299/60)/60)/24)+DATE(1970,1,1)</f>
        <v>41653.25</v>
      </c>
      <c r="T299" s="13">
        <f>(((M299/60)/60)/24)+DATE(1970,1,1)</f>
        <v>41662.25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>(E300/D300)*100</f>
        <v>143.91428571428571</v>
      </c>
      <c r="G300" t="s">
        <v>20</v>
      </c>
      <c r="H300">
        <v>72</v>
      </c>
      <c r="I300" s="7">
        <f t="shared" si="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>LEFT(P300, FIND("/", P300)- 1)</f>
        <v>music</v>
      </c>
      <c r="R300" t="str">
        <f>TRIM(MID(P300, FIND("/",P300) + 1, LEN(P300)))</f>
        <v>rock</v>
      </c>
      <c r="S300" s="12">
        <f>(((L300/60)/60)/24)+DATE(1970,1,1)</f>
        <v>42426.25</v>
      </c>
      <c r="T300" s="13">
        <f>(((M300/60)/60)/24)+DATE(1970,1,1)</f>
        <v>42444.208333333328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>(E301/D301)*100</f>
        <v>51.421052631578945</v>
      </c>
      <c r="G301" t="s">
        <v>14</v>
      </c>
      <c r="H301">
        <v>49</v>
      </c>
      <c r="I301" s="7">
        <f t="shared" si="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>LEFT(P301, FIND("/", P301)- 1)</f>
        <v>food</v>
      </c>
      <c r="R301" t="str">
        <f>TRIM(MID(P301, FIND("/",P301) + 1, LEN(P301)))</f>
        <v>food trucks</v>
      </c>
      <c r="S301" s="12">
        <f>(((L301/60)/60)/24)+DATE(1970,1,1)</f>
        <v>42432.25</v>
      </c>
      <c r="T301" s="13">
        <f>(((M301/60)/60)/24)+DATE(1970,1,1)</f>
        <v>42488.208333333328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>(E302/D302)*100</f>
        <v>5</v>
      </c>
      <c r="G302" t="s">
        <v>14</v>
      </c>
      <c r="H302">
        <v>1</v>
      </c>
      <c r="I302" s="7">
        <f t="shared" si="4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>LEFT(P302, FIND("/", P302)- 1)</f>
        <v>publishing</v>
      </c>
      <c r="R302" t="str">
        <f>TRIM(MID(P302, FIND("/",P302) + 1, LEN(P302)))</f>
        <v>nonfiction</v>
      </c>
      <c r="S302" s="12">
        <f>(((L302/60)/60)/24)+DATE(1970,1,1)</f>
        <v>42977.208333333328</v>
      </c>
      <c r="T302" s="13">
        <f>(((M302/60)/60)/24)+DATE(1970,1,1)</f>
        <v>42978.208333333328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>(E303/D303)*100</f>
        <v>1344.6666666666667</v>
      </c>
      <c r="G303" t="s">
        <v>20</v>
      </c>
      <c r="H303">
        <v>295</v>
      </c>
      <c r="I303" s="7">
        <f t="shared" si="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>LEFT(P303, FIND("/", P303)- 1)</f>
        <v>film &amp; video</v>
      </c>
      <c r="R303" t="str">
        <f>TRIM(MID(P303, FIND("/",P303) + 1, LEN(P303)))</f>
        <v>documentary</v>
      </c>
      <c r="S303" s="12">
        <f>(((L303/60)/60)/24)+DATE(1970,1,1)</f>
        <v>42061.25</v>
      </c>
      <c r="T303" s="13">
        <f>(((M303/60)/60)/24)+DATE(1970,1,1)</f>
        <v>42078.208333333328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>(E304/D304)*100</f>
        <v>31.844940867279899</v>
      </c>
      <c r="G304" t="s">
        <v>14</v>
      </c>
      <c r="H304">
        <v>245</v>
      </c>
      <c r="I304" s="7">
        <f t="shared" si="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>LEFT(P304, FIND("/", P304)- 1)</f>
        <v>theater</v>
      </c>
      <c r="R304" t="str">
        <f>TRIM(MID(P304, FIND("/",P304) + 1, LEN(P304)))</f>
        <v>plays</v>
      </c>
      <c r="S304" s="12">
        <f>(((L304/60)/60)/24)+DATE(1970,1,1)</f>
        <v>43345.208333333328</v>
      </c>
      <c r="T304" s="13">
        <f>(((M304/60)/60)/24)+DATE(1970,1,1)</f>
        <v>43359.208333333328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>(E305/D305)*100</f>
        <v>82.617647058823536</v>
      </c>
      <c r="G305" t="s">
        <v>14</v>
      </c>
      <c r="H305">
        <v>32</v>
      </c>
      <c r="I305" s="7">
        <f t="shared" si="4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>LEFT(P305, FIND("/", P305)- 1)</f>
        <v>music</v>
      </c>
      <c r="R305" t="str">
        <f>TRIM(MID(P305, FIND("/",P305) + 1, LEN(P305)))</f>
        <v>indie rock</v>
      </c>
      <c r="S305" s="12">
        <f>(((L305/60)/60)/24)+DATE(1970,1,1)</f>
        <v>42376.25</v>
      </c>
      <c r="T305" s="13">
        <f>(((M305/60)/60)/24)+DATE(1970,1,1)</f>
        <v>42381.25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>(E306/D306)*100</f>
        <v>546.14285714285722</v>
      </c>
      <c r="G306" t="s">
        <v>20</v>
      </c>
      <c r="H306">
        <v>142</v>
      </c>
      <c r="I306" s="7">
        <f t="shared" si="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>LEFT(P306, FIND("/", P306)- 1)</f>
        <v>film &amp; video</v>
      </c>
      <c r="R306" t="str">
        <f>TRIM(MID(P306, FIND("/",P306) + 1, LEN(P306)))</f>
        <v>documentary</v>
      </c>
      <c r="S306" s="12">
        <f>(((L306/60)/60)/24)+DATE(1970,1,1)</f>
        <v>42589.208333333328</v>
      </c>
      <c r="T306" s="13">
        <f>(((M306/60)/60)/24)+DATE(1970,1,1)</f>
        <v>42630.208333333328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>(E307/D307)*100</f>
        <v>286.21428571428572</v>
      </c>
      <c r="G307" t="s">
        <v>20</v>
      </c>
      <c r="H307">
        <v>85</v>
      </c>
      <c r="I307" s="7">
        <f t="shared" si="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>LEFT(P307, FIND("/", P307)- 1)</f>
        <v>theater</v>
      </c>
      <c r="R307" t="str">
        <f>TRIM(MID(P307, FIND("/",P307) + 1, LEN(P307)))</f>
        <v>plays</v>
      </c>
      <c r="S307" s="12">
        <f>(((L307/60)/60)/24)+DATE(1970,1,1)</f>
        <v>42448.208333333328</v>
      </c>
      <c r="T307" s="13">
        <f>(((M307/60)/60)/24)+DATE(1970,1,1)</f>
        <v>42489.208333333328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>(E308/D308)*100</f>
        <v>7.9076923076923071</v>
      </c>
      <c r="G308" t="s">
        <v>14</v>
      </c>
      <c r="H308">
        <v>7</v>
      </c>
      <c r="I308" s="7">
        <f t="shared" si="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>LEFT(P308, FIND("/", P308)- 1)</f>
        <v>theater</v>
      </c>
      <c r="R308" t="str">
        <f>TRIM(MID(P308, FIND("/",P308) + 1, LEN(P308)))</f>
        <v>plays</v>
      </c>
      <c r="S308" s="12">
        <f>(((L308/60)/60)/24)+DATE(1970,1,1)</f>
        <v>42930.208333333328</v>
      </c>
      <c r="T308" s="13">
        <f>(((M308/60)/60)/24)+DATE(1970,1,1)</f>
        <v>42933.208333333328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>(E309/D309)*100</f>
        <v>132.13677811550153</v>
      </c>
      <c r="G309" t="s">
        <v>20</v>
      </c>
      <c r="H309">
        <v>659</v>
      </c>
      <c r="I309" s="7">
        <f t="shared" si="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>LEFT(P309, FIND("/", P309)- 1)</f>
        <v>publishing</v>
      </c>
      <c r="R309" t="str">
        <f>TRIM(MID(P309, FIND("/",P309) + 1, LEN(P309)))</f>
        <v>fiction</v>
      </c>
      <c r="S309" s="12">
        <f>(((L309/60)/60)/24)+DATE(1970,1,1)</f>
        <v>41066.208333333336</v>
      </c>
      <c r="T309" s="13">
        <f>(((M309/60)/60)/24)+DATE(1970,1,1)</f>
        <v>41086.208333333336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>(E310/D310)*100</f>
        <v>74.077834179357026</v>
      </c>
      <c r="G310" t="s">
        <v>14</v>
      </c>
      <c r="H310">
        <v>803</v>
      </c>
      <c r="I310" s="7">
        <f t="shared" si="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>LEFT(P310, FIND("/", P310)- 1)</f>
        <v>theater</v>
      </c>
      <c r="R310" t="str">
        <f>TRIM(MID(P310, FIND("/",P310) + 1, LEN(P310)))</f>
        <v>plays</v>
      </c>
      <c r="S310" s="12">
        <f>(((L310/60)/60)/24)+DATE(1970,1,1)</f>
        <v>40651.208333333336</v>
      </c>
      <c r="T310" s="13">
        <f>(((M310/60)/60)/24)+DATE(1970,1,1)</f>
        <v>40652.208333333336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>(E311/D311)*100</f>
        <v>75.292682926829272</v>
      </c>
      <c r="G311" t="s">
        <v>74</v>
      </c>
      <c r="H311">
        <v>75</v>
      </c>
      <c r="I311" s="7">
        <f t="shared" si="4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>LEFT(P311, FIND("/", P311)- 1)</f>
        <v>music</v>
      </c>
      <c r="R311" t="str">
        <f>TRIM(MID(P311, FIND("/",P311) + 1, LEN(P311)))</f>
        <v>indie rock</v>
      </c>
      <c r="S311" s="12">
        <f>(((L311/60)/60)/24)+DATE(1970,1,1)</f>
        <v>40807.208333333336</v>
      </c>
      <c r="T311" s="13">
        <f>(((M311/60)/60)/24)+DATE(1970,1,1)</f>
        <v>40827.208333333336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>(E312/D312)*100</f>
        <v>20.333333333333332</v>
      </c>
      <c r="G312" t="s">
        <v>14</v>
      </c>
      <c r="H312">
        <v>16</v>
      </c>
      <c r="I312" s="7">
        <f t="shared" si="4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>LEFT(P312, FIND("/", P312)- 1)</f>
        <v>games</v>
      </c>
      <c r="R312" t="str">
        <f>TRIM(MID(P312, FIND("/",P312) + 1, LEN(P312)))</f>
        <v>video games</v>
      </c>
      <c r="S312" s="12">
        <f>(((L312/60)/60)/24)+DATE(1970,1,1)</f>
        <v>40277.208333333336</v>
      </c>
      <c r="T312" s="13">
        <f>(((M312/60)/60)/24)+DATE(1970,1,1)</f>
        <v>40293.208333333336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>(E313/D313)*100</f>
        <v>203.36507936507937</v>
      </c>
      <c r="G313" t="s">
        <v>20</v>
      </c>
      <c r="H313">
        <v>121</v>
      </c>
      <c r="I313" s="7">
        <f t="shared" si="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>LEFT(P313, FIND("/", P313)- 1)</f>
        <v>theater</v>
      </c>
      <c r="R313" t="str">
        <f>TRIM(MID(P313, FIND("/",P313) + 1, LEN(P313)))</f>
        <v>plays</v>
      </c>
      <c r="S313" s="12">
        <f>(((L313/60)/60)/24)+DATE(1970,1,1)</f>
        <v>40590.25</v>
      </c>
      <c r="T313" s="13">
        <f>(((M313/60)/60)/24)+DATE(1970,1,1)</f>
        <v>40602.25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>(E314/D314)*100</f>
        <v>310.2284263959391</v>
      </c>
      <c r="G314" t="s">
        <v>20</v>
      </c>
      <c r="H314">
        <v>3742</v>
      </c>
      <c r="I314" s="7">
        <f t="shared" si="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>LEFT(P314, FIND("/", P314)- 1)</f>
        <v>theater</v>
      </c>
      <c r="R314" t="str">
        <f>TRIM(MID(P314, FIND("/",P314) + 1, LEN(P314)))</f>
        <v>plays</v>
      </c>
      <c r="S314" s="12">
        <f>(((L314/60)/60)/24)+DATE(1970,1,1)</f>
        <v>41572.208333333336</v>
      </c>
      <c r="T314" s="13">
        <f>(((M314/60)/60)/24)+DATE(1970,1,1)</f>
        <v>41579.208333333336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>(E315/D315)*100</f>
        <v>395.31818181818181</v>
      </c>
      <c r="G315" t="s">
        <v>20</v>
      </c>
      <c r="H315">
        <v>223</v>
      </c>
      <c r="I315" s="7">
        <f t="shared" si="4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>LEFT(P315, FIND("/", P315)- 1)</f>
        <v>music</v>
      </c>
      <c r="R315" t="str">
        <f>TRIM(MID(P315, FIND("/",P315) + 1, LEN(P315)))</f>
        <v>rock</v>
      </c>
      <c r="S315" s="12">
        <f>(((L315/60)/60)/24)+DATE(1970,1,1)</f>
        <v>40966.25</v>
      </c>
      <c r="T315" s="13">
        <f>(((M315/60)/60)/24)+DATE(1970,1,1)</f>
        <v>40968.25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>(E316/D316)*100</f>
        <v>294.71428571428572</v>
      </c>
      <c r="G316" t="s">
        <v>20</v>
      </c>
      <c r="H316">
        <v>133</v>
      </c>
      <c r="I316" s="7">
        <f t="shared" si="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>LEFT(P316, FIND("/", P316)- 1)</f>
        <v>film &amp; video</v>
      </c>
      <c r="R316" t="str">
        <f>TRIM(MID(P316, FIND("/",P316) + 1, LEN(P316)))</f>
        <v>documentary</v>
      </c>
      <c r="S316" s="12">
        <f>(((L316/60)/60)/24)+DATE(1970,1,1)</f>
        <v>43536.208333333328</v>
      </c>
      <c r="T316" s="13">
        <f>(((M316/60)/60)/24)+DATE(1970,1,1)</f>
        <v>43541.208333333328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>(E317/D317)*100</f>
        <v>33.89473684210526</v>
      </c>
      <c r="G317" t="s">
        <v>14</v>
      </c>
      <c r="H317">
        <v>31</v>
      </c>
      <c r="I317" s="7">
        <f t="shared" si="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>LEFT(P317, FIND("/", P317)- 1)</f>
        <v>theater</v>
      </c>
      <c r="R317" t="str">
        <f>TRIM(MID(P317, FIND("/",P317) + 1, LEN(P317)))</f>
        <v>plays</v>
      </c>
      <c r="S317" s="12">
        <f>(((L317/60)/60)/24)+DATE(1970,1,1)</f>
        <v>41783.208333333336</v>
      </c>
      <c r="T317" s="13">
        <f>(((M317/60)/60)/24)+DATE(1970,1,1)</f>
        <v>41812.208333333336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>(E318/D318)*100</f>
        <v>66.677083333333329</v>
      </c>
      <c r="G318" t="s">
        <v>14</v>
      </c>
      <c r="H318">
        <v>108</v>
      </c>
      <c r="I318" s="7">
        <f t="shared" si="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>LEFT(P318, FIND("/", P318)- 1)</f>
        <v>food</v>
      </c>
      <c r="R318" t="str">
        <f>TRIM(MID(P318, FIND("/",P318) + 1, LEN(P318)))</f>
        <v>food trucks</v>
      </c>
      <c r="S318" s="12">
        <f>(((L318/60)/60)/24)+DATE(1970,1,1)</f>
        <v>43788.25</v>
      </c>
      <c r="T318" s="13">
        <f>(((M318/60)/60)/24)+DATE(1970,1,1)</f>
        <v>43789.25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>(E319/D319)*100</f>
        <v>19.227272727272727</v>
      </c>
      <c r="G319" t="s">
        <v>14</v>
      </c>
      <c r="H319">
        <v>30</v>
      </c>
      <c r="I319" s="7">
        <f t="shared" si="4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>LEFT(P319, FIND("/", P319)- 1)</f>
        <v>theater</v>
      </c>
      <c r="R319" t="str">
        <f>TRIM(MID(P319, FIND("/",P319) + 1, LEN(P319)))</f>
        <v>plays</v>
      </c>
      <c r="S319" s="12">
        <f>(((L319/60)/60)/24)+DATE(1970,1,1)</f>
        <v>42869.208333333328</v>
      </c>
      <c r="T319" s="13">
        <f>(((M319/60)/60)/24)+DATE(1970,1,1)</f>
        <v>42882.208333333328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>(E320/D320)*100</f>
        <v>15.842105263157894</v>
      </c>
      <c r="G320" t="s">
        <v>14</v>
      </c>
      <c r="H320">
        <v>17</v>
      </c>
      <c r="I320" s="7">
        <f t="shared" si="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>LEFT(P320, FIND("/", P320)- 1)</f>
        <v>music</v>
      </c>
      <c r="R320" t="str">
        <f>TRIM(MID(P320, FIND("/",P320) + 1, LEN(P320)))</f>
        <v>rock</v>
      </c>
      <c r="S320" s="12">
        <f>(((L320/60)/60)/24)+DATE(1970,1,1)</f>
        <v>41684.25</v>
      </c>
      <c r="T320" s="13">
        <f>(((M320/60)/60)/24)+DATE(1970,1,1)</f>
        <v>41686.25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>(E321/D321)*100</f>
        <v>38.702380952380956</v>
      </c>
      <c r="G321" t="s">
        <v>74</v>
      </c>
      <c r="H321">
        <v>64</v>
      </c>
      <c r="I321" s="7">
        <f t="shared" si="4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>LEFT(P321, FIND("/", P321)- 1)</f>
        <v>technology</v>
      </c>
      <c r="R321" t="str">
        <f>TRIM(MID(P321, FIND("/",P321) + 1, LEN(P321)))</f>
        <v>web</v>
      </c>
      <c r="S321" s="12">
        <f>(((L321/60)/60)/24)+DATE(1970,1,1)</f>
        <v>40402.208333333336</v>
      </c>
      <c r="T321" s="13">
        <f>(((M321/60)/60)/24)+DATE(1970,1,1)</f>
        <v>40426.208333333336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>(E322/D322)*100</f>
        <v>9.5876777251184837</v>
      </c>
      <c r="G322" t="s">
        <v>14</v>
      </c>
      <c r="H322">
        <v>80</v>
      </c>
      <c r="I322" s="7">
        <f t="shared" si="4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>LEFT(P322, FIND("/", P322)- 1)</f>
        <v>publishing</v>
      </c>
      <c r="R322" t="str">
        <f>TRIM(MID(P322, FIND("/",P322) + 1, LEN(P322)))</f>
        <v>fiction</v>
      </c>
      <c r="S322" s="12">
        <f>(((L322/60)/60)/24)+DATE(1970,1,1)</f>
        <v>40673.208333333336</v>
      </c>
      <c r="T322" s="13">
        <f>(((M322/60)/60)/24)+DATE(1970,1,1)</f>
        <v>40682.208333333336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>(E323/D323)*100</f>
        <v>94.144366197183089</v>
      </c>
      <c r="G323" t="s">
        <v>14</v>
      </c>
      <c r="H323">
        <v>2468</v>
      </c>
      <c r="I323" s="7">
        <f t="shared" ref="I323:I386" si="5">IF(F323=0, 0, (E323/H323))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>LEFT(P323, FIND("/", P323)- 1)</f>
        <v>film &amp; video</v>
      </c>
      <c r="R323" t="str">
        <f>TRIM(MID(P323, FIND("/",P323) + 1, LEN(P323)))</f>
        <v>shorts</v>
      </c>
      <c r="S323" s="12">
        <f>(((L323/60)/60)/24)+DATE(1970,1,1)</f>
        <v>40634.208333333336</v>
      </c>
      <c r="T323" s="13">
        <f>(((M323/60)/60)/24)+DATE(1970,1,1)</f>
        <v>40642.208333333336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>(E324/D324)*100</f>
        <v>166.56234096692114</v>
      </c>
      <c r="G324" t="s">
        <v>20</v>
      </c>
      <c r="H324">
        <v>5168</v>
      </c>
      <c r="I324" s="7">
        <f t="shared" si="5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>LEFT(P324, FIND("/", P324)- 1)</f>
        <v>theater</v>
      </c>
      <c r="R324" t="str">
        <f>TRIM(MID(P324, FIND("/",P324) + 1, LEN(P324)))</f>
        <v>plays</v>
      </c>
      <c r="S324" s="12">
        <f>(((L324/60)/60)/24)+DATE(1970,1,1)</f>
        <v>40507.25</v>
      </c>
      <c r="T324" s="13">
        <f>(((M324/60)/60)/24)+DATE(1970,1,1)</f>
        <v>40520.25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>(E325/D325)*100</f>
        <v>24.134831460674157</v>
      </c>
      <c r="G325" t="s">
        <v>14</v>
      </c>
      <c r="H325">
        <v>26</v>
      </c>
      <c r="I325" s="7">
        <f t="shared" si="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>LEFT(P325, FIND("/", P325)- 1)</f>
        <v>film &amp; video</v>
      </c>
      <c r="R325" t="str">
        <f>TRIM(MID(P325, FIND("/",P325) + 1, LEN(P325)))</f>
        <v>documentary</v>
      </c>
      <c r="S325" s="12">
        <f>(((L325/60)/60)/24)+DATE(1970,1,1)</f>
        <v>41725.208333333336</v>
      </c>
      <c r="T325" s="13">
        <f>(((M325/60)/60)/24)+DATE(1970,1,1)</f>
        <v>41727.208333333336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>(E326/D326)*100</f>
        <v>164.05633802816902</v>
      </c>
      <c r="G326" t="s">
        <v>20</v>
      </c>
      <c r="H326">
        <v>307</v>
      </c>
      <c r="I326" s="7">
        <f t="shared" si="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>LEFT(P326, FIND("/", P326)- 1)</f>
        <v>theater</v>
      </c>
      <c r="R326" t="str">
        <f>TRIM(MID(P326, FIND("/",P326) + 1, LEN(P326)))</f>
        <v>plays</v>
      </c>
      <c r="S326" s="12">
        <f>(((L326/60)/60)/24)+DATE(1970,1,1)</f>
        <v>42176.208333333328</v>
      </c>
      <c r="T326" s="13">
        <f>(((M326/60)/60)/24)+DATE(1970,1,1)</f>
        <v>42188.208333333328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>(E327/D327)*100</f>
        <v>90.723076923076931</v>
      </c>
      <c r="G327" t="s">
        <v>14</v>
      </c>
      <c r="H327">
        <v>73</v>
      </c>
      <c r="I327" s="7">
        <f t="shared" si="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>LEFT(P327, FIND("/", P327)- 1)</f>
        <v>theater</v>
      </c>
      <c r="R327" t="str">
        <f>TRIM(MID(P327, FIND("/",P327) + 1, LEN(P327)))</f>
        <v>plays</v>
      </c>
      <c r="S327" s="12">
        <f>(((L327/60)/60)/24)+DATE(1970,1,1)</f>
        <v>43267.208333333328</v>
      </c>
      <c r="T327" s="13">
        <f>(((M327/60)/60)/24)+DATE(1970,1,1)</f>
        <v>43290.208333333328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>(E328/D328)*100</f>
        <v>46.194444444444443</v>
      </c>
      <c r="G328" t="s">
        <v>14</v>
      </c>
      <c r="H328">
        <v>128</v>
      </c>
      <c r="I328" s="7">
        <f t="shared" si="5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>LEFT(P328, FIND("/", P328)- 1)</f>
        <v>film &amp; video</v>
      </c>
      <c r="R328" t="str">
        <f>TRIM(MID(P328, FIND("/",P328) + 1, LEN(P328)))</f>
        <v>animation</v>
      </c>
      <c r="S328" s="12">
        <f>(((L328/60)/60)/24)+DATE(1970,1,1)</f>
        <v>42364.25</v>
      </c>
      <c r="T328" s="13">
        <f>(((M328/60)/60)/24)+DATE(1970,1,1)</f>
        <v>42370.25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>(E329/D329)*100</f>
        <v>38.53846153846154</v>
      </c>
      <c r="G329" t="s">
        <v>14</v>
      </c>
      <c r="H329">
        <v>33</v>
      </c>
      <c r="I329" s="7">
        <f t="shared" si="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>LEFT(P329, FIND("/", P329)- 1)</f>
        <v>theater</v>
      </c>
      <c r="R329" t="str">
        <f>TRIM(MID(P329, FIND("/",P329) + 1, LEN(P329)))</f>
        <v>plays</v>
      </c>
      <c r="S329" s="12">
        <f>(((L329/60)/60)/24)+DATE(1970,1,1)</f>
        <v>43705.208333333328</v>
      </c>
      <c r="T329" s="13">
        <f>(((M329/60)/60)/24)+DATE(1970,1,1)</f>
        <v>43709.208333333328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>(E330/D330)*100</f>
        <v>133.56231003039514</v>
      </c>
      <c r="G330" t="s">
        <v>20</v>
      </c>
      <c r="H330">
        <v>2441</v>
      </c>
      <c r="I330" s="7">
        <f t="shared" si="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>LEFT(P330, FIND("/", P330)- 1)</f>
        <v>music</v>
      </c>
      <c r="R330" t="str">
        <f>TRIM(MID(P330, FIND("/",P330) + 1, LEN(P330)))</f>
        <v>rock</v>
      </c>
      <c r="S330" s="12">
        <f>(((L330/60)/60)/24)+DATE(1970,1,1)</f>
        <v>43434.25</v>
      </c>
      <c r="T330" s="13">
        <f>(((M330/60)/60)/24)+DATE(1970,1,1)</f>
        <v>43445.25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>(E331/D331)*100</f>
        <v>22.896588486140725</v>
      </c>
      <c r="G331" t="s">
        <v>47</v>
      </c>
      <c r="H331">
        <v>211</v>
      </c>
      <c r="I331" s="7">
        <f t="shared" si="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>LEFT(P331, FIND("/", P331)- 1)</f>
        <v>games</v>
      </c>
      <c r="R331" t="str">
        <f>TRIM(MID(P331, FIND("/",P331) + 1, LEN(P331)))</f>
        <v>video games</v>
      </c>
      <c r="S331" s="12">
        <f>(((L331/60)/60)/24)+DATE(1970,1,1)</f>
        <v>42716.25</v>
      </c>
      <c r="T331" s="13">
        <f>(((M331/60)/60)/24)+DATE(1970,1,1)</f>
        <v>42727.25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>(E332/D332)*100</f>
        <v>184.95548961424333</v>
      </c>
      <c r="G332" t="s">
        <v>20</v>
      </c>
      <c r="H332">
        <v>1385</v>
      </c>
      <c r="I332" s="7">
        <f t="shared" si="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>LEFT(P332, FIND("/", P332)- 1)</f>
        <v>film &amp; video</v>
      </c>
      <c r="R332" t="str">
        <f>TRIM(MID(P332, FIND("/",P332) + 1, LEN(P332)))</f>
        <v>documentary</v>
      </c>
      <c r="S332" s="12">
        <f>(((L332/60)/60)/24)+DATE(1970,1,1)</f>
        <v>43077.25</v>
      </c>
      <c r="T332" s="13">
        <f>(((M332/60)/60)/24)+DATE(1970,1,1)</f>
        <v>43078.25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>(E333/D333)*100</f>
        <v>443.72727272727275</v>
      </c>
      <c r="G333" t="s">
        <v>20</v>
      </c>
      <c r="H333">
        <v>190</v>
      </c>
      <c r="I333" s="7">
        <f t="shared" si="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>LEFT(P333, FIND("/", P333)- 1)</f>
        <v>food</v>
      </c>
      <c r="R333" t="str">
        <f>TRIM(MID(P333, FIND("/",P333) + 1, LEN(P333)))</f>
        <v>food trucks</v>
      </c>
      <c r="S333" s="12">
        <f>(((L333/60)/60)/24)+DATE(1970,1,1)</f>
        <v>40896.25</v>
      </c>
      <c r="T333" s="13">
        <f>(((M333/60)/60)/24)+DATE(1970,1,1)</f>
        <v>40897.25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>(E334/D334)*100</f>
        <v>199.9806763285024</v>
      </c>
      <c r="G334" t="s">
        <v>20</v>
      </c>
      <c r="H334">
        <v>470</v>
      </c>
      <c r="I334" s="7">
        <f t="shared" si="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>LEFT(P334, FIND("/", P334)- 1)</f>
        <v>technology</v>
      </c>
      <c r="R334" t="str">
        <f>TRIM(MID(P334, FIND("/",P334) + 1, LEN(P334)))</f>
        <v>wearables</v>
      </c>
      <c r="S334" s="12">
        <f>(((L334/60)/60)/24)+DATE(1970,1,1)</f>
        <v>41361.208333333336</v>
      </c>
      <c r="T334" s="13">
        <f>(((M334/60)/60)/24)+DATE(1970,1,1)</f>
        <v>41362.208333333336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>(E335/D335)*100</f>
        <v>123.95833333333333</v>
      </c>
      <c r="G335" t="s">
        <v>20</v>
      </c>
      <c r="H335">
        <v>253</v>
      </c>
      <c r="I335" s="7">
        <f t="shared" si="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>LEFT(P335, FIND("/", P335)- 1)</f>
        <v>theater</v>
      </c>
      <c r="R335" t="str">
        <f>TRIM(MID(P335, FIND("/",P335) + 1, LEN(P335)))</f>
        <v>plays</v>
      </c>
      <c r="S335" s="12">
        <f>(((L335/60)/60)/24)+DATE(1970,1,1)</f>
        <v>43424.25</v>
      </c>
      <c r="T335" s="13">
        <f>(((M335/60)/60)/24)+DATE(1970,1,1)</f>
        <v>43452.25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>(E336/D336)*100</f>
        <v>186.61329305135951</v>
      </c>
      <c r="G336" t="s">
        <v>20</v>
      </c>
      <c r="H336">
        <v>1113</v>
      </c>
      <c r="I336" s="7">
        <f t="shared" si="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>LEFT(P336, FIND("/", P336)- 1)</f>
        <v>music</v>
      </c>
      <c r="R336" t="str">
        <f>TRIM(MID(P336, FIND("/",P336) + 1, LEN(P336)))</f>
        <v>rock</v>
      </c>
      <c r="S336" s="12">
        <f>(((L336/60)/60)/24)+DATE(1970,1,1)</f>
        <v>43110.25</v>
      </c>
      <c r="T336" s="13">
        <f>(((M336/60)/60)/24)+DATE(1970,1,1)</f>
        <v>43117.25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>(E337/D337)*100</f>
        <v>114.28538550057536</v>
      </c>
      <c r="G337" t="s">
        <v>20</v>
      </c>
      <c r="H337">
        <v>2283</v>
      </c>
      <c r="I337" s="7">
        <f t="shared" si="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>LEFT(P337, FIND("/", P337)- 1)</f>
        <v>music</v>
      </c>
      <c r="R337" t="str">
        <f>TRIM(MID(P337, FIND("/",P337) + 1, LEN(P337)))</f>
        <v>rock</v>
      </c>
      <c r="S337" s="12">
        <f>(((L337/60)/60)/24)+DATE(1970,1,1)</f>
        <v>43784.25</v>
      </c>
      <c r="T337" s="13">
        <f>(((M337/60)/60)/24)+DATE(1970,1,1)</f>
        <v>43797.25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>(E338/D338)*100</f>
        <v>97.032531824611041</v>
      </c>
      <c r="G338" t="s">
        <v>14</v>
      </c>
      <c r="H338">
        <v>1072</v>
      </c>
      <c r="I338" s="7">
        <f t="shared" si="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>LEFT(P338, FIND("/", P338)- 1)</f>
        <v>music</v>
      </c>
      <c r="R338" t="str">
        <f>TRIM(MID(P338, FIND("/",P338) + 1, LEN(P338)))</f>
        <v>rock</v>
      </c>
      <c r="S338" s="12">
        <f>(((L338/60)/60)/24)+DATE(1970,1,1)</f>
        <v>40527.25</v>
      </c>
      <c r="T338" s="13">
        <f>(((M338/60)/60)/24)+DATE(1970,1,1)</f>
        <v>40528.25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>(E339/D339)*100</f>
        <v>122.81904761904762</v>
      </c>
      <c r="G339" t="s">
        <v>20</v>
      </c>
      <c r="H339">
        <v>1095</v>
      </c>
      <c r="I339" s="7">
        <f t="shared" si="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>LEFT(P339, FIND("/", P339)- 1)</f>
        <v>theater</v>
      </c>
      <c r="R339" t="str">
        <f>TRIM(MID(P339, FIND("/",P339) + 1, LEN(P339)))</f>
        <v>plays</v>
      </c>
      <c r="S339" s="12">
        <f>(((L339/60)/60)/24)+DATE(1970,1,1)</f>
        <v>43780.25</v>
      </c>
      <c r="T339" s="13">
        <f>(((M339/60)/60)/24)+DATE(1970,1,1)</f>
        <v>43781.25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>(E340/D340)*100</f>
        <v>179.14326647564468</v>
      </c>
      <c r="G340" t="s">
        <v>20</v>
      </c>
      <c r="H340">
        <v>1690</v>
      </c>
      <c r="I340" s="7">
        <f t="shared" si="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>LEFT(P340, FIND("/", P340)- 1)</f>
        <v>theater</v>
      </c>
      <c r="R340" t="str">
        <f>TRIM(MID(P340, FIND("/",P340) + 1, LEN(P340)))</f>
        <v>plays</v>
      </c>
      <c r="S340" s="12">
        <f>(((L340/60)/60)/24)+DATE(1970,1,1)</f>
        <v>40821.208333333336</v>
      </c>
      <c r="T340" s="13">
        <f>(((M340/60)/60)/24)+DATE(1970,1,1)</f>
        <v>40851.208333333336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>(E341/D341)*100</f>
        <v>79.951577402787962</v>
      </c>
      <c r="G341" t="s">
        <v>74</v>
      </c>
      <c r="H341">
        <v>1297</v>
      </c>
      <c r="I341" s="7">
        <f t="shared" si="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>LEFT(P341, FIND("/", P341)- 1)</f>
        <v>theater</v>
      </c>
      <c r="R341" t="str">
        <f>TRIM(MID(P341, FIND("/",P341) + 1, LEN(P341)))</f>
        <v>plays</v>
      </c>
      <c r="S341" s="12">
        <f>(((L341/60)/60)/24)+DATE(1970,1,1)</f>
        <v>42949.208333333328</v>
      </c>
      <c r="T341" s="13">
        <f>(((M341/60)/60)/24)+DATE(1970,1,1)</f>
        <v>42963.208333333328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>(E342/D342)*100</f>
        <v>94.242587601078171</v>
      </c>
      <c r="G342" t="s">
        <v>14</v>
      </c>
      <c r="H342">
        <v>393</v>
      </c>
      <c r="I342" s="7">
        <f t="shared" si="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>LEFT(P342, FIND("/", P342)- 1)</f>
        <v>photography</v>
      </c>
      <c r="R342" t="str">
        <f>TRIM(MID(P342, FIND("/",P342) + 1, LEN(P342)))</f>
        <v>photography books</v>
      </c>
      <c r="S342" s="12">
        <f>(((L342/60)/60)/24)+DATE(1970,1,1)</f>
        <v>40889.25</v>
      </c>
      <c r="T342" s="13">
        <f>(((M342/60)/60)/24)+DATE(1970,1,1)</f>
        <v>40890.25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>(E343/D343)*100</f>
        <v>84.669291338582681</v>
      </c>
      <c r="G343" t="s">
        <v>14</v>
      </c>
      <c r="H343">
        <v>1257</v>
      </c>
      <c r="I343" s="7">
        <f t="shared" si="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>LEFT(P343, FIND("/", P343)- 1)</f>
        <v>music</v>
      </c>
      <c r="R343" t="str">
        <f>TRIM(MID(P343, FIND("/",P343) + 1, LEN(P343)))</f>
        <v>indie rock</v>
      </c>
      <c r="S343" s="12">
        <f>(((L343/60)/60)/24)+DATE(1970,1,1)</f>
        <v>42244.208333333328</v>
      </c>
      <c r="T343" s="13">
        <f>(((M343/60)/60)/24)+DATE(1970,1,1)</f>
        <v>42251.208333333328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>(E344/D344)*100</f>
        <v>66.521920668058456</v>
      </c>
      <c r="G344" t="s">
        <v>14</v>
      </c>
      <c r="H344">
        <v>328</v>
      </c>
      <c r="I344" s="7">
        <f t="shared" si="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>LEFT(P344, FIND("/", P344)- 1)</f>
        <v>theater</v>
      </c>
      <c r="R344" t="str">
        <f>TRIM(MID(P344, FIND("/",P344) + 1, LEN(P344)))</f>
        <v>plays</v>
      </c>
      <c r="S344" s="12">
        <f>(((L344/60)/60)/24)+DATE(1970,1,1)</f>
        <v>41475.208333333336</v>
      </c>
      <c r="T344" s="13">
        <f>(((M344/60)/60)/24)+DATE(1970,1,1)</f>
        <v>41487.208333333336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>(E345/D345)*100</f>
        <v>53.922222222222224</v>
      </c>
      <c r="G345" t="s">
        <v>14</v>
      </c>
      <c r="H345">
        <v>147</v>
      </c>
      <c r="I345" s="7">
        <f t="shared" si="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>LEFT(P345, FIND("/", P345)- 1)</f>
        <v>theater</v>
      </c>
      <c r="R345" t="str">
        <f>TRIM(MID(P345, FIND("/",P345) + 1, LEN(P345)))</f>
        <v>plays</v>
      </c>
      <c r="S345" s="12">
        <f>(((L345/60)/60)/24)+DATE(1970,1,1)</f>
        <v>41597.25</v>
      </c>
      <c r="T345" s="13">
        <f>(((M345/60)/60)/24)+DATE(1970,1,1)</f>
        <v>41650.25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>(E346/D346)*100</f>
        <v>41.983299595141702</v>
      </c>
      <c r="G346" t="s">
        <v>14</v>
      </c>
      <c r="H346">
        <v>830</v>
      </c>
      <c r="I346" s="7">
        <f t="shared" si="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>LEFT(P346, FIND("/", P346)- 1)</f>
        <v>games</v>
      </c>
      <c r="R346" t="str">
        <f>TRIM(MID(P346, FIND("/",P346) + 1, LEN(P346)))</f>
        <v>video games</v>
      </c>
      <c r="S346" s="12">
        <f>(((L346/60)/60)/24)+DATE(1970,1,1)</f>
        <v>43122.25</v>
      </c>
      <c r="T346" s="13">
        <f>(((M346/60)/60)/24)+DATE(1970,1,1)</f>
        <v>43162.25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>(E347/D347)*100</f>
        <v>14.69479695431472</v>
      </c>
      <c r="G347" t="s">
        <v>14</v>
      </c>
      <c r="H347">
        <v>331</v>
      </c>
      <c r="I347" s="7">
        <f t="shared" si="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>LEFT(P347, FIND("/", P347)- 1)</f>
        <v>film &amp; video</v>
      </c>
      <c r="R347" t="str">
        <f>TRIM(MID(P347, FIND("/",P347) + 1, LEN(P347)))</f>
        <v>drama</v>
      </c>
      <c r="S347" s="12">
        <f>(((L347/60)/60)/24)+DATE(1970,1,1)</f>
        <v>42194.208333333328</v>
      </c>
      <c r="T347" s="13">
        <f>(((M347/60)/60)/24)+DATE(1970,1,1)</f>
        <v>42195.208333333328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>(E348/D348)*100</f>
        <v>34.475000000000001</v>
      </c>
      <c r="G348" t="s">
        <v>14</v>
      </c>
      <c r="H348">
        <v>25</v>
      </c>
      <c r="I348" s="7">
        <f t="shared" si="5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>LEFT(P348, FIND("/", P348)- 1)</f>
        <v>music</v>
      </c>
      <c r="R348" t="str">
        <f>TRIM(MID(P348, FIND("/",P348) + 1, LEN(P348)))</f>
        <v>indie rock</v>
      </c>
      <c r="S348" s="12">
        <f>(((L348/60)/60)/24)+DATE(1970,1,1)</f>
        <v>42971.208333333328</v>
      </c>
      <c r="T348" s="13">
        <f>(((M348/60)/60)/24)+DATE(1970,1,1)</f>
        <v>43026.208333333328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>(E349/D349)*100</f>
        <v>1400.7777777777778</v>
      </c>
      <c r="G349" t="s">
        <v>20</v>
      </c>
      <c r="H349">
        <v>191</v>
      </c>
      <c r="I349" s="7">
        <f t="shared" si="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>LEFT(P349, FIND("/", P349)- 1)</f>
        <v>technology</v>
      </c>
      <c r="R349" t="str">
        <f>TRIM(MID(P349, FIND("/",P349) + 1, LEN(P349)))</f>
        <v>web</v>
      </c>
      <c r="S349" s="12">
        <f>(((L349/60)/60)/24)+DATE(1970,1,1)</f>
        <v>42046.25</v>
      </c>
      <c r="T349" s="13">
        <f>(((M349/60)/60)/24)+DATE(1970,1,1)</f>
        <v>42070.25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>(E350/D350)*100</f>
        <v>71.770351758793964</v>
      </c>
      <c r="G350" t="s">
        <v>14</v>
      </c>
      <c r="H350">
        <v>3483</v>
      </c>
      <c r="I350" s="7">
        <f t="shared" si="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>LEFT(P350, FIND("/", P350)- 1)</f>
        <v>food</v>
      </c>
      <c r="R350" t="str">
        <f>TRIM(MID(P350, FIND("/",P350) + 1, LEN(P350)))</f>
        <v>food trucks</v>
      </c>
      <c r="S350" s="12">
        <f>(((L350/60)/60)/24)+DATE(1970,1,1)</f>
        <v>42782.25</v>
      </c>
      <c r="T350" s="13">
        <f>(((M350/60)/60)/24)+DATE(1970,1,1)</f>
        <v>42795.25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>(E351/D351)*100</f>
        <v>53.074115044247783</v>
      </c>
      <c r="G351" t="s">
        <v>14</v>
      </c>
      <c r="H351">
        <v>923</v>
      </c>
      <c r="I351" s="7">
        <f t="shared" si="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>LEFT(P351, FIND("/", P351)- 1)</f>
        <v>theater</v>
      </c>
      <c r="R351" t="str">
        <f>TRIM(MID(P351, FIND("/",P351) + 1, LEN(P351)))</f>
        <v>plays</v>
      </c>
      <c r="S351" s="12">
        <f>(((L351/60)/60)/24)+DATE(1970,1,1)</f>
        <v>42930.208333333328</v>
      </c>
      <c r="T351" s="13">
        <f>(((M351/60)/60)/24)+DATE(1970,1,1)</f>
        <v>42960.208333333328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>(E352/D352)*100</f>
        <v>5</v>
      </c>
      <c r="G352" t="s">
        <v>14</v>
      </c>
      <c r="H352">
        <v>1</v>
      </c>
      <c r="I352" s="7">
        <f t="shared" si="5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>LEFT(P352, FIND("/", P352)- 1)</f>
        <v>music</v>
      </c>
      <c r="R352" t="str">
        <f>TRIM(MID(P352, FIND("/",P352) + 1, LEN(P352)))</f>
        <v>jazz</v>
      </c>
      <c r="S352" s="12">
        <f>(((L352/60)/60)/24)+DATE(1970,1,1)</f>
        <v>42144.208333333328</v>
      </c>
      <c r="T352" s="13">
        <f>(((M352/60)/60)/24)+DATE(1970,1,1)</f>
        <v>42162.208333333328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>(E353/D353)*100</f>
        <v>127.70715249662618</v>
      </c>
      <c r="G353" t="s">
        <v>20</v>
      </c>
      <c r="H353">
        <v>2013</v>
      </c>
      <c r="I353" s="7">
        <f t="shared" si="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>LEFT(P353, FIND("/", P353)- 1)</f>
        <v>music</v>
      </c>
      <c r="R353" t="str">
        <f>TRIM(MID(P353, FIND("/",P353) + 1, LEN(P353)))</f>
        <v>rock</v>
      </c>
      <c r="S353" s="12">
        <f>(((L353/60)/60)/24)+DATE(1970,1,1)</f>
        <v>42240.208333333328</v>
      </c>
      <c r="T353" s="13">
        <f>(((M353/60)/60)/24)+DATE(1970,1,1)</f>
        <v>42254.208333333328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>(E354/D354)*100</f>
        <v>34.892857142857139</v>
      </c>
      <c r="G354" t="s">
        <v>14</v>
      </c>
      <c r="H354">
        <v>33</v>
      </c>
      <c r="I354" s="7">
        <f t="shared" si="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>LEFT(P354, FIND("/", P354)- 1)</f>
        <v>theater</v>
      </c>
      <c r="R354" t="str">
        <f>TRIM(MID(P354, FIND("/",P354) + 1, LEN(P354)))</f>
        <v>plays</v>
      </c>
      <c r="S354" s="12">
        <f>(((L354/60)/60)/24)+DATE(1970,1,1)</f>
        <v>42315.25</v>
      </c>
      <c r="T354" s="13">
        <f>(((M354/60)/60)/24)+DATE(1970,1,1)</f>
        <v>42323.25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>(E355/D355)*100</f>
        <v>410.59821428571428</v>
      </c>
      <c r="G355" t="s">
        <v>20</v>
      </c>
      <c r="H355">
        <v>1703</v>
      </c>
      <c r="I355" s="7">
        <f t="shared" si="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>LEFT(P355, FIND("/", P355)- 1)</f>
        <v>theater</v>
      </c>
      <c r="R355" t="str">
        <f>TRIM(MID(P355, FIND("/",P355) + 1, LEN(P355)))</f>
        <v>plays</v>
      </c>
      <c r="S355" s="12">
        <f>(((L355/60)/60)/24)+DATE(1970,1,1)</f>
        <v>43651.208333333328</v>
      </c>
      <c r="T355" s="13">
        <f>(((M355/60)/60)/24)+DATE(1970,1,1)</f>
        <v>43652.208333333328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>(E356/D356)*100</f>
        <v>123.73770491803278</v>
      </c>
      <c r="G356" t="s">
        <v>20</v>
      </c>
      <c r="H356">
        <v>80</v>
      </c>
      <c r="I356" s="7">
        <f t="shared" si="5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>LEFT(P356, FIND("/", P356)- 1)</f>
        <v>film &amp; video</v>
      </c>
      <c r="R356" t="str">
        <f>TRIM(MID(P356, FIND("/",P356) + 1, LEN(P356)))</f>
        <v>documentary</v>
      </c>
      <c r="S356" s="12">
        <f>(((L356/60)/60)/24)+DATE(1970,1,1)</f>
        <v>41520.208333333336</v>
      </c>
      <c r="T356" s="13">
        <f>(((M356/60)/60)/24)+DATE(1970,1,1)</f>
        <v>41527.208333333336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>(E357/D357)*100</f>
        <v>58.973684210526315</v>
      </c>
      <c r="G357" t="s">
        <v>47</v>
      </c>
      <c r="H357">
        <v>86</v>
      </c>
      <c r="I357" s="7">
        <f t="shared" si="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>LEFT(P357, FIND("/", P357)- 1)</f>
        <v>technology</v>
      </c>
      <c r="R357" t="str">
        <f>TRIM(MID(P357, FIND("/",P357) + 1, LEN(P357)))</f>
        <v>wearables</v>
      </c>
      <c r="S357" s="12">
        <f>(((L357/60)/60)/24)+DATE(1970,1,1)</f>
        <v>42757.25</v>
      </c>
      <c r="T357" s="13">
        <f>(((M357/60)/60)/24)+DATE(1970,1,1)</f>
        <v>42797.25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>(E358/D358)*100</f>
        <v>36.892473118279568</v>
      </c>
      <c r="G358" t="s">
        <v>14</v>
      </c>
      <c r="H358">
        <v>40</v>
      </c>
      <c r="I358" s="7">
        <f t="shared" si="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>LEFT(P358, FIND("/", P358)- 1)</f>
        <v>theater</v>
      </c>
      <c r="R358" t="str">
        <f>TRIM(MID(P358, FIND("/",P358) + 1, LEN(P358)))</f>
        <v>plays</v>
      </c>
      <c r="S358" s="12">
        <f>(((L358/60)/60)/24)+DATE(1970,1,1)</f>
        <v>40922.25</v>
      </c>
      <c r="T358" s="13">
        <f>(((M358/60)/60)/24)+DATE(1970,1,1)</f>
        <v>40931.25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>(E359/D359)*100</f>
        <v>184.91304347826087</v>
      </c>
      <c r="G359" t="s">
        <v>20</v>
      </c>
      <c r="H359">
        <v>41</v>
      </c>
      <c r="I359" s="7">
        <f t="shared" si="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>LEFT(P359, FIND("/", P359)- 1)</f>
        <v>games</v>
      </c>
      <c r="R359" t="str">
        <f>TRIM(MID(P359, FIND("/",P359) + 1, LEN(P359)))</f>
        <v>video games</v>
      </c>
      <c r="S359" s="12">
        <f>(((L359/60)/60)/24)+DATE(1970,1,1)</f>
        <v>42250.208333333328</v>
      </c>
      <c r="T359" s="13">
        <f>(((M359/60)/60)/24)+DATE(1970,1,1)</f>
        <v>42275.208333333328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>(E360/D360)*100</f>
        <v>11.814432989690722</v>
      </c>
      <c r="G360" t="s">
        <v>14</v>
      </c>
      <c r="H360">
        <v>23</v>
      </c>
      <c r="I360" s="7">
        <f t="shared" si="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>LEFT(P360, FIND("/", P360)- 1)</f>
        <v>photography</v>
      </c>
      <c r="R360" t="str">
        <f>TRIM(MID(P360, FIND("/",P360) + 1, LEN(P360)))</f>
        <v>photography books</v>
      </c>
      <c r="S360" s="12">
        <f>(((L360/60)/60)/24)+DATE(1970,1,1)</f>
        <v>43322.208333333328</v>
      </c>
      <c r="T360" s="13">
        <f>(((M360/60)/60)/24)+DATE(1970,1,1)</f>
        <v>43325.208333333328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>(E361/D361)*100</f>
        <v>298.7</v>
      </c>
      <c r="G361" t="s">
        <v>20</v>
      </c>
      <c r="H361">
        <v>187</v>
      </c>
      <c r="I361" s="7">
        <f t="shared" si="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>LEFT(P361, FIND("/", P361)- 1)</f>
        <v>film &amp; video</v>
      </c>
      <c r="R361" t="str">
        <f>TRIM(MID(P361, FIND("/",P361) + 1, LEN(P361)))</f>
        <v>animation</v>
      </c>
      <c r="S361" s="12">
        <f>(((L361/60)/60)/24)+DATE(1970,1,1)</f>
        <v>40782.208333333336</v>
      </c>
      <c r="T361" s="13">
        <f>(((M361/60)/60)/24)+DATE(1970,1,1)</f>
        <v>40789.208333333336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>(E362/D362)*100</f>
        <v>226.35175879396985</v>
      </c>
      <c r="G362" t="s">
        <v>20</v>
      </c>
      <c r="H362">
        <v>2875</v>
      </c>
      <c r="I362" s="7">
        <f t="shared" si="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>LEFT(P362, FIND("/", P362)- 1)</f>
        <v>theater</v>
      </c>
      <c r="R362" t="str">
        <f>TRIM(MID(P362, FIND("/",P362) + 1, LEN(P362)))</f>
        <v>plays</v>
      </c>
      <c r="S362" s="12">
        <f>(((L362/60)/60)/24)+DATE(1970,1,1)</f>
        <v>40544.25</v>
      </c>
      <c r="T362" s="13">
        <f>(((M362/60)/60)/24)+DATE(1970,1,1)</f>
        <v>40558.25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>(E363/D363)*100</f>
        <v>173.56363636363636</v>
      </c>
      <c r="G363" t="s">
        <v>20</v>
      </c>
      <c r="H363">
        <v>88</v>
      </c>
      <c r="I363" s="7">
        <f t="shared" si="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>LEFT(P363, FIND("/", P363)- 1)</f>
        <v>theater</v>
      </c>
      <c r="R363" t="str">
        <f>TRIM(MID(P363, FIND("/",P363) + 1, LEN(P363)))</f>
        <v>plays</v>
      </c>
      <c r="S363" s="12">
        <f>(((L363/60)/60)/24)+DATE(1970,1,1)</f>
        <v>43015.208333333328</v>
      </c>
      <c r="T363" s="13">
        <f>(((M363/60)/60)/24)+DATE(1970,1,1)</f>
        <v>43039.208333333328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>(E364/D364)*100</f>
        <v>371.75675675675677</v>
      </c>
      <c r="G364" t="s">
        <v>20</v>
      </c>
      <c r="H364">
        <v>191</v>
      </c>
      <c r="I364" s="7">
        <f t="shared" si="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>LEFT(P364, FIND("/", P364)- 1)</f>
        <v>music</v>
      </c>
      <c r="R364" t="str">
        <f>TRIM(MID(P364, FIND("/",P364) + 1, LEN(P364)))</f>
        <v>rock</v>
      </c>
      <c r="S364" s="12">
        <f>(((L364/60)/60)/24)+DATE(1970,1,1)</f>
        <v>40570.25</v>
      </c>
      <c r="T364" s="13">
        <f>(((M364/60)/60)/24)+DATE(1970,1,1)</f>
        <v>40608.25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>(E365/D365)*100</f>
        <v>160.19230769230771</v>
      </c>
      <c r="G365" t="s">
        <v>20</v>
      </c>
      <c r="H365">
        <v>139</v>
      </c>
      <c r="I365" s="7">
        <f t="shared" si="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>LEFT(P365, FIND("/", P365)- 1)</f>
        <v>music</v>
      </c>
      <c r="R365" t="str">
        <f>TRIM(MID(P365, FIND("/",P365) + 1, LEN(P365)))</f>
        <v>rock</v>
      </c>
      <c r="S365" s="12">
        <f>(((L365/60)/60)/24)+DATE(1970,1,1)</f>
        <v>40904.25</v>
      </c>
      <c r="T365" s="13">
        <f>(((M365/60)/60)/24)+DATE(1970,1,1)</f>
        <v>40905.25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>(E366/D366)*100</f>
        <v>1616.3333333333335</v>
      </c>
      <c r="G366" t="s">
        <v>20</v>
      </c>
      <c r="H366">
        <v>186</v>
      </c>
      <c r="I366" s="7">
        <f t="shared" si="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>LEFT(P366, FIND("/", P366)- 1)</f>
        <v>music</v>
      </c>
      <c r="R366" t="str">
        <f>TRIM(MID(P366, FIND("/",P366) + 1, LEN(P366)))</f>
        <v>indie rock</v>
      </c>
      <c r="S366" s="12">
        <f>(((L366/60)/60)/24)+DATE(1970,1,1)</f>
        <v>43164.25</v>
      </c>
      <c r="T366" s="13">
        <f>(((M366/60)/60)/24)+DATE(1970,1,1)</f>
        <v>43194.208333333328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>(E367/D367)*100</f>
        <v>733.4375</v>
      </c>
      <c r="G367" t="s">
        <v>20</v>
      </c>
      <c r="H367">
        <v>112</v>
      </c>
      <c r="I367" s="7">
        <f t="shared" si="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>LEFT(P367, FIND("/", P367)- 1)</f>
        <v>theater</v>
      </c>
      <c r="R367" t="str">
        <f>TRIM(MID(P367, FIND("/",P367) + 1, LEN(P367)))</f>
        <v>plays</v>
      </c>
      <c r="S367" s="12">
        <f>(((L367/60)/60)/24)+DATE(1970,1,1)</f>
        <v>42733.25</v>
      </c>
      <c r="T367" s="13">
        <f>(((M367/60)/60)/24)+DATE(1970,1,1)</f>
        <v>42760.25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>(E368/D368)*100</f>
        <v>592.11111111111109</v>
      </c>
      <c r="G368" t="s">
        <v>20</v>
      </c>
      <c r="H368">
        <v>101</v>
      </c>
      <c r="I368" s="7">
        <f t="shared" si="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>LEFT(P368, FIND("/", P368)- 1)</f>
        <v>theater</v>
      </c>
      <c r="R368" t="str">
        <f>TRIM(MID(P368, FIND("/",P368) + 1, LEN(P368)))</f>
        <v>plays</v>
      </c>
      <c r="S368" s="12">
        <f>(((L368/60)/60)/24)+DATE(1970,1,1)</f>
        <v>40546.25</v>
      </c>
      <c r="T368" s="13">
        <f>(((M368/60)/60)/24)+DATE(1970,1,1)</f>
        <v>40547.25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>(E369/D369)*100</f>
        <v>18.888888888888889</v>
      </c>
      <c r="G369" t="s">
        <v>14</v>
      </c>
      <c r="H369">
        <v>75</v>
      </c>
      <c r="I369" s="7">
        <f t="shared" si="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>LEFT(P369, FIND("/", P369)- 1)</f>
        <v>theater</v>
      </c>
      <c r="R369" t="str">
        <f>TRIM(MID(P369, FIND("/",P369) + 1, LEN(P369)))</f>
        <v>plays</v>
      </c>
      <c r="S369" s="12">
        <f>(((L369/60)/60)/24)+DATE(1970,1,1)</f>
        <v>41930.208333333336</v>
      </c>
      <c r="T369" s="13">
        <f>(((M369/60)/60)/24)+DATE(1970,1,1)</f>
        <v>41954.25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>(E370/D370)*100</f>
        <v>276.80769230769232</v>
      </c>
      <c r="G370" t="s">
        <v>20</v>
      </c>
      <c r="H370">
        <v>206</v>
      </c>
      <c r="I370" s="7">
        <f t="shared" si="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>LEFT(P370, FIND("/", P370)- 1)</f>
        <v>film &amp; video</v>
      </c>
      <c r="R370" t="str">
        <f>TRIM(MID(P370, FIND("/",P370) + 1, LEN(P370)))</f>
        <v>documentary</v>
      </c>
      <c r="S370" s="12">
        <f>(((L370/60)/60)/24)+DATE(1970,1,1)</f>
        <v>40464.208333333336</v>
      </c>
      <c r="T370" s="13">
        <f>(((M370/60)/60)/24)+DATE(1970,1,1)</f>
        <v>40487.208333333336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>(E371/D371)*100</f>
        <v>273.01851851851848</v>
      </c>
      <c r="G371" t="s">
        <v>20</v>
      </c>
      <c r="H371">
        <v>154</v>
      </c>
      <c r="I371" s="7">
        <f t="shared" si="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>LEFT(P371, FIND("/", P371)- 1)</f>
        <v>film &amp; video</v>
      </c>
      <c r="R371" t="str">
        <f>TRIM(MID(P371, FIND("/",P371) + 1, LEN(P371)))</f>
        <v>television</v>
      </c>
      <c r="S371" s="12">
        <f>(((L371/60)/60)/24)+DATE(1970,1,1)</f>
        <v>41308.25</v>
      </c>
      <c r="T371" s="13">
        <f>(((M371/60)/60)/24)+DATE(1970,1,1)</f>
        <v>41347.208333333336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>(E372/D372)*100</f>
        <v>159.36331255565449</v>
      </c>
      <c r="G372" t="s">
        <v>20</v>
      </c>
      <c r="H372">
        <v>5966</v>
      </c>
      <c r="I372" s="7">
        <f t="shared" si="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>LEFT(P372, FIND("/", P372)- 1)</f>
        <v>theater</v>
      </c>
      <c r="R372" t="str">
        <f>TRIM(MID(P372, FIND("/",P372) + 1, LEN(P372)))</f>
        <v>plays</v>
      </c>
      <c r="S372" s="12">
        <f>(((L372/60)/60)/24)+DATE(1970,1,1)</f>
        <v>43570.208333333328</v>
      </c>
      <c r="T372" s="13">
        <f>(((M372/60)/60)/24)+DATE(1970,1,1)</f>
        <v>43576.208333333328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>(E373/D373)*100</f>
        <v>67.869978858350947</v>
      </c>
      <c r="G373" t="s">
        <v>14</v>
      </c>
      <c r="H373">
        <v>2176</v>
      </c>
      <c r="I373" s="7">
        <f t="shared" si="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>LEFT(P373, FIND("/", P373)- 1)</f>
        <v>theater</v>
      </c>
      <c r="R373" t="str">
        <f>TRIM(MID(P373, FIND("/",P373) + 1, LEN(P373)))</f>
        <v>plays</v>
      </c>
      <c r="S373" s="12">
        <f>(((L373/60)/60)/24)+DATE(1970,1,1)</f>
        <v>42043.25</v>
      </c>
      <c r="T373" s="13">
        <f>(((M373/60)/60)/24)+DATE(1970,1,1)</f>
        <v>42094.208333333328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>(E374/D374)*100</f>
        <v>1591.5555555555554</v>
      </c>
      <c r="G374" t="s">
        <v>20</v>
      </c>
      <c r="H374">
        <v>169</v>
      </c>
      <c r="I374" s="7">
        <f t="shared" si="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>LEFT(P374, FIND("/", P374)- 1)</f>
        <v>film &amp; video</v>
      </c>
      <c r="R374" t="str">
        <f>TRIM(MID(P374, FIND("/",P374) + 1, LEN(P374)))</f>
        <v>documentary</v>
      </c>
      <c r="S374" s="12">
        <f>(((L374/60)/60)/24)+DATE(1970,1,1)</f>
        <v>42012.25</v>
      </c>
      <c r="T374" s="13">
        <f>(((M374/60)/60)/24)+DATE(1970,1,1)</f>
        <v>42032.25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>(E375/D375)*100</f>
        <v>730.18222222222221</v>
      </c>
      <c r="G375" t="s">
        <v>20</v>
      </c>
      <c r="H375">
        <v>2106</v>
      </c>
      <c r="I375" s="7">
        <f t="shared" si="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>LEFT(P375, FIND("/", P375)- 1)</f>
        <v>theater</v>
      </c>
      <c r="R375" t="str">
        <f>TRIM(MID(P375, FIND("/",P375) + 1, LEN(P375)))</f>
        <v>plays</v>
      </c>
      <c r="S375" s="12">
        <f>(((L375/60)/60)/24)+DATE(1970,1,1)</f>
        <v>42964.208333333328</v>
      </c>
      <c r="T375" s="13">
        <f>(((M375/60)/60)/24)+DATE(1970,1,1)</f>
        <v>42972.208333333328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>(E376/D376)*100</f>
        <v>13.185782556750297</v>
      </c>
      <c r="G376" t="s">
        <v>14</v>
      </c>
      <c r="H376">
        <v>441</v>
      </c>
      <c r="I376" s="7">
        <f t="shared" si="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>LEFT(P376, FIND("/", P376)- 1)</f>
        <v>film &amp; video</v>
      </c>
      <c r="R376" t="str">
        <f>TRIM(MID(P376, FIND("/",P376) + 1, LEN(P376)))</f>
        <v>documentary</v>
      </c>
      <c r="S376" s="12">
        <f>(((L376/60)/60)/24)+DATE(1970,1,1)</f>
        <v>43476.25</v>
      </c>
      <c r="T376" s="13">
        <f>(((M376/60)/60)/24)+DATE(1970,1,1)</f>
        <v>43481.25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>(E377/D377)*100</f>
        <v>54.777777777777779</v>
      </c>
      <c r="G377" t="s">
        <v>14</v>
      </c>
      <c r="H377">
        <v>25</v>
      </c>
      <c r="I377" s="7">
        <f t="shared" si="5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>LEFT(P377, FIND("/", P377)- 1)</f>
        <v>music</v>
      </c>
      <c r="R377" t="str">
        <f>TRIM(MID(P377, FIND("/",P377) + 1, LEN(P377)))</f>
        <v>indie rock</v>
      </c>
      <c r="S377" s="12">
        <f>(((L377/60)/60)/24)+DATE(1970,1,1)</f>
        <v>42293.208333333328</v>
      </c>
      <c r="T377" s="13">
        <f>(((M377/60)/60)/24)+DATE(1970,1,1)</f>
        <v>42350.25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>(E378/D378)*100</f>
        <v>361.02941176470591</v>
      </c>
      <c r="G378" t="s">
        <v>20</v>
      </c>
      <c r="H378">
        <v>131</v>
      </c>
      <c r="I378" s="7">
        <f t="shared" si="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>LEFT(P378, FIND("/", P378)- 1)</f>
        <v>music</v>
      </c>
      <c r="R378" t="str">
        <f>TRIM(MID(P378, FIND("/",P378) + 1, LEN(P378)))</f>
        <v>rock</v>
      </c>
      <c r="S378" s="12">
        <f>(((L378/60)/60)/24)+DATE(1970,1,1)</f>
        <v>41826.208333333336</v>
      </c>
      <c r="T378" s="13">
        <f>(((M378/60)/60)/24)+DATE(1970,1,1)</f>
        <v>41832.208333333336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>(E379/D379)*100</f>
        <v>10.257545271629779</v>
      </c>
      <c r="G379" t="s">
        <v>14</v>
      </c>
      <c r="H379">
        <v>127</v>
      </c>
      <c r="I379" s="7">
        <f t="shared" si="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>LEFT(P379, FIND("/", P379)- 1)</f>
        <v>theater</v>
      </c>
      <c r="R379" t="str">
        <f>TRIM(MID(P379, FIND("/",P379) + 1, LEN(P379)))</f>
        <v>plays</v>
      </c>
      <c r="S379" s="12">
        <f>(((L379/60)/60)/24)+DATE(1970,1,1)</f>
        <v>43760.208333333328</v>
      </c>
      <c r="T379" s="13">
        <f>(((M379/60)/60)/24)+DATE(1970,1,1)</f>
        <v>43774.25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>(E380/D380)*100</f>
        <v>13.962962962962964</v>
      </c>
      <c r="G380" t="s">
        <v>14</v>
      </c>
      <c r="H380">
        <v>355</v>
      </c>
      <c r="I380" s="7">
        <f t="shared" si="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>LEFT(P380, FIND("/", P380)- 1)</f>
        <v>film &amp; video</v>
      </c>
      <c r="R380" t="str">
        <f>TRIM(MID(P380, FIND("/",P380) + 1, LEN(P380)))</f>
        <v>documentary</v>
      </c>
      <c r="S380" s="12">
        <f>(((L380/60)/60)/24)+DATE(1970,1,1)</f>
        <v>43241.208333333328</v>
      </c>
      <c r="T380" s="13">
        <f>(((M380/60)/60)/24)+DATE(1970,1,1)</f>
        <v>43279.208333333328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>(E381/D381)*100</f>
        <v>40.444444444444443</v>
      </c>
      <c r="G381" t="s">
        <v>14</v>
      </c>
      <c r="H381">
        <v>44</v>
      </c>
      <c r="I381" s="7">
        <f t="shared" si="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>LEFT(P381, FIND("/", P381)- 1)</f>
        <v>theater</v>
      </c>
      <c r="R381" t="str">
        <f>TRIM(MID(P381, FIND("/",P381) + 1, LEN(P381)))</f>
        <v>plays</v>
      </c>
      <c r="S381" s="12">
        <f>(((L381/60)/60)/24)+DATE(1970,1,1)</f>
        <v>40843.208333333336</v>
      </c>
      <c r="T381" s="13">
        <f>(((M381/60)/60)/24)+DATE(1970,1,1)</f>
        <v>40857.25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>(E382/D382)*100</f>
        <v>160.32</v>
      </c>
      <c r="G382" t="s">
        <v>20</v>
      </c>
      <c r="H382">
        <v>84</v>
      </c>
      <c r="I382" s="7">
        <f t="shared" si="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>LEFT(P382, FIND("/", P382)- 1)</f>
        <v>theater</v>
      </c>
      <c r="R382" t="str">
        <f>TRIM(MID(P382, FIND("/",P382) + 1, LEN(P382)))</f>
        <v>plays</v>
      </c>
      <c r="S382" s="12">
        <f>(((L382/60)/60)/24)+DATE(1970,1,1)</f>
        <v>41448.208333333336</v>
      </c>
      <c r="T382" s="13">
        <f>(((M382/60)/60)/24)+DATE(1970,1,1)</f>
        <v>41453.208333333336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>(E383/D383)*100</f>
        <v>183.9433962264151</v>
      </c>
      <c r="G383" t="s">
        <v>20</v>
      </c>
      <c r="H383">
        <v>155</v>
      </c>
      <c r="I383" s="7">
        <f t="shared" si="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>LEFT(P383, FIND("/", P383)- 1)</f>
        <v>theater</v>
      </c>
      <c r="R383" t="str">
        <f>TRIM(MID(P383, FIND("/",P383) + 1, LEN(P383)))</f>
        <v>plays</v>
      </c>
      <c r="S383" s="12">
        <f>(((L383/60)/60)/24)+DATE(1970,1,1)</f>
        <v>42163.208333333328</v>
      </c>
      <c r="T383" s="13">
        <f>(((M383/60)/60)/24)+DATE(1970,1,1)</f>
        <v>42209.208333333328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>(E384/D384)*100</f>
        <v>63.769230769230766</v>
      </c>
      <c r="G384" t="s">
        <v>14</v>
      </c>
      <c r="H384">
        <v>67</v>
      </c>
      <c r="I384" s="7">
        <f t="shared" si="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>LEFT(P384, FIND("/", P384)- 1)</f>
        <v>photography</v>
      </c>
      <c r="R384" t="str">
        <f>TRIM(MID(P384, FIND("/",P384) + 1, LEN(P384)))</f>
        <v>photography books</v>
      </c>
      <c r="S384" s="12">
        <f>(((L384/60)/60)/24)+DATE(1970,1,1)</f>
        <v>43024.208333333328</v>
      </c>
      <c r="T384" s="13">
        <f>(((M384/60)/60)/24)+DATE(1970,1,1)</f>
        <v>43043.208333333328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>(E385/D385)*100</f>
        <v>225.38095238095238</v>
      </c>
      <c r="G385" t="s">
        <v>20</v>
      </c>
      <c r="H385">
        <v>189</v>
      </c>
      <c r="I385" s="7">
        <f t="shared" si="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>LEFT(P385, FIND("/", P385)- 1)</f>
        <v>food</v>
      </c>
      <c r="R385" t="str">
        <f>TRIM(MID(P385, FIND("/",P385) + 1, LEN(P385)))</f>
        <v>food trucks</v>
      </c>
      <c r="S385" s="12">
        <f>(((L385/60)/60)/24)+DATE(1970,1,1)</f>
        <v>43509.25</v>
      </c>
      <c r="T385" s="13">
        <f>(((M385/60)/60)/24)+DATE(1970,1,1)</f>
        <v>43515.25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>(E386/D386)*100</f>
        <v>172.00961538461539</v>
      </c>
      <c r="G386" t="s">
        <v>20</v>
      </c>
      <c r="H386">
        <v>4799</v>
      </c>
      <c r="I386" s="7">
        <f t="shared" si="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>LEFT(P386, FIND("/", P386)- 1)</f>
        <v>film &amp; video</v>
      </c>
      <c r="R386" t="str">
        <f>TRIM(MID(P386, FIND("/",P386) + 1, LEN(P386)))</f>
        <v>documentary</v>
      </c>
      <c r="S386" s="12">
        <f>(((L386/60)/60)/24)+DATE(1970,1,1)</f>
        <v>42776.25</v>
      </c>
      <c r="T386" s="13">
        <f>(((M386/60)/60)/24)+DATE(1970,1,1)</f>
        <v>42803.25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>(E387/D387)*100</f>
        <v>146.16709511568124</v>
      </c>
      <c r="G387" t="s">
        <v>20</v>
      </c>
      <c r="H387">
        <v>1137</v>
      </c>
      <c r="I387" s="7">
        <f t="shared" ref="I387:I450" si="6">IF(F387=0, 0, (E387/H387))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>LEFT(P387, FIND("/", P387)- 1)</f>
        <v>publishing</v>
      </c>
      <c r="R387" t="str">
        <f>TRIM(MID(P387, FIND("/",P387) + 1, LEN(P387)))</f>
        <v>nonfiction</v>
      </c>
      <c r="S387" s="12">
        <f>(((L387/60)/60)/24)+DATE(1970,1,1)</f>
        <v>43553.208333333328</v>
      </c>
      <c r="T387" s="13">
        <f>(((M387/60)/60)/24)+DATE(1970,1,1)</f>
        <v>43585.208333333328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>(E388/D388)*100</f>
        <v>76.42361623616236</v>
      </c>
      <c r="G388" t="s">
        <v>14</v>
      </c>
      <c r="H388">
        <v>1068</v>
      </c>
      <c r="I388" s="7">
        <f t="shared" si="6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>LEFT(P388, FIND("/", P388)- 1)</f>
        <v>theater</v>
      </c>
      <c r="R388" t="str">
        <f>TRIM(MID(P388, FIND("/",P388) + 1, LEN(P388)))</f>
        <v>plays</v>
      </c>
      <c r="S388" s="12">
        <f>(((L388/60)/60)/24)+DATE(1970,1,1)</f>
        <v>40355.208333333336</v>
      </c>
      <c r="T388" s="13">
        <f>(((M388/60)/60)/24)+DATE(1970,1,1)</f>
        <v>40367.208333333336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>(E389/D389)*100</f>
        <v>39.261467889908261</v>
      </c>
      <c r="G389" t="s">
        <v>14</v>
      </c>
      <c r="H389">
        <v>424</v>
      </c>
      <c r="I389" s="7">
        <f t="shared" si="6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>LEFT(P389, FIND("/", P389)- 1)</f>
        <v>technology</v>
      </c>
      <c r="R389" t="str">
        <f>TRIM(MID(P389, FIND("/",P389) + 1, LEN(P389)))</f>
        <v>wearables</v>
      </c>
      <c r="S389" s="12">
        <f>(((L389/60)/60)/24)+DATE(1970,1,1)</f>
        <v>41072.208333333336</v>
      </c>
      <c r="T389" s="13">
        <f>(((M389/60)/60)/24)+DATE(1970,1,1)</f>
        <v>41077.208333333336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>(E390/D390)*100</f>
        <v>11.270034843205574</v>
      </c>
      <c r="G390" t="s">
        <v>74</v>
      </c>
      <c r="H390">
        <v>145</v>
      </c>
      <c r="I390" s="7">
        <f t="shared" si="6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>LEFT(P390, FIND("/", P390)- 1)</f>
        <v>music</v>
      </c>
      <c r="R390" t="str">
        <f>TRIM(MID(P390, FIND("/",P390) + 1, LEN(P390)))</f>
        <v>indie rock</v>
      </c>
      <c r="S390" s="12">
        <f>(((L390/60)/60)/24)+DATE(1970,1,1)</f>
        <v>40912.25</v>
      </c>
      <c r="T390" s="13">
        <f>(((M390/60)/60)/24)+DATE(1970,1,1)</f>
        <v>40914.25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>(E391/D391)*100</f>
        <v>122.11084337349398</v>
      </c>
      <c r="G391" t="s">
        <v>20</v>
      </c>
      <c r="H391">
        <v>1152</v>
      </c>
      <c r="I391" s="7">
        <f t="shared" si="6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>LEFT(P391, FIND("/", P391)- 1)</f>
        <v>theater</v>
      </c>
      <c r="R391" t="str">
        <f>TRIM(MID(P391, FIND("/",P391) + 1, LEN(P391)))</f>
        <v>plays</v>
      </c>
      <c r="S391" s="12">
        <f>(((L391/60)/60)/24)+DATE(1970,1,1)</f>
        <v>40479.208333333336</v>
      </c>
      <c r="T391" s="13">
        <f>(((M391/60)/60)/24)+DATE(1970,1,1)</f>
        <v>40506.25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>(E392/D392)*100</f>
        <v>186.54166666666669</v>
      </c>
      <c r="G392" t="s">
        <v>20</v>
      </c>
      <c r="H392">
        <v>50</v>
      </c>
      <c r="I392" s="7">
        <f t="shared" si="6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>LEFT(P392, FIND("/", P392)- 1)</f>
        <v>photography</v>
      </c>
      <c r="R392" t="str">
        <f>TRIM(MID(P392, FIND("/",P392) + 1, LEN(P392)))</f>
        <v>photography books</v>
      </c>
      <c r="S392" s="12">
        <f>(((L392/60)/60)/24)+DATE(1970,1,1)</f>
        <v>41530.208333333336</v>
      </c>
      <c r="T392" s="13">
        <f>(((M392/60)/60)/24)+DATE(1970,1,1)</f>
        <v>41545.208333333336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>(E393/D393)*100</f>
        <v>7.2731788079470201</v>
      </c>
      <c r="G393" t="s">
        <v>14</v>
      </c>
      <c r="H393">
        <v>151</v>
      </c>
      <c r="I393" s="7">
        <f t="shared" si="6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>LEFT(P393, FIND("/", P393)- 1)</f>
        <v>publishing</v>
      </c>
      <c r="R393" t="str">
        <f>TRIM(MID(P393, FIND("/",P393) + 1, LEN(P393)))</f>
        <v>nonfiction</v>
      </c>
      <c r="S393" s="12">
        <f>(((L393/60)/60)/24)+DATE(1970,1,1)</f>
        <v>41653.25</v>
      </c>
      <c r="T393" s="13">
        <f>(((M393/60)/60)/24)+DATE(1970,1,1)</f>
        <v>41655.25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>(E394/D394)*100</f>
        <v>65.642371234207957</v>
      </c>
      <c r="G394" t="s">
        <v>14</v>
      </c>
      <c r="H394">
        <v>1608</v>
      </c>
      <c r="I394" s="7">
        <f t="shared" si="6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>LEFT(P394, FIND("/", P394)- 1)</f>
        <v>technology</v>
      </c>
      <c r="R394" t="str">
        <f>TRIM(MID(P394, FIND("/",P394) + 1, LEN(P394)))</f>
        <v>wearables</v>
      </c>
      <c r="S394" s="12">
        <f>(((L394/60)/60)/24)+DATE(1970,1,1)</f>
        <v>40549.25</v>
      </c>
      <c r="T394" s="13">
        <f>(((M394/60)/60)/24)+DATE(1970,1,1)</f>
        <v>40551.25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>(E395/D395)*100</f>
        <v>228.96178343949046</v>
      </c>
      <c r="G395" t="s">
        <v>20</v>
      </c>
      <c r="H395">
        <v>3059</v>
      </c>
      <c r="I395" s="7">
        <f t="shared" si="6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>LEFT(P395, FIND("/", P395)- 1)</f>
        <v>music</v>
      </c>
      <c r="R395" t="str">
        <f>TRIM(MID(P395, FIND("/",P395) + 1, LEN(P395)))</f>
        <v>jazz</v>
      </c>
      <c r="S395" s="12">
        <f>(((L395/60)/60)/24)+DATE(1970,1,1)</f>
        <v>42933.208333333328</v>
      </c>
      <c r="T395" s="13">
        <f>(((M395/60)/60)/24)+DATE(1970,1,1)</f>
        <v>42934.208333333328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>(E396/D396)*100</f>
        <v>469.37499999999994</v>
      </c>
      <c r="G396" t="s">
        <v>20</v>
      </c>
      <c r="H396">
        <v>34</v>
      </c>
      <c r="I396" s="7">
        <f t="shared" si="6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>LEFT(P396, FIND("/", P396)- 1)</f>
        <v>film &amp; video</v>
      </c>
      <c r="R396" t="str">
        <f>TRIM(MID(P396, FIND("/",P396) + 1, LEN(P396)))</f>
        <v>documentary</v>
      </c>
      <c r="S396" s="12">
        <f>(((L396/60)/60)/24)+DATE(1970,1,1)</f>
        <v>41484.208333333336</v>
      </c>
      <c r="T396" s="13">
        <f>(((M396/60)/60)/24)+DATE(1970,1,1)</f>
        <v>41494.208333333336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>(E397/D397)*100</f>
        <v>130.11267605633802</v>
      </c>
      <c r="G397" t="s">
        <v>20</v>
      </c>
      <c r="H397">
        <v>220</v>
      </c>
      <c r="I397" s="7">
        <f t="shared" si="6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>LEFT(P397, FIND("/", P397)- 1)</f>
        <v>theater</v>
      </c>
      <c r="R397" t="str">
        <f>TRIM(MID(P397, FIND("/",P397) + 1, LEN(P397)))</f>
        <v>plays</v>
      </c>
      <c r="S397" s="12">
        <f>(((L397/60)/60)/24)+DATE(1970,1,1)</f>
        <v>40885.25</v>
      </c>
      <c r="T397" s="13">
        <f>(((M397/60)/60)/24)+DATE(1970,1,1)</f>
        <v>40886.25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>(E398/D398)*100</f>
        <v>167.05422993492408</v>
      </c>
      <c r="G398" t="s">
        <v>20</v>
      </c>
      <c r="H398">
        <v>1604</v>
      </c>
      <c r="I398" s="7">
        <f t="shared" si="6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>LEFT(P398, FIND("/", P398)- 1)</f>
        <v>film &amp; video</v>
      </c>
      <c r="R398" t="str">
        <f>TRIM(MID(P398, FIND("/",P398) + 1, LEN(P398)))</f>
        <v>drama</v>
      </c>
      <c r="S398" s="12">
        <f>(((L398/60)/60)/24)+DATE(1970,1,1)</f>
        <v>43378.208333333328</v>
      </c>
      <c r="T398" s="13">
        <f>(((M398/60)/60)/24)+DATE(1970,1,1)</f>
        <v>43386.208333333328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>(E399/D399)*100</f>
        <v>173.8641975308642</v>
      </c>
      <c r="G399" t="s">
        <v>20</v>
      </c>
      <c r="H399">
        <v>454</v>
      </c>
      <c r="I399" s="7">
        <f t="shared" si="6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>LEFT(P399, FIND("/", P399)- 1)</f>
        <v>music</v>
      </c>
      <c r="R399" t="str">
        <f>TRIM(MID(P399, FIND("/",P399) + 1, LEN(P399)))</f>
        <v>rock</v>
      </c>
      <c r="S399" s="12">
        <f>(((L399/60)/60)/24)+DATE(1970,1,1)</f>
        <v>41417.208333333336</v>
      </c>
      <c r="T399" s="13">
        <f>(((M399/60)/60)/24)+DATE(1970,1,1)</f>
        <v>41423.208333333336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>(E400/D400)*100</f>
        <v>717.76470588235293</v>
      </c>
      <c r="G400" t="s">
        <v>20</v>
      </c>
      <c r="H400">
        <v>123</v>
      </c>
      <c r="I400" s="7">
        <f t="shared" si="6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>LEFT(P400, FIND("/", P400)- 1)</f>
        <v>film &amp; video</v>
      </c>
      <c r="R400" t="str">
        <f>TRIM(MID(P400, FIND("/",P400) + 1, LEN(P400)))</f>
        <v>animation</v>
      </c>
      <c r="S400" s="12">
        <f>(((L400/60)/60)/24)+DATE(1970,1,1)</f>
        <v>43228.208333333328</v>
      </c>
      <c r="T400" s="13">
        <f>(((M400/60)/60)/24)+DATE(1970,1,1)</f>
        <v>43230.208333333328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>(E401/D401)*100</f>
        <v>63.850976361767728</v>
      </c>
      <c r="G401" t="s">
        <v>14</v>
      </c>
      <c r="H401">
        <v>941</v>
      </c>
      <c r="I401" s="7">
        <f t="shared" si="6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>LEFT(P401, FIND("/", P401)- 1)</f>
        <v>music</v>
      </c>
      <c r="R401" t="str">
        <f>TRIM(MID(P401, FIND("/",P401) + 1, LEN(P401)))</f>
        <v>indie rock</v>
      </c>
      <c r="S401" s="12">
        <f>(((L401/60)/60)/24)+DATE(1970,1,1)</f>
        <v>40576.25</v>
      </c>
      <c r="T401" s="13">
        <f>(((M401/60)/60)/24)+DATE(1970,1,1)</f>
        <v>40583.25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>(E402/D402)*100</f>
        <v>2</v>
      </c>
      <c r="G402" t="s">
        <v>14</v>
      </c>
      <c r="H402">
        <v>1</v>
      </c>
      <c r="I402" s="7">
        <f t="shared" si="6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>LEFT(P402, FIND("/", P402)- 1)</f>
        <v>photography</v>
      </c>
      <c r="R402" t="str">
        <f>TRIM(MID(P402, FIND("/",P402) + 1, LEN(P402)))</f>
        <v>photography books</v>
      </c>
      <c r="S402" s="12">
        <f>(((L402/60)/60)/24)+DATE(1970,1,1)</f>
        <v>41502.208333333336</v>
      </c>
      <c r="T402" s="13">
        <f>(((M402/60)/60)/24)+DATE(1970,1,1)</f>
        <v>41524.208333333336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>(E403/D403)*100</f>
        <v>1530.2222222222222</v>
      </c>
      <c r="G403" t="s">
        <v>20</v>
      </c>
      <c r="H403">
        <v>299</v>
      </c>
      <c r="I403" s="7">
        <f t="shared" si="6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>LEFT(P403, FIND("/", P403)- 1)</f>
        <v>theater</v>
      </c>
      <c r="R403" t="str">
        <f>TRIM(MID(P403, FIND("/",P403) + 1, LEN(P403)))</f>
        <v>plays</v>
      </c>
      <c r="S403" s="12">
        <f>(((L403/60)/60)/24)+DATE(1970,1,1)</f>
        <v>43765.208333333328</v>
      </c>
      <c r="T403" s="13">
        <f>(((M403/60)/60)/24)+DATE(1970,1,1)</f>
        <v>43765.208333333328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>(E404/D404)*100</f>
        <v>40.356164383561641</v>
      </c>
      <c r="G404" t="s">
        <v>14</v>
      </c>
      <c r="H404">
        <v>40</v>
      </c>
      <c r="I404" s="7">
        <f t="shared" si="6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>LEFT(P404, FIND("/", P404)- 1)</f>
        <v>film &amp; video</v>
      </c>
      <c r="R404" t="str">
        <f>TRIM(MID(P404, FIND("/",P404) + 1, LEN(P404)))</f>
        <v>shorts</v>
      </c>
      <c r="S404" s="12">
        <f>(((L404/60)/60)/24)+DATE(1970,1,1)</f>
        <v>40914.25</v>
      </c>
      <c r="T404" s="13">
        <f>(((M404/60)/60)/24)+DATE(1970,1,1)</f>
        <v>40961.25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>(E405/D405)*100</f>
        <v>86.220633299284984</v>
      </c>
      <c r="G405" t="s">
        <v>14</v>
      </c>
      <c r="H405">
        <v>3015</v>
      </c>
      <c r="I405" s="7">
        <f t="shared" si="6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>LEFT(P405, FIND("/", P405)- 1)</f>
        <v>theater</v>
      </c>
      <c r="R405" t="str">
        <f>TRIM(MID(P405, FIND("/",P405) + 1, LEN(P405)))</f>
        <v>plays</v>
      </c>
      <c r="S405" s="12">
        <f>(((L405/60)/60)/24)+DATE(1970,1,1)</f>
        <v>40310.208333333336</v>
      </c>
      <c r="T405" s="13">
        <f>(((M405/60)/60)/24)+DATE(1970,1,1)</f>
        <v>40346.208333333336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>(E406/D406)*100</f>
        <v>315.58486707566465</v>
      </c>
      <c r="G406" t="s">
        <v>20</v>
      </c>
      <c r="H406">
        <v>2237</v>
      </c>
      <c r="I406" s="7">
        <f t="shared" si="6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>LEFT(P406, FIND("/", P406)- 1)</f>
        <v>theater</v>
      </c>
      <c r="R406" t="str">
        <f>TRIM(MID(P406, FIND("/",P406) + 1, LEN(P406)))</f>
        <v>plays</v>
      </c>
      <c r="S406" s="12">
        <f>(((L406/60)/60)/24)+DATE(1970,1,1)</f>
        <v>43053.25</v>
      </c>
      <c r="T406" s="13">
        <f>(((M406/60)/60)/24)+DATE(1970,1,1)</f>
        <v>43056.25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>(E407/D407)*100</f>
        <v>89.618243243243242</v>
      </c>
      <c r="G407" t="s">
        <v>14</v>
      </c>
      <c r="H407">
        <v>435</v>
      </c>
      <c r="I407" s="7">
        <f t="shared" si="6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>LEFT(P407, FIND("/", P407)- 1)</f>
        <v>theater</v>
      </c>
      <c r="R407" t="str">
        <f>TRIM(MID(P407, FIND("/",P407) + 1, LEN(P407)))</f>
        <v>plays</v>
      </c>
      <c r="S407" s="12">
        <f>(((L407/60)/60)/24)+DATE(1970,1,1)</f>
        <v>43255.208333333328</v>
      </c>
      <c r="T407" s="13">
        <f>(((M407/60)/60)/24)+DATE(1970,1,1)</f>
        <v>43305.208333333328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>(E408/D408)*100</f>
        <v>182.14503816793894</v>
      </c>
      <c r="G408" t="s">
        <v>20</v>
      </c>
      <c r="H408">
        <v>645</v>
      </c>
      <c r="I408" s="7">
        <f t="shared" si="6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>LEFT(P408, FIND("/", P408)- 1)</f>
        <v>film &amp; video</v>
      </c>
      <c r="R408" t="str">
        <f>TRIM(MID(P408, FIND("/",P408) + 1, LEN(P408)))</f>
        <v>documentary</v>
      </c>
      <c r="S408" s="12">
        <f>(((L408/60)/60)/24)+DATE(1970,1,1)</f>
        <v>41304.25</v>
      </c>
      <c r="T408" s="13">
        <f>(((M408/60)/60)/24)+DATE(1970,1,1)</f>
        <v>41316.25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>(E409/D409)*100</f>
        <v>355.88235294117646</v>
      </c>
      <c r="G409" t="s">
        <v>20</v>
      </c>
      <c r="H409">
        <v>484</v>
      </c>
      <c r="I409" s="7">
        <f t="shared" si="6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>LEFT(P409, FIND("/", P409)- 1)</f>
        <v>theater</v>
      </c>
      <c r="R409" t="str">
        <f>TRIM(MID(P409, FIND("/",P409) + 1, LEN(P409)))</f>
        <v>plays</v>
      </c>
      <c r="S409" s="12">
        <f>(((L409/60)/60)/24)+DATE(1970,1,1)</f>
        <v>43751.208333333328</v>
      </c>
      <c r="T409" s="13">
        <f>(((M409/60)/60)/24)+DATE(1970,1,1)</f>
        <v>43758.208333333328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>(E410/D410)*100</f>
        <v>131.83695652173913</v>
      </c>
      <c r="G410" t="s">
        <v>20</v>
      </c>
      <c r="H410">
        <v>154</v>
      </c>
      <c r="I410" s="7">
        <f t="shared" si="6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>LEFT(P410, FIND("/", P410)- 1)</f>
        <v>film &amp; video</v>
      </c>
      <c r="R410" t="str">
        <f>TRIM(MID(P410, FIND("/",P410) + 1, LEN(P410)))</f>
        <v>documentary</v>
      </c>
      <c r="S410" s="12">
        <f>(((L410/60)/60)/24)+DATE(1970,1,1)</f>
        <v>42541.208333333328</v>
      </c>
      <c r="T410" s="13">
        <f>(((M410/60)/60)/24)+DATE(1970,1,1)</f>
        <v>42561.208333333328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>(E411/D411)*100</f>
        <v>46.315634218289084</v>
      </c>
      <c r="G411" t="s">
        <v>14</v>
      </c>
      <c r="H411">
        <v>714</v>
      </c>
      <c r="I411" s="7">
        <f t="shared" si="6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>LEFT(P411, FIND("/", P411)- 1)</f>
        <v>music</v>
      </c>
      <c r="R411" t="str">
        <f>TRIM(MID(P411, FIND("/",P411) + 1, LEN(P411)))</f>
        <v>rock</v>
      </c>
      <c r="S411" s="12">
        <f>(((L411/60)/60)/24)+DATE(1970,1,1)</f>
        <v>42843.208333333328</v>
      </c>
      <c r="T411" s="13">
        <f>(((M411/60)/60)/24)+DATE(1970,1,1)</f>
        <v>42847.208333333328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>(E412/D412)*100</f>
        <v>36.132726089785294</v>
      </c>
      <c r="G412" t="s">
        <v>47</v>
      </c>
      <c r="H412">
        <v>1111</v>
      </c>
      <c r="I412" s="7">
        <f t="shared" si="6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>LEFT(P412, FIND("/", P412)- 1)</f>
        <v>games</v>
      </c>
      <c r="R412" t="str">
        <f>TRIM(MID(P412, FIND("/",P412) + 1, LEN(P412)))</f>
        <v>mobile games</v>
      </c>
      <c r="S412" s="12">
        <f>(((L412/60)/60)/24)+DATE(1970,1,1)</f>
        <v>42122.208333333328</v>
      </c>
      <c r="T412" s="13">
        <f>(((M412/60)/60)/24)+DATE(1970,1,1)</f>
        <v>42122.208333333328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>(E413/D413)*100</f>
        <v>104.62820512820512</v>
      </c>
      <c r="G413" t="s">
        <v>20</v>
      </c>
      <c r="H413">
        <v>82</v>
      </c>
      <c r="I413" s="7">
        <f t="shared" si="6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>LEFT(P413, FIND("/", P413)- 1)</f>
        <v>theater</v>
      </c>
      <c r="R413" t="str">
        <f>TRIM(MID(P413, FIND("/",P413) + 1, LEN(P413)))</f>
        <v>plays</v>
      </c>
      <c r="S413" s="12">
        <f>(((L413/60)/60)/24)+DATE(1970,1,1)</f>
        <v>42884.208333333328</v>
      </c>
      <c r="T413" s="13">
        <f>(((M413/60)/60)/24)+DATE(1970,1,1)</f>
        <v>42886.208333333328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>(E414/D414)*100</f>
        <v>668.85714285714289</v>
      </c>
      <c r="G414" t="s">
        <v>20</v>
      </c>
      <c r="H414">
        <v>134</v>
      </c>
      <c r="I414" s="7">
        <f t="shared" si="6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>LEFT(P414, FIND("/", P414)- 1)</f>
        <v>publishing</v>
      </c>
      <c r="R414" t="str">
        <f>TRIM(MID(P414, FIND("/",P414) + 1, LEN(P414)))</f>
        <v>fiction</v>
      </c>
      <c r="S414" s="12">
        <f>(((L414/60)/60)/24)+DATE(1970,1,1)</f>
        <v>41642.25</v>
      </c>
      <c r="T414" s="13">
        <f>(((M414/60)/60)/24)+DATE(1970,1,1)</f>
        <v>41652.25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>(E415/D415)*100</f>
        <v>62.072823218997364</v>
      </c>
      <c r="G415" t="s">
        <v>47</v>
      </c>
      <c r="H415">
        <v>1089</v>
      </c>
      <c r="I415" s="7">
        <f t="shared" si="6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>LEFT(P415, FIND("/", P415)- 1)</f>
        <v>film &amp; video</v>
      </c>
      <c r="R415" t="str">
        <f>TRIM(MID(P415, FIND("/",P415) + 1, LEN(P415)))</f>
        <v>animation</v>
      </c>
      <c r="S415" s="12">
        <f>(((L415/60)/60)/24)+DATE(1970,1,1)</f>
        <v>43431.25</v>
      </c>
      <c r="T415" s="13">
        <f>(((M415/60)/60)/24)+DATE(1970,1,1)</f>
        <v>43458.25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>(E416/D416)*100</f>
        <v>84.699787460148784</v>
      </c>
      <c r="G416" t="s">
        <v>14</v>
      </c>
      <c r="H416">
        <v>5497</v>
      </c>
      <c r="I416" s="7">
        <f t="shared" si="6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>LEFT(P416, FIND("/", P416)- 1)</f>
        <v>food</v>
      </c>
      <c r="R416" t="str">
        <f>TRIM(MID(P416, FIND("/",P416) + 1, LEN(P416)))</f>
        <v>food trucks</v>
      </c>
      <c r="S416" s="12">
        <f>(((L416/60)/60)/24)+DATE(1970,1,1)</f>
        <v>40288.208333333336</v>
      </c>
      <c r="T416" s="13">
        <f>(((M416/60)/60)/24)+DATE(1970,1,1)</f>
        <v>40296.208333333336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>(E417/D417)*100</f>
        <v>11.059030837004405</v>
      </c>
      <c r="G417" t="s">
        <v>14</v>
      </c>
      <c r="H417">
        <v>418</v>
      </c>
      <c r="I417" s="7">
        <f t="shared" si="6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>LEFT(P417, FIND("/", P417)- 1)</f>
        <v>theater</v>
      </c>
      <c r="R417" t="str">
        <f>TRIM(MID(P417, FIND("/",P417) + 1, LEN(P417)))</f>
        <v>plays</v>
      </c>
      <c r="S417" s="12">
        <f>(((L417/60)/60)/24)+DATE(1970,1,1)</f>
        <v>40921.25</v>
      </c>
      <c r="T417" s="13">
        <f>(((M417/60)/60)/24)+DATE(1970,1,1)</f>
        <v>40938.25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>(E418/D418)*100</f>
        <v>43.838781575037146</v>
      </c>
      <c r="G418" t="s">
        <v>14</v>
      </c>
      <c r="H418">
        <v>1439</v>
      </c>
      <c r="I418" s="7">
        <f t="shared" si="6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>LEFT(P418, FIND("/", P418)- 1)</f>
        <v>film &amp; video</v>
      </c>
      <c r="R418" t="str">
        <f>TRIM(MID(P418, FIND("/",P418) + 1, LEN(P418)))</f>
        <v>documentary</v>
      </c>
      <c r="S418" s="12">
        <f>(((L418/60)/60)/24)+DATE(1970,1,1)</f>
        <v>40560.25</v>
      </c>
      <c r="T418" s="13">
        <f>(((M418/60)/60)/24)+DATE(1970,1,1)</f>
        <v>40569.25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>(E419/D419)*100</f>
        <v>55.470588235294116</v>
      </c>
      <c r="G419" t="s">
        <v>14</v>
      </c>
      <c r="H419">
        <v>15</v>
      </c>
      <c r="I419" s="7">
        <f t="shared" si="6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>LEFT(P419, FIND("/", P419)- 1)</f>
        <v>theater</v>
      </c>
      <c r="R419" t="str">
        <f>TRIM(MID(P419, FIND("/",P419) + 1, LEN(P419)))</f>
        <v>plays</v>
      </c>
      <c r="S419" s="12">
        <f>(((L419/60)/60)/24)+DATE(1970,1,1)</f>
        <v>43407.208333333328</v>
      </c>
      <c r="T419" s="13">
        <f>(((M419/60)/60)/24)+DATE(1970,1,1)</f>
        <v>43431.25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>(E420/D420)*100</f>
        <v>57.399511301160658</v>
      </c>
      <c r="G420" t="s">
        <v>14</v>
      </c>
      <c r="H420">
        <v>1999</v>
      </c>
      <c r="I420" s="7">
        <f t="shared" si="6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>LEFT(P420, FIND("/", P420)- 1)</f>
        <v>film &amp; video</v>
      </c>
      <c r="R420" t="str">
        <f>TRIM(MID(P420, FIND("/",P420) + 1, LEN(P420)))</f>
        <v>documentary</v>
      </c>
      <c r="S420" s="12">
        <f>(((L420/60)/60)/24)+DATE(1970,1,1)</f>
        <v>41035.208333333336</v>
      </c>
      <c r="T420" s="13">
        <f>(((M420/60)/60)/24)+DATE(1970,1,1)</f>
        <v>41036.208333333336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>(E421/D421)*100</f>
        <v>123.43497363796135</v>
      </c>
      <c r="G421" t="s">
        <v>20</v>
      </c>
      <c r="H421">
        <v>5203</v>
      </c>
      <c r="I421" s="7">
        <f t="shared" si="6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>LEFT(P421, FIND("/", P421)- 1)</f>
        <v>technology</v>
      </c>
      <c r="R421" t="str">
        <f>TRIM(MID(P421, FIND("/",P421) + 1, LEN(P421)))</f>
        <v>web</v>
      </c>
      <c r="S421" s="12">
        <f>(((L421/60)/60)/24)+DATE(1970,1,1)</f>
        <v>40899.25</v>
      </c>
      <c r="T421" s="13">
        <f>(((M421/60)/60)/24)+DATE(1970,1,1)</f>
        <v>40905.25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>(E422/D422)*100</f>
        <v>128.46</v>
      </c>
      <c r="G422" t="s">
        <v>20</v>
      </c>
      <c r="H422">
        <v>94</v>
      </c>
      <c r="I422" s="7">
        <f t="shared" si="6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>LEFT(P422, FIND("/", P422)- 1)</f>
        <v>theater</v>
      </c>
      <c r="R422" t="str">
        <f>TRIM(MID(P422, FIND("/",P422) + 1, LEN(P422)))</f>
        <v>plays</v>
      </c>
      <c r="S422" s="12">
        <f>(((L422/60)/60)/24)+DATE(1970,1,1)</f>
        <v>42911.208333333328</v>
      </c>
      <c r="T422" s="13">
        <f>(((M422/60)/60)/24)+DATE(1970,1,1)</f>
        <v>42925.208333333328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>(E423/D423)*100</f>
        <v>63.989361702127653</v>
      </c>
      <c r="G423" t="s">
        <v>14</v>
      </c>
      <c r="H423">
        <v>118</v>
      </c>
      <c r="I423" s="7">
        <f t="shared" si="6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>LEFT(P423, FIND("/", P423)- 1)</f>
        <v>technology</v>
      </c>
      <c r="R423" t="str">
        <f>TRIM(MID(P423, FIND("/",P423) + 1, LEN(P423)))</f>
        <v>wearables</v>
      </c>
      <c r="S423" s="12">
        <f>(((L423/60)/60)/24)+DATE(1970,1,1)</f>
        <v>42915.208333333328</v>
      </c>
      <c r="T423" s="13">
        <f>(((M423/60)/60)/24)+DATE(1970,1,1)</f>
        <v>42945.208333333328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>(E424/D424)*100</f>
        <v>127.29885057471265</v>
      </c>
      <c r="G424" t="s">
        <v>20</v>
      </c>
      <c r="H424">
        <v>205</v>
      </c>
      <c r="I424" s="7">
        <f t="shared" si="6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>LEFT(P424, FIND("/", P424)- 1)</f>
        <v>theater</v>
      </c>
      <c r="R424" t="str">
        <f>TRIM(MID(P424, FIND("/",P424) + 1, LEN(P424)))</f>
        <v>plays</v>
      </c>
      <c r="S424" s="12">
        <f>(((L424/60)/60)/24)+DATE(1970,1,1)</f>
        <v>40285.208333333336</v>
      </c>
      <c r="T424" s="13">
        <f>(((M424/60)/60)/24)+DATE(1970,1,1)</f>
        <v>40305.208333333336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>(E425/D425)*100</f>
        <v>10.638024357239512</v>
      </c>
      <c r="G425" t="s">
        <v>14</v>
      </c>
      <c r="H425">
        <v>162</v>
      </c>
      <c r="I425" s="7">
        <f t="shared" si="6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>LEFT(P425, FIND("/", P425)- 1)</f>
        <v>food</v>
      </c>
      <c r="R425" t="str">
        <f>TRIM(MID(P425, FIND("/",P425) + 1, LEN(P425)))</f>
        <v>food trucks</v>
      </c>
      <c r="S425" s="12">
        <f>(((L425/60)/60)/24)+DATE(1970,1,1)</f>
        <v>40808.208333333336</v>
      </c>
      <c r="T425" s="13">
        <f>(((M425/60)/60)/24)+DATE(1970,1,1)</f>
        <v>40810.208333333336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>(E426/D426)*100</f>
        <v>40.470588235294116</v>
      </c>
      <c r="G426" t="s">
        <v>14</v>
      </c>
      <c r="H426">
        <v>83</v>
      </c>
      <c r="I426" s="7">
        <f t="shared" si="6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>LEFT(P426, FIND("/", P426)- 1)</f>
        <v>music</v>
      </c>
      <c r="R426" t="str">
        <f>TRIM(MID(P426, FIND("/",P426) + 1, LEN(P426)))</f>
        <v>indie rock</v>
      </c>
      <c r="S426" s="12">
        <f>(((L426/60)/60)/24)+DATE(1970,1,1)</f>
        <v>43208.208333333328</v>
      </c>
      <c r="T426" s="13">
        <f>(((M426/60)/60)/24)+DATE(1970,1,1)</f>
        <v>43214.208333333328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>(E427/D427)*100</f>
        <v>287.66666666666663</v>
      </c>
      <c r="G427" t="s">
        <v>20</v>
      </c>
      <c r="H427">
        <v>92</v>
      </c>
      <c r="I427" s="7">
        <f t="shared" si="6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>LEFT(P427, FIND("/", P427)- 1)</f>
        <v>photography</v>
      </c>
      <c r="R427" t="str">
        <f>TRIM(MID(P427, FIND("/",P427) + 1, LEN(P427)))</f>
        <v>photography books</v>
      </c>
      <c r="S427" s="12">
        <f>(((L427/60)/60)/24)+DATE(1970,1,1)</f>
        <v>42213.208333333328</v>
      </c>
      <c r="T427" s="13">
        <f>(((M427/60)/60)/24)+DATE(1970,1,1)</f>
        <v>42219.208333333328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>(E428/D428)*100</f>
        <v>572.94444444444446</v>
      </c>
      <c r="G428" t="s">
        <v>20</v>
      </c>
      <c r="H428">
        <v>219</v>
      </c>
      <c r="I428" s="7">
        <f t="shared" si="6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>LEFT(P428, FIND("/", P428)- 1)</f>
        <v>theater</v>
      </c>
      <c r="R428" t="str">
        <f>TRIM(MID(P428, FIND("/",P428) + 1, LEN(P428)))</f>
        <v>plays</v>
      </c>
      <c r="S428" s="12">
        <f>(((L428/60)/60)/24)+DATE(1970,1,1)</f>
        <v>41332.25</v>
      </c>
      <c r="T428" s="13">
        <f>(((M428/60)/60)/24)+DATE(1970,1,1)</f>
        <v>41339.25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>(E429/D429)*100</f>
        <v>112.90429799426933</v>
      </c>
      <c r="G429" t="s">
        <v>20</v>
      </c>
      <c r="H429">
        <v>2526</v>
      </c>
      <c r="I429" s="7">
        <f t="shared" si="6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>LEFT(P429, FIND("/", P429)- 1)</f>
        <v>theater</v>
      </c>
      <c r="R429" t="str">
        <f>TRIM(MID(P429, FIND("/",P429) + 1, LEN(P429)))</f>
        <v>plays</v>
      </c>
      <c r="S429" s="12">
        <f>(((L429/60)/60)/24)+DATE(1970,1,1)</f>
        <v>41895.208333333336</v>
      </c>
      <c r="T429" s="13">
        <f>(((M429/60)/60)/24)+DATE(1970,1,1)</f>
        <v>41927.208333333336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>(E430/D430)*100</f>
        <v>46.387573964497044</v>
      </c>
      <c r="G430" t="s">
        <v>14</v>
      </c>
      <c r="H430">
        <v>747</v>
      </c>
      <c r="I430" s="7">
        <f t="shared" si="6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>LEFT(P430, FIND("/", P430)- 1)</f>
        <v>film &amp; video</v>
      </c>
      <c r="R430" t="str">
        <f>TRIM(MID(P430, FIND("/",P430) + 1, LEN(P430)))</f>
        <v>animation</v>
      </c>
      <c r="S430" s="12">
        <f>(((L430/60)/60)/24)+DATE(1970,1,1)</f>
        <v>40585.25</v>
      </c>
      <c r="T430" s="13">
        <f>(((M430/60)/60)/24)+DATE(1970,1,1)</f>
        <v>40592.25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>(E431/D431)*100</f>
        <v>90.675916230366497</v>
      </c>
      <c r="G431" t="s">
        <v>74</v>
      </c>
      <c r="H431">
        <v>2138</v>
      </c>
      <c r="I431" s="7">
        <f t="shared" si="6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>LEFT(P431, FIND("/", P431)- 1)</f>
        <v>photography</v>
      </c>
      <c r="R431" t="str">
        <f>TRIM(MID(P431, FIND("/",P431) + 1, LEN(P431)))</f>
        <v>photography books</v>
      </c>
      <c r="S431" s="12">
        <f>(((L431/60)/60)/24)+DATE(1970,1,1)</f>
        <v>41680.25</v>
      </c>
      <c r="T431" s="13">
        <f>(((M431/60)/60)/24)+DATE(1970,1,1)</f>
        <v>41708.208333333336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>(E432/D432)*100</f>
        <v>67.740740740740748</v>
      </c>
      <c r="G432" t="s">
        <v>14</v>
      </c>
      <c r="H432">
        <v>84</v>
      </c>
      <c r="I432" s="7">
        <f t="shared" si="6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>LEFT(P432, FIND("/", P432)- 1)</f>
        <v>theater</v>
      </c>
      <c r="R432" t="str">
        <f>TRIM(MID(P432, FIND("/",P432) + 1, LEN(P432)))</f>
        <v>plays</v>
      </c>
      <c r="S432" s="12">
        <f>(((L432/60)/60)/24)+DATE(1970,1,1)</f>
        <v>43737.208333333328</v>
      </c>
      <c r="T432" s="13">
        <f>(((M432/60)/60)/24)+DATE(1970,1,1)</f>
        <v>43771.208333333328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>(E433/D433)*100</f>
        <v>192.49019607843135</v>
      </c>
      <c r="G433" t="s">
        <v>20</v>
      </c>
      <c r="H433">
        <v>94</v>
      </c>
      <c r="I433" s="7">
        <f t="shared" si="6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>LEFT(P433, FIND("/", P433)- 1)</f>
        <v>theater</v>
      </c>
      <c r="R433" t="str">
        <f>TRIM(MID(P433, FIND("/",P433) + 1, LEN(P433)))</f>
        <v>plays</v>
      </c>
      <c r="S433" s="12">
        <f>(((L433/60)/60)/24)+DATE(1970,1,1)</f>
        <v>43273.208333333328</v>
      </c>
      <c r="T433" s="13">
        <f>(((M433/60)/60)/24)+DATE(1970,1,1)</f>
        <v>43290.208333333328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>(E434/D434)*100</f>
        <v>82.714285714285722</v>
      </c>
      <c r="G434" t="s">
        <v>14</v>
      </c>
      <c r="H434">
        <v>91</v>
      </c>
      <c r="I434" s="7">
        <f t="shared" si="6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>LEFT(P434, FIND("/", P434)- 1)</f>
        <v>theater</v>
      </c>
      <c r="R434" t="str">
        <f>TRIM(MID(P434, FIND("/",P434) + 1, LEN(P434)))</f>
        <v>plays</v>
      </c>
      <c r="S434" s="12">
        <f>(((L434/60)/60)/24)+DATE(1970,1,1)</f>
        <v>41761.208333333336</v>
      </c>
      <c r="T434" s="13">
        <f>(((M434/60)/60)/24)+DATE(1970,1,1)</f>
        <v>41781.208333333336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>(E435/D435)*100</f>
        <v>54.163920922570021</v>
      </c>
      <c r="G435" t="s">
        <v>14</v>
      </c>
      <c r="H435">
        <v>792</v>
      </c>
      <c r="I435" s="7">
        <f t="shared" si="6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>LEFT(P435, FIND("/", P435)- 1)</f>
        <v>film &amp; video</v>
      </c>
      <c r="R435" t="str">
        <f>TRIM(MID(P435, FIND("/",P435) + 1, LEN(P435)))</f>
        <v>documentary</v>
      </c>
      <c r="S435" s="12">
        <f>(((L435/60)/60)/24)+DATE(1970,1,1)</f>
        <v>41603.25</v>
      </c>
      <c r="T435" s="13">
        <f>(((M435/60)/60)/24)+DATE(1970,1,1)</f>
        <v>41619.25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>(E436/D436)*100</f>
        <v>16.722222222222221</v>
      </c>
      <c r="G436" t="s">
        <v>74</v>
      </c>
      <c r="H436">
        <v>10</v>
      </c>
      <c r="I436" s="7">
        <f t="shared" si="6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>LEFT(P436, FIND("/", P436)- 1)</f>
        <v>theater</v>
      </c>
      <c r="R436" t="str">
        <f>TRIM(MID(P436, FIND("/",P436) + 1, LEN(P436)))</f>
        <v>plays</v>
      </c>
      <c r="S436" s="12">
        <f>(((L436/60)/60)/24)+DATE(1970,1,1)</f>
        <v>42705.25</v>
      </c>
      <c r="T436" s="13">
        <f>(((M436/60)/60)/24)+DATE(1970,1,1)</f>
        <v>42719.25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>(E437/D437)*100</f>
        <v>116.87664041994749</v>
      </c>
      <c r="G437" t="s">
        <v>20</v>
      </c>
      <c r="H437">
        <v>1713</v>
      </c>
      <c r="I437" s="7">
        <f t="shared" si="6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>LEFT(P437, FIND("/", P437)- 1)</f>
        <v>theater</v>
      </c>
      <c r="R437" t="str">
        <f>TRIM(MID(P437, FIND("/",P437) + 1, LEN(P437)))</f>
        <v>plays</v>
      </c>
      <c r="S437" s="12">
        <f>(((L437/60)/60)/24)+DATE(1970,1,1)</f>
        <v>41988.25</v>
      </c>
      <c r="T437" s="13">
        <f>(((M437/60)/60)/24)+DATE(1970,1,1)</f>
        <v>42000.25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>(E438/D438)*100</f>
        <v>1052.1538461538462</v>
      </c>
      <c r="G438" t="s">
        <v>20</v>
      </c>
      <c r="H438">
        <v>249</v>
      </c>
      <c r="I438" s="7">
        <f t="shared" si="6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>LEFT(P438, FIND("/", P438)- 1)</f>
        <v>music</v>
      </c>
      <c r="R438" t="str">
        <f>TRIM(MID(P438, FIND("/",P438) + 1, LEN(P438)))</f>
        <v>jazz</v>
      </c>
      <c r="S438" s="12">
        <f>(((L438/60)/60)/24)+DATE(1970,1,1)</f>
        <v>43575.208333333328</v>
      </c>
      <c r="T438" s="13">
        <f>(((M438/60)/60)/24)+DATE(1970,1,1)</f>
        <v>43576.208333333328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>(E439/D439)*100</f>
        <v>123.07407407407408</v>
      </c>
      <c r="G439" t="s">
        <v>20</v>
      </c>
      <c r="H439">
        <v>192</v>
      </c>
      <c r="I439" s="7">
        <f t="shared" si="6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>LEFT(P439, FIND("/", P439)- 1)</f>
        <v>film &amp; video</v>
      </c>
      <c r="R439" t="str">
        <f>TRIM(MID(P439, FIND("/",P439) + 1, LEN(P439)))</f>
        <v>animation</v>
      </c>
      <c r="S439" s="12">
        <f>(((L439/60)/60)/24)+DATE(1970,1,1)</f>
        <v>42260.208333333328</v>
      </c>
      <c r="T439" s="13">
        <f>(((M439/60)/60)/24)+DATE(1970,1,1)</f>
        <v>42263.208333333328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>(E440/D440)*100</f>
        <v>178.63855421686748</v>
      </c>
      <c r="G440" t="s">
        <v>20</v>
      </c>
      <c r="H440">
        <v>247</v>
      </c>
      <c r="I440" s="7">
        <f t="shared" si="6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>LEFT(P440, FIND("/", P440)- 1)</f>
        <v>theater</v>
      </c>
      <c r="R440" t="str">
        <f>TRIM(MID(P440, FIND("/",P440) + 1, LEN(P440)))</f>
        <v>plays</v>
      </c>
      <c r="S440" s="12">
        <f>(((L440/60)/60)/24)+DATE(1970,1,1)</f>
        <v>41337.25</v>
      </c>
      <c r="T440" s="13">
        <f>(((M440/60)/60)/24)+DATE(1970,1,1)</f>
        <v>41367.208333333336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>(E441/D441)*100</f>
        <v>355.28169014084506</v>
      </c>
      <c r="G441" t="s">
        <v>20</v>
      </c>
      <c r="H441">
        <v>2293</v>
      </c>
      <c r="I441" s="7">
        <f t="shared" si="6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>LEFT(P441, FIND("/", P441)- 1)</f>
        <v>film &amp; video</v>
      </c>
      <c r="R441" t="str">
        <f>TRIM(MID(P441, FIND("/",P441) + 1, LEN(P441)))</f>
        <v>science fiction</v>
      </c>
      <c r="S441" s="12">
        <f>(((L441/60)/60)/24)+DATE(1970,1,1)</f>
        <v>42680.208333333328</v>
      </c>
      <c r="T441" s="13">
        <f>(((M441/60)/60)/24)+DATE(1970,1,1)</f>
        <v>42687.25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>(E442/D442)*100</f>
        <v>161.90634146341463</v>
      </c>
      <c r="G442" t="s">
        <v>20</v>
      </c>
      <c r="H442">
        <v>3131</v>
      </c>
      <c r="I442" s="7">
        <f t="shared" si="6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>LEFT(P442, FIND("/", P442)- 1)</f>
        <v>film &amp; video</v>
      </c>
      <c r="R442" t="str">
        <f>TRIM(MID(P442, FIND("/",P442) + 1, LEN(P442)))</f>
        <v>television</v>
      </c>
      <c r="S442" s="12">
        <f>(((L442/60)/60)/24)+DATE(1970,1,1)</f>
        <v>42916.208333333328</v>
      </c>
      <c r="T442" s="13">
        <f>(((M442/60)/60)/24)+DATE(1970,1,1)</f>
        <v>42926.208333333328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>(E443/D443)*100</f>
        <v>24.914285714285715</v>
      </c>
      <c r="G443" t="s">
        <v>14</v>
      </c>
      <c r="H443">
        <v>32</v>
      </c>
      <c r="I443" s="7">
        <f t="shared" si="6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>LEFT(P443, FIND("/", P443)- 1)</f>
        <v>technology</v>
      </c>
      <c r="R443" t="str">
        <f>TRIM(MID(P443, FIND("/",P443) + 1, LEN(P443)))</f>
        <v>wearables</v>
      </c>
      <c r="S443" s="12">
        <f>(((L443/60)/60)/24)+DATE(1970,1,1)</f>
        <v>41025.208333333336</v>
      </c>
      <c r="T443" s="13">
        <f>(((M443/60)/60)/24)+DATE(1970,1,1)</f>
        <v>41053.208333333336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>(E444/D444)*100</f>
        <v>198.72222222222223</v>
      </c>
      <c r="G444" t="s">
        <v>20</v>
      </c>
      <c r="H444">
        <v>143</v>
      </c>
      <c r="I444" s="7">
        <f t="shared" si="6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>LEFT(P444, FIND("/", P444)- 1)</f>
        <v>theater</v>
      </c>
      <c r="R444" t="str">
        <f>TRIM(MID(P444, FIND("/",P444) + 1, LEN(P444)))</f>
        <v>plays</v>
      </c>
      <c r="S444" s="12">
        <f>(((L444/60)/60)/24)+DATE(1970,1,1)</f>
        <v>42980.208333333328</v>
      </c>
      <c r="T444" s="13">
        <f>(((M444/60)/60)/24)+DATE(1970,1,1)</f>
        <v>42996.208333333328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>(E445/D445)*100</f>
        <v>34.752688172043008</v>
      </c>
      <c r="G445" t="s">
        <v>74</v>
      </c>
      <c r="H445">
        <v>90</v>
      </c>
      <c r="I445" s="7">
        <f t="shared" si="6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>LEFT(P445, FIND("/", P445)- 1)</f>
        <v>theater</v>
      </c>
      <c r="R445" t="str">
        <f>TRIM(MID(P445, FIND("/",P445) + 1, LEN(P445)))</f>
        <v>plays</v>
      </c>
      <c r="S445" s="12">
        <f>(((L445/60)/60)/24)+DATE(1970,1,1)</f>
        <v>40451.208333333336</v>
      </c>
      <c r="T445" s="13">
        <f>(((M445/60)/60)/24)+DATE(1970,1,1)</f>
        <v>40470.208333333336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>(E446/D446)*100</f>
        <v>176.41935483870967</v>
      </c>
      <c r="G446" t="s">
        <v>20</v>
      </c>
      <c r="H446">
        <v>296</v>
      </c>
      <c r="I446" s="7">
        <f t="shared" si="6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>LEFT(P446, FIND("/", P446)- 1)</f>
        <v>music</v>
      </c>
      <c r="R446" t="str">
        <f>TRIM(MID(P446, FIND("/",P446) + 1, LEN(P446)))</f>
        <v>indie rock</v>
      </c>
      <c r="S446" s="12">
        <f>(((L446/60)/60)/24)+DATE(1970,1,1)</f>
        <v>40748.208333333336</v>
      </c>
      <c r="T446" s="13">
        <f>(((M446/60)/60)/24)+DATE(1970,1,1)</f>
        <v>40750.208333333336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>(E447/D447)*100</f>
        <v>511.38095238095235</v>
      </c>
      <c r="G447" t="s">
        <v>20</v>
      </c>
      <c r="H447">
        <v>170</v>
      </c>
      <c r="I447" s="7">
        <f t="shared" si="6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>LEFT(P447, FIND("/", P447)- 1)</f>
        <v>theater</v>
      </c>
      <c r="R447" t="str">
        <f>TRIM(MID(P447, FIND("/",P447) + 1, LEN(P447)))</f>
        <v>plays</v>
      </c>
      <c r="S447" s="12">
        <f>(((L447/60)/60)/24)+DATE(1970,1,1)</f>
        <v>40515.25</v>
      </c>
      <c r="T447" s="13">
        <f>(((M447/60)/60)/24)+DATE(1970,1,1)</f>
        <v>40536.25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>(E448/D448)*100</f>
        <v>82.044117647058826</v>
      </c>
      <c r="G448" t="s">
        <v>14</v>
      </c>
      <c r="H448">
        <v>186</v>
      </c>
      <c r="I448" s="7">
        <f t="shared" si="6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>LEFT(P448, FIND("/", P448)- 1)</f>
        <v>technology</v>
      </c>
      <c r="R448" t="str">
        <f>TRIM(MID(P448, FIND("/",P448) + 1, LEN(P448)))</f>
        <v>wearables</v>
      </c>
      <c r="S448" s="12">
        <f>(((L448/60)/60)/24)+DATE(1970,1,1)</f>
        <v>41261.25</v>
      </c>
      <c r="T448" s="13">
        <f>(((M448/60)/60)/24)+DATE(1970,1,1)</f>
        <v>41263.25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>(E449/D449)*100</f>
        <v>24.326030927835053</v>
      </c>
      <c r="G449" t="s">
        <v>74</v>
      </c>
      <c r="H449">
        <v>439</v>
      </c>
      <c r="I449" s="7">
        <f t="shared" si="6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>LEFT(P449, FIND("/", P449)- 1)</f>
        <v>film &amp; video</v>
      </c>
      <c r="R449" t="str">
        <f>TRIM(MID(P449, FIND("/",P449) + 1, LEN(P449)))</f>
        <v>television</v>
      </c>
      <c r="S449" s="12">
        <f>(((L449/60)/60)/24)+DATE(1970,1,1)</f>
        <v>43088.25</v>
      </c>
      <c r="T449" s="13">
        <f>(((M449/60)/60)/24)+DATE(1970,1,1)</f>
        <v>43104.25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>(E450/D450)*100</f>
        <v>50.482758620689658</v>
      </c>
      <c r="G450" t="s">
        <v>14</v>
      </c>
      <c r="H450">
        <v>605</v>
      </c>
      <c r="I450" s="7">
        <f t="shared" si="6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>LEFT(P450, FIND("/", P450)- 1)</f>
        <v>games</v>
      </c>
      <c r="R450" t="str">
        <f>TRIM(MID(P450, FIND("/",P450) + 1, LEN(P450)))</f>
        <v>video games</v>
      </c>
      <c r="S450" s="12">
        <f>(((L450/60)/60)/24)+DATE(1970,1,1)</f>
        <v>41378.208333333336</v>
      </c>
      <c r="T450" s="13">
        <f>(((M450/60)/60)/24)+DATE(1970,1,1)</f>
        <v>41380.208333333336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>(E451/D451)*100</f>
        <v>967</v>
      </c>
      <c r="G451" t="s">
        <v>20</v>
      </c>
      <c r="H451">
        <v>86</v>
      </c>
      <c r="I451" s="7">
        <f t="shared" ref="I451:I514" si="7">IF(F451=0, 0, (E451/H451))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>LEFT(P451, FIND("/", P451)- 1)</f>
        <v>games</v>
      </c>
      <c r="R451" t="str">
        <f>TRIM(MID(P451, FIND("/",P451) + 1, LEN(P451)))</f>
        <v>video games</v>
      </c>
      <c r="S451" s="12">
        <f>(((L451/60)/60)/24)+DATE(1970,1,1)</f>
        <v>43530.25</v>
      </c>
      <c r="T451" s="13">
        <f>(((M451/60)/60)/24)+DATE(1970,1,1)</f>
        <v>43547.208333333328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>(E452/D452)*100</f>
        <v>4</v>
      </c>
      <c r="G452" t="s">
        <v>14</v>
      </c>
      <c r="H452">
        <v>1</v>
      </c>
      <c r="I452" s="7">
        <f t="shared" si="7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>LEFT(P452, FIND("/", P452)- 1)</f>
        <v>film &amp; video</v>
      </c>
      <c r="R452" t="str">
        <f>TRIM(MID(P452, FIND("/",P452) + 1, LEN(P452)))</f>
        <v>animation</v>
      </c>
      <c r="S452" s="12">
        <f>(((L452/60)/60)/24)+DATE(1970,1,1)</f>
        <v>43394.208333333328</v>
      </c>
      <c r="T452" s="13">
        <f>(((M452/60)/60)/24)+DATE(1970,1,1)</f>
        <v>43417.25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>(E453/D453)*100</f>
        <v>122.84501347708894</v>
      </c>
      <c r="G453" t="s">
        <v>20</v>
      </c>
      <c r="H453">
        <v>6286</v>
      </c>
      <c r="I453" s="7">
        <f t="shared" si="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>LEFT(P453, FIND("/", P453)- 1)</f>
        <v>music</v>
      </c>
      <c r="R453" t="str">
        <f>TRIM(MID(P453, FIND("/",P453) + 1, LEN(P453)))</f>
        <v>rock</v>
      </c>
      <c r="S453" s="12">
        <f>(((L453/60)/60)/24)+DATE(1970,1,1)</f>
        <v>42935.208333333328</v>
      </c>
      <c r="T453" s="13">
        <f>(((M453/60)/60)/24)+DATE(1970,1,1)</f>
        <v>42966.208333333328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>(E454/D454)*100</f>
        <v>63.4375</v>
      </c>
      <c r="G454" t="s">
        <v>14</v>
      </c>
      <c r="H454">
        <v>31</v>
      </c>
      <c r="I454" s="7">
        <f t="shared" si="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>LEFT(P454, FIND("/", P454)- 1)</f>
        <v>film &amp; video</v>
      </c>
      <c r="R454" t="str">
        <f>TRIM(MID(P454, FIND("/",P454) + 1, LEN(P454)))</f>
        <v>drama</v>
      </c>
      <c r="S454" s="12">
        <f>(((L454/60)/60)/24)+DATE(1970,1,1)</f>
        <v>40365.208333333336</v>
      </c>
      <c r="T454" s="13">
        <f>(((M454/60)/60)/24)+DATE(1970,1,1)</f>
        <v>40366.208333333336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>(E455/D455)*100</f>
        <v>56.331688596491226</v>
      </c>
      <c r="G455" t="s">
        <v>14</v>
      </c>
      <c r="H455">
        <v>1181</v>
      </c>
      <c r="I455" s="7">
        <f t="shared" si="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>LEFT(P455, FIND("/", P455)- 1)</f>
        <v>film &amp; video</v>
      </c>
      <c r="R455" t="str">
        <f>TRIM(MID(P455, FIND("/",P455) + 1, LEN(P455)))</f>
        <v>science fiction</v>
      </c>
      <c r="S455" s="12">
        <f>(((L455/60)/60)/24)+DATE(1970,1,1)</f>
        <v>42705.25</v>
      </c>
      <c r="T455" s="13">
        <f>(((M455/60)/60)/24)+DATE(1970,1,1)</f>
        <v>42746.25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>(E456/D456)*100</f>
        <v>44.074999999999996</v>
      </c>
      <c r="G456" t="s">
        <v>14</v>
      </c>
      <c r="H456">
        <v>39</v>
      </c>
      <c r="I456" s="7">
        <f t="shared" si="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>LEFT(P456, FIND("/", P456)- 1)</f>
        <v>film &amp; video</v>
      </c>
      <c r="R456" t="str">
        <f>TRIM(MID(P456, FIND("/",P456) + 1, LEN(P456)))</f>
        <v>drama</v>
      </c>
      <c r="S456" s="12">
        <f>(((L456/60)/60)/24)+DATE(1970,1,1)</f>
        <v>41568.208333333336</v>
      </c>
      <c r="T456" s="13">
        <f>(((M456/60)/60)/24)+DATE(1970,1,1)</f>
        <v>41604.25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>(E457/D457)*100</f>
        <v>118.37253218884121</v>
      </c>
      <c r="G457" t="s">
        <v>20</v>
      </c>
      <c r="H457">
        <v>3727</v>
      </c>
      <c r="I457" s="7">
        <f t="shared" si="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>LEFT(P457, FIND("/", P457)- 1)</f>
        <v>theater</v>
      </c>
      <c r="R457" t="str">
        <f>TRIM(MID(P457, FIND("/",P457) + 1, LEN(P457)))</f>
        <v>plays</v>
      </c>
      <c r="S457" s="12">
        <f>(((L457/60)/60)/24)+DATE(1970,1,1)</f>
        <v>40809.208333333336</v>
      </c>
      <c r="T457" s="13">
        <f>(((M457/60)/60)/24)+DATE(1970,1,1)</f>
        <v>40832.208333333336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>(E458/D458)*100</f>
        <v>104.1243169398907</v>
      </c>
      <c r="G458" t="s">
        <v>20</v>
      </c>
      <c r="H458">
        <v>1605</v>
      </c>
      <c r="I458" s="7">
        <f t="shared" si="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>LEFT(P458, FIND("/", P458)- 1)</f>
        <v>music</v>
      </c>
      <c r="R458" t="str">
        <f>TRIM(MID(P458, FIND("/",P458) + 1, LEN(P458)))</f>
        <v>indie rock</v>
      </c>
      <c r="S458" s="12">
        <f>(((L458/60)/60)/24)+DATE(1970,1,1)</f>
        <v>43141.25</v>
      </c>
      <c r="T458" s="13">
        <f>(((M458/60)/60)/24)+DATE(1970,1,1)</f>
        <v>43141.25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>(E459/D459)*100</f>
        <v>26.640000000000004</v>
      </c>
      <c r="G459" t="s">
        <v>14</v>
      </c>
      <c r="H459">
        <v>46</v>
      </c>
      <c r="I459" s="7">
        <f t="shared" si="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>LEFT(P459, FIND("/", P459)- 1)</f>
        <v>theater</v>
      </c>
      <c r="R459" t="str">
        <f>TRIM(MID(P459, FIND("/",P459) + 1, LEN(P459)))</f>
        <v>plays</v>
      </c>
      <c r="S459" s="12">
        <f>(((L459/60)/60)/24)+DATE(1970,1,1)</f>
        <v>42657.208333333328</v>
      </c>
      <c r="T459" s="13">
        <f>(((M459/60)/60)/24)+DATE(1970,1,1)</f>
        <v>42659.208333333328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>(E460/D460)*100</f>
        <v>351.20118343195264</v>
      </c>
      <c r="G460" t="s">
        <v>20</v>
      </c>
      <c r="H460">
        <v>2120</v>
      </c>
      <c r="I460" s="7">
        <f t="shared" si="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>LEFT(P460, FIND("/", P460)- 1)</f>
        <v>theater</v>
      </c>
      <c r="R460" t="str">
        <f>TRIM(MID(P460, FIND("/",P460) + 1, LEN(P460)))</f>
        <v>plays</v>
      </c>
      <c r="S460" s="12">
        <f>(((L460/60)/60)/24)+DATE(1970,1,1)</f>
        <v>40265.208333333336</v>
      </c>
      <c r="T460" s="13">
        <f>(((M460/60)/60)/24)+DATE(1970,1,1)</f>
        <v>40309.208333333336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>(E461/D461)*100</f>
        <v>90.063492063492063</v>
      </c>
      <c r="G461" t="s">
        <v>14</v>
      </c>
      <c r="H461">
        <v>105</v>
      </c>
      <c r="I461" s="7">
        <f t="shared" si="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>LEFT(P461, FIND("/", P461)- 1)</f>
        <v>film &amp; video</v>
      </c>
      <c r="R461" t="str">
        <f>TRIM(MID(P461, FIND("/",P461) + 1, LEN(P461)))</f>
        <v>documentary</v>
      </c>
      <c r="S461" s="12">
        <f>(((L461/60)/60)/24)+DATE(1970,1,1)</f>
        <v>42001.25</v>
      </c>
      <c r="T461" s="13">
        <f>(((M461/60)/60)/24)+DATE(1970,1,1)</f>
        <v>42026.25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>(E462/D462)*100</f>
        <v>171.625</v>
      </c>
      <c r="G462" t="s">
        <v>20</v>
      </c>
      <c r="H462">
        <v>50</v>
      </c>
      <c r="I462" s="7">
        <f t="shared" si="7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>LEFT(P462, FIND("/", P462)- 1)</f>
        <v>theater</v>
      </c>
      <c r="R462" t="str">
        <f>TRIM(MID(P462, FIND("/",P462) + 1, LEN(P462)))</f>
        <v>plays</v>
      </c>
      <c r="S462" s="12">
        <f>(((L462/60)/60)/24)+DATE(1970,1,1)</f>
        <v>40399.208333333336</v>
      </c>
      <c r="T462" s="13">
        <f>(((M462/60)/60)/24)+DATE(1970,1,1)</f>
        <v>40402.208333333336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>(E463/D463)*100</f>
        <v>141.04655870445345</v>
      </c>
      <c r="G463" t="s">
        <v>20</v>
      </c>
      <c r="H463">
        <v>2080</v>
      </c>
      <c r="I463" s="7">
        <f t="shared" si="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>LEFT(P463, FIND("/", P463)- 1)</f>
        <v>film &amp; video</v>
      </c>
      <c r="R463" t="str">
        <f>TRIM(MID(P463, FIND("/",P463) + 1, LEN(P463)))</f>
        <v>drama</v>
      </c>
      <c r="S463" s="12">
        <f>(((L463/60)/60)/24)+DATE(1970,1,1)</f>
        <v>41757.208333333336</v>
      </c>
      <c r="T463" s="13">
        <f>(((M463/60)/60)/24)+DATE(1970,1,1)</f>
        <v>41777.208333333336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>(E464/D464)*100</f>
        <v>30.57944915254237</v>
      </c>
      <c r="G464" t="s">
        <v>14</v>
      </c>
      <c r="H464">
        <v>535</v>
      </c>
      <c r="I464" s="7">
        <f t="shared" si="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>LEFT(P464, FIND("/", P464)- 1)</f>
        <v>games</v>
      </c>
      <c r="R464" t="str">
        <f>TRIM(MID(P464, FIND("/",P464) + 1, LEN(P464)))</f>
        <v>mobile games</v>
      </c>
      <c r="S464" s="12">
        <f>(((L464/60)/60)/24)+DATE(1970,1,1)</f>
        <v>41304.25</v>
      </c>
      <c r="T464" s="13">
        <f>(((M464/60)/60)/24)+DATE(1970,1,1)</f>
        <v>41342.25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>(E465/D465)*100</f>
        <v>108.16455696202532</v>
      </c>
      <c r="G465" t="s">
        <v>20</v>
      </c>
      <c r="H465">
        <v>2105</v>
      </c>
      <c r="I465" s="7">
        <f t="shared" si="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>LEFT(P465, FIND("/", P465)- 1)</f>
        <v>film &amp; video</v>
      </c>
      <c r="R465" t="str">
        <f>TRIM(MID(P465, FIND("/",P465) + 1, LEN(P465)))</f>
        <v>animation</v>
      </c>
      <c r="S465" s="12">
        <f>(((L465/60)/60)/24)+DATE(1970,1,1)</f>
        <v>41639.25</v>
      </c>
      <c r="T465" s="13">
        <f>(((M465/60)/60)/24)+DATE(1970,1,1)</f>
        <v>41643.25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>(E466/D466)*100</f>
        <v>133.45505617977528</v>
      </c>
      <c r="G466" t="s">
        <v>20</v>
      </c>
      <c r="H466">
        <v>2436</v>
      </c>
      <c r="I466" s="7">
        <f t="shared" si="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>LEFT(P466, FIND("/", P466)- 1)</f>
        <v>theater</v>
      </c>
      <c r="R466" t="str">
        <f>TRIM(MID(P466, FIND("/",P466) + 1, LEN(P466)))</f>
        <v>plays</v>
      </c>
      <c r="S466" s="12">
        <f>(((L466/60)/60)/24)+DATE(1970,1,1)</f>
        <v>43142.25</v>
      </c>
      <c r="T466" s="13">
        <f>(((M466/60)/60)/24)+DATE(1970,1,1)</f>
        <v>43156.25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>(E467/D467)*100</f>
        <v>187.85106382978722</v>
      </c>
      <c r="G467" t="s">
        <v>20</v>
      </c>
      <c r="H467">
        <v>80</v>
      </c>
      <c r="I467" s="7">
        <f t="shared" si="7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>LEFT(P467, FIND("/", P467)- 1)</f>
        <v>publishing</v>
      </c>
      <c r="R467" t="str">
        <f>TRIM(MID(P467, FIND("/",P467) + 1, LEN(P467)))</f>
        <v>translations</v>
      </c>
      <c r="S467" s="12">
        <f>(((L467/60)/60)/24)+DATE(1970,1,1)</f>
        <v>43127.25</v>
      </c>
      <c r="T467" s="13">
        <f>(((M467/60)/60)/24)+DATE(1970,1,1)</f>
        <v>43136.25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>(E468/D468)*100</f>
        <v>332</v>
      </c>
      <c r="G468" t="s">
        <v>20</v>
      </c>
      <c r="H468">
        <v>42</v>
      </c>
      <c r="I468" s="7">
        <f t="shared" si="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>LEFT(P468, FIND("/", P468)- 1)</f>
        <v>technology</v>
      </c>
      <c r="R468" t="str">
        <f>TRIM(MID(P468, FIND("/",P468) + 1, LEN(P468)))</f>
        <v>wearables</v>
      </c>
      <c r="S468" s="12">
        <f>(((L468/60)/60)/24)+DATE(1970,1,1)</f>
        <v>41409.208333333336</v>
      </c>
      <c r="T468" s="13">
        <f>(((M468/60)/60)/24)+DATE(1970,1,1)</f>
        <v>41432.208333333336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>(E469/D469)*100</f>
        <v>575.21428571428578</v>
      </c>
      <c r="G469" t="s">
        <v>20</v>
      </c>
      <c r="H469">
        <v>139</v>
      </c>
      <c r="I469" s="7">
        <f t="shared" si="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>LEFT(P469, FIND("/", P469)- 1)</f>
        <v>technology</v>
      </c>
      <c r="R469" t="str">
        <f>TRIM(MID(P469, FIND("/",P469) + 1, LEN(P469)))</f>
        <v>web</v>
      </c>
      <c r="S469" s="12">
        <f>(((L469/60)/60)/24)+DATE(1970,1,1)</f>
        <v>42331.25</v>
      </c>
      <c r="T469" s="13">
        <f>(((M469/60)/60)/24)+DATE(1970,1,1)</f>
        <v>42338.25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>(E470/D470)*100</f>
        <v>40.5</v>
      </c>
      <c r="G470" t="s">
        <v>14</v>
      </c>
      <c r="H470">
        <v>16</v>
      </c>
      <c r="I470" s="7">
        <f t="shared" si="7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>LEFT(P470, FIND("/", P470)- 1)</f>
        <v>theater</v>
      </c>
      <c r="R470" t="str">
        <f>TRIM(MID(P470, FIND("/",P470) + 1, LEN(P470)))</f>
        <v>plays</v>
      </c>
      <c r="S470" s="12">
        <f>(((L470/60)/60)/24)+DATE(1970,1,1)</f>
        <v>43569.208333333328</v>
      </c>
      <c r="T470" s="13">
        <f>(((M470/60)/60)/24)+DATE(1970,1,1)</f>
        <v>43585.208333333328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>(E471/D471)*100</f>
        <v>184.42857142857144</v>
      </c>
      <c r="G471" t="s">
        <v>20</v>
      </c>
      <c r="H471">
        <v>159</v>
      </c>
      <c r="I471" s="7">
        <f t="shared" si="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>LEFT(P471, FIND("/", P471)- 1)</f>
        <v>film &amp; video</v>
      </c>
      <c r="R471" t="str">
        <f>TRIM(MID(P471, FIND("/",P471) + 1, LEN(P471)))</f>
        <v>drama</v>
      </c>
      <c r="S471" s="12">
        <f>(((L471/60)/60)/24)+DATE(1970,1,1)</f>
        <v>42142.208333333328</v>
      </c>
      <c r="T471" s="13">
        <f>(((M471/60)/60)/24)+DATE(1970,1,1)</f>
        <v>42144.208333333328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>(E472/D472)*100</f>
        <v>285.80555555555554</v>
      </c>
      <c r="G472" t="s">
        <v>20</v>
      </c>
      <c r="H472">
        <v>381</v>
      </c>
      <c r="I472" s="7">
        <f t="shared" si="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>LEFT(P472, FIND("/", P472)- 1)</f>
        <v>technology</v>
      </c>
      <c r="R472" t="str">
        <f>TRIM(MID(P472, FIND("/",P472) + 1, LEN(P472)))</f>
        <v>wearables</v>
      </c>
      <c r="S472" s="12">
        <f>(((L472/60)/60)/24)+DATE(1970,1,1)</f>
        <v>42716.25</v>
      </c>
      <c r="T472" s="13">
        <f>(((M472/60)/60)/24)+DATE(1970,1,1)</f>
        <v>42723.25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>(E473/D473)*100</f>
        <v>319</v>
      </c>
      <c r="G473" t="s">
        <v>20</v>
      </c>
      <c r="H473">
        <v>194</v>
      </c>
      <c r="I473" s="7">
        <f t="shared" si="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>LEFT(P473, FIND("/", P473)- 1)</f>
        <v>food</v>
      </c>
      <c r="R473" t="str">
        <f>TRIM(MID(P473, FIND("/",P473) + 1, LEN(P473)))</f>
        <v>food trucks</v>
      </c>
      <c r="S473" s="12">
        <f>(((L473/60)/60)/24)+DATE(1970,1,1)</f>
        <v>41031.208333333336</v>
      </c>
      <c r="T473" s="13">
        <f>(((M473/60)/60)/24)+DATE(1970,1,1)</f>
        <v>41031.208333333336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>(E474/D474)*100</f>
        <v>39.234070221066318</v>
      </c>
      <c r="G474" t="s">
        <v>14</v>
      </c>
      <c r="H474">
        <v>575</v>
      </c>
      <c r="I474" s="7">
        <f t="shared" si="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>LEFT(P474, FIND("/", P474)- 1)</f>
        <v>music</v>
      </c>
      <c r="R474" t="str">
        <f>TRIM(MID(P474, FIND("/",P474) + 1, LEN(P474)))</f>
        <v>rock</v>
      </c>
      <c r="S474" s="12">
        <f>(((L474/60)/60)/24)+DATE(1970,1,1)</f>
        <v>43535.208333333328</v>
      </c>
      <c r="T474" s="13">
        <f>(((M474/60)/60)/24)+DATE(1970,1,1)</f>
        <v>43589.208333333328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>(E475/D475)*100</f>
        <v>178.14000000000001</v>
      </c>
      <c r="G475" t="s">
        <v>20</v>
      </c>
      <c r="H475">
        <v>106</v>
      </c>
      <c r="I475" s="7">
        <f t="shared" si="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>LEFT(P475, FIND("/", P475)- 1)</f>
        <v>music</v>
      </c>
      <c r="R475" t="str">
        <f>TRIM(MID(P475, FIND("/",P475) + 1, LEN(P475)))</f>
        <v>electric music</v>
      </c>
      <c r="S475" s="12">
        <f>(((L475/60)/60)/24)+DATE(1970,1,1)</f>
        <v>43277.208333333328</v>
      </c>
      <c r="T475" s="13">
        <f>(((M475/60)/60)/24)+DATE(1970,1,1)</f>
        <v>43278.208333333328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>(E476/D476)*100</f>
        <v>365.15</v>
      </c>
      <c r="G476" t="s">
        <v>20</v>
      </c>
      <c r="H476">
        <v>142</v>
      </c>
      <c r="I476" s="7">
        <f t="shared" si="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>LEFT(P476, FIND("/", P476)- 1)</f>
        <v>film &amp; video</v>
      </c>
      <c r="R476" t="str">
        <f>TRIM(MID(P476, FIND("/",P476) + 1, LEN(P476)))</f>
        <v>television</v>
      </c>
      <c r="S476" s="12">
        <f>(((L476/60)/60)/24)+DATE(1970,1,1)</f>
        <v>41989.25</v>
      </c>
      <c r="T476" s="13">
        <f>(((M476/60)/60)/24)+DATE(1970,1,1)</f>
        <v>41990.25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>(E477/D477)*100</f>
        <v>113.94594594594594</v>
      </c>
      <c r="G477" t="s">
        <v>20</v>
      </c>
      <c r="H477">
        <v>211</v>
      </c>
      <c r="I477" s="7">
        <f t="shared" si="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>LEFT(P477, FIND("/", P477)- 1)</f>
        <v>publishing</v>
      </c>
      <c r="R477" t="str">
        <f>TRIM(MID(P477, FIND("/",P477) + 1, LEN(P477)))</f>
        <v>translations</v>
      </c>
      <c r="S477" s="12">
        <f>(((L477/60)/60)/24)+DATE(1970,1,1)</f>
        <v>41450.208333333336</v>
      </c>
      <c r="T477" s="13">
        <f>(((M477/60)/60)/24)+DATE(1970,1,1)</f>
        <v>41454.208333333336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>(E478/D478)*100</f>
        <v>29.828720626631856</v>
      </c>
      <c r="G478" t="s">
        <v>14</v>
      </c>
      <c r="H478">
        <v>1120</v>
      </c>
      <c r="I478" s="7">
        <f t="shared" si="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>LEFT(P478, FIND("/", P478)- 1)</f>
        <v>publishing</v>
      </c>
      <c r="R478" t="str">
        <f>TRIM(MID(P478, FIND("/",P478) + 1, LEN(P478)))</f>
        <v>fiction</v>
      </c>
      <c r="S478" s="12">
        <f>(((L478/60)/60)/24)+DATE(1970,1,1)</f>
        <v>43322.208333333328</v>
      </c>
      <c r="T478" s="13">
        <f>(((M478/60)/60)/24)+DATE(1970,1,1)</f>
        <v>43328.208333333328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>(E479/D479)*100</f>
        <v>54.270588235294113</v>
      </c>
      <c r="G479" t="s">
        <v>14</v>
      </c>
      <c r="H479">
        <v>113</v>
      </c>
      <c r="I479" s="7">
        <f t="shared" si="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>LEFT(P479, FIND("/", P479)- 1)</f>
        <v>film &amp; video</v>
      </c>
      <c r="R479" t="str">
        <f>TRIM(MID(P479, FIND("/",P479) + 1, LEN(P479)))</f>
        <v>science fiction</v>
      </c>
      <c r="S479" s="12">
        <f>(((L479/60)/60)/24)+DATE(1970,1,1)</f>
        <v>40720.208333333336</v>
      </c>
      <c r="T479" s="13">
        <f>(((M479/60)/60)/24)+DATE(1970,1,1)</f>
        <v>40747.208333333336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>(E480/D480)*100</f>
        <v>236.34156976744185</v>
      </c>
      <c r="G480" t="s">
        <v>20</v>
      </c>
      <c r="H480">
        <v>2756</v>
      </c>
      <c r="I480" s="7">
        <f t="shared" si="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>LEFT(P480, FIND("/", P480)- 1)</f>
        <v>technology</v>
      </c>
      <c r="R480" t="str">
        <f>TRIM(MID(P480, FIND("/",P480) + 1, LEN(P480)))</f>
        <v>wearables</v>
      </c>
      <c r="S480" s="12">
        <f>(((L480/60)/60)/24)+DATE(1970,1,1)</f>
        <v>42072.208333333328</v>
      </c>
      <c r="T480" s="13">
        <f>(((M480/60)/60)/24)+DATE(1970,1,1)</f>
        <v>42084.208333333328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>(E481/D481)*100</f>
        <v>512.91666666666663</v>
      </c>
      <c r="G481" t="s">
        <v>20</v>
      </c>
      <c r="H481">
        <v>173</v>
      </c>
      <c r="I481" s="7">
        <f t="shared" si="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>LEFT(P481, FIND("/", P481)- 1)</f>
        <v>food</v>
      </c>
      <c r="R481" t="str">
        <f>TRIM(MID(P481, FIND("/",P481) + 1, LEN(P481)))</f>
        <v>food trucks</v>
      </c>
      <c r="S481" s="12">
        <f>(((L481/60)/60)/24)+DATE(1970,1,1)</f>
        <v>42945.208333333328</v>
      </c>
      <c r="T481" s="13">
        <f>(((M481/60)/60)/24)+DATE(1970,1,1)</f>
        <v>42947.208333333328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>(E482/D482)*100</f>
        <v>100.65116279069768</v>
      </c>
      <c r="G482" t="s">
        <v>20</v>
      </c>
      <c r="H482">
        <v>87</v>
      </c>
      <c r="I482" s="7">
        <f t="shared" si="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>LEFT(P482, FIND("/", P482)- 1)</f>
        <v>photography</v>
      </c>
      <c r="R482" t="str">
        <f>TRIM(MID(P482, FIND("/",P482) + 1, LEN(P482)))</f>
        <v>photography books</v>
      </c>
      <c r="S482" s="12">
        <f>(((L482/60)/60)/24)+DATE(1970,1,1)</f>
        <v>40248.25</v>
      </c>
      <c r="T482" s="13">
        <f>(((M482/60)/60)/24)+DATE(1970,1,1)</f>
        <v>40257.208333333336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>(E483/D483)*100</f>
        <v>81.348423194303152</v>
      </c>
      <c r="G483" t="s">
        <v>14</v>
      </c>
      <c r="H483">
        <v>1538</v>
      </c>
      <c r="I483" s="7">
        <f t="shared" si="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>LEFT(P483, FIND("/", P483)- 1)</f>
        <v>theater</v>
      </c>
      <c r="R483" t="str">
        <f>TRIM(MID(P483, FIND("/",P483) + 1, LEN(P483)))</f>
        <v>plays</v>
      </c>
      <c r="S483" s="12">
        <f>(((L483/60)/60)/24)+DATE(1970,1,1)</f>
        <v>41913.208333333336</v>
      </c>
      <c r="T483" s="13">
        <f>(((M483/60)/60)/24)+DATE(1970,1,1)</f>
        <v>41955.25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>(E484/D484)*100</f>
        <v>16.404761904761905</v>
      </c>
      <c r="G484" t="s">
        <v>14</v>
      </c>
      <c r="H484">
        <v>9</v>
      </c>
      <c r="I484" s="7">
        <f t="shared" si="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>LEFT(P484, FIND("/", P484)- 1)</f>
        <v>publishing</v>
      </c>
      <c r="R484" t="str">
        <f>TRIM(MID(P484, FIND("/",P484) + 1, LEN(P484)))</f>
        <v>fiction</v>
      </c>
      <c r="S484" s="12">
        <f>(((L484/60)/60)/24)+DATE(1970,1,1)</f>
        <v>40963.25</v>
      </c>
      <c r="T484" s="13">
        <f>(((M484/60)/60)/24)+DATE(1970,1,1)</f>
        <v>40974.25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>(E485/D485)*100</f>
        <v>52.774617067833695</v>
      </c>
      <c r="G485" t="s">
        <v>14</v>
      </c>
      <c r="H485">
        <v>554</v>
      </c>
      <c r="I485" s="7">
        <f t="shared" si="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>LEFT(P485, FIND("/", P485)- 1)</f>
        <v>theater</v>
      </c>
      <c r="R485" t="str">
        <f>TRIM(MID(P485, FIND("/",P485) + 1, LEN(P485)))</f>
        <v>plays</v>
      </c>
      <c r="S485" s="12">
        <f>(((L485/60)/60)/24)+DATE(1970,1,1)</f>
        <v>43811.25</v>
      </c>
      <c r="T485" s="13">
        <f>(((M485/60)/60)/24)+DATE(1970,1,1)</f>
        <v>43818.25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>(E486/D486)*100</f>
        <v>260.20608108108109</v>
      </c>
      <c r="G486" t="s">
        <v>20</v>
      </c>
      <c r="H486">
        <v>1572</v>
      </c>
      <c r="I486" s="7">
        <f t="shared" si="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>LEFT(P486, FIND("/", P486)- 1)</f>
        <v>food</v>
      </c>
      <c r="R486" t="str">
        <f>TRIM(MID(P486, FIND("/",P486) + 1, LEN(P486)))</f>
        <v>food trucks</v>
      </c>
      <c r="S486" s="12">
        <f>(((L486/60)/60)/24)+DATE(1970,1,1)</f>
        <v>41855.208333333336</v>
      </c>
      <c r="T486" s="13">
        <f>(((M486/60)/60)/24)+DATE(1970,1,1)</f>
        <v>41904.208333333336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>(E487/D487)*100</f>
        <v>30.73289183222958</v>
      </c>
      <c r="G487" t="s">
        <v>14</v>
      </c>
      <c r="H487">
        <v>648</v>
      </c>
      <c r="I487" s="7">
        <f t="shared" si="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>LEFT(P487, FIND("/", P487)- 1)</f>
        <v>theater</v>
      </c>
      <c r="R487" t="str">
        <f>TRIM(MID(P487, FIND("/",P487) + 1, LEN(P487)))</f>
        <v>plays</v>
      </c>
      <c r="S487" s="12">
        <f>(((L487/60)/60)/24)+DATE(1970,1,1)</f>
        <v>43626.208333333328</v>
      </c>
      <c r="T487" s="13">
        <f>(((M487/60)/60)/24)+DATE(1970,1,1)</f>
        <v>43667.208333333328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>(E488/D488)*100</f>
        <v>13.5</v>
      </c>
      <c r="G488" t="s">
        <v>14</v>
      </c>
      <c r="H488">
        <v>21</v>
      </c>
      <c r="I488" s="7">
        <f t="shared" si="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>LEFT(P488, FIND("/", P488)- 1)</f>
        <v>publishing</v>
      </c>
      <c r="R488" t="str">
        <f>TRIM(MID(P488, FIND("/",P488) + 1, LEN(P488)))</f>
        <v>translations</v>
      </c>
      <c r="S488" s="12">
        <f>(((L488/60)/60)/24)+DATE(1970,1,1)</f>
        <v>43168.25</v>
      </c>
      <c r="T488" s="13">
        <f>(((M488/60)/60)/24)+DATE(1970,1,1)</f>
        <v>43183.208333333328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>(E489/D489)*100</f>
        <v>178.62556663644605</v>
      </c>
      <c r="G489" t="s">
        <v>20</v>
      </c>
      <c r="H489">
        <v>2346</v>
      </c>
      <c r="I489" s="7">
        <f t="shared" si="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>LEFT(P489, FIND("/", P489)- 1)</f>
        <v>theater</v>
      </c>
      <c r="R489" t="str">
        <f>TRIM(MID(P489, FIND("/",P489) + 1, LEN(P489)))</f>
        <v>plays</v>
      </c>
      <c r="S489" s="12">
        <f>(((L489/60)/60)/24)+DATE(1970,1,1)</f>
        <v>42845.208333333328</v>
      </c>
      <c r="T489" s="13">
        <f>(((M489/60)/60)/24)+DATE(1970,1,1)</f>
        <v>42878.208333333328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>(E490/D490)*100</f>
        <v>220.0566037735849</v>
      </c>
      <c r="G490" t="s">
        <v>20</v>
      </c>
      <c r="H490">
        <v>115</v>
      </c>
      <c r="I490" s="7">
        <f t="shared" si="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>LEFT(P490, FIND("/", P490)- 1)</f>
        <v>theater</v>
      </c>
      <c r="R490" t="str">
        <f>TRIM(MID(P490, FIND("/",P490) + 1, LEN(P490)))</f>
        <v>plays</v>
      </c>
      <c r="S490" s="12">
        <f>(((L490/60)/60)/24)+DATE(1970,1,1)</f>
        <v>42403.25</v>
      </c>
      <c r="T490" s="13">
        <f>(((M490/60)/60)/24)+DATE(1970,1,1)</f>
        <v>42420.25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>(E491/D491)*100</f>
        <v>101.5108695652174</v>
      </c>
      <c r="G491" t="s">
        <v>20</v>
      </c>
      <c r="H491">
        <v>85</v>
      </c>
      <c r="I491" s="7">
        <f t="shared" si="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>LEFT(P491, FIND("/", P491)- 1)</f>
        <v>technology</v>
      </c>
      <c r="R491" t="str">
        <f>TRIM(MID(P491, FIND("/",P491) + 1, LEN(P491)))</f>
        <v>wearables</v>
      </c>
      <c r="S491" s="12">
        <f>(((L491/60)/60)/24)+DATE(1970,1,1)</f>
        <v>40406.208333333336</v>
      </c>
      <c r="T491" s="13">
        <f>(((M491/60)/60)/24)+DATE(1970,1,1)</f>
        <v>40411.208333333336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>(E492/D492)*100</f>
        <v>191.5</v>
      </c>
      <c r="G492" t="s">
        <v>20</v>
      </c>
      <c r="H492">
        <v>144</v>
      </c>
      <c r="I492" s="7">
        <f t="shared" si="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>LEFT(P492, FIND("/", P492)- 1)</f>
        <v>journalism</v>
      </c>
      <c r="R492" t="str">
        <f>TRIM(MID(P492, FIND("/",P492) + 1, LEN(P492)))</f>
        <v>audio</v>
      </c>
      <c r="S492" s="12">
        <f>(((L492/60)/60)/24)+DATE(1970,1,1)</f>
        <v>43786.25</v>
      </c>
      <c r="T492" s="13">
        <f>(((M492/60)/60)/24)+DATE(1970,1,1)</f>
        <v>43793.25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>(E493/D493)*100</f>
        <v>305.34683098591546</v>
      </c>
      <c r="G493" t="s">
        <v>20</v>
      </c>
      <c r="H493">
        <v>2443</v>
      </c>
      <c r="I493" s="7">
        <f t="shared" si="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>LEFT(P493, FIND("/", P493)- 1)</f>
        <v>food</v>
      </c>
      <c r="R493" t="str">
        <f>TRIM(MID(P493, FIND("/",P493) + 1, LEN(P493)))</f>
        <v>food trucks</v>
      </c>
      <c r="S493" s="12">
        <f>(((L493/60)/60)/24)+DATE(1970,1,1)</f>
        <v>41456.208333333336</v>
      </c>
      <c r="T493" s="13">
        <f>(((M493/60)/60)/24)+DATE(1970,1,1)</f>
        <v>41482.208333333336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>(E494/D494)*100</f>
        <v>23.995287958115181</v>
      </c>
      <c r="G494" t="s">
        <v>74</v>
      </c>
      <c r="H494">
        <v>595</v>
      </c>
      <c r="I494" s="7">
        <f t="shared" si="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>LEFT(P494, FIND("/", P494)- 1)</f>
        <v>film &amp; video</v>
      </c>
      <c r="R494" t="str">
        <f>TRIM(MID(P494, FIND("/",P494) + 1, LEN(P494)))</f>
        <v>shorts</v>
      </c>
      <c r="S494" s="12">
        <f>(((L494/60)/60)/24)+DATE(1970,1,1)</f>
        <v>40336.208333333336</v>
      </c>
      <c r="T494" s="13">
        <f>(((M494/60)/60)/24)+DATE(1970,1,1)</f>
        <v>40371.208333333336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>(E495/D495)*100</f>
        <v>723.77777777777771</v>
      </c>
      <c r="G495" t="s">
        <v>20</v>
      </c>
      <c r="H495">
        <v>64</v>
      </c>
      <c r="I495" s="7">
        <f t="shared" si="7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>LEFT(P495, FIND("/", P495)- 1)</f>
        <v>photography</v>
      </c>
      <c r="R495" t="str">
        <f>TRIM(MID(P495, FIND("/",P495) + 1, LEN(P495)))</f>
        <v>photography books</v>
      </c>
      <c r="S495" s="12">
        <f>(((L495/60)/60)/24)+DATE(1970,1,1)</f>
        <v>43645.208333333328</v>
      </c>
      <c r="T495" s="13">
        <f>(((M495/60)/60)/24)+DATE(1970,1,1)</f>
        <v>43658.208333333328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>(E496/D496)*100</f>
        <v>547.36</v>
      </c>
      <c r="G496" t="s">
        <v>20</v>
      </c>
      <c r="H496">
        <v>268</v>
      </c>
      <c r="I496" s="7">
        <f t="shared" si="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>LEFT(P496, FIND("/", P496)- 1)</f>
        <v>technology</v>
      </c>
      <c r="R496" t="str">
        <f>TRIM(MID(P496, FIND("/",P496) + 1, LEN(P496)))</f>
        <v>wearables</v>
      </c>
      <c r="S496" s="12">
        <f>(((L496/60)/60)/24)+DATE(1970,1,1)</f>
        <v>40990.208333333336</v>
      </c>
      <c r="T496" s="13">
        <f>(((M496/60)/60)/24)+DATE(1970,1,1)</f>
        <v>40991.208333333336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>(E497/D497)*100</f>
        <v>414.49999999999994</v>
      </c>
      <c r="G497" t="s">
        <v>20</v>
      </c>
      <c r="H497">
        <v>195</v>
      </c>
      <c r="I497" s="7">
        <f t="shared" si="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>LEFT(P497, FIND("/", P497)- 1)</f>
        <v>theater</v>
      </c>
      <c r="R497" t="str">
        <f>TRIM(MID(P497, FIND("/",P497) + 1, LEN(P497)))</f>
        <v>plays</v>
      </c>
      <c r="S497" s="12">
        <f>(((L497/60)/60)/24)+DATE(1970,1,1)</f>
        <v>41800.208333333336</v>
      </c>
      <c r="T497" s="13">
        <f>(((M497/60)/60)/24)+DATE(1970,1,1)</f>
        <v>41804.208333333336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>(E498/D498)*100</f>
        <v>0.90696409140369971</v>
      </c>
      <c r="G498" t="s">
        <v>14</v>
      </c>
      <c r="H498">
        <v>54</v>
      </c>
      <c r="I498" s="7">
        <f t="shared" si="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>LEFT(P498, FIND("/", P498)- 1)</f>
        <v>film &amp; video</v>
      </c>
      <c r="R498" t="str">
        <f>TRIM(MID(P498, FIND("/",P498) + 1, LEN(P498)))</f>
        <v>animation</v>
      </c>
      <c r="S498" s="12">
        <f>(((L498/60)/60)/24)+DATE(1970,1,1)</f>
        <v>42876.208333333328</v>
      </c>
      <c r="T498" s="13">
        <f>(((M498/60)/60)/24)+DATE(1970,1,1)</f>
        <v>42893.208333333328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>(E499/D499)*100</f>
        <v>34.173469387755098</v>
      </c>
      <c r="G499" t="s">
        <v>14</v>
      </c>
      <c r="H499">
        <v>120</v>
      </c>
      <c r="I499" s="7">
        <f t="shared" si="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>LEFT(P499, FIND("/", P499)- 1)</f>
        <v>technology</v>
      </c>
      <c r="R499" t="str">
        <f>TRIM(MID(P499, FIND("/",P499) + 1, LEN(P499)))</f>
        <v>wearables</v>
      </c>
      <c r="S499" s="12">
        <f>(((L499/60)/60)/24)+DATE(1970,1,1)</f>
        <v>42724.25</v>
      </c>
      <c r="T499" s="13">
        <f>(((M499/60)/60)/24)+DATE(1970,1,1)</f>
        <v>42724.25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>(E500/D500)*100</f>
        <v>23.948810754912099</v>
      </c>
      <c r="G500" t="s">
        <v>14</v>
      </c>
      <c r="H500">
        <v>579</v>
      </c>
      <c r="I500" s="7">
        <f t="shared" si="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>LEFT(P500, FIND("/", P500)- 1)</f>
        <v>technology</v>
      </c>
      <c r="R500" t="str">
        <f>TRIM(MID(P500, FIND("/",P500) + 1, LEN(P500)))</f>
        <v>web</v>
      </c>
      <c r="S500" s="12">
        <f>(((L500/60)/60)/24)+DATE(1970,1,1)</f>
        <v>42005.25</v>
      </c>
      <c r="T500" s="13">
        <f>(((M500/60)/60)/24)+DATE(1970,1,1)</f>
        <v>42007.25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>(E501/D501)*100</f>
        <v>48.072649572649574</v>
      </c>
      <c r="G501" t="s">
        <v>14</v>
      </c>
      <c r="H501">
        <v>2072</v>
      </c>
      <c r="I501" s="7">
        <f t="shared" si="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>LEFT(P501, FIND("/", P501)- 1)</f>
        <v>film &amp; video</v>
      </c>
      <c r="R501" t="str">
        <f>TRIM(MID(P501, FIND("/",P501) + 1, LEN(P501)))</f>
        <v>documentary</v>
      </c>
      <c r="S501" s="12">
        <f>(((L501/60)/60)/24)+DATE(1970,1,1)</f>
        <v>42444.208333333328</v>
      </c>
      <c r="T501" s="13">
        <f>(((M501/60)/60)/24)+DATE(1970,1,1)</f>
        <v>42449.208333333328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>(E502/D502)*100</f>
        <v>0</v>
      </c>
      <c r="G502" t="s">
        <v>14</v>
      </c>
      <c r="H502">
        <v>0</v>
      </c>
      <c r="I502" s="7">
        <f t="shared" si="7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>LEFT(P502, FIND("/", P502)- 1)</f>
        <v>theater</v>
      </c>
      <c r="R502" t="str">
        <f>TRIM(MID(P502, FIND("/",P502) + 1, LEN(P502)))</f>
        <v>plays</v>
      </c>
      <c r="S502" s="12">
        <f>(((L502/60)/60)/24)+DATE(1970,1,1)</f>
        <v>41395.208333333336</v>
      </c>
      <c r="T502" s="13">
        <f>(((M502/60)/60)/24)+DATE(1970,1,1)</f>
        <v>41423.208333333336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>(E503/D503)*100</f>
        <v>70.145182291666657</v>
      </c>
      <c r="G503" t="s">
        <v>14</v>
      </c>
      <c r="H503">
        <v>1796</v>
      </c>
      <c r="I503" s="7">
        <f t="shared" si="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>LEFT(P503, FIND("/", P503)- 1)</f>
        <v>film &amp; video</v>
      </c>
      <c r="R503" t="str">
        <f>TRIM(MID(P503, FIND("/",P503) + 1, LEN(P503)))</f>
        <v>documentary</v>
      </c>
      <c r="S503" s="12">
        <f>(((L503/60)/60)/24)+DATE(1970,1,1)</f>
        <v>41345.208333333336</v>
      </c>
      <c r="T503" s="13">
        <f>(((M503/60)/60)/24)+DATE(1970,1,1)</f>
        <v>41347.208333333336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>(E504/D504)*100</f>
        <v>529.92307692307691</v>
      </c>
      <c r="G504" t="s">
        <v>20</v>
      </c>
      <c r="H504">
        <v>186</v>
      </c>
      <c r="I504" s="7">
        <f t="shared" si="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>LEFT(P504, FIND("/", P504)- 1)</f>
        <v>games</v>
      </c>
      <c r="R504" t="str">
        <f>TRIM(MID(P504, FIND("/",P504) + 1, LEN(P504)))</f>
        <v>video games</v>
      </c>
      <c r="S504" s="12">
        <f>(((L504/60)/60)/24)+DATE(1970,1,1)</f>
        <v>41117.208333333336</v>
      </c>
      <c r="T504" s="13">
        <f>(((M504/60)/60)/24)+DATE(1970,1,1)</f>
        <v>41146.208333333336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>(E505/D505)*100</f>
        <v>180.32549019607845</v>
      </c>
      <c r="G505" t="s">
        <v>20</v>
      </c>
      <c r="H505">
        <v>460</v>
      </c>
      <c r="I505" s="7">
        <f t="shared" si="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>LEFT(P505, FIND("/", P505)- 1)</f>
        <v>film &amp; video</v>
      </c>
      <c r="R505" t="str">
        <f>TRIM(MID(P505, FIND("/",P505) + 1, LEN(P505)))</f>
        <v>drama</v>
      </c>
      <c r="S505" s="12">
        <f>(((L505/60)/60)/24)+DATE(1970,1,1)</f>
        <v>42186.208333333328</v>
      </c>
      <c r="T505" s="13">
        <f>(((M505/60)/60)/24)+DATE(1970,1,1)</f>
        <v>42206.208333333328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>(E506/D506)*100</f>
        <v>92.320000000000007</v>
      </c>
      <c r="G506" t="s">
        <v>14</v>
      </c>
      <c r="H506">
        <v>62</v>
      </c>
      <c r="I506" s="7">
        <f t="shared" si="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>LEFT(P506, FIND("/", P506)- 1)</f>
        <v>music</v>
      </c>
      <c r="R506" t="str">
        <f>TRIM(MID(P506, FIND("/",P506) + 1, LEN(P506)))</f>
        <v>rock</v>
      </c>
      <c r="S506" s="12">
        <f>(((L506/60)/60)/24)+DATE(1970,1,1)</f>
        <v>42142.208333333328</v>
      </c>
      <c r="T506" s="13">
        <f>(((M506/60)/60)/24)+DATE(1970,1,1)</f>
        <v>42143.208333333328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>(E507/D507)*100</f>
        <v>13.901001112347053</v>
      </c>
      <c r="G507" t="s">
        <v>14</v>
      </c>
      <c r="H507">
        <v>347</v>
      </c>
      <c r="I507" s="7">
        <f t="shared" si="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>LEFT(P507, FIND("/", P507)- 1)</f>
        <v>publishing</v>
      </c>
      <c r="R507" t="str">
        <f>TRIM(MID(P507, FIND("/",P507) + 1, LEN(P507)))</f>
        <v>radio &amp; podcasts</v>
      </c>
      <c r="S507" s="12">
        <f>(((L507/60)/60)/24)+DATE(1970,1,1)</f>
        <v>41341.25</v>
      </c>
      <c r="T507" s="13">
        <f>(((M507/60)/60)/24)+DATE(1970,1,1)</f>
        <v>41383.208333333336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>(E508/D508)*100</f>
        <v>927.07777777777767</v>
      </c>
      <c r="G508" t="s">
        <v>20</v>
      </c>
      <c r="H508">
        <v>2528</v>
      </c>
      <c r="I508" s="7">
        <f t="shared" si="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>LEFT(P508, FIND("/", P508)- 1)</f>
        <v>theater</v>
      </c>
      <c r="R508" t="str">
        <f>TRIM(MID(P508, FIND("/",P508) + 1, LEN(P508)))</f>
        <v>plays</v>
      </c>
      <c r="S508" s="12">
        <f>(((L508/60)/60)/24)+DATE(1970,1,1)</f>
        <v>43062.25</v>
      </c>
      <c r="T508" s="13">
        <f>(((M508/60)/60)/24)+DATE(1970,1,1)</f>
        <v>43079.25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>(E509/D509)*100</f>
        <v>39.857142857142861</v>
      </c>
      <c r="G509" t="s">
        <v>14</v>
      </c>
      <c r="H509">
        <v>19</v>
      </c>
      <c r="I509" s="7">
        <f t="shared" si="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>LEFT(P509, FIND("/", P509)- 1)</f>
        <v>technology</v>
      </c>
      <c r="R509" t="str">
        <f>TRIM(MID(P509, FIND("/",P509) + 1, LEN(P509)))</f>
        <v>web</v>
      </c>
      <c r="S509" s="12">
        <f>(((L509/60)/60)/24)+DATE(1970,1,1)</f>
        <v>41373.208333333336</v>
      </c>
      <c r="T509" s="13">
        <f>(((M509/60)/60)/24)+DATE(1970,1,1)</f>
        <v>41422.208333333336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>(E510/D510)*100</f>
        <v>112.22929936305732</v>
      </c>
      <c r="G510" t="s">
        <v>20</v>
      </c>
      <c r="H510">
        <v>3657</v>
      </c>
      <c r="I510" s="7">
        <f t="shared" si="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>LEFT(P510, FIND("/", P510)- 1)</f>
        <v>theater</v>
      </c>
      <c r="R510" t="str">
        <f>TRIM(MID(P510, FIND("/",P510) + 1, LEN(P510)))</f>
        <v>plays</v>
      </c>
      <c r="S510" s="12">
        <f>(((L510/60)/60)/24)+DATE(1970,1,1)</f>
        <v>43310.208333333328</v>
      </c>
      <c r="T510" s="13">
        <f>(((M510/60)/60)/24)+DATE(1970,1,1)</f>
        <v>43331.208333333328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>(E511/D511)*100</f>
        <v>70.925816023738875</v>
      </c>
      <c r="G511" t="s">
        <v>14</v>
      </c>
      <c r="H511">
        <v>1258</v>
      </c>
      <c r="I511" s="7">
        <f t="shared" si="7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>LEFT(P511, FIND("/", P511)- 1)</f>
        <v>theater</v>
      </c>
      <c r="R511" t="str">
        <f>TRIM(MID(P511, FIND("/",P511) + 1, LEN(P511)))</f>
        <v>plays</v>
      </c>
      <c r="S511" s="12">
        <f>(((L511/60)/60)/24)+DATE(1970,1,1)</f>
        <v>41034.208333333336</v>
      </c>
      <c r="T511" s="13">
        <f>(((M511/60)/60)/24)+DATE(1970,1,1)</f>
        <v>41044.208333333336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>(E512/D512)*100</f>
        <v>119.08974358974358</v>
      </c>
      <c r="G512" t="s">
        <v>20</v>
      </c>
      <c r="H512">
        <v>131</v>
      </c>
      <c r="I512" s="7">
        <f t="shared" si="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>LEFT(P512, FIND("/", P512)- 1)</f>
        <v>film &amp; video</v>
      </c>
      <c r="R512" t="str">
        <f>TRIM(MID(P512, FIND("/",P512) + 1, LEN(P512)))</f>
        <v>drama</v>
      </c>
      <c r="S512" s="12">
        <f>(((L512/60)/60)/24)+DATE(1970,1,1)</f>
        <v>43251.208333333328</v>
      </c>
      <c r="T512" s="13">
        <f>(((M512/60)/60)/24)+DATE(1970,1,1)</f>
        <v>43275.208333333328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>(E513/D513)*100</f>
        <v>24.017591339648174</v>
      </c>
      <c r="G513" t="s">
        <v>14</v>
      </c>
      <c r="H513">
        <v>362</v>
      </c>
      <c r="I513" s="7">
        <f t="shared" si="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>LEFT(P513, FIND("/", P513)- 1)</f>
        <v>theater</v>
      </c>
      <c r="R513" t="str">
        <f>TRIM(MID(P513, FIND("/",P513) + 1, LEN(P513)))</f>
        <v>plays</v>
      </c>
      <c r="S513" s="12">
        <f>(((L513/60)/60)/24)+DATE(1970,1,1)</f>
        <v>43671.208333333328</v>
      </c>
      <c r="T513" s="13">
        <f>(((M513/60)/60)/24)+DATE(1970,1,1)</f>
        <v>43681.208333333328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>(E514/D514)*100</f>
        <v>139.31868131868131</v>
      </c>
      <c r="G514" t="s">
        <v>20</v>
      </c>
      <c r="H514">
        <v>239</v>
      </c>
      <c r="I514" s="7">
        <f t="shared" si="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>LEFT(P514, FIND("/", P514)- 1)</f>
        <v>games</v>
      </c>
      <c r="R514" t="str">
        <f>TRIM(MID(P514, FIND("/",P514) + 1, LEN(P514)))</f>
        <v>video games</v>
      </c>
      <c r="S514" s="12">
        <f>(((L514/60)/60)/24)+DATE(1970,1,1)</f>
        <v>41825.208333333336</v>
      </c>
      <c r="T514" s="13">
        <f>(((M514/60)/60)/24)+DATE(1970,1,1)</f>
        <v>41826.208333333336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>(E515/D515)*100</f>
        <v>39.277108433734945</v>
      </c>
      <c r="G515" t="s">
        <v>74</v>
      </c>
      <c r="H515">
        <v>35</v>
      </c>
      <c r="I515" s="7">
        <f t="shared" ref="I515:I578" si="8">IF(F515=0, 0, (E515/H515))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>LEFT(P515, FIND("/", P515)- 1)</f>
        <v>film &amp; video</v>
      </c>
      <c r="R515" t="str">
        <f>TRIM(MID(P515, FIND("/",P515) + 1, LEN(P515)))</f>
        <v>television</v>
      </c>
      <c r="S515" s="12">
        <f>(((L515/60)/60)/24)+DATE(1970,1,1)</f>
        <v>40430.208333333336</v>
      </c>
      <c r="T515" s="13">
        <f>(((M515/60)/60)/24)+DATE(1970,1,1)</f>
        <v>40432.208333333336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>(E516/D516)*100</f>
        <v>22.439077144917089</v>
      </c>
      <c r="G516" t="s">
        <v>74</v>
      </c>
      <c r="H516">
        <v>528</v>
      </c>
      <c r="I516" s="7">
        <f t="shared" si="8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>LEFT(P516, FIND("/", P516)- 1)</f>
        <v>music</v>
      </c>
      <c r="R516" t="str">
        <f>TRIM(MID(P516, FIND("/",P516) + 1, LEN(P516)))</f>
        <v>rock</v>
      </c>
      <c r="S516" s="12">
        <f>(((L516/60)/60)/24)+DATE(1970,1,1)</f>
        <v>41614.25</v>
      </c>
      <c r="T516" s="13">
        <f>(((M516/60)/60)/24)+DATE(1970,1,1)</f>
        <v>41619.25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>(E517/D517)*100</f>
        <v>55.779069767441861</v>
      </c>
      <c r="G517" t="s">
        <v>14</v>
      </c>
      <c r="H517">
        <v>133</v>
      </c>
      <c r="I517" s="7">
        <f t="shared" si="8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>LEFT(P517, FIND("/", P517)- 1)</f>
        <v>theater</v>
      </c>
      <c r="R517" t="str">
        <f>TRIM(MID(P517, FIND("/",P517) + 1, LEN(P517)))</f>
        <v>plays</v>
      </c>
      <c r="S517" s="12">
        <f>(((L517/60)/60)/24)+DATE(1970,1,1)</f>
        <v>40900.25</v>
      </c>
      <c r="T517" s="13">
        <f>(((M517/60)/60)/24)+DATE(1970,1,1)</f>
        <v>40902.25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>(E518/D518)*100</f>
        <v>42.523125996810208</v>
      </c>
      <c r="G518" t="s">
        <v>14</v>
      </c>
      <c r="H518">
        <v>846</v>
      </c>
      <c r="I518" s="7">
        <f t="shared" si="8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>LEFT(P518, FIND("/", P518)- 1)</f>
        <v>publishing</v>
      </c>
      <c r="R518" t="str">
        <f>TRIM(MID(P518, FIND("/",P518) + 1, LEN(P518)))</f>
        <v>nonfiction</v>
      </c>
      <c r="S518" s="12">
        <f>(((L518/60)/60)/24)+DATE(1970,1,1)</f>
        <v>40396.208333333336</v>
      </c>
      <c r="T518" s="13">
        <f>(((M518/60)/60)/24)+DATE(1970,1,1)</f>
        <v>40434.208333333336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>(E519/D519)*100</f>
        <v>112.00000000000001</v>
      </c>
      <c r="G519" t="s">
        <v>20</v>
      </c>
      <c r="H519">
        <v>78</v>
      </c>
      <c r="I519" s="7">
        <f t="shared" si="8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>LEFT(P519, FIND("/", P519)- 1)</f>
        <v>food</v>
      </c>
      <c r="R519" t="str">
        <f>TRIM(MID(P519, FIND("/",P519) + 1, LEN(P519)))</f>
        <v>food trucks</v>
      </c>
      <c r="S519" s="12">
        <f>(((L519/60)/60)/24)+DATE(1970,1,1)</f>
        <v>42860.208333333328</v>
      </c>
      <c r="T519" s="13">
        <f>(((M519/60)/60)/24)+DATE(1970,1,1)</f>
        <v>42865.208333333328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>(E520/D520)*100</f>
        <v>7.0681818181818183</v>
      </c>
      <c r="G520" t="s">
        <v>14</v>
      </c>
      <c r="H520">
        <v>10</v>
      </c>
      <c r="I520" s="7">
        <f t="shared" si="8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>LEFT(P520, FIND("/", P520)- 1)</f>
        <v>film &amp; video</v>
      </c>
      <c r="R520" t="str">
        <f>TRIM(MID(P520, FIND("/",P520) + 1, LEN(P520)))</f>
        <v>animation</v>
      </c>
      <c r="S520" s="12">
        <f>(((L520/60)/60)/24)+DATE(1970,1,1)</f>
        <v>43154.25</v>
      </c>
      <c r="T520" s="13">
        <f>(((M520/60)/60)/24)+DATE(1970,1,1)</f>
        <v>43156.25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>(E521/D521)*100</f>
        <v>101.74563871693867</v>
      </c>
      <c r="G521" t="s">
        <v>20</v>
      </c>
      <c r="H521">
        <v>1773</v>
      </c>
      <c r="I521" s="7">
        <f t="shared" si="8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>LEFT(P521, FIND("/", P521)- 1)</f>
        <v>music</v>
      </c>
      <c r="R521" t="str">
        <f>TRIM(MID(P521, FIND("/",P521) + 1, LEN(P521)))</f>
        <v>rock</v>
      </c>
      <c r="S521" s="12">
        <f>(((L521/60)/60)/24)+DATE(1970,1,1)</f>
        <v>42012.25</v>
      </c>
      <c r="T521" s="13">
        <f>(((M521/60)/60)/24)+DATE(1970,1,1)</f>
        <v>42026.25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>(E522/D522)*100</f>
        <v>425.75</v>
      </c>
      <c r="G522" t="s">
        <v>20</v>
      </c>
      <c r="H522">
        <v>32</v>
      </c>
      <c r="I522" s="7">
        <f t="shared" si="8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>LEFT(P522, FIND("/", P522)- 1)</f>
        <v>theater</v>
      </c>
      <c r="R522" t="str">
        <f>TRIM(MID(P522, FIND("/",P522) + 1, LEN(P522)))</f>
        <v>plays</v>
      </c>
      <c r="S522" s="12">
        <f>(((L522/60)/60)/24)+DATE(1970,1,1)</f>
        <v>43574.208333333328</v>
      </c>
      <c r="T522" s="13">
        <f>(((M522/60)/60)/24)+DATE(1970,1,1)</f>
        <v>43577.208333333328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>(E523/D523)*100</f>
        <v>145.53947368421052</v>
      </c>
      <c r="G523" t="s">
        <v>20</v>
      </c>
      <c r="H523">
        <v>369</v>
      </c>
      <c r="I523" s="7">
        <f t="shared" si="8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>LEFT(P523, FIND("/", P523)- 1)</f>
        <v>film &amp; video</v>
      </c>
      <c r="R523" t="str">
        <f>TRIM(MID(P523, FIND("/",P523) + 1, LEN(P523)))</f>
        <v>drama</v>
      </c>
      <c r="S523" s="12">
        <f>(((L523/60)/60)/24)+DATE(1970,1,1)</f>
        <v>42605.208333333328</v>
      </c>
      <c r="T523" s="13">
        <f>(((M523/60)/60)/24)+DATE(1970,1,1)</f>
        <v>42611.208333333328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>(E524/D524)*100</f>
        <v>32.453465346534657</v>
      </c>
      <c r="G524" t="s">
        <v>14</v>
      </c>
      <c r="H524">
        <v>191</v>
      </c>
      <c r="I524" s="7">
        <f t="shared" si="8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>LEFT(P524, FIND("/", P524)- 1)</f>
        <v>film &amp; video</v>
      </c>
      <c r="R524" t="str">
        <f>TRIM(MID(P524, FIND("/",P524) + 1, LEN(P524)))</f>
        <v>shorts</v>
      </c>
      <c r="S524" s="12">
        <f>(((L524/60)/60)/24)+DATE(1970,1,1)</f>
        <v>41093.208333333336</v>
      </c>
      <c r="T524" s="13">
        <f>(((M524/60)/60)/24)+DATE(1970,1,1)</f>
        <v>41105.208333333336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>(E525/D525)*100</f>
        <v>700.33333333333326</v>
      </c>
      <c r="G525" t="s">
        <v>20</v>
      </c>
      <c r="H525">
        <v>89</v>
      </c>
      <c r="I525" s="7">
        <f t="shared" si="8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>LEFT(P525, FIND("/", P525)- 1)</f>
        <v>film &amp; video</v>
      </c>
      <c r="R525" t="str">
        <f>TRIM(MID(P525, FIND("/",P525) + 1, LEN(P525)))</f>
        <v>shorts</v>
      </c>
      <c r="S525" s="12">
        <f>(((L525/60)/60)/24)+DATE(1970,1,1)</f>
        <v>40241.25</v>
      </c>
      <c r="T525" s="13">
        <f>(((M525/60)/60)/24)+DATE(1970,1,1)</f>
        <v>40246.25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>(E526/D526)*100</f>
        <v>83.904860392967933</v>
      </c>
      <c r="G526" t="s">
        <v>14</v>
      </c>
      <c r="H526">
        <v>1979</v>
      </c>
      <c r="I526" s="7">
        <f t="shared" si="8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>LEFT(P526, FIND("/", P526)- 1)</f>
        <v>theater</v>
      </c>
      <c r="R526" t="str">
        <f>TRIM(MID(P526, FIND("/",P526) + 1, LEN(P526)))</f>
        <v>plays</v>
      </c>
      <c r="S526" s="12">
        <f>(((L526/60)/60)/24)+DATE(1970,1,1)</f>
        <v>40294.208333333336</v>
      </c>
      <c r="T526" s="13">
        <f>(((M526/60)/60)/24)+DATE(1970,1,1)</f>
        <v>40307.208333333336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>(E527/D527)*100</f>
        <v>84.19047619047619</v>
      </c>
      <c r="G527" t="s">
        <v>14</v>
      </c>
      <c r="H527">
        <v>63</v>
      </c>
      <c r="I527" s="7">
        <f t="shared" si="8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>LEFT(P527, FIND("/", P527)- 1)</f>
        <v>technology</v>
      </c>
      <c r="R527" t="str">
        <f>TRIM(MID(P527, FIND("/",P527) + 1, LEN(P527)))</f>
        <v>wearables</v>
      </c>
      <c r="S527" s="12">
        <f>(((L527/60)/60)/24)+DATE(1970,1,1)</f>
        <v>40505.25</v>
      </c>
      <c r="T527" s="13">
        <f>(((M527/60)/60)/24)+DATE(1970,1,1)</f>
        <v>40509.25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>(E528/D528)*100</f>
        <v>155.95180722891567</v>
      </c>
      <c r="G528" t="s">
        <v>20</v>
      </c>
      <c r="H528">
        <v>147</v>
      </c>
      <c r="I528" s="7">
        <f t="shared" si="8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>LEFT(P528, FIND("/", P528)- 1)</f>
        <v>theater</v>
      </c>
      <c r="R528" t="str">
        <f>TRIM(MID(P528, FIND("/",P528) + 1, LEN(P528)))</f>
        <v>plays</v>
      </c>
      <c r="S528" s="12">
        <f>(((L528/60)/60)/24)+DATE(1970,1,1)</f>
        <v>42364.25</v>
      </c>
      <c r="T528" s="13">
        <f>(((M528/60)/60)/24)+DATE(1970,1,1)</f>
        <v>42401.25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>(E529/D529)*100</f>
        <v>99.619450317124731</v>
      </c>
      <c r="G529" t="s">
        <v>14</v>
      </c>
      <c r="H529">
        <v>6080</v>
      </c>
      <c r="I529" s="7">
        <f t="shared" si="8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>LEFT(P529, FIND("/", P529)- 1)</f>
        <v>film &amp; video</v>
      </c>
      <c r="R529" t="str">
        <f>TRIM(MID(P529, FIND("/",P529) + 1, LEN(P529)))</f>
        <v>animation</v>
      </c>
      <c r="S529" s="12">
        <f>(((L529/60)/60)/24)+DATE(1970,1,1)</f>
        <v>42405.25</v>
      </c>
      <c r="T529" s="13">
        <f>(((M529/60)/60)/24)+DATE(1970,1,1)</f>
        <v>42441.25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>(E530/D530)*100</f>
        <v>80.300000000000011</v>
      </c>
      <c r="G530" t="s">
        <v>14</v>
      </c>
      <c r="H530">
        <v>80</v>
      </c>
      <c r="I530" s="7">
        <f t="shared" si="8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>LEFT(P530, FIND("/", P530)- 1)</f>
        <v>music</v>
      </c>
      <c r="R530" t="str">
        <f>TRIM(MID(P530, FIND("/",P530) + 1, LEN(P530)))</f>
        <v>indie rock</v>
      </c>
      <c r="S530" s="12">
        <f>(((L530/60)/60)/24)+DATE(1970,1,1)</f>
        <v>41601.25</v>
      </c>
      <c r="T530" s="13">
        <f>(((M530/60)/60)/24)+DATE(1970,1,1)</f>
        <v>41646.25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>(E531/D531)*100</f>
        <v>11.254901960784313</v>
      </c>
      <c r="G531" t="s">
        <v>14</v>
      </c>
      <c r="H531">
        <v>9</v>
      </c>
      <c r="I531" s="7">
        <f t="shared" si="8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>LEFT(P531, FIND("/", P531)- 1)</f>
        <v>games</v>
      </c>
      <c r="R531" t="str">
        <f>TRIM(MID(P531, FIND("/",P531) + 1, LEN(P531)))</f>
        <v>video games</v>
      </c>
      <c r="S531" s="12">
        <f>(((L531/60)/60)/24)+DATE(1970,1,1)</f>
        <v>41769.208333333336</v>
      </c>
      <c r="T531" s="13">
        <f>(((M531/60)/60)/24)+DATE(1970,1,1)</f>
        <v>41797.208333333336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>(E532/D532)*100</f>
        <v>91.740952380952379</v>
      </c>
      <c r="G532" t="s">
        <v>14</v>
      </c>
      <c r="H532">
        <v>1784</v>
      </c>
      <c r="I532" s="7">
        <f t="shared" si="8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>LEFT(P532, FIND("/", P532)- 1)</f>
        <v>publishing</v>
      </c>
      <c r="R532" t="str">
        <f>TRIM(MID(P532, FIND("/",P532) + 1, LEN(P532)))</f>
        <v>fiction</v>
      </c>
      <c r="S532" s="12">
        <f>(((L532/60)/60)/24)+DATE(1970,1,1)</f>
        <v>40421.208333333336</v>
      </c>
      <c r="T532" s="13">
        <f>(((M532/60)/60)/24)+DATE(1970,1,1)</f>
        <v>40435.208333333336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>(E533/D533)*100</f>
        <v>95.521156936261391</v>
      </c>
      <c r="G533" t="s">
        <v>47</v>
      </c>
      <c r="H533">
        <v>3640</v>
      </c>
      <c r="I533" s="7">
        <f t="shared" si="8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>LEFT(P533, FIND("/", P533)- 1)</f>
        <v>games</v>
      </c>
      <c r="R533" t="str">
        <f>TRIM(MID(P533, FIND("/",P533) + 1, LEN(P533)))</f>
        <v>video games</v>
      </c>
      <c r="S533" s="12">
        <f>(((L533/60)/60)/24)+DATE(1970,1,1)</f>
        <v>41589.25</v>
      </c>
      <c r="T533" s="13">
        <f>(((M533/60)/60)/24)+DATE(1970,1,1)</f>
        <v>41645.25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>(E534/D534)*100</f>
        <v>502.87499999999994</v>
      </c>
      <c r="G534" t="s">
        <v>20</v>
      </c>
      <c r="H534">
        <v>126</v>
      </c>
      <c r="I534" s="7">
        <f t="shared" si="8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>LEFT(P534, FIND("/", P534)- 1)</f>
        <v>theater</v>
      </c>
      <c r="R534" t="str">
        <f>TRIM(MID(P534, FIND("/",P534) + 1, LEN(P534)))</f>
        <v>plays</v>
      </c>
      <c r="S534" s="12">
        <f>(((L534/60)/60)/24)+DATE(1970,1,1)</f>
        <v>43125.25</v>
      </c>
      <c r="T534" s="13">
        <f>(((M534/60)/60)/24)+DATE(1970,1,1)</f>
        <v>43126.25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>(E535/D535)*100</f>
        <v>159.24394463667818</v>
      </c>
      <c r="G535" t="s">
        <v>20</v>
      </c>
      <c r="H535">
        <v>2218</v>
      </c>
      <c r="I535" s="7">
        <f t="shared" si="8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>LEFT(P535, FIND("/", P535)- 1)</f>
        <v>music</v>
      </c>
      <c r="R535" t="str">
        <f>TRIM(MID(P535, FIND("/",P535) + 1, LEN(P535)))</f>
        <v>indie rock</v>
      </c>
      <c r="S535" s="12">
        <f>(((L535/60)/60)/24)+DATE(1970,1,1)</f>
        <v>41479.208333333336</v>
      </c>
      <c r="T535" s="13">
        <f>(((M535/60)/60)/24)+DATE(1970,1,1)</f>
        <v>41515.208333333336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>(E536/D536)*100</f>
        <v>15.022446689113355</v>
      </c>
      <c r="G536" t="s">
        <v>14</v>
      </c>
      <c r="H536">
        <v>243</v>
      </c>
      <c r="I536" s="7">
        <f t="shared" si="8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>LEFT(P536, FIND("/", P536)- 1)</f>
        <v>film &amp; video</v>
      </c>
      <c r="R536" t="str">
        <f>TRIM(MID(P536, FIND("/",P536) + 1, LEN(P536)))</f>
        <v>drama</v>
      </c>
      <c r="S536" s="12">
        <f>(((L536/60)/60)/24)+DATE(1970,1,1)</f>
        <v>43329.208333333328</v>
      </c>
      <c r="T536" s="13">
        <f>(((M536/60)/60)/24)+DATE(1970,1,1)</f>
        <v>43330.208333333328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>(E537/D537)*100</f>
        <v>482.03846153846149</v>
      </c>
      <c r="G537" t="s">
        <v>20</v>
      </c>
      <c r="H537">
        <v>202</v>
      </c>
      <c r="I537" s="7">
        <f t="shared" si="8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>LEFT(P537, FIND("/", P537)- 1)</f>
        <v>theater</v>
      </c>
      <c r="R537" t="str">
        <f>TRIM(MID(P537, FIND("/",P537) + 1, LEN(P537)))</f>
        <v>plays</v>
      </c>
      <c r="S537" s="12">
        <f>(((L537/60)/60)/24)+DATE(1970,1,1)</f>
        <v>43259.208333333328</v>
      </c>
      <c r="T537" s="13">
        <f>(((M537/60)/60)/24)+DATE(1970,1,1)</f>
        <v>43261.208333333328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>(E538/D538)*100</f>
        <v>149.96938775510205</v>
      </c>
      <c r="G538" t="s">
        <v>20</v>
      </c>
      <c r="H538">
        <v>140</v>
      </c>
      <c r="I538" s="7">
        <f t="shared" si="8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>LEFT(P538, FIND("/", P538)- 1)</f>
        <v>publishing</v>
      </c>
      <c r="R538" t="str">
        <f>TRIM(MID(P538, FIND("/",P538) + 1, LEN(P538)))</f>
        <v>fiction</v>
      </c>
      <c r="S538" s="12">
        <f>(((L538/60)/60)/24)+DATE(1970,1,1)</f>
        <v>40414.208333333336</v>
      </c>
      <c r="T538" s="13">
        <f>(((M538/60)/60)/24)+DATE(1970,1,1)</f>
        <v>40440.208333333336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>(E539/D539)*100</f>
        <v>117.22156398104266</v>
      </c>
      <c r="G539" t="s">
        <v>20</v>
      </c>
      <c r="H539">
        <v>1052</v>
      </c>
      <c r="I539" s="7">
        <f t="shared" si="8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>LEFT(P539, FIND("/", P539)- 1)</f>
        <v>film &amp; video</v>
      </c>
      <c r="R539" t="str">
        <f>TRIM(MID(P539, FIND("/",P539) + 1, LEN(P539)))</f>
        <v>documentary</v>
      </c>
      <c r="S539" s="12">
        <f>(((L539/60)/60)/24)+DATE(1970,1,1)</f>
        <v>43342.208333333328</v>
      </c>
      <c r="T539" s="13">
        <f>(((M539/60)/60)/24)+DATE(1970,1,1)</f>
        <v>43365.208333333328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>(E540/D540)*100</f>
        <v>37.695968274950431</v>
      </c>
      <c r="G540" t="s">
        <v>14</v>
      </c>
      <c r="H540">
        <v>1296</v>
      </c>
      <c r="I540" s="7">
        <f t="shared" si="8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>LEFT(P540, FIND("/", P540)- 1)</f>
        <v>games</v>
      </c>
      <c r="R540" t="str">
        <f>TRIM(MID(P540, FIND("/",P540) + 1, LEN(P540)))</f>
        <v>mobile games</v>
      </c>
      <c r="S540" s="12">
        <f>(((L540/60)/60)/24)+DATE(1970,1,1)</f>
        <v>41539.208333333336</v>
      </c>
      <c r="T540" s="13">
        <f>(((M540/60)/60)/24)+DATE(1970,1,1)</f>
        <v>41555.208333333336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>(E541/D541)*100</f>
        <v>72.653061224489804</v>
      </c>
      <c r="G541" t="s">
        <v>14</v>
      </c>
      <c r="H541">
        <v>77</v>
      </c>
      <c r="I541" s="7">
        <f t="shared" si="8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>LEFT(P541, FIND("/", P541)- 1)</f>
        <v>food</v>
      </c>
      <c r="R541" t="str">
        <f>TRIM(MID(P541, FIND("/",P541) + 1, LEN(P541)))</f>
        <v>food trucks</v>
      </c>
      <c r="S541" s="12">
        <f>(((L541/60)/60)/24)+DATE(1970,1,1)</f>
        <v>43647.208333333328</v>
      </c>
      <c r="T541" s="13">
        <f>(((M541/60)/60)/24)+DATE(1970,1,1)</f>
        <v>43653.208333333328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>(E542/D542)*100</f>
        <v>265.98113207547169</v>
      </c>
      <c r="G542" t="s">
        <v>20</v>
      </c>
      <c r="H542">
        <v>247</v>
      </c>
      <c r="I542" s="7">
        <f t="shared" si="8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>LEFT(P542, FIND("/", P542)- 1)</f>
        <v>photography</v>
      </c>
      <c r="R542" t="str">
        <f>TRIM(MID(P542, FIND("/",P542) + 1, LEN(P542)))</f>
        <v>photography books</v>
      </c>
      <c r="S542" s="12">
        <f>(((L542/60)/60)/24)+DATE(1970,1,1)</f>
        <v>43225.208333333328</v>
      </c>
      <c r="T542" s="13">
        <f>(((M542/60)/60)/24)+DATE(1970,1,1)</f>
        <v>43247.208333333328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>(E543/D543)*100</f>
        <v>24.205617977528089</v>
      </c>
      <c r="G543" t="s">
        <v>14</v>
      </c>
      <c r="H543">
        <v>395</v>
      </c>
      <c r="I543" s="7">
        <f t="shared" si="8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>LEFT(P543, FIND("/", P543)- 1)</f>
        <v>games</v>
      </c>
      <c r="R543" t="str">
        <f>TRIM(MID(P543, FIND("/",P543) + 1, LEN(P543)))</f>
        <v>mobile games</v>
      </c>
      <c r="S543" s="12">
        <f>(((L543/60)/60)/24)+DATE(1970,1,1)</f>
        <v>42165.208333333328</v>
      </c>
      <c r="T543" s="13">
        <f>(((M543/60)/60)/24)+DATE(1970,1,1)</f>
        <v>42191.208333333328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>(E544/D544)*100</f>
        <v>2.5064935064935066</v>
      </c>
      <c r="G544" t="s">
        <v>14</v>
      </c>
      <c r="H544">
        <v>49</v>
      </c>
      <c r="I544" s="7">
        <f t="shared" si="8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>LEFT(P544, FIND("/", P544)- 1)</f>
        <v>music</v>
      </c>
      <c r="R544" t="str">
        <f>TRIM(MID(P544, FIND("/",P544) + 1, LEN(P544)))</f>
        <v>indie rock</v>
      </c>
      <c r="S544" s="12">
        <f>(((L544/60)/60)/24)+DATE(1970,1,1)</f>
        <v>42391.25</v>
      </c>
      <c r="T544" s="13">
        <f>(((M544/60)/60)/24)+DATE(1970,1,1)</f>
        <v>42421.25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>(E545/D545)*100</f>
        <v>16.329799764428738</v>
      </c>
      <c r="G545" t="s">
        <v>14</v>
      </c>
      <c r="H545">
        <v>180</v>
      </c>
      <c r="I545" s="7">
        <f t="shared" si="8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>LEFT(P545, FIND("/", P545)- 1)</f>
        <v>games</v>
      </c>
      <c r="R545" t="str">
        <f>TRIM(MID(P545, FIND("/",P545) + 1, LEN(P545)))</f>
        <v>video games</v>
      </c>
      <c r="S545" s="12">
        <f>(((L545/60)/60)/24)+DATE(1970,1,1)</f>
        <v>41528.208333333336</v>
      </c>
      <c r="T545" s="13">
        <f>(((M545/60)/60)/24)+DATE(1970,1,1)</f>
        <v>41543.208333333336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>(E546/D546)*100</f>
        <v>276.5</v>
      </c>
      <c r="G546" t="s">
        <v>20</v>
      </c>
      <c r="H546">
        <v>84</v>
      </c>
      <c r="I546" s="7">
        <f t="shared" si="8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>LEFT(P546, FIND("/", P546)- 1)</f>
        <v>music</v>
      </c>
      <c r="R546" t="str">
        <f>TRIM(MID(P546, FIND("/",P546) + 1, LEN(P546)))</f>
        <v>rock</v>
      </c>
      <c r="S546" s="12">
        <f>(((L546/60)/60)/24)+DATE(1970,1,1)</f>
        <v>42377.25</v>
      </c>
      <c r="T546" s="13">
        <f>(((M546/60)/60)/24)+DATE(1970,1,1)</f>
        <v>42390.25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>(E547/D547)*100</f>
        <v>88.803571428571431</v>
      </c>
      <c r="G547" t="s">
        <v>14</v>
      </c>
      <c r="H547">
        <v>2690</v>
      </c>
      <c r="I547" s="7">
        <f t="shared" si="8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>LEFT(P547, FIND("/", P547)- 1)</f>
        <v>theater</v>
      </c>
      <c r="R547" t="str">
        <f>TRIM(MID(P547, FIND("/",P547) + 1, LEN(P547)))</f>
        <v>plays</v>
      </c>
      <c r="S547" s="12">
        <f>(((L547/60)/60)/24)+DATE(1970,1,1)</f>
        <v>43824.25</v>
      </c>
      <c r="T547" s="13">
        <f>(((M547/60)/60)/24)+DATE(1970,1,1)</f>
        <v>43844.25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>(E548/D548)*100</f>
        <v>163.57142857142856</v>
      </c>
      <c r="G548" t="s">
        <v>20</v>
      </c>
      <c r="H548">
        <v>88</v>
      </c>
      <c r="I548" s="7">
        <f t="shared" si="8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>LEFT(P548, FIND("/", P548)- 1)</f>
        <v>theater</v>
      </c>
      <c r="R548" t="str">
        <f>TRIM(MID(P548, FIND("/",P548) + 1, LEN(P548)))</f>
        <v>plays</v>
      </c>
      <c r="S548" s="12">
        <f>(((L548/60)/60)/24)+DATE(1970,1,1)</f>
        <v>43360.208333333328</v>
      </c>
      <c r="T548" s="13">
        <f>(((M548/60)/60)/24)+DATE(1970,1,1)</f>
        <v>43363.208333333328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>(E549/D549)*100</f>
        <v>969</v>
      </c>
      <c r="G549" t="s">
        <v>20</v>
      </c>
      <c r="H549">
        <v>156</v>
      </c>
      <c r="I549" s="7">
        <f t="shared" si="8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>LEFT(P549, FIND("/", P549)- 1)</f>
        <v>film &amp; video</v>
      </c>
      <c r="R549" t="str">
        <f>TRIM(MID(P549, FIND("/",P549) + 1, LEN(P549)))</f>
        <v>drama</v>
      </c>
      <c r="S549" s="12">
        <f>(((L549/60)/60)/24)+DATE(1970,1,1)</f>
        <v>42029.25</v>
      </c>
      <c r="T549" s="13">
        <f>(((M549/60)/60)/24)+DATE(1970,1,1)</f>
        <v>42041.25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>(E550/D550)*100</f>
        <v>270.91376701966715</v>
      </c>
      <c r="G550" t="s">
        <v>20</v>
      </c>
      <c r="H550">
        <v>2985</v>
      </c>
      <c r="I550" s="7">
        <f t="shared" si="8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>LEFT(P550, FIND("/", P550)- 1)</f>
        <v>theater</v>
      </c>
      <c r="R550" t="str">
        <f>TRIM(MID(P550, FIND("/",P550) + 1, LEN(P550)))</f>
        <v>plays</v>
      </c>
      <c r="S550" s="12">
        <f>(((L550/60)/60)/24)+DATE(1970,1,1)</f>
        <v>42461.208333333328</v>
      </c>
      <c r="T550" s="13">
        <f>(((M550/60)/60)/24)+DATE(1970,1,1)</f>
        <v>42474.208333333328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>(E551/D551)*100</f>
        <v>284.21355932203392</v>
      </c>
      <c r="G551" t="s">
        <v>20</v>
      </c>
      <c r="H551">
        <v>762</v>
      </c>
      <c r="I551" s="7">
        <f t="shared" si="8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>LEFT(P551, FIND("/", P551)- 1)</f>
        <v>technology</v>
      </c>
      <c r="R551" t="str">
        <f>TRIM(MID(P551, FIND("/",P551) + 1, LEN(P551)))</f>
        <v>wearables</v>
      </c>
      <c r="S551" s="12">
        <f>(((L551/60)/60)/24)+DATE(1970,1,1)</f>
        <v>41422.208333333336</v>
      </c>
      <c r="T551" s="13">
        <f>(((M551/60)/60)/24)+DATE(1970,1,1)</f>
        <v>41431.208333333336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>(E552/D552)*100</f>
        <v>4</v>
      </c>
      <c r="G552" t="s">
        <v>74</v>
      </c>
      <c r="H552">
        <v>1</v>
      </c>
      <c r="I552" s="7">
        <f t="shared" si="8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>LEFT(P552, FIND("/", P552)- 1)</f>
        <v>music</v>
      </c>
      <c r="R552" t="str">
        <f>TRIM(MID(P552, FIND("/",P552) + 1, LEN(P552)))</f>
        <v>indie rock</v>
      </c>
      <c r="S552" s="12">
        <f>(((L552/60)/60)/24)+DATE(1970,1,1)</f>
        <v>40968.25</v>
      </c>
      <c r="T552" s="13">
        <f>(((M552/60)/60)/24)+DATE(1970,1,1)</f>
        <v>40989.208333333336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>(E553/D553)*100</f>
        <v>58.6329816768462</v>
      </c>
      <c r="G553" t="s">
        <v>14</v>
      </c>
      <c r="H553">
        <v>2779</v>
      </c>
      <c r="I553" s="7">
        <f t="shared" si="8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>LEFT(P553, FIND("/", P553)- 1)</f>
        <v>technology</v>
      </c>
      <c r="R553" t="str">
        <f>TRIM(MID(P553, FIND("/",P553) + 1, LEN(P553)))</f>
        <v>web</v>
      </c>
      <c r="S553" s="12">
        <f>(((L553/60)/60)/24)+DATE(1970,1,1)</f>
        <v>41993.25</v>
      </c>
      <c r="T553" s="13">
        <f>(((M553/60)/60)/24)+DATE(1970,1,1)</f>
        <v>42033.25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>(E554/D554)*100</f>
        <v>98.51111111111112</v>
      </c>
      <c r="G554" t="s">
        <v>14</v>
      </c>
      <c r="H554">
        <v>92</v>
      </c>
      <c r="I554" s="7">
        <f t="shared" si="8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>LEFT(P554, FIND("/", P554)- 1)</f>
        <v>theater</v>
      </c>
      <c r="R554" t="str">
        <f>TRIM(MID(P554, FIND("/",P554) + 1, LEN(P554)))</f>
        <v>plays</v>
      </c>
      <c r="S554" s="12">
        <f>(((L554/60)/60)/24)+DATE(1970,1,1)</f>
        <v>42700.25</v>
      </c>
      <c r="T554" s="13">
        <f>(((M554/60)/60)/24)+DATE(1970,1,1)</f>
        <v>42702.25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>(E555/D555)*100</f>
        <v>43.975381008206334</v>
      </c>
      <c r="G555" t="s">
        <v>14</v>
      </c>
      <c r="H555">
        <v>1028</v>
      </c>
      <c r="I555" s="7">
        <f t="shared" si="8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>LEFT(P555, FIND("/", P555)- 1)</f>
        <v>music</v>
      </c>
      <c r="R555" t="str">
        <f>TRIM(MID(P555, FIND("/",P555) + 1, LEN(P555)))</f>
        <v>rock</v>
      </c>
      <c r="S555" s="12">
        <f>(((L555/60)/60)/24)+DATE(1970,1,1)</f>
        <v>40545.25</v>
      </c>
      <c r="T555" s="13">
        <f>(((M555/60)/60)/24)+DATE(1970,1,1)</f>
        <v>40546.25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>(E556/D556)*100</f>
        <v>151.66315789473683</v>
      </c>
      <c r="G556" t="s">
        <v>20</v>
      </c>
      <c r="H556">
        <v>554</v>
      </c>
      <c r="I556" s="7">
        <f t="shared" si="8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>LEFT(P556, FIND("/", P556)- 1)</f>
        <v>music</v>
      </c>
      <c r="R556" t="str">
        <f>TRIM(MID(P556, FIND("/",P556) + 1, LEN(P556)))</f>
        <v>indie rock</v>
      </c>
      <c r="S556" s="12">
        <f>(((L556/60)/60)/24)+DATE(1970,1,1)</f>
        <v>42723.25</v>
      </c>
      <c r="T556" s="13">
        <f>(((M556/60)/60)/24)+DATE(1970,1,1)</f>
        <v>42729.25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>(E557/D557)*100</f>
        <v>223.63492063492063</v>
      </c>
      <c r="G557" t="s">
        <v>20</v>
      </c>
      <c r="H557">
        <v>135</v>
      </c>
      <c r="I557" s="7">
        <f t="shared" si="8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>LEFT(P557, FIND("/", P557)- 1)</f>
        <v>music</v>
      </c>
      <c r="R557" t="str">
        <f>TRIM(MID(P557, FIND("/",P557) + 1, LEN(P557)))</f>
        <v>rock</v>
      </c>
      <c r="S557" s="12">
        <f>(((L557/60)/60)/24)+DATE(1970,1,1)</f>
        <v>41731.208333333336</v>
      </c>
      <c r="T557" s="13">
        <f>(((M557/60)/60)/24)+DATE(1970,1,1)</f>
        <v>41762.208333333336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>(E558/D558)*100</f>
        <v>239.75</v>
      </c>
      <c r="G558" t="s">
        <v>20</v>
      </c>
      <c r="H558">
        <v>122</v>
      </c>
      <c r="I558" s="7">
        <f t="shared" si="8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>LEFT(P558, FIND("/", P558)- 1)</f>
        <v>publishing</v>
      </c>
      <c r="R558" t="str">
        <f>TRIM(MID(P558, FIND("/",P558) + 1, LEN(P558)))</f>
        <v>translations</v>
      </c>
      <c r="S558" s="12">
        <f>(((L558/60)/60)/24)+DATE(1970,1,1)</f>
        <v>40792.208333333336</v>
      </c>
      <c r="T558" s="13">
        <f>(((M558/60)/60)/24)+DATE(1970,1,1)</f>
        <v>40799.208333333336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>(E559/D559)*100</f>
        <v>199.33333333333334</v>
      </c>
      <c r="G559" t="s">
        <v>20</v>
      </c>
      <c r="H559">
        <v>221</v>
      </c>
      <c r="I559" s="7">
        <f t="shared" si="8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>LEFT(P559, FIND("/", P559)- 1)</f>
        <v>film &amp; video</v>
      </c>
      <c r="R559" t="str">
        <f>TRIM(MID(P559, FIND("/",P559) + 1, LEN(P559)))</f>
        <v>science fiction</v>
      </c>
      <c r="S559" s="12">
        <f>(((L559/60)/60)/24)+DATE(1970,1,1)</f>
        <v>42279.208333333328</v>
      </c>
      <c r="T559" s="13">
        <f>(((M559/60)/60)/24)+DATE(1970,1,1)</f>
        <v>42282.208333333328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>(E560/D560)*100</f>
        <v>137.34482758620689</v>
      </c>
      <c r="G560" t="s">
        <v>20</v>
      </c>
      <c r="H560">
        <v>126</v>
      </c>
      <c r="I560" s="7">
        <f t="shared" si="8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>LEFT(P560, FIND("/", P560)- 1)</f>
        <v>theater</v>
      </c>
      <c r="R560" t="str">
        <f>TRIM(MID(P560, FIND("/",P560) + 1, LEN(P560)))</f>
        <v>plays</v>
      </c>
      <c r="S560" s="12">
        <f>(((L560/60)/60)/24)+DATE(1970,1,1)</f>
        <v>42424.25</v>
      </c>
      <c r="T560" s="13">
        <f>(((M560/60)/60)/24)+DATE(1970,1,1)</f>
        <v>42467.208333333328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>(E561/D561)*100</f>
        <v>100.9696106362773</v>
      </c>
      <c r="G561" t="s">
        <v>20</v>
      </c>
      <c r="H561">
        <v>1022</v>
      </c>
      <c r="I561" s="7">
        <f t="shared" si="8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>LEFT(P561, FIND("/", P561)- 1)</f>
        <v>theater</v>
      </c>
      <c r="R561" t="str">
        <f>TRIM(MID(P561, FIND("/",P561) + 1, LEN(P561)))</f>
        <v>plays</v>
      </c>
      <c r="S561" s="12">
        <f>(((L561/60)/60)/24)+DATE(1970,1,1)</f>
        <v>42584.208333333328</v>
      </c>
      <c r="T561" s="13">
        <f>(((M561/60)/60)/24)+DATE(1970,1,1)</f>
        <v>42591.208333333328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>(E562/D562)*100</f>
        <v>794.16</v>
      </c>
      <c r="G562" t="s">
        <v>20</v>
      </c>
      <c r="H562">
        <v>3177</v>
      </c>
      <c r="I562" s="7">
        <f t="shared" si="8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>LEFT(P562, FIND("/", P562)- 1)</f>
        <v>film &amp; video</v>
      </c>
      <c r="R562" t="str">
        <f>TRIM(MID(P562, FIND("/",P562) + 1, LEN(P562)))</f>
        <v>animation</v>
      </c>
      <c r="S562" s="12">
        <f>(((L562/60)/60)/24)+DATE(1970,1,1)</f>
        <v>40865.25</v>
      </c>
      <c r="T562" s="13">
        <f>(((M562/60)/60)/24)+DATE(1970,1,1)</f>
        <v>40905.25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>(E563/D563)*100</f>
        <v>369.7</v>
      </c>
      <c r="G563" t="s">
        <v>20</v>
      </c>
      <c r="H563">
        <v>198</v>
      </c>
      <c r="I563" s="7">
        <f t="shared" si="8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>LEFT(P563, FIND("/", P563)- 1)</f>
        <v>theater</v>
      </c>
      <c r="R563" t="str">
        <f>TRIM(MID(P563, FIND("/",P563) + 1, LEN(P563)))</f>
        <v>plays</v>
      </c>
      <c r="S563" s="12">
        <f>(((L563/60)/60)/24)+DATE(1970,1,1)</f>
        <v>40833.208333333336</v>
      </c>
      <c r="T563" s="13">
        <f>(((M563/60)/60)/24)+DATE(1970,1,1)</f>
        <v>40835.208333333336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>(E564/D564)*100</f>
        <v>12.818181818181817</v>
      </c>
      <c r="G564" t="s">
        <v>14</v>
      </c>
      <c r="H564">
        <v>26</v>
      </c>
      <c r="I564" s="7">
        <f t="shared" si="8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>LEFT(P564, FIND("/", P564)- 1)</f>
        <v>music</v>
      </c>
      <c r="R564" t="str">
        <f>TRIM(MID(P564, FIND("/",P564) + 1, LEN(P564)))</f>
        <v>rock</v>
      </c>
      <c r="S564" s="12">
        <f>(((L564/60)/60)/24)+DATE(1970,1,1)</f>
        <v>43536.208333333328</v>
      </c>
      <c r="T564" s="13">
        <f>(((M564/60)/60)/24)+DATE(1970,1,1)</f>
        <v>43538.208333333328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>(E565/D565)*100</f>
        <v>138.02702702702703</v>
      </c>
      <c r="G565" t="s">
        <v>20</v>
      </c>
      <c r="H565">
        <v>85</v>
      </c>
      <c r="I565" s="7">
        <f t="shared" si="8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>LEFT(P565, FIND("/", P565)- 1)</f>
        <v>film &amp; video</v>
      </c>
      <c r="R565" t="str">
        <f>TRIM(MID(P565, FIND("/",P565) + 1, LEN(P565)))</f>
        <v>documentary</v>
      </c>
      <c r="S565" s="12">
        <f>(((L565/60)/60)/24)+DATE(1970,1,1)</f>
        <v>43417.25</v>
      </c>
      <c r="T565" s="13">
        <f>(((M565/60)/60)/24)+DATE(1970,1,1)</f>
        <v>43437.25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>(E566/D566)*100</f>
        <v>83.813278008298752</v>
      </c>
      <c r="G566" t="s">
        <v>14</v>
      </c>
      <c r="H566">
        <v>1790</v>
      </c>
      <c r="I566" s="7">
        <f t="shared" si="8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>LEFT(P566, FIND("/", P566)- 1)</f>
        <v>theater</v>
      </c>
      <c r="R566" t="str">
        <f>TRIM(MID(P566, FIND("/",P566) + 1, LEN(P566)))</f>
        <v>plays</v>
      </c>
      <c r="S566" s="12">
        <f>(((L566/60)/60)/24)+DATE(1970,1,1)</f>
        <v>42078.208333333328</v>
      </c>
      <c r="T566" s="13">
        <f>(((M566/60)/60)/24)+DATE(1970,1,1)</f>
        <v>42086.208333333328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>(E567/D567)*100</f>
        <v>204.60063224446787</v>
      </c>
      <c r="G567" t="s">
        <v>20</v>
      </c>
      <c r="H567">
        <v>3596</v>
      </c>
      <c r="I567" s="7">
        <f t="shared" si="8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>LEFT(P567, FIND("/", P567)- 1)</f>
        <v>theater</v>
      </c>
      <c r="R567" t="str">
        <f>TRIM(MID(P567, FIND("/",P567) + 1, LEN(P567)))</f>
        <v>plays</v>
      </c>
      <c r="S567" s="12">
        <f>(((L567/60)/60)/24)+DATE(1970,1,1)</f>
        <v>40862.25</v>
      </c>
      <c r="T567" s="13">
        <f>(((M567/60)/60)/24)+DATE(1970,1,1)</f>
        <v>40882.25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>(E568/D568)*100</f>
        <v>44.344086021505376</v>
      </c>
      <c r="G568" t="s">
        <v>14</v>
      </c>
      <c r="H568">
        <v>37</v>
      </c>
      <c r="I568" s="7">
        <f t="shared" si="8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>LEFT(P568, FIND("/", P568)- 1)</f>
        <v>music</v>
      </c>
      <c r="R568" t="str">
        <f>TRIM(MID(P568, FIND("/",P568) + 1, LEN(P568)))</f>
        <v>electric music</v>
      </c>
      <c r="S568" s="12">
        <f>(((L568/60)/60)/24)+DATE(1970,1,1)</f>
        <v>42424.25</v>
      </c>
      <c r="T568" s="13">
        <f>(((M568/60)/60)/24)+DATE(1970,1,1)</f>
        <v>42447.208333333328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>(E569/D569)*100</f>
        <v>218.60294117647058</v>
      </c>
      <c r="G569" t="s">
        <v>20</v>
      </c>
      <c r="H569">
        <v>244</v>
      </c>
      <c r="I569" s="7">
        <f t="shared" si="8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>LEFT(P569, FIND("/", P569)- 1)</f>
        <v>music</v>
      </c>
      <c r="R569" t="str">
        <f>TRIM(MID(P569, FIND("/",P569) + 1, LEN(P569)))</f>
        <v>rock</v>
      </c>
      <c r="S569" s="12">
        <f>(((L569/60)/60)/24)+DATE(1970,1,1)</f>
        <v>41830.208333333336</v>
      </c>
      <c r="T569" s="13">
        <f>(((M569/60)/60)/24)+DATE(1970,1,1)</f>
        <v>41832.208333333336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>(E570/D570)*100</f>
        <v>186.03314917127071</v>
      </c>
      <c r="G570" t="s">
        <v>20</v>
      </c>
      <c r="H570">
        <v>5180</v>
      </c>
      <c r="I570" s="7">
        <f t="shared" si="8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>LEFT(P570, FIND("/", P570)- 1)</f>
        <v>theater</v>
      </c>
      <c r="R570" t="str">
        <f>TRIM(MID(P570, FIND("/",P570) + 1, LEN(P570)))</f>
        <v>plays</v>
      </c>
      <c r="S570" s="12">
        <f>(((L570/60)/60)/24)+DATE(1970,1,1)</f>
        <v>40374.208333333336</v>
      </c>
      <c r="T570" s="13">
        <f>(((M570/60)/60)/24)+DATE(1970,1,1)</f>
        <v>40419.208333333336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>(E571/D571)*100</f>
        <v>237.33830845771143</v>
      </c>
      <c r="G571" t="s">
        <v>20</v>
      </c>
      <c r="H571">
        <v>589</v>
      </c>
      <c r="I571" s="7">
        <f t="shared" si="8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>LEFT(P571, FIND("/", P571)- 1)</f>
        <v>film &amp; video</v>
      </c>
      <c r="R571" t="str">
        <f>TRIM(MID(P571, FIND("/",P571) + 1, LEN(P571)))</f>
        <v>animation</v>
      </c>
      <c r="S571" s="12">
        <f>(((L571/60)/60)/24)+DATE(1970,1,1)</f>
        <v>40554.25</v>
      </c>
      <c r="T571" s="13">
        <f>(((M571/60)/60)/24)+DATE(1970,1,1)</f>
        <v>40566.25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>(E572/D572)*100</f>
        <v>305.65384615384613</v>
      </c>
      <c r="G572" t="s">
        <v>20</v>
      </c>
      <c r="H572">
        <v>2725</v>
      </c>
      <c r="I572" s="7">
        <f t="shared" si="8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>LEFT(P572, FIND("/", P572)- 1)</f>
        <v>music</v>
      </c>
      <c r="R572" t="str">
        <f>TRIM(MID(P572, FIND("/",P572) + 1, LEN(P572)))</f>
        <v>rock</v>
      </c>
      <c r="S572" s="12">
        <f>(((L572/60)/60)/24)+DATE(1970,1,1)</f>
        <v>41993.25</v>
      </c>
      <c r="T572" s="13">
        <f>(((M572/60)/60)/24)+DATE(1970,1,1)</f>
        <v>41999.25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>(E573/D573)*100</f>
        <v>94.142857142857139</v>
      </c>
      <c r="G573" t="s">
        <v>14</v>
      </c>
      <c r="H573">
        <v>35</v>
      </c>
      <c r="I573" s="7">
        <f t="shared" si="8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>LEFT(P573, FIND("/", P573)- 1)</f>
        <v>film &amp; video</v>
      </c>
      <c r="R573" t="str">
        <f>TRIM(MID(P573, FIND("/",P573) + 1, LEN(P573)))</f>
        <v>shorts</v>
      </c>
      <c r="S573" s="12">
        <f>(((L573/60)/60)/24)+DATE(1970,1,1)</f>
        <v>42174.208333333328</v>
      </c>
      <c r="T573" s="13">
        <f>(((M573/60)/60)/24)+DATE(1970,1,1)</f>
        <v>42221.208333333328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>(E574/D574)*100</f>
        <v>54.400000000000006</v>
      </c>
      <c r="G574" t="s">
        <v>74</v>
      </c>
      <c r="H574">
        <v>94</v>
      </c>
      <c r="I574" s="7">
        <f t="shared" si="8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>LEFT(P574, FIND("/", P574)- 1)</f>
        <v>music</v>
      </c>
      <c r="R574" t="str">
        <f>TRIM(MID(P574, FIND("/",P574) + 1, LEN(P574)))</f>
        <v>rock</v>
      </c>
      <c r="S574" s="12">
        <f>(((L574/60)/60)/24)+DATE(1970,1,1)</f>
        <v>42275.208333333328</v>
      </c>
      <c r="T574" s="13">
        <f>(((M574/60)/60)/24)+DATE(1970,1,1)</f>
        <v>42291.208333333328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>(E575/D575)*100</f>
        <v>111.88059701492537</v>
      </c>
      <c r="G575" t="s">
        <v>20</v>
      </c>
      <c r="H575">
        <v>300</v>
      </c>
      <c r="I575" s="7">
        <f t="shared" si="8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>LEFT(P575, FIND("/", P575)- 1)</f>
        <v>journalism</v>
      </c>
      <c r="R575" t="str">
        <f>TRIM(MID(P575, FIND("/",P575) + 1, LEN(P575)))</f>
        <v>audio</v>
      </c>
      <c r="S575" s="12">
        <f>(((L575/60)/60)/24)+DATE(1970,1,1)</f>
        <v>41761.208333333336</v>
      </c>
      <c r="T575" s="13">
        <f>(((M575/60)/60)/24)+DATE(1970,1,1)</f>
        <v>41763.208333333336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>(E576/D576)*100</f>
        <v>369.14814814814815</v>
      </c>
      <c r="G576" t="s">
        <v>20</v>
      </c>
      <c r="H576">
        <v>144</v>
      </c>
      <c r="I576" s="7">
        <f t="shared" si="8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>LEFT(P576, FIND("/", P576)- 1)</f>
        <v>food</v>
      </c>
      <c r="R576" t="str">
        <f>TRIM(MID(P576, FIND("/",P576) + 1, LEN(P576)))</f>
        <v>food trucks</v>
      </c>
      <c r="S576" s="12">
        <f>(((L576/60)/60)/24)+DATE(1970,1,1)</f>
        <v>43806.25</v>
      </c>
      <c r="T576" s="13">
        <f>(((M576/60)/60)/24)+DATE(1970,1,1)</f>
        <v>43816.25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>(E577/D577)*100</f>
        <v>62.930372148859547</v>
      </c>
      <c r="G577" t="s">
        <v>14</v>
      </c>
      <c r="H577">
        <v>558</v>
      </c>
      <c r="I577" s="7">
        <f t="shared" si="8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>LEFT(P577, FIND("/", P577)- 1)</f>
        <v>theater</v>
      </c>
      <c r="R577" t="str">
        <f>TRIM(MID(P577, FIND("/",P577) + 1, LEN(P577)))</f>
        <v>plays</v>
      </c>
      <c r="S577" s="12">
        <f>(((L577/60)/60)/24)+DATE(1970,1,1)</f>
        <v>41779.208333333336</v>
      </c>
      <c r="T577" s="13">
        <f>(((M577/60)/60)/24)+DATE(1970,1,1)</f>
        <v>41782.208333333336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>(E578/D578)*100</f>
        <v>64.927835051546396</v>
      </c>
      <c r="G578" t="s">
        <v>14</v>
      </c>
      <c r="H578">
        <v>64</v>
      </c>
      <c r="I578" s="7">
        <f t="shared" si="8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>LEFT(P578, FIND("/", P578)- 1)</f>
        <v>theater</v>
      </c>
      <c r="R578" t="str">
        <f>TRIM(MID(P578, FIND("/",P578) + 1, LEN(P578)))</f>
        <v>plays</v>
      </c>
      <c r="S578" s="12">
        <f>(((L578/60)/60)/24)+DATE(1970,1,1)</f>
        <v>43040.208333333328</v>
      </c>
      <c r="T578" s="13">
        <f>(((M578/60)/60)/24)+DATE(1970,1,1)</f>
        <v>43057.25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>(E579/D579)*100</f>
        <v>18.853658536585368</v>
      </c>
      <c r="G579" t="s">
        <v>74</v>
      </c>
      <c r="H579">
        <v>37</v>
      </c>
      <c r="I579" s="7">
        <f t="shared" ref="I579:I642" si="9">IF(F579=0, 0, (E579/H579))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>LEFT(P579, FIND("/", P579)- 1)</f>
        <v>music</v>
      </c>
      <c r="R579" t="str">
        <f>TRIM(MID(P579, FIND("/",P579) + 1, LEN(P579)))</f>
        <v>jazz</v>
      </c>
      <c r="S579" s="12">
        <f>(((L579/60)/60)/24)+DATE(1970,1,1)</f>
        <v>40613.25</v>
      </c>
      <c r="T579" s="13">
        <f>(((M579/60)/60)/24)+DATE(1970,1,1)</f>
        <v>40639.208333333336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>(E580/D580)*100</f>
        <v>16.754404145077721</v>
      </c>
      <c r="G580" t="s">
        <v>14</v>
      </c>
      <c r="H580">
        <v>245</v>
      </c>
      <c r="I580" s="7">
        <f t="shared" si="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>LEFT(P580, FIND("/", P580)- 1)</f>
        <v>film &amp; video</v>
      </c>
      <c r="R580" t="str">
        <f>TRIM(MID(P580, FIND("/",P580) + 1, LEN(P580)))</f>
        <v>science fiction</v>
      </c>
      <c r="S580" s="12">
        <f>(((L580/60)/60)/24)+DATE(1970,1,1)</f>
        <v>40878.25</v>
      </c>
      <c r="T580" s="13">
        <f>(((M580/60)/60)/24)+DATE(1970,1,1)</f>
        <v>40881.25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>(E581/D581)*100</f>
        <v>101.11290322580646</v>
      </c>
      <c r="G581" t="s">
        <v>20</v>
      </c>
      <c r="H581">
        <v>87</v>
      </c>
      <c r="I581" s="7">
        <f t="shared" si="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>LEFT(P581, FIND("/", P581)- 1)</f>
        <v>music</v>
      </c>
      <c r="R581" t="str">
        <f>TRIM(MID(P581, FIND("/",P581) + 1, LEN(P581)))</f>
        <v>jazz</v>
      </c>
      <c r="S581" s="12">
        <f>(((L581/60)/60)/24)+DATE(1970,1,1)</f>
        <v>40762.208333333336</v>
      </c>
      <c r="T581" s="13">
        <f>(((M581/60)/60)/24)+DATE(1970,1,1)</f>
        <v>40774.208333333336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>(E582/D582)*100</f>
        <v>341.5022831050228</v>
      </c>
      <c r="G582" t="s">
        <v>20</v>
      </c>
      <c r="H582">
        <v>3116</v>
      </c>
      <c r="I582" s="7">
        <f t="shared" si="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>LEFT(P582, FIND("/", P582)- 1)</f>
        <v>theater</v>
      </c>
      <c r="R582" t="str">
        <f>TRIM(MID(P582, FIND("/",P582) + 1, LEN(P582)))</f>
        <v>plays</v>
      </c>
      <c r="S582" s="12">
        <f>(((L582/60)/60)/24)+DATE(1970,1,1)</f>
        <v>41696.25</v>
      </c>
      <c r="T582" s="13">
        <f>(((M582/60)/60)/24)+DATE(1970,1,1)</f>
        <v>41704.25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>(E583/D583)*100</f>
        <v>64.016666666666666</v>
      </c>
      <c r="G583" t="s">
        <v>14</v>
      </c>
      <c r="H583">
        <v>71</v>
      </c>
      <c r="I583" s="7">
        <f t="shared" si="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>LEFT(P583, FIND("/", P583)- 1)</f>
        <v>technology</v>
      </c>
      <c r="R583" t="str">
        <f>TRIM(MID(P583, FIND("/",P583) + 1, LEN(P583)))</f>
        <v>web</v>
      </c>
      <c r="S583" s="12">
        <f>(((L583/60)/60)/24)+DATE(1970,1,1)</f>
        <v>40662.208333333336</v>
      </c>
      <c r="T583" s="13">
        <f>(((M583/60)/60)/24)+DATE(1970,1,1)</f>
        <v>40677.208333333336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>(E584/D584)*100</f>
        <v>52.080459770114942</v>
      </c>
      <c r="G584" t="s">
        <v>14</v>
      </c>
      <c r="H584">
        <v>42</v>
      </c>
      <c r="I584" s="7">
        <f t="shared" si="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>LEFT(P584, FIND("/", P584)- 1)</f>
        <v>games</v>
      </c>
      <c r="R584" t="str">
        <f>TRIM(MID(P584, FIND("/",P584) + 1, LEN(P584)))</f>
        <v>video games</v>
      </c>
      <c r="S584" s="12">
        <f>(((L584/60)/60)/24)+DATE(1970,1,1)</f>
        <v>42165.208333333328</v>
      </c>
      <c r="T584" s="13">
        <f>(((M584/60)/60)/24)+DATE(1970,1,1)</f>
        <v>42170.208333333328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>(E585/D585)*100</f>
        <v>322.40211640211641</v>
      </c>
      <c r="G585" t="s">
        <v>20</v>
      </c>
      <c r="H585">
        <v>909</v>
      </c>
      <c r="I585" s="7">
        <f t="shared" si="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>LEFT(P585, FIND("/", P585)- 1)</f>
        <v>film &amp; video</v>
      </c>
      <c r="R585" t="str">
        <f>TRIM(MID(P585, FIND("/",P585) + 1, LEN(P585)))</f>
        <v>documentary</v>
      </c>
      <c r="S585" s="12">
        <f>(((L585/60)/60)/24)+DATE(1970,1,1)</f>
        <v>40959.25</v>
      </c>
      <c r="T585" s="13">
        <f>(((M585/60)/60)/24)+DATE(1970,1,1)</f>
        <v>40976.25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>(E586/D586)*100</f>
        <v>119.50810185185186</v>
      </c>
      <c r="G586" t="s">
        <v>20</v>
      </c>
      <c r="H586">
        <v>1613</v>
      </c>
      <c r="I586" s="7">
        <f t="shared" si="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>LEFT(P586, FIND("/", P586)- 1)</f>
        <v>technology</v>
      </c>
      <c r="R586" t="str">
        <f>TRIM(MID(P586, FIND("/",P586) + 1, LEN(P586)))</f>
        <v>web</v>
      </c>
      <c r="S586" s="12">
        <f>(((L586/60)/60)/24)+DATE(1970,1,1)</f>
        <v>41024.208333333336</v>
      </c>
      <c r="T586" s="13">
        <f>(((M586/60)/60)/24)+DATE(1970,1,1)</f>
        <v>41038.208333333336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>(E587/D587)*100</f>
        <v>146.79775280898878</v>
      </c>
      <c r="G587" t="s">
        <v>20</v>
      </c>
      <c r="H587">
        <v>136</v>
      </c>
      <c r="I587" s="7">
        <f t="shared" si="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>LEFT(P587, FIND("/", P587)- 1)</f>
        <v>publishing</v>
      </c>
      <c r="R587" t="str">
        <f>TRIM(MID(P587, FIND("/",P587) + 1, LEN(P587)))</f>
        <v>translations</v>
      </c>
      <c r="S587" s="12">
        <f>(((L587/60)/60)/24)+DATE(1970,1,1)</f>
        <v>40255.208333333336</v>
      </c>
      <c r="T587" s="13">
        <f>(((M587/60)/60)/24)+DATE(1970,1,1)</f>
        <v>40265.208333333336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>(E588/D588)*100</f>
        <v>950.57142857142856</v>
      </c>
      <c r="G588" t="s">
        <v>20</v>
      </c>
      <c r="H588">
        <v>130</v>
      </c>
      <c r="I588" s="7">
        <f t="shared" si="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>LEFT(P588, FIND("/", P588)- 1)</f>
        <v>music</v>
      </c>
      <c r="R588" t="str">
        <f>TRIM(MID(P588, FIND("/",P588) + 1, LEN(P588)))</f>
        <v>rock</v>
      </c>
      <c r="S588" s="12">
        <f>(((L588/60)/60)/24)+DATE(1970,1,1)</f>
        <v>40499.25</v>
      </c>
      <c r="T588" s="13">
        <f>(((M588/60)/60)/24)+DATE(1970,1,1)</f>
        <v>40518.25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>(E589/D589)*100</f>
        <v>72.893617021276597</v>
      </c>
      <c r="G589" t="s">
        <v>14</v>
      </c>
      <c r="H589">
        <v>156</v>
      </c>
      <c r="I589" s="7">
        <f t="shared" si="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>LEFT(P589, FIND("/", P589)- 1)</f>
        <v>food</v>
      </c>
      <c r="R589" t="str">
        <f>TRIM(MID(P589, FIND("/",P589) + 1, LEN(P589)))</f>
        <v>food trucks</v>
      </c>
      <c r="S589" s="12">
        <f>(((L589/60)/60)/24)+DATE(1970,1,1)</f>
        <v>43484.25</v>
      </c>
      <c r="T589" s="13">
        <f>(((M589/60)/60)/24)+DATE(1970,1,1)</f>
        <v>43536.208333333328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>(E590/D590)*100</f>
        <v>79.008248730964468</v>
      </c>
      <c r="G590" t="s">
        <v>14</v>
      </c>
      <c r="H590">
        <v>1368</v>
      </c>
      <c r="I590" s="7">
        <f t="shared" si="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>LEFT(P590, FIND("/", P590)- 1)</f>
        <v>theater</v>
      </c>
      <c r="R590" t="str">
        <f>TRIM(MID(P590, FIND("/",P590) + 1, LEN(P590)))</f>
        <v>plays</v>
      </c>
      <c r="S590" s="12">
        <f>(((L590/60)/60)/24)+DATE(1970,1,1)</f>
        <v>40262.208333333336</v>
      </c>
      <c r="T590" s="13">
        <f>(((M590/60)/60)/24)+DATE(1970,1,1)</f>
        <v>40293.208333333336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>(E591/D591)*100</f>
        <v>64.721518987341781</v>
      </c>
      <c r="G591" t="s">
        <v>14</v>
      </c>
      <c r="H591">
        <v>102</v>
      </c>
      <c r="I591" s="7">
        <f t="shared" si="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>LEFT(P591, FIND("/", P591)- 1)</f>
        <v>film &amp; video</v>
      </c>
      <c r="R591" t="str">
        <f>TRIM(MID(P591, FIND("/",P591) + 1, LEN(P591)))</f>
        <v>documentary</v>
      </c>
      <c r="S591" s="12">
        <f>(((L591/60)/60)/24)+DATE(1970,1,1)</f>
        <v>42190.208333333328</v>
      </c>
      <c r="T591" s="13">
        <f>(((M591/60)/60)/24)+DATE(1970,1,1)</f>
        <v>42197.208333333328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>(E592/D592)*100</f>
        <v>82.028169014084511</v>
      </c>
      <c r="G592" t="s">
        <v>14</v>
      </c>
      <c r="H592">
        <v>86</v>
      </c>
      <c r="I592" s="7">
        <f t="shared" si="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>LEFT(P592, FIND("/", P592)- 1)</f>
        <v>publishing</v>
      </c>
      <c r="R592" t="str">
        <f>TRIM(MID(P592, FIND("/",P592) + 1, LEN(P592)))</f>
        <v>radio &amp; podcasts</v>
      </c>
      <c r="S592" s="12">
        <f>(((L592/60)/60)/24)+DATE(1970,1,1)</f>
        <v>41994.25</v>
      </c>
      <c r="T592" s="13">
        <f>(((M592/60)/60)/24)+DATE(1970,1,1)</f>
        <v>42005.25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>(E593/D593)*100</f>
        <v>1037.6666666666667</v>
      </c>
      <c r="G593" t="s">
        <v>20</v>
      </c>
      <c r="H593">
        <v>102</v>
      </c>
      <c r="I593" s="7">
        <f t="shared" si="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>LEFT(P593, FIND("/", P593)- 1)</f>
        <v>games</v>
      </c>
      <c r="R593" t="str">
        <f>TRIM(MID(P593, FIND("/",P593) + 1, LEN(P593)))</f>
        <v>video games</v>
      </c>
      <c r="S593" s="12">
        <f>(((L593/60)/60)/24)+DATE(1970,1,1)</f>
        <v>40373.208333333336</v>
      </c>
      <c r="T593" s="13">
        <f>(((M593/60)/60)/24)+DATE(1970,1,1)</f>
        <v>40383.208333333336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>(E594/D594)*100</f>
        <v>12.910076530612244</v>
      </c>
      <c r="G594" t="s">
        <v>14</v>
      </c>
      <c r="H594">
        <v>253</v>
      </c>
      <c r="I594" s="7">
        <f t="shared" si="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>LEFT(P594, FIND("/", P594)- 1)</f>
        <v>theater</v>
      </c>
      <c r="R594" t="str">
        <f>TRIM(MID(P594, FIND("/",P594) + 1, LEN(P594)))</f>
        <v>plays</v>
      </c>
      <c r="S594" s="12">
        <f>(((L594/60)/60)/24)+DATE(1970,1,1)</f>
        <v>41789.208333333336</v>
      </c>
      <c r="T594" s="13">
        <f>(((M594/60)/60)/24)+DATE(1970,1,1)</f>
        <v>41798.208333333336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>(E595/D595)*100</f>
        <v>154.84210526315789</v>
      </c>
      <c r="G595" t="s">
        <v>20</v>
      </c>
      <c r="H595">
        <v>4006</v>
      </c>
      <c r="I595" s="7">
        <f t="shared" si="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>LEFT(P595, FIND("/", P595)- 1)</f>
        <v>film &amp; video</v>
      </c>
      <c r="R595" t="str">
        <f>TRIM(MID(P595, FIND("/",P595) + 1, LEN(P595)))</f>
        <v>animation</v>
      </c>
      <c r="S595" s="12">
        <f>(((L595/60)/60)/24)+DATE(1970,1,1)</f>
        <v>41724.208333333336</v>
      </c>
      <c r="T595" s="13">
        <f>(((M595/60)/60)/24)+DATE(1970,1,1)</f>
        <v>41737.208333333336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>(E596/D596)*100</f>
        <v>7.0991735537190088</v>
      </c>
      <c r="G596" t="s">
        <v>14</v>
      </c>
      <c r="H596">
        <v>157</v>
      </c>
      <c r="I596" s="7">
        <f t="shared" si="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>LEFT(P596, FIND("/", P596)- 1)</f>
        <v>theater</v>
      </c>
      <c r="R596" t="str">
        <f>TRIM(MID(P596, FIND("/",P596) + 1, LEN(P596)))</f>
        <v>plays</v>
      </c>
      <c r="S596" s="12">
        <f>(((L596/60)/60)/24)+DATE(1970,1,1)</f>
        <v>42548.208333333328</v>
      </c>
      <c r="T596" s="13">
        <f>(((M596/60)/60)/24)+DATE(1970,1,1)</f>
        <v>42551.208333333328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>(E597/D597)*100</f>
        <v>208.52773826458036</v>
      </c>
      <c r="G597" t="s">
        <v>20</v>
      </c>
      <c r="H597">
        <v>1629</v>
      </c>
      <c r="I597" s="7">
        <f t="shared" si="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>LEFT(P597, FIND("/", P597)- 1)</f>
        <v>theater</v>
      </c>
      <c r="R597" t="str">
        <f>TRIM(MID(P597, FIND("/",P597) + 1, LEN(P597)))</f>
        <v>plays</v>
      </c>
      <c r="S597" s="12">
        <f>(((L597/60)/60)/24)+DATE(1970,1,1)</f>
        <v>40253.208333333336</v>
      </c>
      <c r="T597" s="13">
        <f>(((M597/60)/60)/24)+DATE(1970,1,1)</f>
        <v>40274.208333333336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>(E598/D598)*100</f>
        <v>99.683544303797461</v>
      </c>
      <c r="G598" t="s">
        <v>14</v>
      </c>
      <c r="H598">
        <v>183</v>
      </c>
      <c r="I598" s="7">
        <f t="shared" si="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>LEFT(P598, FIND("/", P598)- 1)</f>
        <v>film &amp; video</v>
      </c>
      <c r="R598" t="str">
        <f>TRIM(MID(P598, FIND("/",P598) + 1, LEN(P598)))</f>
        <v>drama</v>
      </c>
      <c r="S598" s="12">
        <f>(((L598/60)/60)/24)+DATE(1970,1,1)</f>
        <v>42434.25</v>
      </c>
      <c r="T598" s="13">
        <f>(((M598/60)/60)/24)+DATE(1970,1,1)</f>
        <v>42441.25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>(E599/D599)*100</f>
        <v>201.59756097560978</v>
      </c>
      <c r="G599" t="s">
        <v>20</v>
      </c>
      <c r="H599">
        <v>2188</v>
      </c>
      <c r="I599" s="7">
        <f t="shared" si="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>LEFT(P599, FIND("/", P599)- 1)</f>
        <v>theater</v>
      </c>
      <c r="R599" t="str">
        <f>TRIM(MID(P599, FIND("/",P599) + 1, LEN(P599)))</f>
        <v>plays</v>
      </c>
      <c r="S599" s="12">
        <f>(((L599/60)/60)/24)+DATE(1970,1,1)</f>
        <v>43786.25</v>
      </c>
      <c r="T599" s="13">
        <f>(((M599/60)/60)/24)+DATE(1970,1,1)</f>
        <v>43804.25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>(E600/D600)*100</f>
        <v>162.09032258064516</v>
      </c>
      <c r="G600" t="s">
        <v>20</v>
      </c>
      <c r="H600">
        <v>2409</v>
      </c>
      <c r="I600" s="7">
        <f t="shared" si="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>LEFT(P600, FIND("/", P600)- 1)</f>
        <v>music</v>
      </c>
      <c r="R600" t="str">
        <f>TRIM(MID(P600, FIND("/",P600) + 1, LEN(P600)))</f>
        <v>rock</v>
      </c>
      <c r="S600" s="12">
        <f>(((L600/60)/60)/24)+DATE(1970,1,1)</f>
        <v>40344.208333333336</v>
      </c>
      <c r="T600" s="13">
        <f>(((M600/60)/60)/24)+DATE(1970,1,1)</f>
        <v>40373.208333333336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>(E601/D601)*100</f>
        <v>3.6436208125445471</v>
      </c>
      <c r="G601" t="s">
        <v>14</v>
      </c>
      <c r="H601">
        <v>82</v>
      </c>
      <c r="I601" s="7">
        <f t="shared" si="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>LEFT(P601, FIND("/", P601)- 1)</f>
        <v>film &amp; video</v>
      </c>
      <c r="R601" t="str">
        <f>TRIM(MID(P601, FIND("/",P601) + 1, LEN(P601)))</f>
        <v>documentary</v>
      </c>
      <c r="S601" s="12">
        <f>(((L601/60)/60)/24)+DATE(1970,1,1)</f>
        <v>42047.25</v>
      </c>
      <c r="T601" s="13">
        <f>(((M601/60)/60)/24)+DATE(1970,1,1)</f>
        <v>42055.25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>(E602/D602)*100</f>
        <v>5</v>
      </c>
      <c r="G602" t="s">
        <v>14</v>
      </c>
      <c r="H602">
        <v>1</v>
      </c>
      <c r="I602" s="7">
        <f t="shared" si="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>LEFT(P602, FIND("/", P602)- 1)</f>
        <v>food</v>
      </c>
      <c r="R602" t="str">
        <f>TRIM(MID(P602, FIND("/",P602) + 1, LEN(P602)))</f>
        <v>food trucks</v>
      </c>
      <c r="S602" s="12">
        <f>(((L602/60)/60)/24)+DATE(1970,1,1)</f>
        <v>41485.208333333336</v>
      </c>
      <c r="T602" s="13">
        <f>(((M602/60)/60)/24)+DATE(1970,1,1)</f>
        <v>41497.208333333336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>(E603/D603)*100</f>
        <v>206.63492063492063</v>
      </c>
      <c r="G603" t="s">
        <v>20</v>
      </c>
      <c r="H603">
        <v>194</v>
      </c>
      <c r="I603" s="7">
        <f t="shared" si="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>LEFT(P603, FIND("/", P603)- 1)</f>
        <v>technology</v>
      </c>
      <c r="R603" t="str">
        <f>TRIM(MID(P603, FIND("/",P603) + 1, LEN(P603)))</f>
        <v>wearables</v>
      </c>
      <c r="S603" s="12">
        <f>(((L603/60)/60)/24)+DATE(1970,1,1)</f>
        <v>41789.208333333336</v>
      </c>
      <c r="T603" s="13">
        <f>(((M603/60)/60)/24)+DATE(1970,1,1)</f>
        <v>41806.208333333336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>(E604/D604)*100</f>
        <v>128.23628691983123</v>
      </c>
      <c r="G604" t="s">
        <v>20</v>
      </c>
      <c r="H604">
        <v>1140</v>
      </c>
      <c r="I604" s="7">
        <f t="shared" si="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>LEFT(P604, FIND("/", P604)- 1)</f>
        <v>theater</v>
      </c>
      <c r="R604" t="str">
        <f>TRIM(MID(P604, FIND("/",P604) + 1, LEN(P604)))</f>
        <v>plays</v>
      </c>
      <c r="S604" s="12">
        <f>(((L604/60)/60)/24)+DATE(1970,1,1)</f>
        <v>42160.208333333328</v>
      </c>
      <c r="T604" s="13">
        <f>(((M604/60)/60)/24)+DATE(1970,1,1)</f>
        <v>42171.208333333328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>(E605/D605)*100</f>
        <v>119.66037735849055</v>
      </c>
      <c r="G605" t="s">
        <v>20</v>
      </c>
      <c r="H605">
        <v>102</v>
      </c>
      <c r="I605" s="7">
        <f t="shared" si="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>LEFT(P605, FIND("/", P605)- 1)</f>
        <v>theater</v>
      </c>
      <c r="R605" t="str">
        <f>TRIM(MID(P605, FIND("/",P605) + 1, LEN(P605)))</f>
        <v>plays</v>
      </c>
      <c r="S605" s="12">
        <f>(((L605/60)/60)/24)+DATE(1970,1,1)</f>
        <v>43573.208333333328</v>
      </c>
      <c r="T605" s="13">
        <f>(((M605/60)/60)/24)+DATE(1970,1,1)</f>
        <v>43600.208333333328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>(E606/D606)*100</f>
        <v>170.73055242390078</v>
      </c>
      <c r="G606" t="s">
        <v>20</v>
      </c>
      <c r="H606">
        <v>2857</v>
      </c>
      <c r="I606" s="7">
        <f t="shared" si="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>LEFT(P606, FIND("/", P606)- 1)</f>
        <v>theater</v>
      </c>
      <c r="R606" t="str">
        <f>TRIM(MID(P606, FIND("/",P606) + 1, LEN(P606)))</f>
        <v>plays</v>
      </c>
      <c r="S606" s="12">
        <f>(((L606/60)/60)/24)+DATE(1970,1,1)</f>
        <v>40565.25</v>
      </c>
      <c r="T606" s="13">
        <f>(((M606/60)/60)/24)+DATE(1970,1,1)</f>
        <v>40586.25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>(E607/D607)*100</f>
        <v>187.21212121212122</v>
      </c>
      <c r="G607" t="s">
        <v>20</v>
      </c>
      <c r="H607">
        <v>107</v>
      </c>
      <c r="I607" s="7">
        <f t="shared" si="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>LEFT(P607, FIND("/", P607)- 1)</f>
        <v>publishing</v>
      </c>
      <c r="R607" t="str">
        <f>TRIM(MID(P607, FIND("/",P607) + 1, LEN(P607)))</f>
        <v>nonfiction</v>
      </c>
      <c r="S607" s="12">
        <f>(((L607/60)/60)/24)+DATE(1970,1,1)</f>
        <v>42280.208333333328</v>
      </c>
      <c r="T607" s="13">
        <f>(((M607/60)/60)/24)+DATE(1970,1,1)</f>
        <v>42321.25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>(E608/D608)*100</f>
        <v>188.38235294117646</v>
      </c>
      <c r="G608" t="s">
        <v>20</v>
      </c>
      <c r="H608">
        <v>160</v>
      </c>
      <c r="I608" s="7">
        <f t="shared" si="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>LEFT(P608, FIND("/", P608)- 1)</f>
        <v>music</v>
      </c>
      <c r="R608" t="str">
        <f>TRIM(MID(P608, FIND("/",P608) + 1, LEN(P608)))</f>
        <v>rock</v>
      </c>
      <c r="S608" s="12">
        <f>(((L608/60)/60)/24)+DATE(1970,1,1)</f>
        <v>42436.25</v>
      </c>
      <c r="T608" s="13">
        <f>(((M608/60)/60)/24)+DATE(1970,1,1)</f>
        <v>42447.208333333328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>(E609/D609)*100</f>
        <v>131.29869186046511</v>
      </c>
      <c r="G609" t="s">
        <v>20</v>
      </c>
      <c r="H609">
        <v>2230</v>
      </c>
      <c r="I609" s="7">
        <f t="shared" si="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>LEFT(P609, FIND("/", P609)- 1)</f>
        <v>food</v>
      </c>
      <c r="R609" t="str">
        <f>TRIM(MID(P609, FIND("/",P609) + 1, LEN(P609)))</f>
        <v>food trucks</v>
      </c>
      <c r="S609" s="12">
        <f>(((L609/60)/60)/24)+DATE(1970,1,1)</f>
        <v>41721.208333333336</v>
      </c>
      <c r="T609" s="13">
        <f>(((M609/60)/60)/24)+DATE(1970,1,1)</f>
        <v>41723.208333333336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>(E610/D610)*100</f>
        <v>283.97435897435901</v>
      </c>
      <c r="G610" t="s">
        <v>20</v>
      </c>
      <c r="H610">
        <v>316</v>
      </c>
      <c r="I610" s="7">
        <f t="shared" si="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>LEFT(P610, FIND("/", P610)- 1)</f>
        <v>music</v>
      </c>
      <c r="R610" t="str">
        <f>TRIM(MID(P610, FIND("/",P610) + 1, LEN(P610)))</f>
        <v>jazz</v>
      </c>
      <c r="S610" s="12">
        <f>(((L610/60)/60)/24)+DATE(1970,1,1)</f>
        <v>43530.25</v>
      </c>
      <c r="T610" s="13">
        <f>(((M610/60)/60)/24)+DATE(1970,1,1)</f>
        <v>43534.25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>(E611/D611)*100</f>
        <v>120.41999999999999</v>
      </c>
      <c r="G611" t="s">
        <v>20</v>
      </c>
      <c r="H611">
        <v>117</v>
      </c>
      <c r="I611" s="7">
        <f t="shared" si="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>LEFT(P611, FIND("/", P611)- 1)</f>
        <v>film &amp; video</v>
      </c>
      <c r="R611" t="str">
        <f>TRIM(MID(P611, FIND("/",P611) + 1, LEN(P611)))</f>
        <v>science fiction</v>
      </c>
      <c r="S611" s="12">
        <f>(((L611/60)/60)/24)+DATE(1970,1,1)</f>
        <v>43481.25</v>
      </c>
      <c r="T611" s="13">
        <f>(((M611/60)/60)/24)+DATE(1970,1,1)</f>
        <v>43498.25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>(E612/D612)*100</f>
        <v>419.0560747663551</v>
      </c>
      <c r="G612" t="s">
        <v>20</v>
      </c>
      <c r="H612">
        <v>6406</v>
      </c>
      <c r="I612" s="7">
        <f t="shared" si="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>LEFT(P612, FIND("/", P612)- 1)</f>
        <v>theater</v>
      </c>
      <c r="R612" t="str">
        <f>TRIM(MID(P612, FIND("/",P612) + 1, LEN(P612)))</f>
        <v>plays</v>
      </c>
      <c r="S612" s="12">
        <f>(((L612/60)/60)/24)+DATE(1970,1,1)</f>
        <v>41259.25</v>
      </c>
      <c r="T612" s="13">
        <f>(((M612/60)/60)/24)+DATE(1970,1,1)</f>
        <v>41273.25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>(E613/D613)*100</f>
        <v>13.853658536585368</v>
      </c>
      <c r="G613" t="s">
        <v>74</v>
      </c>
      <c r="H613">
        <v>15</v>
      </c>
      <c r="I613" s="7">
        <f t="shared" si="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>LEFT(P613, FIND("/", P613)- 1)</f>
        <v>theater</v>
      </c>
      <c r="R613" t="str">
        <f>TRIM(MID(P613, FIND("/",P613) + 1, LEN(P613)))</f>
        <v>plays</v>
      </c>
      <c r="S613" s="12">
        <f>(((L613/60)/60)/24)+DATE(1970,1,1)</f>
        <v>41480.208333333336</v>
      </c>
      <c r="T613" s="13">
        <f>(((M613/60)/60)/24)+DATE(1970,1,1)</f>
        <v>41492.208333333336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>(E614/D614)*100</f>
        <v>139.43548387096774</v>
      </c>
      <c r="G614" t="s">
        <v>20</v>
      </c>
      <c r="H614">
        <v>192</v>
      </c>
      <c r="I614" s="7">
        <f t="shared" si="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>LEFT(P614, FIND("/", P614)- 1)</f>
        <v>music</v>
      </c>
      <c r="R614" t="str">
        <f>TRIM(MID(P614, FIND("/",P614) + 1, LEN(P614)))</f>
        <v>electric music</v>
      </c>
      <c r="S614" s="12">
        <f>(((L614/60)/60)/24)+DATE(1970,1,1)</f>
        <v>40474.208333333336</v>
      </c>
      <c r="T614" s="13">
        <f>(((M614/60)/60)/24)+DATE(1970,1,1)</f>
        <v>40497.25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>(E615/D615)*100</f>
        <v>174</v>
      </c>
      <c r="G615" t="s">
        <v>20</v>
      </c>
      <c r="H615">
        <v>26</v>
      </c>
      <c r="I615" s="7">
        <f t="shared" si="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>LEFT(P615, FIND("/", P615)- 1)</f>
        <v>theater</v>
      </c>
      <c r="R615" t="str">
        <f>TRIM(MID(P615, FIND("/",P615) + 1, LEN(P615)))</f>
        <v>plays</v>
      </c>
      <c r="S615" s="12">
        <f>(((L615/60)/60)/24)+DATE(1970,1,1)</f>
        <v>42973.208333333328</v>
      </c>
      <c r="T615" s="13">
        <f>(((M615/60)/60)/24)+DATE(1970,1,1)</f>
        <v>42982.208333333328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>(E616/D616)*100</f>
        <v>155.49056603773585</v>
      </c>
      <c r="G616" t="s">
        <v>20</v>
      </c>
      <c r="H616">
        <v>723</v>
      </c>
      <c r="I616" s="7">
        <f t="shared" si="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>LEFT(P616, FIND("/", P616)- 1)</f>
        <v>theater</v>
      </c>
      <c r="R616" t="str">
        <f>TRIM(MID(P616, FIND("/",P616) + 1, LEN(P616)))</f>
        <v>plays</v>
      </c>
      <c r="S616" s="12">
        <f>(((L616/60)/60)/24)+DATE(1970,1,1)</f>
        <v>42746.25</v>
      </c>
      <c r="T616" s="13">
        <f>(((M616/60)/60)/24)+DATE(1970,1,1)</f>
        <v>42764.25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>(E617/D617)*100</f>
        <v>170.44705882352943</v>
      </c>
      <c r="G617" t="s">
        <v>20</v>
      </c>
      <c r="H617">
        <v>170</v>
      </c>
      <c r="I617" s="7">
        <f t="shared" si="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>LEFT(P617, FIND("/", P617)- 1)</f>
        <v>theater</v>
      </c>
      <c r="R617" t="str">
        <f>TRIM(MID(P617, FIND("/",P617) + 1, LEN(P617)))</f>
        <v>plays</v>
      </c>
      <c r="S617" s="12">
        <f>(((L617/60)/60)/24)+DATE(1970,1,1)</f>
        <v>42489.208333333328</v>
      </c>
      <c r="T617" s="13">
        <f>(((M617/60)/60)/24)+DATE(1970,1,1)</f>
        <v>42499.208333333328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>(E618/D618)*100</f>
        <v>189.515625</v>
      </c>
      <c r="G618" t="s">
        <v>20</v>
      </c>
      <c r="H618">
        <v>238</v>
      </c>
      <c r="I618" s="7">
        <f t="shared" si="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>LEFT(P618, FIND("/", P618)- 1)</f>
        <v>music</v>
      </c>
      <c r="R618" t="str">
        <f>TRIM(MID(P618, FIND("/",P618) + 1, LEN(P618)))</f>
        <v>indie rock</v>
      </c>
      <c r="S618" s="12">
        <f>(((L618/60)/60)/24)+DATE(1970,1,1)</f>
        <v>41537.208333333336</v>
      </c>
      <c r="T618" s="13">
        <f>(((M618/60)/60)/24)+DATE(1970,1,1)</f>
        <v>41538.208333333336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>(E619/D619)*100</f>
        <v>249.71428571428572</v>
      </c>
      <c r="G619" t="s">
        <v>20</v>
      </c>
      <c r="H619">
        <v>55</v>
      </c>
      <c r="I619" s="7">
        <f t="shared" si="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>LEFT(P619, FIND("/", P619)- 1)</f>
        <v>theater</v>
      </c>
      <c r="R619" t="str">
        <f>TRIM(MID(P619, FIND("/",P619) + 1, LEN(P619)))</f>
        <v>plays</v>
      </c>
      <c r="S619" s="12">
        <f>(((L619/60)/60)/24)+DATE(1970,1,1)</f>
        <v>41794.208333333336</v>
      </c>
      <c r="T619" s="13">
        <f>(((M619/60)/60)/24)+DATE(1970,1,1)</f>
        <v>41804.208333333336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>(E620/D620)*100</f>
        <v>48.860523665659613</v>
      </c>
      <c r="G620" t="s">
        <v>14</v>
      </c>
      <c r="H620">
        <v>1198</v>
      </c>
      <c r="I620" s="7">
        <f t="shared" si="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>LEFT(P620, FIND("/", P620)- 1)</f>
        <v>publishing</v>
      </c>
      <c r="R620" t="str">
        <f>TRIM(MID(P620, FIND("/",P620) + 1, LEN(P620)))</f>
        <v>nonfiction</v>
      </c>
      <c r="S620" s="12">
        <f>(((L620/60)/60)/24)+DATE(1970,1,1)</f>
        <v>41396.208333333336</v>
      </c>
      <c r="T620" s="13">
        <f>(((M620/60)/60)/24)+DATE(1970,1,1)</f>
        <v>41417.208333333336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>(E621/D621)*100</f>
        <v>28.461970393057683</v>
      </c>
      <c r="G621" t="s">
        <v>14</v>
      </c>
      <c r="H621">
        <v>648</v>
      </c>
      <c r="I621" s="7">
        <f t="shared" si="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>LEFT(P621, FIND("/", P621)- 1)</f>
        <v>theater</v>
      </c>
      <c r="R621" t="str">
        <f>TRIM(MID(P621, FIND("/",P621) + 1, LEN(P621)))</f>
        <v>plays</v>
      </c>
      <c r="S621" s="12">
        <f>(((L621/60)/60)/24)+DATE(1970,1,1)</f>
        <v>40669.208333333336</v>
      </c>
      <c r="T621" s="13">
        <f>(((M621/60)/60)/24)+DATE(1970,1,1)</f>
        <v>40670.208333333336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>(E622/D622)*100</f>
        <v>268.02325581395348</v>
      </c>
      <c r="G622" t="s">
        <v>20</v>
      </c>
      <c r="H622">
        <v>128</v>
      </c>
      <c r="I622" s="7">
        <f t="shared" si="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>LEFT(P622, FIND("/", P622)- 1)</f>
        <v>photography</v>
      </c>
      <c r="R622" t="str">
        <f>TRIM(MID(P622, FIND("/",P622) + 1, LEN(P622)))</f>
        <v>photography books</v>
      </c>
      <c r="S622" s="12">
        <f>(((L622/60)/60)/24)+DATE(1970,1,1)</f>
        <v>42559.208333333328</v>
      </c>
      <c r="T622" s="13">
        <f>(((M622/60)/60)/24)+DATE(1970,1,1)</f>
        <v>42563.208333333328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>(E623/D623)*100</f>
        <v>619.80078125</v>
      </c>
      <c r="G623" t="s">
        <v>20</v>
      </c>
      <c r="H623">
        <v>2144</v>
      </c>
      <c r="I623" s="7">
        <f t="shared" si="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>LEFT(P623, FIND("/", P623)- 1)</f>
        <v>theater</v>
      </c>
      <c r="R623" t="str">
        <f>TRIM(MID(P623, FIND("/",P623) + 1, LEN(P623)))</f>
        <v>plays</v>
      </c>
      <c r="S623" s="12">
        <f>(((L623/60)/60)/24)+DATE(1970,1,1)</f>
        <v>42626.208333333328</v>
      </c>
      <c r="T623" s="13">
        <f>(((M623/60)/60)/24)+DATE(1970,1,1)</f>
        <v>42631.208333333328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>(E624/D624)*100</f>
        <v>3.1301587301587301</v>
      </c>
      <c r="G624" t="s">
        <v>14</v>
      </c>
      <c r="H624">
        <v>64</v>
      </c>
      <c r="I624" s="7">
        <f t="shared" si="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>LEFT(P624, FIND("/", P624)- 1)</f>
        <v>music</v>
      </c>
      <c r="R624" t="str">
        <f>TRIM(MID(P624, FIND("/",P624) + 1, LEN(P624)))</f>
        <v>indie rock</v>
      </c>
      <c r="S624" s="12">
        <f>(((L624/60)/60)/24)+DATE(1970,1,1)</f>
        <v>43205.208333333328</v>
      </c>
      <c r="T624" s="13">
        <f>(((M624/60)/60)/24)+DATE(1970,1,1)</f>
        <v>43231.208333333328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>(E625/D625)*100</f>
        <v>159.92152704135739</v>
      </c>
      <c r="G625" t="s">
        <v>20</v>
      </c>
      <c r="H625">
        <v>2693</v>
      </c>
      <c r="I625" s="7">
        <f t="shared" si="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>LEFT(P625, FIND("/", P625)- 1)</f>
        <v>theater</v>
      </c>
      <c r="R625" t="str">
        <f>TRIM(MID(P625, FIND("/",P625) + 1, LEN(P625)))</f>
        <v>plays</v>
      </c>
      <c r="S625" s="12">
        <f>(((L625/60)/60)/24)+DATE(1970,1,1)</f>
        <v>42201.208333333328</v>
      </c>
      <c r="T625" s="13">
        <f>(((M625/60)/60)/24)+DATE(1970,1,1)</f>
        <v>42206.208333333328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>(E626/D626)*100</f>
        <v>279.39215686274508</v>
      </c>
      <c r="G626" t="s">
        <v>20</v>
      </c>
      <c r="H626">
        <v>432</v>
      </c>
      <c r="I626" s="7">
        <f t="shared" si="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>LEFT(P626, FIND("/", P626)- 1)</f>
        <v>photography</v>
      </c>
      <c r="R626" t="str">
        <f>TRIM(MID(P626, FIND("/",P626) + 1, LEN(P626)))</f>
        <v>photography books</v>
      </c>
      <c r="S626" s="12">
        <f>(((L626/60)/60)/24)+DATE(1970,1,1)</f>
        <v>42029.25</v>
      </c>
      <c r="T626" s="13">
        <f>(((M626/60)/60)/24)+DATE(1970,1,1)</f>
        <v>42035.25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>(E627/D627)*100</f>
        <v>77.373333333333335</v>
      </c>
      <c r="G627" t="s">
        <v>14</v>
      </c>
      <c r="H627">
        <v>62</v>
      </c>
      <c r="I627" s="7">
        <f t="shared" si="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>LEFT(P627, FIND("/", P627)- 1)</f>
        <v>theater</v>
      </c>
      <c r="R627" t="str">
        <f>TRIM(MID(P627, FIND("/",P627) + 1, LEN(P627)))</f>
        <v>plays</v>
      </c>
      <c r="S627" s="12">
        <f>(((L627/60)/60)/24)+DATE(1970,1,1)</f>
        <v>43857.25</v>
      </c>
      <c r="T627" s="13">
        <f>(((M627/60)/60)/24)+DATE(1970,1,1)</f>
        <v>43871.25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>(E628/D628)*100</f>
        <v>206.32812500000003</v>
      </c>
      <c r="G628" t="s">
        <v>20</v>
      </c>
      <c r="H628">
        <v>189</v>
      </c>
      <c r="I628" s="7">
        <f t="shared" si="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>LEFT(P628, FIND("/", P628)- 1)</f>
        <v>theater</v>
      </c>
      <c r="R628" t="str">
        <f>TRIM(MID(P628, FIND("/",P628) + 1, LEN(P628)))</f>
        <v>plays</v>
      </c>
      <c r="S628" s="12">
        <f>(((L628/60)/60)/24)+DATE(1970,1,1)</f>
        <v>40449.208333333336</v>
      </c>
      <c r="T628" s="13">
        <f>(((M628/60)/60)/24)+DATE(1970,1,1)</f>
        <v>40458.208333333336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>(E629/D629)*100</f>
        <v>694.25</v>
      </c>
      <c r="G629" t="s">
        <v>20</v>
      </c>
      <c r="H629">
        <v>154</v>
      </c>
      <c r="I629" s="7">
        <f t="shared" si="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>LEFT(P629, FIND("/", P629)- 1)</f>
        <v>food</v>
      </c>
      <c r="R629" t="str">
        <f>TRIM(MID(P629, FIND("/",P629) + 1, LEN(P629)))</f>
        <v>food trucks</v>
      </c>
      <c r="S629" s="12">
        <f>(((L629/60)/60)/24)+DATE(1970,1,1)</f>
        <v>40345.208333333336</v>
      </c>
      <c r="T629" s="13">
        <f>(((M629/60)/60)/24)+DATE(1970,1,1)</f>
        <v>40369.208333333336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>(E630/D630)*100</f>
        <v>151.78947368421052</v>
      </c>
      <c r="G630" t="s">
        <v>20</v>
      </c>
      <c r="H630">
        <v>96</v>
      </c>
      <c r="I630" s="7">
        <f t="shared" si="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>LEFT(P630, FIND("/", P630)- 1)</f>
        <v>music</v>
      </c>
      <c r="R630" t="str">
        <f>TRIM(MID(P630, FIND("/",P630) + 1, LEN(P630)))</f>
        <v>indie rock</v>
      </c>
      <c r="S630" s="12">
        <f>(((L630/60)/60)/24)+DATE(1970,1,1)</f>
        <v>40455.208333333336</v>
      </c>
      <c r="T630" s="13">
        <f>(((M630/60)/60)/24)+DATE(1970,1,1)</f>
        <v>40458.208333333336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>(E631/D631)*100</f>
        <v>64.58207217694995</v>
      </c>
      <c r="G631" t="s">
        <v>14</v>
      </c>
      <c r="H631">
        <v>750</v>
      </c>
      <c r="I631" s="7">
        <f t="shared" si="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>LEFT(P631, FIND("/", P631)- 1)</f>
        <v>theater</v>
      </c>
      <c r="R631" t="str">
        <f>TRIM(MID(P631, FIND("/",P631) + 1, LEN(P631)))</f>
        <v>plays</v>
      </c>
      <c r="S631" s="12">
        <f>(((L631/60)/60)/24)+DATE(1970,1,1)</f>
        <v>42557.208333333328</v>
      </c>
      <c r="T631" s="13">
        <f>(((M631/60)/60)/24)+DATE(1970,1,1)</f>
        <v>42559.208333333328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>(E632/D632)*100</f>
        <v>62.873684210526314</v>
      </c>
      <c r="G632" t="s">
        <v>74</v>
      </c>
      <c r="H632">
        <v>87</v>
      </c>
      <c r="I632" s="7">
        <f t="shared" si="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>LEFT(P632, FIND("/", P632)- 1)</f>
        <v>theater</v>
      </c>
      <c r="R632" t="str">
        <f>TRIM(MID(P632, FIND("/",P632) + 1, LEN(P632)))</f>
        <v>plays</v>
      </c>
      <c r="S632" s="12">
        <f>(((L632/60)/60)/24)+DATE(1970,1,1)</f>
        <v>43586.208333333328</v>
      </c>
      <c r="T632" s="13">
        <f>(((M632/60)/60)/24)+DATE(1970,1,1)</f>
        <v>43597.208333333328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>(E633/D633)*100</f>
        <v>310.39864864864865</v>
      </c>
      <c r="G633" t="s">
        <v>20</v>
      </c>
      <c r="H633">
        <v>3063</v>
      </c>
      <c r="I633" s="7">
        <f t="shared" si="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>LEFT(P633, FIND("/", P633)- 1)</f>
        <v>theater</v>
      </c>
      <c r="R633" t="str">
        <f>TRIM(MID(P633, FIND("/",P633) + 1, LEN(P633)))</f>
        <v>plays</v>
      </c>
      <c r="S633" s="12">
        <f>(((L633/60)/60)/24)+DATE(1970,1,1)</f>
        <v>43550.208333333328</v>
      </c>
      <c r="T633" s="13">
        <f>(((M633/60)/60)/24)+DATE(1970,1,1)</f>
        <v>43554.208333333328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>(E634/D634)*100</f>
        <v>42.859916782246884</v>
      </c>
      <c r="G634" t="s">
        <v>47</v>
      </c>
      <c r="H634">
        <v>278</v>
      </c>
      <c r="I634" s="7">
        <f t="shared" si="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>LEFT(P634, FIND("/", P634)- 1)</f>
        <v>theater</v>
      </c>
      <c r="R634" t="str">
        <f>TRIM(MID(P634, FIND("/",P634) + 1, LEN(P634)))</f>
        <v>plays</v>
      </c>
      <c r="S634" s="12">
        <f>(((L634/60)/60)/24)+DATE(1970,1,1)</f>
        <v>41945.208333333336</v>
      </c>
      <c r="T634" s="13">
        <f>(((M634/60)/60)/24)+DATE(1970,1,1)</f>
        <v>41963.25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>(E635/D635)*100</f>
        <v>83.119402985074629</v>
      </c>
      <c r="G635" t="s">
        <v>14</v>
      </c>
      <c r="H635">
        <v>105</v>
      </c>
      <c r="I635" s="7">
        <f t="shared" si="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>LEFT(P635, FIND("/", P635)- 1)</f>
        <v>film &amp; video</v>
      </c>
      <c r="R635" t="str">
        <f>TRIM(MID(P635, FIND("/",P635) + 1, LEN(P635)))</f>
        <v>animation</v>
      </c>
      <c r="S635" s="12">
        <f>(((L635/60)/60)/24)+DATE(1970,1,1)</f>
        <v>42315.25</v>
      </c>
      <c r="T635" s="13">
        <f>(((M635/60)/60)/24)+DATE(1970,1,1)</f>
        <v>42319.25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>(E636/D636)*100</f>
        <v>78.531302876480552</v>
      </c>
      <c r="G636" t="s">
        <v>74</v>
      </c>
      <c r="H636">
        <v>1658</v>
      </c>
      <c r="I636" s="7">
        <f t="shared" si="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>LEFT(P636, FIND("/", P636)- 1)</f>
        <v>film &amp; video</v>
      </c>
      <c r="R636" t="str">
        <f>TRIM(MID(P636, FIND("/",P636) + 1, LEN(P636)))</f>
        <v>television</v>
      </c>
      <c r="S636" s="12">
        <f>(((L636/60)/60)/24)+DATE(1970,1,1)</f>
        <v>42819.208333333328</v>
      </c>
      <c r="T636" s="13">
        <f>(((M636/60)/60)/24)+DATE(1970,1,1)</f>
        <v>42833.208333333328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>(E637/D637)*100</f>
        <v>114.09352517985612</v>
      </c>
      <c r="G637" t="s">
        <v>20</v>
      </c>
      <c r="H637">
        <v>2266</v>
      </c>
      <c r="I637" s="7">
        <f t="shared" si="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>LEFT(P637, FIND("/", P637)- 1)</f>
        <v>film &amp; video</v>
      </c>
      <c r="R637" t="str">
        <f>TRIM(MID(P637, FIND("/",P637) + 1, LEN(P637)))</f>
        <v>television</v>
      </c>
      <c r="S637" s="12">
        <f>(((L637/60)/60)/24)+DATE(1970,1,1)</f>
        <v>41314.25</v>
      </c>
      <c r="T637" s="13">
        <f>(((M637/60)/60)/24)+DATE(1970,1,1)</f>
        <v>41346.208333333336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>(E638/D638)*100</f>
        <v>64.537683358624179</v>
      </c>
      <c r="G638" t="s">
        <v>14</v>
      </c>
      <c r="H638">
        <v>2604</v>
      </c>
      <c r="I638" s="7">
        <f t="shared" si="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>LEFT(P638, FIND("/", P638)- 1)</f>
        <v>film &amp; video</v>
      </c>
      <c r="R638" t="str">
        <f>TRIM(MID(P638, FIND("/",P638) + 1, LEN(P638)))</f>
        <v>animation</v>
      </c>
      <c r="S638" s="12">
        <f>(((L638/60)/60)/24)+DATE(1970,1,1)</f>
        <v>40926.25</v>
      </c>
      <c r="T638" s="13">
        <f>(((M638/60)/60)/24)+DATE(1970,1,1)</f>
        <v>40971.25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>(E639/D639)*100</f>
        <v>79.411764705882348</v>
      </c>
      <c r="G639" t="s">
        <v>14</v>
      </c>
      <c r="H639">
        <v>65</v>
      </c>
      <c r="I639" s="7">
        <f t="shared" si="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>LEFT(P639, FIND("/", P639)- 1)</f>
        <v>theater</v>
      </c>
      <c r="R639" t="str">
        <f>TRIM(MID(P639, FIND("/",P639) + 1, LEN(P639)))</f>
        <v>plays</v>
      </c>
      <c r="S639" s="12">
        <f>(((L639/60)/60)/24)+DATE(1970,1,1)</f>
        <v>42688.25</v>
      </c>
      <c r="T639" s="13">
        <f>(((M639/60)/60)/24)+DATE(1970,1,1)</f>
        <v>42696.25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>(E640/D640)*100</f>
        <v>11.419117647058824</v>
      </c>
      <c r="G640" t="s">
        <v>14</v>
      </c>
      <c r="H640">
        <v>94</v>
      </c>
      <c r="I640" s="7">
        <f t="shared" si="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>LEFT(P640, FIND("/", P640)- 1)</f>
        <v>theater</v>
      </c>
      <c r="R640" t="str">
        <f>TRIM(MID(P640, FIND("/",P640) + 1, LEN(P640)))</f>
        <v>plays</v>
      </c>
      <c r="S640" s="12">
        <f>(((L640/60)/60)/24)+DATE(1970,1,1)</f>
        <v>40386.208333333336</v>
      </c>
      <c r="T640" s="13">
        <f>(((M640/60)/60)/24)+DATE(1970,1,1)</f>
        <v>40398.208333333336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>(E641/D641)*100</f>
        <v>56.186046511627907</v>
      </c>
      <c r="G641" t="s">
        <v>47</v>
      </c>
      <c r="H641">
        <v>45</v>
      </c>
      <c r="I641" s="7">
        <f t="shared" si="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>LEFT(P641, FIND("/", P641)- 1)</f>
        <v>film &amp; video</v>
      </c>
      <c r="R641" t="str">
        <f>TRIM(MID(P641, FIND("/",P641) + 1, LEN(P641)))</f>
        <v>drama</v>
      </c>
      <c r="S641" s="12">
        <f>(((L641/60)/60)/24)+DATE(1970,1,1)</f>
        <v>43309.208333333328</v>
      </c>
      <c r="T641" s="13">
        <f>(((M641/60)/60)/24)+DATE(1970,1,1)</f>
        <v>43309.208333333328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>(E642/D642)*100</f>
        <v>16.501669449081803</v>
      </c>
      <c r="G642" t="s">
        <v>14</v>
      </c>
      <c r="H642">
        <v>257</v>
      </c>
      <c r="I642" s="7">
        <f t="shared" si="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>LEFT(P642, FIND("/", P642)- 1)</f>
        <v>theater</v>
      </c>
      <c r="R642" t="str">
        <f>TRIM(MID(P642, FIND("/",P642) + 1, LEN(P642)))</f>
        <v>plays</v>
      </c>
      <c r="S642" s="12">
        <f>(((L642/60)/60)/24)+DATE(1970,1,1)</f>
        <v>42387.25</v>
      </c>
      <c r="T642" s="13">
        <f>(((M642/60)/60)/24)+DATE(1970,1,1)</f>
        <v>42390.25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>(E643/D643)*100</f>
        <v>119.96808510638297</v>
      </c>
      <c r="G643" t="s">
        <v>20</v>
      </c>
      <c r="H643">
        <v>194</v>
      </c>
      <c r="I643" s="7">
        <f t="shared" ref="I643:I706" si="10">IF(F643=0, 0, (E643/H643))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>LEFT(P643, FIND("/", P643)- 1)</f>
        <v>theater</v>
      </c>
      <c r="R643" t="str">
        <f>TRIM(MID(P643, FIND("/",P643) + 1, LEN(P643)))</f>
        <v>plays</v>
      </c>
      <c r="S643" s="12">
        <f>(((L643/60)/60)/24)+DATE(1970,1,1)</f>
        <v>42786.25</v>
      </c>
      <c r="T643" s="13">
        <f>(((M643/60)/60)/24)+DATE(1970,1,1)</f>
        <v>42814.208333333328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>(E644/D644)*100</f>
        <v>145.45652173913044</v>
      </c>
      <c r="G644" t="s">
        <v>20</v>
      </c>
      <c r="H644">
        <v>129</v>
      </c>
      <c r="I644" s="7">
        <f t="shared" si="10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>LEFT(P644, FIND("/", P644)- 1)</f>
        <v>technology</v>
      </c>
      <c r="R644" t="str">
        <f>TRIM(MID(P644, FIND("/",P644) + 1, LEN(P644)))</f>
        <v>wearables</v>
      </c>
      <c r="S644" s="12">
        <f>(((L644/60)/60)/24)+DATE(1970,1,1)</f>
        <v>43451.25</v>
      </c>
      <c r="T644" s="13">
        <f>(((M644/60)/60)/24)+DATE(1970,1,1)</f>
        <v>43460.25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>(E645/D645)*100</f>
        <v>221.38255033557047</v>
      </c>
      <c r="G645" t="s">
        <v>20</v>
      </c>
      <c r="H645">
        <v>375</v>
      </c>
      <c r="I645" s="7">
        <f t="shared" si="10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>LEFT(P645, FIND("/", P645)- 1)</f>
        <v>theater</v>
      </c>
      <c r="R645" t="str">
        <f>TRIM(MID(P645, FIND("/",P645) + 1, LEN(P645)))</f>
        <v>plays</v>
      </c>
      <c r="S645" s="12">
        <f>(((L645/60)/60)/24)+DATE(1970,1,1)</f>
        <v>42795.25</v>
      </c>
      <c r="T645" s="13">
        <f>(((M645/60)/60)/24)+DATE(1970,1,1)</f>
        <v>42813.208333333328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>(E646/D646)*100</f>
        <v>48.396694214876035</v>
      </c>
      <c r="G646" t="s">
        <v>14</v>
      </c>
      <c r="H646">
        <v>2928</v>
      </c>
      <c r="I646" s="7">
        <f t="shared" si="10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>LEFT(P646, FIND("/", P646)- 1)</f>
        <v>theater</v>
      </c>
      <c r="R646" t="str">
        <f>TRIM(MID(P646, FIND("/",P646) + 1, LEN(P646)))</f>
        <v>plays</v>
      </c>
      <c r="S646" s="12">
        <f>(((L646/60)/60)/24)+DATE(1970,1,1)</f>
        <v>43452.25</v>
      </c>
      <c r="T646" s="13">
        <f>(((M646/60)/60)/24)+DATE(1970,1,1)</f>
        <v>43468.25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>(E647/D647)*100</f>
        <v>92.911504424778755</v>
      </c>
      <c r="G647" t="s">
        <v>14</v>
      </c>
      <c r="H647">
        <v>4697</v>
      </c>
      <c r="I647" s="7">
        <f t="shared" si="10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>LEFT(P647, FIND("/", P647)- 1)</f>
        <v>music</v>
      </c>
      <c r="R647" t="str">
        <f>TRIM(MID(P647, FIND("/",P647) + 1, LEN(P647)))</f>
        <v>rock</v>
      </c>
      <c r="S647" s="12">
        <f>(((L647/60)/60)/24)+DATE(1970,1,1)</f>
        <v>43369.208333333328</v>
      </c>
      <c r="T647" s="13">
        <f>(((M647/60)/60)/24)+DATE(1970,1,1)</f>
        <v>43390.208333333328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>(E648/D648)*100</f>
        <v>88.599797365754824</v>
      </c>
      <c r="G648" t="s">
        <v>14</v>
      </c>
      <c r="H648">
        <v>2915</v>
      </c>
      <c r="I648" s="7">
        <f t="shared" si="10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>LEFT(P648, FIND("/", P648)- 1)</f>
        <v>games</v>
      </c>
      <c r="R648" t="str">
        <f>TRIM(MID(P648, FIND("/",P648) + 1, LEN(P648)))</f>
        <v>video games</v>
      </c>
      <c r="S648" s="12">
        <f>(((L648/60)/60)/24)+DATE(1970,1,1)</f>
        <v>41346.208333333336</v>
      </c>
      <c r="T648" s="13">
        <f>(((M648/60)/60)/24)+DATE(1970,1,1)</f>
        <v>41357.208333333336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>(E649/D649)*100</f>
        <v>41.4</v>
      </c>
      <c r="G649" t="s">
        <v>14</v>
      </c>
      <c r="H649">
        <v>18</v>
      </c>
      <c r="I649" s="7">
        <f t="shared" si="10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>LEFT(P649, FIND("/", P649)- 1)</f>
        <v>publishing</v>
      </c>
      <c r="R649" t="str">
        <f>TRIM(MID(P649, FIND("/",P649) + 1, LEN(P649)))</f>
        <v>translations</v>
      </c>
      <c r="S649" s="12">
        <f>(((L649/60)/60)/24)+DATE(1970,1,1)</f>
        <v>43199.208333333328</v>
      </c>
      <c r="T649" s="13">
        <f>(((M649/60)/60)/24)+DATE(1970,1,1)</f>
        <v>43223.208333333328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>(E650/D650)*100</f>
        <v>63.056795131845846</v>
      </c>
      <c r="G650" t="s">
        <v>74</v>
      </c>
      <c r="H650">
        <v>723</v>
      </c>
      <c r="I650" s="7">
        <f t="shared" si="10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>LEFT(P650, FIND("/", P650)- 1)</f>
        <v>food</v>
      </c>
      <c r="R650" t="str">
        <f>TRIM(MID(P650, FIND("/",P650) + 1, LEN(P650)))</f>
        <v>food trucks</v>
      </c>
      <c r="S650" s="12">
        <f>(((L650/60)/60)/24)+DATE(1970,1,1)</f>
        <v>42922.208333333328</v>
      </c>
      <c r="T650" s="13">
        <f>(((M650/60)/60)/24)+DATE(1970,1,1)</f>
        <v>42940.208333333328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>(E651/D651)*100</f>
        <v>48.482333607230892</v>
      </c>
      <c r="G651" t="s">
        <v>14</v>
      </c>
      <c r="H651">
        <v>602</v>
      </c>
      <c r="I651" s="7">
        <f t="shared" si="10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>LEFT(P651, FIND("/", P651)- 1)</f>
        <v>theater</v>
      </c>
      <c r="R651" t="str">
        <f>TRIM(MID(P651, FIND("/",P651) + 1, LEN(P651)))</f>
        <v>plays</v>
      </c>
      <c r="S651" s="12">
        <f>(((L651/60)/60)/24)+DATE(1970,1,1)</f>
        <v>40471.208333333336</v>
      </c>
      <c r="T651" s="13">
        <f>(((M651/60)/60)/24)+DATE(1970,1,1)</f>
        <v>40482.208333333336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>(E652/D652)*100</f>
        <v>2</v>
      </c>
      <c r="G652" t="s">
        <v>14</v>
      </c>
      <c r="H652">
        <v>1</v>
      </c>
      <c r="I652" s="7">
        <f t="shared" si="10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>LEFT(P652, FIND("/", P652)- 1)</f>
        <v>music</v>
      </c>
      <c r="R652" t="str">
        <f>TRIM(MID(P652, FIND("/",P652) + 1, LEN(P652)))</f>
        <v>jazz</v>
      </c>
      <c r="S652" s="12">
        <f>(((L652/60)/60)/24)+DATE(1970,1,1)</f>
        <v>41828.208333333336</v>
      </c>
      <c r="T652" s="13">
        <f>(((M652/60)/60)/24)+DATE(1970,1,1)</f>
        <v>41855.208333333336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>(E653/D653)*100</f>
        <v>88.47941026944585</v>
      </c>
      <c r="G653" t="s">
        <v>14</v>
      </c>
      <c r="H653">
        <v>3868</v>
      </c>
      <c r="I653" s="7">
        <f t="shared" si="10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>LEFT(P653, FIND("/", P653)- 1)</f>
        <v>film &amp; video</v>
      </c>
      <c r="R653" t="str">
        <f>TRIM(MID(P653, FIND("/",P653) + 1, LEN(P653)))</f>
        <v>shorts</v>
      </c>
      <c r="S653" s="12">
        <f>(((L653/60)/60)/24)+DATE(1970,1,1)</f>
        <v>41692.25</v>
      </c>
      <c r="T653" s="13">
        <f>(((M653/60)/60)/24)+DATE(1970,1,1)</f>
        <v>41707.25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>(E654/D654)*100</f>
        <v>126.84</v>
      </c>
      <c r="G654" t="s">
        <v>20</v>
      </c>
      <c r="H654">
        <v>409</v>
      </c>
      <c r="I654" s="7">
        <f t="shared" si="10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>LEFT(P654, FIND("/", P654)- 1)</f>
        <v>technology</v>
      </c>
      <c r="R654" t="str">
        <f>TRIM(MID(P654, FIND("/",P654) + 1, LEN(P654)))</f>
        <v>web</v>
      </c>
      <c r="S654" s="12">
        <f>(((L654/60)/60)/24)+DATE(1970,1,1)</f>
        <v>42587.208333333328</v>
      </c>
      <c r="T654" s="13">
        <f>(((M654/60)/60)/24)+DATE(1970,1,1)</f>
        <v>42630.208333333328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>(E655/D655)*100</f>
        <v>2338.833333333333</v>
      </c>
      <c r="G655" t="s">
        <v>20</v>
      </c>
      <c r="H655">
        <v>234</v>
      </c>
      <c r="I655" s="7">
        <f t="shared" si="10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>LEFT(P655, FIND("/", P655)- 1)</f>
        <v>technology</v>
      </c>
      <c r="R655" t="str">
        <f>TRIM(MID(P655, FIND("/",P655) + 1, LEN(P655)))</f>
        <v>web</v>
      </c>
      <c r="S655" s="12">
        <f>(((L655/60)/60)/24)+DATE(1970,1,1)</f>
        <v>42468.208333333328</v>
      </c>
      <c r="T655" s="13">
        <f>(((M655/60)/60)/24)+DATE(1970,1,1)</f>
        <v>42470.208333333328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>(E656/D656)*100</f>
        <v>508.38857142857148</v>
      </c>
      <c r="G656" t="s">
        <v>20</v>
      </c>
      <c r="H656">
        <v>3016</v>
      </c>
      <c r="I656" s="7">
        <f t="shared" si="10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>LEFT(P656, FIND("/", P656)- 1)</f>
        <v>music</v>
      </c>
      <c r="R656" t="str">
        <f>TRIM(MID(P656, FIND("/",P656) + 1, LEN(P656)))</f>
        <v>metal</v>
      </c>
      <c r="S656" s="12">
        <f>(((L656/60)/60)/24)+DATE(1970,1,1)</f>
        <v>42240.208333333328</v>
      </c>
      <c r="T656" s="13">
        <f>(((M656/60)/60)/24)+DATE(1970,1,1)</f>
        <v>42245.208333333328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>(E657/D657)*100</f>
        <v>191.47826086956522</v>
      </c>
      <c r="G657" t="s">
        <v>20</v>
      </c>
      <c r="H657">
        <v>264</v>
      </c>
      <c r="I657" s="7">
        <f t="shared" si="10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>LEFT(P657, FIND("/", P657)- 1)</f>
        <v>photography</v>
      </c>
      <c r="R657" t="str">
        <f>TRIM(MID(P657, FIND("/",P657) + 1, LEN(P657)))</f>
        <v>photography books</v>
      </c>
      <c r="S657" s="12">
        <f>(((L657/60)/60)/24)+DATE(1970,1,1)</f>
        <v>42796.25</v>
      </c>
      <c r="T657" s="13">
        <f>(((M657/60)/60)/24)+DATE(1970,1,1)</f>
        <v>42809.208333333328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>(E658/D658)*100</f>
        <v>42.127533783783782</v>
      </c>
      <c r="G658" t="s">
        <v>14</v>
      </c>
      <c r="H658">
        <v>504</v>
      </c>
      <c r="I658" s="7">
        <f t="shared" si="10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>LEFT(P658, FIND("/", P658)- 1)</f>
        <v>food</v>
      </c>
      <c r="R658" t="str">
        <f>TRIM(MID(P658, FIND("/",P658) + 1, LEN(P658)))</f>
        <v>food trucks</v>
      </c>
      <c r="S658" s="12">
        <f>(((L658/60)/60)/24)+DATE(1970,1,1)</f>
        <v>43097.25</v>
      </c>
      <c r="T658" s="13">
        <f>(((M658/60)/60)/24)+DATE(1970,1,1)</f>
        <v>43102.25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>(E659/D659)*100</f>
        <v>8.24</v>
      </c>
      <c r="G659" t="s">
        <v>14</v>
      </c>
      <c r="H659">
        <v>14</v>
      </c>
      <c r="I659" s="7">
        <f t="shared" si="10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>LEFT(P659, FIND("/", P659)- 1)</f>
        <v>film &amp; video</v>
      </c>
      <c r="R659" t="str">
        <f>TRIM(MID(P659, FIND("/",P659) + 1, LEN(P659)))</f>
        <v>science fiction</v>
      </c>
      <c r="S659" s="12">
        <f>(((L659/60)/60)/24)+DATE(1970,1,1)</f>
        <v>43096.25</v>
      </c>
      <c r="T659" s="13">
        <f>(((M659/60)/60)/24)+DATE(1970,1,1)</f>
        <v>43112.25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>(E660/D660)*100</f>
        <v>60.064638783269963</v>
      </c>
      <c r="G660" t="s">
        <v>74</v>
      </c>
      <c r="H660">
        <v>390</v>
      </c>
      <c r="I660" s="7">
        <f t="shared" si="10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>LEFT(P660, FIND("/", P660)- 1)</f>
        <v>music</v>
      </c>
      <c r="R660" t="str">
        <f>TRIM(MID(P660, FIND("/",P660) + 1, LEN(P660)))</f>
        <v>rock</v>
      </c>
      <c r="S660" s="12">
        <f>(((L660/60)/60)/24)+DATE(1970,1,1)</f>
        <v>42246.208333333328</v>
      </c>
      <c r="T660" s="13">
        <f>(((M660/60)/60)/24)+DATE(1970,1,1)</f>
        <v>42269.208333333328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>(E661/D661)*100</f>
        <v>47.232808616404313</v>
      </c>
      <c r="G661" t="s">
        <v>14</v>
      </c>
      <c r="H661">
        <v>750</v>
      </c>
      <c r="I661" s="7">
        <f t="shared" si="10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>LEFT(P661, FIND("/", P661)- 1)</f>
        <v>film &amp; video</v>
      </c>
      <c r="R661" t="str">
        <f>TRIM(MID(P661, FIND("/",P661) + 1, LEN(P661)))</f>
        <v>documentary</v>
      </c>
      <c r="S661" s="12">
        <f>(((L661/60)/60)/24)+DATE(1970,1,1)</f>
        <v>40570.25</v>
      </c>
      <c r="T661" s="13">
        <f>(((M661/60)/60)/24)+DATE(1970,1,1)</f>
        <v>40571.25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>(E662/D662)*100</f>
        <v>81.736263736263737</v>
      </c>
      <c r="G662" t="s">
        <v>14</v>
      </c>
      <c r="H662">
        <v>77</v>
      </c>
      <c r="I662" s="7">
        <f t="shared" si="10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>LEFT(P662, FIND("/", P662)- 1)</f>
        <v>theater</v>
      </c>
      <c r="R662" t="str">
        <f>TRIM(MID(P662, FIND("/",P662) + 1, LEN(P662)))</f>
        <v>plays</v>
      </c>
      <c r="S662" s="12">
        <f>(((L662/60)/60)/24)+DATE(1970,1,1)</f>
        <v>42237.208333333328</v>
      </c>
      <c r="T662" s="13">
        <f>(((M662/60)/60)/24)+DATE(1970,1,1)</f>
        <v>42246.208333333328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>(E663/D663)*100</f>
        <v>54.187265917603</v>
      </c>
      <c r="G663" t="s">
        <v>14</v>
      </c>
      <c r="H663">
        <v>752</v>
      </c>
      <c r="I663" s="7">
        <f t="shared" si="10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>LEFT(P663, FIND("/", P663)- 1)</f>
        <v>music</v>
      </c>
      <c r="R663" t="str">
        <f>TRIM(MID(P663, FIND("/",P663) + 1, LEN(P663)))</f>
        <v>jazz</v>
      </c>
      <c r="S663" s="12">
        <f>(((L663/60)/60)/24)+DATE(1970,1,1)</f>
        <v>40996.208333333336</v>
      </c>
      <c r="T663" s="13">
        <f>(((M663/60)/60)/24)+DATE(1970,1,1)</f>
        <v>41026.208333333336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>(E664/D664)*100</f>
        <v>97.868131868131869</v>
      </c>
      <c r="G664" t="s">
        <v>14</v>
      </c>
      <c r="H664">
        <v>131</v>
      </c>
      <c r="I664" s="7">
        <f t="shared" si="10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>LEFT(P664, FIND("/", P664)- 1)</f>
        <v>theater</v>
      </c>
      <c r="R664" t="str">
        <f>TRIM(MID(P664, FIND("/",P664) + 1, LEN(P664)))</f>
        <v>plays</v>
      </c>
      <c r="S664" s="12">
        <f>(((L664/60)/60)/24)+DATE(1970,1,1)</f>
        <v>43443.25</v>
      </c>
      <c r="T664" s="13">
        <f>(((M664/60)/60)/24)+DATE(1970,1,1)</f>
        <v>43447.25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>(E665/D665)*100</f>
        <v>77.239999999999995</v>
      </c>
      <c r="G665" t="s">
        <v>14</v>
      </c>
      <c r="H665">
        <v>87</v>
      </c>
      <c r="I665" s="7">
        <f t="shared" si="10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>LEFT(P665, FIND("/", P665)- 1)</f>
        <v>theater</v>
      </c>
      <c r="R665" t="str">
        <f>TRIM(MID(P665, FIND("/",P665) + 1, LEN(P665)))</f>
        <v>plays</v>
      </c>
      <c r="S665" s="12">
        <f>(((L665/60)/60)/24)+DATE(1970,1,1)</f>
        <v>40458.208333333336</v>
      </c>
      <c r="T665" s="13">
        <f>(((M665/60)/60)/24)+DATE(1970,1,1)</f>
        <v>40481.208333333336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>(E666/D666)*100</f>
        <v>33.464735516372798</v>
      </c>
      <c r="G666" t="s">
        <v>14</v>
      </c>
      <c r="H666">
        <v>1063</v>
      </c>
      <c r="I666" s="7">
        <f t="shared" si="10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>LEFT(P666, FIND("/", P666)- 1)</f>
        <v>music</v>
      </c>
      <c r="R666" t="str">
        <f>TRIM(MID(P666, FIND("/",P666) + 1, LEN(P666)))</f>
        <v>jazz</v>
      </c>
      <c r="S666" s="12">
        <f>(((L666/60)/60)/24)+DATE(1970,1,1)</f>
        <v>40959.25</v>
      </c>
      <c r="T666" s="13">
        <f>(((M666/60)/60)/24)+DATE(1970,1,1)</f>
        <v>40969.25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>(E667/D667)*100</f>
        <v>239.58823529411765</v>
      </c>
      <c r="G667" t="s">
        <v>20</v>
      </c>
      <c r="H667">
        <v>272</v>
      </c>
      <c r="I667" s="7">
        <f t="shared" si="10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>LEFT(P667, FIND("/", P667)- 1)</f>
        <v>film &amp; video</v>
      </c>
      <c r="R667" t="str">
        <f>TRIM(MID(P667, FIND("/",P667) + 1, LEN(P667)))</f>
        <v>documentary</v>
      </c>
      <c r="S667" s="12">
        <f>(((L667/60)/60)/24)+DATE(1970,1,1)</f>
        <v>40733.208333333336</v>
      </c>
      <c r="T667" s="13">
        <f>(((M667/60)/60)/24)+DATE(1970,1,1)</f>
        <v>40747.208333333336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>(E668/D668)*100</f>
        <v>64.032258064516128</v>
      </c>
      <c r="G668" t="s">
        <v>74</v>
      </c>
      <c r="H668">
        <v>25</v>
      </c>
      <c r="I668" s="7">
        <f t="shared" si="1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>LEFT(P668, FIND("/", P668)- 1)</f>
        <v>theater</v>
      </c>
      <c r="R668" t="str">
        <f>TRIM(MID(P668, FIND("/",P668) + 1, LEN(P668)))</f>
        <v>plays</v>
      </c>
      <c r="S668" s="12">
        <f>(((L668/60)/60)/24)+DATE(1970,1,1)</f>
        <v>41516.208333333336</v>
      </c>
      <c r="T668" s="13">
        <f>(((M668/60)/60)/24)+DATE(1970,1,1)</f>
        <v>41522.208333333336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>(E669/D669)*100</f>
        <v>176.15942028985506</v>
      </c>
      <c r="G669" t="s">
        <v>20</v>
      </c>
      <c r="H669">
        <v>419</v>
      </c>
      <c r="I669" s="7">
        <f t="shared" si="10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>LEFT(P669, FIND("/", P669)- 1)</f>
        <v>journalism</v>
      </c>
      <c r="R669" t="str">
        <f>TRIM(MID(P669, FIND("/",P669) + 1, LEN(P669)))</f>
        <v>audio</v>
      </c>
      <c r="S669" s="12">
        <f>(((L669/60)/60)/24)+DATE(1970,1,1)</f>
        <v>41892.208333333336</v>
      </c>
      <c r="T669" s="13">
        <f>(((M669/60)/60)/24)+DATE(1970,1,1)</f>
        <v>41901.208333333336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>(E670/D670)*100</f>
        <v>20.33818181818182</v>
      </c>
      <c r="G670" t="s">
        <v>14</v>
      </c>
      <c r="H670">
        <v>76</v>
      </c>
      <c r="I670" s="7">
        <f t="shared" si="10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>LEFT(P670, FIND("/", P670)- 1)</f>
        <v>theater</v>
      </c>
      <c r="R670" t="str">
        <f>TRIM(MID(P670, FIND("/",P670) + 1, LEN(P670)))</f>
        <v>plays</v>
      </c>
      <c r="S670" s="12">
        <f>(((L670/60)/60)/24)+DATE(1970,1,1)</f>
        <v>41122.208333333336</v>
      </c>
      <c r="T670" s="13">
        <f>(((M670/60)/60)/24)+DATE(1970,1,1)</f>
        <v>41134.208333333336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>(E671/D671)*100</f>
        <v>358.64754098360658</v>
      </c>
      <c r="G671" t="s">
        <v>20</v>
      </c>
      <c r="H671">
        <v>1621</v>
      </c>
      <c r="I671" s="7">
        <f t="shared" si="10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>LEFT(P671, FIND("/", P671)- 1)</f>
        <v>theater</v>
      </c>
      <c r="R671" t="str">
        <f>TRIM(MID(P671, FIND("/",P671) + 1, LEN(P671)))</f>
        <v>plays</v>
      </c>
      <c r="S671" s="12">
        <f>(((L671/60)/60)/24)+DATE(1970,1,1)</f>
        <v>42912.208333333328</v>
      </c>
      <c r="T671" s="13">
        <f>(((M671/60)/60)/24)+DATE(1970,1,1)</f>
        <v>42921.208333333328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>(E672/D672)*100</f>
        <v>468.85802469135803</v>
      </c>
      <c r="G672" t="s">
        <v>20</v>
      </c>
      <c r="H672">
        <v>1101</v>
      </c>
      <c r="I672" s="7">
        <f t="shared" si="10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>LEFT(P672, FIND("/", P672)- 1)</f>
        <v>music</v>
      </c>
      <c r="R672" t="str">
        <f>TRIM(MID(P672, FIND("/",P672) + 1, LEN(P672)))</f>
        <v>indie rock</v>
      </c>
      <c r="S672" s="12">
        <f>(((L672/60)/60)/24)+DATE(1970,1,1)</f>
        <v>42425.25</v>
      </c>
      <c r="T672" s="13">
        <f>(((M672/60)/60)/24)+DATE(1970,1,1)</f>
        <v>42437.25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>(E673/D673)*100</f>
        <v>122.05635245901641</v>
      </c>
      <c r="G673" t="s">
        <v>20</v>
      </c>
      <c r="H673">
        <v>1073</v>
      </c>
      <c r="I673" s="7">
        <f t="shared" si="10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>LEFT(P673, FIND("/", P673)- 1)</f>
        <v>theater</v>
      </c>
      <c r="R673" t="str">
        <f>TRIM(MID(P673, FIND("/",P673) + 1, LEN(P673)))</f>
        <v>plays</v>
      </c>
      <c r="S673" s="12">
        <f>(((L673/60)/60)/24)+DATE(1970,1,1)</f>
        <v>40390.208333333336</v>
      </c>
      <c r="T673" s="13">
        <f>(((M673/60)/60)/24)+DATE(1970,1,1)</f>
        <v>40394.208333333336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>(E674/D674)*100</f>
        <v>55.931783729156137</v>
      </c>
      <c r="G674" t="s">
        <v>14</v>
      </c>
      <c r="H674">
        <v>4428</v>
      </c>
      <c r="I674" s="7">
        <f t="shared" si="10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>LEFT(P674, FIND("/", P674)- 1)</f>
        <v>theater</v>
      </c>
      <c r="R674" t="str">
        <f>TRIM(MID(P674, FIND("/",P674) + 1, LEN(P674)))</f>
        <v>plays</v>
      </c>
      <c r="S674" s="12">
        <f>(((L674/60)/60)/24)+DATE(1970,1,1)</f>
        <v>43180.208333333328</v>
      </c>
      <c r="T674" s="13">
        <f>(((M674/60)/60)/24)+DATE(1970,1,1)</f>
        <v>43190.208333333328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>(E675/D675)*100</f>
        <v>43.660714285714285</v>
      </c>
      <c r="G675" t="s">
        <v>14</v>
      </c>
      <c r="H675">
        <v>58</v>
      </c>
      <c r="I675" s="7">
        <f t="shared" si="10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>LEFT(P675, FIND("/", P675)- 1)</f>
        <v>music</v>
      </c>
      <c r="R675" t="str">
        <f>TRIM(MID(P675, FIND("/",P675) + 1, LEN(P675)))</f>
        <v>indie rock</v>
      </c>
      <c r="S675" s="12">
        <f>(((L675/60)/60)/24)+DATE(1970,1,1)</f>
        <v>42475.208333333328</v>
      </c>
      <c r="T675" s="13">
        <f>(((M675/60)/60)/24)+DATE(1970,1,1)</f>
        <v>42496.208333333328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>(E676/D676)*100</f>
        <v>33.53837141183363</v>
      </c>
      <c r="G676" t="s">
        <v>74</v>
      </c>
      <c r="H676">
        <v>1218</v>
      </c>
      <c r="I676" s="7">
        <f t="shared" si="10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>LEFT(P676, FIND("/", P676)- 1)</f>
        <v>photography</v>
      </c>
      <c r="R676" t="str">
        <f>TRIM(MID(P676, FIND("/",P676) + 1, LEN(P676)))</f>
        <v>photography books</v>
      </c>
      <c r="S676" s="12">
        <f>(((L676/60)/60)/24)+DATE(1970,1,1)</f>
        <v>40774.208333333336</v>
      </c>
      <c r="T676" s="13">
        <f>(((M676/60)/60)/24)+DATE(1970,1,1)</f>
        <v>40821.208333333336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>(E677/D677)*100</f>
        <v>122.97938144329896</v>
      </c>
      <c r="G677" t="s">
        <v>20</v>
      </c>
      <c r="H677">
        <v>331</v>
      </c>
      <c r="I677" s="7">
        <f t="shared" si="10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>LEFT(P677, FIND("/", P677)- 1)</f>
        <v>journalism</v>
      </c>
      <c r="R677" t="str">
        <f>TRIM(MID(P677, FIND("/",P677) + 1, LEN(P677)))</f>
        <v>audio</v>
      </c>
      <c r="S677" s="12">
        <f>(((L677/60)/60)/24)+DATE(1970,1,1)</f>
        <v>43719.208333333328</v>
      </c>
      <c r="T677" s="13">
        <f>(((M677/60)/60)/24)+DATE(1970,1,1)</f>
        <v>43726.208333333328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>(E678/D678)*100</f>
        <v>189.74959871589084</v>
      </c>
      <c r="G678" t="s">
        <v>20</v>
      </c>
      <c r="H678">
        <v>1170</v>
      </c>
      <c r="I678" s="7">
        <f t="shared" si="10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>LEFT(P678, FIND("/", P678)- 1)</f>
        <v>photography</v>
      </c>
      <c r="R678" t="str">
        <f>TRIM(MID(P678, FIND("/",P678) + 1, LEN(P678)))</f>
        <v>photography books</v>
      </c>
      <c r="S678" s="12">
        <f>(((L678/60)/60)/24)+DATE(1970,1,1)</f>
        <v>41178.208333333336</v>
      </c>
      <c r="T678" s="13">
        <f>(((M678/60)/60)/24)+DATE(1970,1,1)</f>
        <v>41187.208333333336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>(E679/D679)*100</f>
        <v>83.622641509433961</v>
      </c>
      <c r="G679" t="s">
        <v>14</v>
      </c>
      <c r="H679">
        <v>111</v>
      </c>
      <c r="I679" s="7">
        <f t="shared" si="10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>LEFT(P679, FIND("/", P679)- 1)</f>
        <v>publishing</v>
      </c>
      <c r="R679" t="str">
        <f>TRIM(MID(P679, FIND("/",P679) + 1, LEN(P679)))</f>
        <v>fiction</v>
      </c>
      <c r="S679" s="12">
        <f>(((L679/60)/60)/24)+DATE(1970,1,1)</f>
        <v>42561.208333333328</v>
      </c>
      <c r="T679" s="13">
        <f>(((M679/60)/60)/24)+DATE(1970,1,1)</f>
        <v>42611.208333333328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>(E680/D680)*100</f>
        <v>17.968844221105527</v>
      </c>
      <c r="G680" t="s">
        <v>74</v>
      </c>
      <c r="H680">
        <v>215</v>
      </c>
      <c r="I680" s="7">
        <f t="shared" si="10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>LEFT(P680, FIND("/", P680)- 1)</f>
        <v>film &amp; video</v>
      </c>
      <c r="R680" t="str">
        <f>TRIM(MID(P680, FIND("/",P680) + 1, LEN(P680)))</f>
        <v>drama</v>
      </c>
      <c r="S680" s="12">
        <f>(((L680/60)/60)/24)+DATE(1970,1,1)</f>
        <v>43484.25</v>
      </c>
      <c r="T680" s="13">
        <f>(((M680/60)/60)/24)+DATE(1970,1,1)</f>
        <v>43486.25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>(E681/D681)*100</f>
        <v>1036.5</v>
      </c>
      <c r="G681" t="s">
        <v>20</v>
      </c>
      <c r="H681">
        <v>363</v>
      </c>
      <c r="I681" s="7">
        <f t="shared" si="10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>LEFT(P681, FIND("/", P681)- 1)</f>
        <v>food</v>
      </c>
      <c r="R681" t="str">
        <f>TRIM(MID(P681, FIND("/",P681) + 1, LEN(P681)))</f>
        <v>food trucks</v>
      </c>
      <c r="S681" s="12">
        <f>(((L681/60)/60)/24)+DATE(1970,1,1)</f>
        <v>43756.208333333328</v>
      </c>
      <c r="T681" s="13">
        <f>(((M681/60)/60)/24)+DATE(1970,1,1)</f>
        <v>43761.208333333328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>(E682/D682)*100</f>
        <v>97.405219780219781</v>
      </c>
      <c r="G682" t="s">
        <v>14</v>
      </c>
      <c r="H682">
        <v>2955</v>
      </c>
      <c r="I682" s="7">
        <f t="shared" si="10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>LEFT(P682, FIND("/", P682)- 1)</f>
        <v>games</v>
      </c>
      <c r="R682" t="str">
        <f>TRIM(MID(P682, FIND("/",P682) + 1, LEN(P682)))</f>
        <v>mobile games</v>
      </c>
      <c r="S682" s="12">
        <f>(((L682/60)/60)/24)+DATE(1970,1,1)</f>
        <v>43813.25</v>
      </c>
      <c r="T682" s="13">
        <f>(((M682/60)/60)/24)+DATE(1970,1,1)</f>
        <v>43815.25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>(E683/D683)*100</f>
        <v>86.386203150461711</v>
      </c>
      <c r="G683" t="s">
        <v>14</v>
      </c>
      <c r="H683">
        <v>1657</v>
      </c>
      <c r="I683" s="7">
        <f t="shared" si="10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>LEFT(P683, FIND("/", P683)- 1)</f>
        <v>theater</v>
      </c>
      <c r="R683" t="str">
        <f>TRIM(MID(P683, FIND("/",P683) + 1, LEN(P683)))</f>
        <v>plays</v>
      </c>
      <c r="S683" s="12">
        <f>(((L683/60)/60)/24)+DATE(1970,1,1)</f>
        <v>40898.25</v>
      </c>
      <c r="T683" s="13">
        <f>(((M683/60)/60)/24)+DATE(1970,1,1)</f>
        <v>40904.25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>(E684/D684)*100</f>
        <v>150.16666666666666</v>
      </c>
      <c r="G684" t="s">
        <v>20</v>
      </c>
      <c r="H684">
        <v>103</v>
      </c>
      <c r="I684" s="7">
        <f t="shared" si="10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>LEFT(P684, FIND("/", P684)- 1)</f>
        <v>theater</v>
      </c>
      <c r="R684" t="str">
        <f>TRIM(MID(P684, FIND("/",P684) + 1, LEN(P684)))</f>
        <v>plays</v>
      </c>
      <c r="S684" s="12">
        <f>(((L684/60)/60)/24)+DATE(1970,1,1)</f>
        <v>41619.25</v>
      </c>
      <c r="T684" s="13">
        <f>(((M684/60)/60)/24)+DATE(1970,1,1)</f>
        <v>41628.25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>(E685/D685)*100</f>
        <v>358.43478260869563</v>
      </c>
      <c r="G685" t="s">
        <v>20</v>
      </c>
      <c r="H685">
        <v>147</v>
      </c>
      <c r="I685" s="7">
        <f t="shared" si="10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>LEFT(P685, FIND("/", P685)- 1)</f>
        <v>theater</v>
      </c>
      <c r="R685" t="str">
        <f>TRIM(MID(P685, FIND("/",P685) + 1, LEN(P685)))</f>
        <v>plays</v>
      </c>
      <c r="S685" s="12">
        <f>(((L685/60)/60)/24)+DATE(1970,1,1)</f>
        <v>43359.208333333328</v>
      </c>
      <c r="T685" s="13">
        <f>(((M685/60)/60)/24)+DATE(1970,1,1)</f>
        <v>43361.208333333328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>(E686/D686)*100</f>
        <v>542.85714285714289</v>
      </c>
      <c r="G686" t="s">
        <v>20</v>
      </c>
      <c r="H686">
        <v>110</v>
      </c>
      <c r="I686" s="7">
        <f t="shared" si="10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>LEFT(P686, FIND("/", P686)- 1)</f>
        <v>publishing</v>
      </c>
      <c r="R686" t="str">
        <f>TRIM(MID(P686, FIND("/",P686) + 1, LEN(P686)))</f>
        <v>nonfiction</v>
      </c>
      <c r="S686" s="12">
        <f>(((L686/60)/60)/24)+DATE(1970,1,1)</f>
        <v>40358.208333333336</v>
      </c>
      <c r="T686" s="13">
        <f>(((M686/60)/60)/24)+DATE(1970,1,1)</f>
        <v>40378.208333333336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>(E687/D687)*100</f>
        <v>67.500714285714281</v>
      </c>
      <c r="G687" t="s">
        <v>14</v>
      </c>
      <c r="H687">
        <v>926</v>
      </c>
      <c r="I687" s="7">
        <f t="shared" si="10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>LEFT(P687, FIND("/", P687)- 1)</f>
        <v>theater</v>
      </c>
      <c r="R687" t="str">
        <f>TRIM(MID(P687, FIND("/",P687) + 1, LEN(P687)))</f>
        <v>plays</v>
      </c>
      <c r="S687" s="12">
        <f>(((L687/60)/60)/24)+DATE(1970,1,1)</f>
        <v>42239.208333333328</v>
      </c>
      <c r="T687" s="13">
        <f>(((M687/60)/60)/24)+DATE(1970,1,1)</f>
        <v>42263.208333333328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>(E688/D688)*100</f>
        <v>191.74666666666667</v>
      </c>
      <c r="G688" t="s">
        <v>20</v>
      </c>
      <c r="H688">
        <v>134</v>
      </c>
      <c r="I688" s="7">
        <f t="shared" si="10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>LEFT(P688, FIND("/", P688)- 1)</f>
        <v>technology</v>
      </c>
      <c r="R688" t="str">
        <f>TRIM(MID(P688, FIND("/",P688) + 1, LEN(P688)))</f>
        <v>wearables</v>
      </c>
      <c r="S688" s="12">
        <f>(((L688/60)/60)/24)+DATE(1970,1,1)</f>
        <v>43186.208333333328</v>
      </c>
      <c r="T688" s="13">
        <f>(((M688/60)/60)/24)+DATE(1970,1,1)</f>
        <v>43197.208333333328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>(E689/D689)*100</f>
        <v>932</v>
      </c>
      <c r="G689" t="s">
        <v>20</v>
      </c>
      <c r="H689">
        <v>269</v>
      </c>
      <c r="I689" s="7">
        <f t="shared" si="10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>LEFT(P689, FIND("/", P689)- 1)</f>
        <v>theater</v>
      </c>
      <c r="R689" t="str">
        <f>TRIM(MID(P689, FIND("/",P689) + 1, LEN(P689)))</f>
        <v>plays</v>
      </c>
      <c r="S689" s="12">
        <f>(((L689/60)/60)/24)+DATE(1970,1,1)</f>
        <v>42806.25</v>
      </c>
      <c r="T689" s="13">
        <f>(((M689/60)/60)/24)+DATE(1970,1,1)</f>
        <v>42809.208333333328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>(E690/D690)*100</f>
        <v>429.27586206896552</v>
      </c>
      <c r="G690" t="s">
        <v>20</v>
      </c>
      <c r="H690">
        <v>175</v>
      </c>
      <c r="I690" s="7">
        <f t="shared" si="10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>LEFT(P690, FIND("/", P690)- 1)</f>
        <v>film &amp; video</v>
      </c>
      <c r="R690" t="str">
        <f>TRIM(MID(P690, FIND("/",P690) + 1, LEN(P690)))</f>
        <v>television</v>
      </c>
      <c r="S690" s="12">
        <f>(((L690/60)/60)/24)+DATE(1970,1,1)</f>
        <v>43475.25</v>
      </c>
      <c r="T690" s="13">
        <f>(((M690/60)/60)/24)+DATE(1970,1,1)</f>
        <v>43491.25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>(E691/D691)*100</f>
        <v>100.65753424657535</v>
      </c>
      <c r="G691" t="s">
        <v>20</v>
      </c>
      <c r="H691">
        <v>69</v>
      </c>
      <c r="I691" s="7">
        <f t="shared" si="10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>LEFT(P691, FIND("/", P691)- 1)</f>
        <v>technology</v>
      </c>
      <c r="R691" t="str">
        <f>TRIM(MID(P691, FIND("/",P691) + 1, LEN(P691)))</f>
        <v>web</v>
      </c>
      <c r="S691" s="12">
        <f>(((L691/60)/60)/24)+DATE(1970,1,1)</f>
        <v>41576.208333333336</v>
      </c>
      <c r="T691" s="13">
        <f>(((M691/60)/60)/24)+DATE(1970,1,1)</f>
        <v>41588.25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>(E692/D692)*100</f>
        <v>226.61111111111109</v>
      </c>
      <c r="G692" t="s">
        <v>20</v>
      </c>
      <c r="H692">
        <v>190</v>
      </c>
      <c r="I692" s="7">
        <f t="shared" si="10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>LEFT(P692, FIND("/", P692)- 1)</f>
        <v>film &amp; video</v>
      </c>
      <c r="R692" t="str">
        <f>TRIM(MID(P692, FIND("/",P692) + 1, LEN(P692)))</f>
        <v>documentary</v>
      </c>
      <c r="S692" s="12">
        <f>(((L692/60)/60)/24)+DATE(1970,1,1)</f>
        <v>40874.25</v>
      </c>
      <c r="T692" s="13">
        <f>(((M692/60)/60)/24)+DATE(1970,1,1)</f>
        <v>40880.25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>(E693/D693)*100</f>
        <v>142.38</v>
      </c>
      <c r="G693" t="s">
        <v>20</v>
      </c>
      <c r="H693">
        <v>237</v>
      </c>
      <c r="I693" s="7">
        <f t="shared" si="10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>LEFT(P693, FIND("/", P693)- 1)</f>
        <v>film &amp; video</v>
      </c>
      <c r="R693" t="str">
        <f>TRIM(MID(P693, FIND("/",P693) + 1, LEN(P693)))</f>
        <v>documentary</v>
      </c>
      <c r="S693" s="12">
        <f>(((L693/60)/60)/24)+DATE(1970,1,1)</f>
        <v>41185.208333333336</v>
      </c>
      <c r="T693" s="13">
        <f>(((M693/60)/60)/24)+DATE(1970,1,1)</f>
        <v>41202.208333333336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>(E694/D694)*100</f>
        <v>90.633333333333326</v>
      </c>
      <c r="G694" t="s">
        <v>14</v>
      </c>
      <c r="H694">
        <v>77</v>
      </c>
      <c r="I694" s="7">
        <f t="shared" si="10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>LEFT(P694, FIND("/", P694)- 1)</f>
        <v>music</v>
      </c>
      <c r="R694" t="str">
        <f>TRIM(MID(P694, FIND("/",P694) + 1, LEN(P694)))</f>
        <v>rock</v>
      </c>
      <c r="S694" s="12">
        <f>(((L694/60)/60)/24)+DATE(1970,1,1)</f>
        <v>43655.208333333328</v>
      </c>
      <c r="T694" s="13">
        <f>(((M694/60)/60)/24)+DATE(1970,1,1)</f>
        <v>43673.208333333328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>(E695/D695)*100</f>
        <v>63.966740576496676</v>
      </c>
      <c r="G695" t="s">
        <v>14</v>
      </c>
      <c r="H695">
        <v>1748</v>
      </c>
      <c r="I695" s="7">
        <f t="shared" si="10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>LEFT(P695, FIND("/", P695)- 1)</f>
        <v>theater</v>
      </c>
      <c r="R695" t="str">
        <f>TRIM(MID(P695, FIND("/",P695) + 1, LEN(P695)))</f>
        <v>plays</v>
      </c>
      <c r="S695" s="12">
        <f>(((L695/60)/60)/24)+DATE(1970,1,1)</f>
        <v>43025.208333333328</v>
      </c>
      <c r="T695" s="13">
        <f>(((M695/60)/60)/24)+DATE(1970,1,1)</f>
        <v>43042.208333333328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>(E696/D696)*100</f>
        <v>84.131868131868131</v>
      </c>
      <c r="G696" t="s">
        <v>14</v>
      </c>
      <c r="H696">
        <v>79</v>
      </c>
      <c r="I696" s="7">
        <f t="shared" si="10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>LEFT(P696, FIND("/", P696)- 1)</f>
        <v>theater</v>
      </c>
      <c r="R696" t="str">
        <f>TRIM(MID(P696, FIND("/",P696) + 1, LEN(P696)))</f>
        <v>plays</v>
      </c>
      <c r="S696" s="12">
        <f>(((L696/60)/60)/24)+DATE(1970,1,1)</f>
        <v>43066.25</v>
      </c>
      <c r="T696" s="13">
        <f>(((M696/60)/60)/24)+DATE(1970,1,1)</f>
        <v>43103.25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>(E697/D697)*100</f>
        <v>133.93478260869566</v>
      </c>
      <c r="G697" t="s">
        <v>20</v>
      </c>
      <c r="H697">
        <v>196</v>
      </c>
      <c r="I697" s="7">
        <f t="shared" si="10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>LEFT(P697, FIND("/", P697)- 1)</f>
        <v>music</v>
      </c>
      <c r="R697" t="str">
        <f>TRIM(MID(P697, FIND("/",P697) + 1, LEN(P697)))</f>
        <v>rock</v>
      </c>
      <c r="S697" s="12">
        <f>(((L697/60)/60)/24)+DATE(1970,1,1)</f>
        <v>42322.25</v>
      </c>
      <c r="T697" s="13">
        <f>(((M697/60)/60)/24)+DATE(1970,1,1)</f>
        <v>42338.25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>(E698/D698)*100</f>
        <v>59.042047531992694</v>
      </c>
      <c r="G698" t="s">
        <v>14</v>
      </c>
      <c r="H698">
        <v>889</v>
      </c>
      <c r="I698" s="7">
        <f t="shared" si="10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>LEFT(P698, FIND("/", P698)- 1)</f>
        <v>theater</v>
      </c>
      <c r="R698" t="str">
        <f>TRIM(MID(P698, FIND("/",P698) + 1, LEN(P698)))</f>
        <v>plays</v>
      </c>
      <c r="S698" s="12">
        <f>(((L698/60)/60)/24)+DATE(1970,1,1)</f>
        <v>42114.208333333328</v>
      </c>
      <c r="T698" s="13">
        <f>(((M698/60)/60)/24)+DATE(1970,1,1)</f>
        <v>42115.208333333328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>(E699/D699)*100</f>
        <v>152.80062063615205</v>
      </c>
      <c r="G699" t="s">
        <v>20</v>
      </c>
      <c r="H699">
        <v>7295</v>
      </c>
      <c r="I699" s="7">
        <f t="shared" si="10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>LEFT(P699, FIND("/", P699)- 1)</f>
        <v>music</v>
      </c>
      <c r="R699" t="str">
        <f>TRIM(MID(P699, FIND("/",P699) + 1, LEN(P699)))</f>
        <v>electric music</v>
      </c>
      <c r="S699" s="12">
        <f>(((L699/60)/60)/24)+DATE(1970,1,1)</f>
        <v>43190.208333333328</v>
      </c>
      <c r="T699" s="13">
        <f>(((M699/60)/60)/24)+DATE(1970,1,1)</f>
        <v>43192.208333333328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>(E700/D700)*100</f>
        <v>446.69121140142522</v>
      </c>
      <c r="G700" t="s">
        <v>20</v>
      </c>
      <c r="H700">
        <v>2893</v>
      </c>
      <c r="I700" s="7">
        <f t="shared" si="10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>LEFT(P700, FIND("/", P700)- 1)</f>
        <v>technology</v>
      </c>
      <c r="R700" t="str">
        <f>TRIM(MID(P700, FIND("/",P700) + 1, LEN(P700)))</f>
        <v>wearables</v>
      </c>
      <c r="S700" s="12">
        <f>(((L700/60)/60)/24)+DATE(1970,1,1)</f>
        <v>40871.25</v>
      </c>
      <c r="T700" s="13">
        <f>(((M700/60)/60)/24)+DATE(1970,1,1)</f>
        <v>40885.25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>(E701/D701)*100</f>
        <v>84.391891891891888</v>
      </c>
      <c r="G701" t="s">
        <v>14</v>
      </c>
      <c r="H701">
        <v>56</v>
      </c>
      <c r="I701" s="7">
        <f t="shared" si="10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>LEFT(P701, FIND("/", P701)- 1)</f>
        <v>film &amp; video</v>
      </c>
      <c r="R701" t="str">
        <f>TRIM(MID(P701, FIND("/",P701) + 1, LEN(P701)))</f>
        <v>drama</v>
      </c>
      <c r="S701" s="12">
        <f>(((L701/60)/60)/24)+DATE(1970,1,1)</f>
        <v>43641.208333333328</v>
      </c>
      <c r="T701" s="13">
        <f>(((M701/60)/60)/24)+DATE(1970,1,1)</f>
        <v>43642.208333333328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>(E702/D702)*100</f>
        <v>3</v>
      </c>
      <c r="G702" t="s">
        <v>14</v>
      </c>
      <c r="H702">
        <v>1</v>
      </c>
      <c r="I702" s="7">
        <f t="shared" si="10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>LEFT(P702, FIND("/", P702)- 1)</f>
        <v>technology</v>
      </c>
      <c r="R702" t="str">
        <f>TRIM(MID(P702, FIND("/",P702) + 1, LEN(P702)))</f>
        <v>wearables</v>
      </c>
      <c r="S702" s="12">
        <f>(((L702/60)/60)/24)+DATE(1970,1,1)</f>
        <v>40203.25</v>
      </c>
      <c r="T702" s="13">
        <f>(((M702/60)/60)/24)+DATE(1970,1,1)</f>
        <v>40218.25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>(E703/D703)*100</f>
        <v>175.02692307692308</v>
      </c>
      <c r="G703" t="s">
        <v>20</v>
      </c>
      <c r="H703">
        <v>820</v>
      </c>
      <c r="I703" s="7">
        <f t="shared" si="10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>LEFT(P703, FIND("/", P703)- 1)</f>
        <v>theater</v>
      </c>
      <c r="R703" t="str">
        <f>TRIM(MID(P703, FIND("/",P703) + 1, LEN(P703)))</f>
        <v>plays</v>
      </c>
      <c r="S703" s="12">
        <f>(((L703/60)/60)/24)+DATE(1970,1,1)</f>
        <v>40629.208333333336</v>
      </c>
      <c r="T703" s="13">
        <f>(((M703/60)/60)/24)+DATE(1970,1,1)</f>
        <v>40636.208333333336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>(E704/D704)*100</f>
        <v>54.137931034482754</v>
      </c>
      <c r="G704" t="s">
        <v>14</v>
      </c>
      <c r="H704">
        <v>83</v>
      </c>
      <c r="I704" s="7">
        <f t="shared" si="10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>LEFT(P704, FIND("/", P704)- 1)</f>
        <v>technology</v>
      </c>
      <c r="R704" t="str">
        <f>TRIM(MID(P704, FIND("/",P704) + 1, LEN(P704)))</f>
        <v>wearables</v>
      </c>
      <c r="S704" s="12">
        <f>(((L704/60)/60)/24)+DATE(1970,1,1)</f>
        <v>41477.208333333336</v>
      </c>
      <c r="T704" s="13">
        <f>(((M704/60)/60)/24)+DATE(1970,1,1)</f>
        <v>41482.208333333336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>(E705/D705)*100</f>
        <v>311.87381703470032</v>
      </c>
      <c r="G705" t="s">
        <v>20</v>
      </c>
      <c r="H705">
        <v>2038</v>
      </c>
      <c r="I705" s="7">
        <f t="shared" si="10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>LEFT(P705, FIND("/", P705)- 1)</f>
        <v>publishing</v>
      </c>
      <c r="R705" t="str">
        <f>TRIM(MID(P705, FIND("/",P705) + 1, LEN(P705)))</f>
        <v>translations</v>
      </c>
      <c r="S705" s="12">
        <f>(((L705/60)/60)/24)+DATE(1970,1,1)</f>
        <v>41020.208333333336</v>
      </c>
      <c r="T705" s="13">
        <f>(((M705/60)/60)/24)+DATE(1970,1,1)</f>
        <v>41037.208333333336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>(E706/D706)*100</f>
        <v>122.78160919540231</v>
      </c>
      <c r="G706" t="s">
        <v>20</v>
      </c>
      <c r="H706">
        <v>116</v>
      </c>
      <c r="I706" s="7">
        <f t="shared" si="10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>LEFT(P706, FIND("/", P706)- 1)</f>
        <v>film &amp; video</v>
      </c>
      <c r="R706" t="str">
        <f>TRIM(MID(P706, FIND("/",P706) + 1, LEN(P706)))</f>
        <v>animation</v>
      </c>
      <c r="S706" s="12">
        <f>(((L706/60)/60)/24)+DATE(1970,1,1)</f>
        <v>42555.208333333328</v>
      </c>
      <c r="T706" s="13">
        <f>(((M706/60)/60)/24)+DATE(1970,1,1)</f>
        <v>42570.208333333328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>(E707/D707)*100</f>
        <v>99.026517383618156</v>
      </c>
      <c r="G707" t="s">
        <v>14</v>
      </c>
      <c r="H707">
        <v>2025</v>
      </c>
      <c r="I707" s="7">
        <f t="shared" ref="I707:I770" si="11">IF(F707=0, 0, (E707/H707))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>LEFT(P707, FIND("/", P707)- 1)</f>
        <v>publishing</v>
      </c>
      <c r="R707" t="str">
        <f>TRIM(MID(P707, FIND("/",P707) + 1, LEN(P707)))</f>
        <v>nonfiction</v>
      </c>
      <c r="S707" s="12">
        <f>(((L707/60)/60)/24)+DATE(1970,1,1)</f>
        <v>41619.25</v>
      </c>
      <c r="T707" s="13">
        <f>(((M707/60)/60)/24)+DATE(1970,1,1)</f>
        <v>41623.25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>(E708/D708)*100</f>
        <v>127.84686346863469</v>
      </c>
      <c r="G708" t="s">
        <v>20</v>
      </c>
      <c r="H708">
        <v>1345</v>
      </c>
      <c r="I708" s="7">
        <f t="shared" si="11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>LEFT(P708, FIND("/", P708)- 1)</f>
        <v>technology</v>
      </c>
      <c r="R708" t="str">
        <f>TRIM(MID(P708, FIND("/",P708) + 1, LEN(P708)))</f>
        <v>web</v>
      </c>
      <c r="S708" s="12">
        <f>(((L708/60)/60)/24)+DATE(1970,1,1)</f>
        <v>43471.25</v>
      </c>
      <c r="T708" s="13">
        <f>(((M708/60)/60)/24)+DATE(1970,1,1)</f>
        <v>43479.25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>(E709/D709)*100</f>
        <v>158.61643835616439</v>
      </c>
      <c r="G709" t="s">
        <v>20</v>
      </c>
      <c r="H709">
        <v>168</v>
      </c>
      <c r="I709" s="7">
        <f t="shared" si="1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>LEFT(P709, FIND("/", P709)- 1)</f>
        <v>film &amp; video</v>
      </c>
      <c r="R709" t="str">
        <f>TRIM(MID(P709, FIND("/",P709) + 1, LEN(P709)))</f>
        <v>drama</v>
      </c>
      <c r="S709" s="12">
        <f>(((L709/60)/60)/24)+DATE(1970,1,1)</f>
        <v>43442.25</v>
      </c>
      <c r="T709" s="13">
        <f>(((M709/60)/60)/24)+DATE(1970,1,1)</f>
        <v>43478.25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>(E710/D710)*100</f>
        <v>707.05882352941171</v>
      </c>
      <c r="G710" t="s">
        <v>20</v>
      </c>
      <c r="H710">
        <v>137</v>
      </c>
      <c r="I710" s="7">
        <f t="shared" si="1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>LEFT(P710, FIND("/", P710)- 1)</f>
        <v>theater</v>
      </c>
      <c r="R710" t="str">
        <f>TRIM(MID(P710, FIND("/",P710) + 1, LEN(P710)))</f>
        <v>plays</v>
      </c>
      <c r="S710" s="12">
        <f>(((L710/60)/60)/24)+DATE(1970,1,1)</f>
        <v>42877.208333333328</v>
      </c>
      <c r="T710" s="13">
        <f>(((M710/60)/60)/24)+DATE(1970,1,1)</f>
        <v>42887.208333333328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>(E711/D711)*100</f>
        <v>142.38775510204081</v>
      </c>
      <c r="G711" t="s">
        <v>20</v>
      </c>
      <c r="H711">
        <v>186</v>
      </c>
      <c r="I711" s="7">
        <f t="shared" si="1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>LEFT(P711, FIND("/", P711)- 1)</f>
        <v>theater</v>
      </c>
      <c r="R711" t="str">
        <f>TRIM(MID(P711, FIND("/",P711) + 1, LEN(P711)))</f>
        <v>plays</v>
      </c>
      <c r="S711" s="12">
        <f>(((L711/60)/60)/24)+DATE(1970,1,1)</f>
        <v>41018.208333333336</v>
      </c>
      <c r="T711" s="13">
        <f>(((M711/60)/60)/24)+DATE(1970,1,1)</f>
        <v>41025.208333333336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>(E712/D712)*100</f>
        <v>147.86046511627907</v>
      </c>
      <c r="G712" t="s">
        <v>20</v>
      </c>
      <c r="H712">
        <v>125</v>
      </c>
      <c r="I712" s="7">
        <f t="shared" si="1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>LEFT(P712, FIND("/", P712)- 1)</f>
        <v>theater</v>
      </c>
      <c r="R712" t="str">
        <f>TRIM(MID(P712, FIND("/",P712) + 1, LEN(P712)))</f>
        <v>plays</v>
      </c>
      <c r="S712" s="12">
        <f>(((L712/60)/60)/24)+DATE(1970,1,1)</f>
        <v>43295.208333333328</v>
      </c>
      <c r="T712" s="13">
        <f>(((M712/60)/60)/24)+DATE(1970,1,1)</f>
        <v>43302.208333333328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>(E713/D713)*100</f>
        <v>20.322580645161288</v>
      </c>
      <c r="G713" t="s">
        <v>14</v>
      </c>
      <c r="H713">
        <v>14</v>
      </c>
      <c r="I713" s="7">
        <f t="shared" si="11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>LEFT(P713, FIND("/", P713)- 1)</f>
        <v>theater</v>
      </c>
      <c r="R713" t="str">
        <f>TRIM(MID(P713, FIND("/",P713) + 1, LEN(P713)))</f>
        <v>plays</v>
      </c>
      <c r="S713" s="12">
        <f>(((L713/60)/60)/24)+DATE(1970,1,1)</f>
        <v>42393.25</v>
      </c>
      <c r="T713" s="13">
        <f>(((M713/60)/60)/24)+DATE(1970,1,1)</f>
        <v>42395.25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>(E714/D714)*100</f>
        <v>1840.625</v>
      </c>
      <c r="G714" t="s">
        <v>20</v>
      </c>
      <c r="H714">
        <v>202</v>
      </c>
      <c r="I714" s="7">
        <f t="shared" si="1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>LEFT(P714, FIND("/", P714)- 1)</f>
        <v>theater</v>
      </c>
      <c r="R714" t="str">
        <f>TRIM(MID(P714, FIND("/",P714) + 1, LEN(P714)))</f>
        <v>plays</v>
      </c>
      <c r="S714" s="12">
        <f>(((L714/60)/60)/24)+DATE(1970,1,1)</f>
        <v>42559.208333333328</v>
      </c>
      <c r="T714" s="13">
        <f>(((M714/60)/60)/24)+DATE(1970,1,1)</f>
        <v>42600.208333333328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>(E715/D715)*100</f>
        <v>161.94202898550725</v>
      </c>
      <c r="G715" t="s">
        <v>20</v>
      </c>
      <c r="H715">
        <v>103</v>
      </c>
      <c r="I715" s="7">
        <f t="shared" si="1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>LEFT(P715, FIND("/", P715)- 1)</f>
        <v>publishing</v>
      </c>
      <c r="R715" t="str">
        <f>TRIM(MID(P715, FIND("/",P715) + 1, LEN(P715)))</f>
        <v>radio &amp; podcasts</v>
      </c>
      <c r="S715" s="12">
        <f>(((L715/60)/60)/24)+DATE(1970,1,1)</f>
        <v>42604.208333333328</v>
      </c>
      <c r="T715" s="13">
        <f>(((M715/60)/60)/24)+DATE(1970,1,1)</f>
        <v>42616.208333333328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>(E716/D716)*100</f>
        <v>472.82077922077923</v>
      </c>
      <c r="G716" t="s">
        <v>20</v>
      </c>
      <c r="H716">
        <v>1785</v>
      </c>
      <c r="I716" s="7">
        <f t="shared" si="1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>LEFT(P716, FIND("/", P716)- 1)</f>
        <v>music</v>
      </c>
      <c r="R716" t="str">
        <f>TRIM(MID(P716, FIND("/",P716) + 1, LEN(P716)))</f>
        <v>rock</v>
      </c>
      <c r="S716" s="12">
        <f>(((L716/60)/60)/24)+DATE(1970,1,1)</f>
        <v>41870.208333333336</v>
      </c>
      <c r="T716" s="13">
        <f>(((M716/60)/60)/24)+DATE(1970,1,1)</f>
        <v>41871.208333333336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>(E717/D717)*100</f>
        <v>24.466101694915253</v>
      </c>
      <c r="G717" t="s">
        <v>14</v>
      </c>
      <c r="H717">
        <v>656</v>
      </c>
      <c r="I717" s="7">
        <f t="shared" si="1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>LEFT(P717, FIND("/", P717)- 1)</f>
        <v>games</v>
      </c>
      <c r="R717" t="str">
        <f>TRIM(MID(P717, FIND("/",P717) + 1, LEN(P717)))</f>
        <v>mobile games</v>
      </c>
      <c r="S717" s="12">
        <f>(((L717/60)/60)/24)+DATE(1970,1,1)</f>
        <v>40397.208333333336</v>
      </c>
      <c r="T717" s="13">
        <f>(((M717/60)/60)/24)+DATE(1970,1,1)</f>
        <v>40402.208333333336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>(E718/D718)*100</f>
        <v>517.65</v>
      </c>
      <c r="G718" t="s">
        <v>20</v>
      </c>
      <c r="H718">
        <v>157</v>
      </c>
      <c r="I718" s="7">
        <f t="shared" si="1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>LEFT(P718, FIND("/", P718)- 1)</f>
        <v>theater</v>
      </c>
      <c r="R718" t="str">
        <f>TRIM(MID(P718, FIND("/",P718) + 1, LEN(P718)))</f>
        <v>plays</v>
      </c>
      <c r="S718" s="12">
        <f>(((L718/60)/60)/24)+DATE(1970,1,1)</f>
        <v>41465.208333333336</v>
      </c>
      <c r="T718" s="13">
        <f>(((M718/60)/60)/24)+DATE(1970,1,1)</f>
        <v>41493.208333333336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>(E719/D719)*100</f>
        <v>247.64285714285714</v>
      </c>
      <c r="G719" t="s">
        <v>20</v>
      </c>
      <c r="H719">
        <v>555</v>
      </c>
      <c r="I719" s="7">
        <f t="shared" si="1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>LEFT(P719, FIND("/", P719)- 1)</f>
        <v>film &amp; video</v>
      </c>
      <c r="R719" t="str">
        <f>TRIM(MID(P719, FIND("/",P719) + 1, LEN(P719)))</f>
        <v>documentary</v>
      </c>
      <c r="S719" s="12">
        <f>(((L719/60)/60)/24)+DATE(1970,1,1)</f>
        <v>40777.208333333336</v>
      </c>
      <c r="T719" s="13">
        <f>(((M719/60)/60)/24)+DATE(1970,1,1)</f>
        <v>40798.208333333336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>(E720/D720)*100</f>
        <v>100.20481927710843</v>
      </c>
      <c r="G720" t="s">
        <v>20</v>
      </c>
      <c r="H720">
        <v>297</v>
      </c>
      <c r="I720" s="7">
        <f t="shared" si="1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>LEFT(P720, FIND("/", P720)- 1)</f>
        <v>technology</v>
      </c>
      <c r="R720" t="str">
        <f>TRIM(MID(P720, FIND("/",P720) + 1, LEN(P720)))</f>
        <v>wearables</v>
      </c>
      <c r="S720" s="12">
        <f>(((L720/60)/60)/24)+DATE(1970,1,1)</f>
        <v>41442.208333333336</v>
      </c>
      <c r="T720" s="13">
        <f>(((M720/60)/60)/24)+DATE(1970,1,1)</f>
        <v>41468.208333333336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>(E721/D721)*100</f>
        <v>153</v>
      </c>
      <c r="G721" t="s">
        <v>20</v>
      </c>
      <c r="H721">
        <v>123</v>
      </c>
      <c r="I721" s="7">
        <f t="shared" si="1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>LEFT(P721, FIND("/", P721)- 1)</f>
        <v>publishing</v>
      </c>
      <c r="R721" t="str">
        <f>TRIM(MID(P721, FIND("/",P721) + 1, LEN(P721)))</f>
        <v>fiction</v>
      </c>
      <c r="S721" s="12">
        <f>(((L721/60)/60)/24)+DATE(1970,1,1)</f>
        <v>41058.208333333336</v>
      </c>
      <c r="T721" s="13">
        <f>(((M721/60)/60)/24)+DATE(1970,1,1)</f>
        <v>41069.208333333336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>(E722/D722)*100</f>
        <v>37.091954022988503</v>
      </c>
      <c r="G722" t="s">
        <v>74</v>
      </c>
      <c r="H722">
        <v>38</v>
      </c>
      <c r="I722" s="7">
        <f t="shared" si="1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>LEFT(P722, FIND("/", P722)- 1)</f>
        <v>theater</v>
      </c>
      <c r="R722" t="str">
        <f>TRIM(MID(P722, FIND("/",P722) + 1, LEN(P722)))</f>
        <v>plays</v>
      </c>
      <c r="S722" s="12">
        <f>(((L722/60)/60)/24)+DATE(1970,1,1)</f>
        <v>43152.25</v>
      </c>
      <c r="T722" s="13">
        <f>(((M722/60)/60)/24)+DATE(1970,1,1)</f>
        <v>43166.25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>(E723/D723)*100</f>
        <v>4.392394822006473</v>
      </c>
      <c r="G723" t="s">
        <v>74</v>
      </c>
      <c r="H723">
        <v>60</v>
      </c>
      <c r="I723" s="7">
        <f t="shared" si="1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>LEFT(P723, FIND("/", P723)- 1)</f>
        <v>music</v>
      </c>
      <c r="R723" t="str">
        <f>TRIM(MID(P723, FIND("/",P723) + 1, LEN(P723)))</f>
        <v>rock</v>
      </c>
      <c r="S723" s="12">
        <f>(((L723/60)/60)/24)+DATE(1970,1,1)</f>
        <v>43194.208333333328</v>
      </c>
      <c r="T723" s="13">
        <f>(((M723/60)/60)/24)+DATE(1970,1,1)</f>
        <v>43200.208333333328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>(E724/D724)*100</f>
        <v>156.50721649484535</v>
      </c>
      <c r="G724" t="s">
        <v>20</v>
      </c>
      <c r="H724">
        <v>3036</v>
      </c>
      <c r="I724" s="7">
        <f t="shared" si="1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>LEFT(P724, FIND("/", P724)- 1)</f>
        <v>film &amp; video</v>
      </c>
      <c r="R724" t="str">
        <f>TRIM(MID(P724, FIND("/",P724) + 1, LEN(P724)))</f>
        <v>documentary</v>
      </c>
      <c r="S724" s="12">
        <f>(((L724/60)/60)/24)+DATE(1970,1,1)</f>
        <v>43045.25</v>
      </c>
      <c r="T724" s="13">
        <f>(((M724/60)/60)/24)+DATE(1970,1,1)</f>
        <v>43072.25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>(E725/D725)*100</f>
        <v>270.40816326530609</v>
      </c>
      <c r="G725" t="s">
        <v>20</v>
      </c>
      <c r="H725">
        <v>144</v>
      </c>
      <c r="I725" s="7">
        <f t="shared" si="1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>LEFT(P725, FIND("/", P725)- 1)</f>
        <v>theater</v>
      </c>
      <c r="R725" t="str">
        <f>TRIM(MID(P725, FIND("/",P725) + 1, LEN(P725)))</f>
        <v>plays</v>
      </c>
      <c r="S725" s="12">
        <f>(((L725/60)/60)/24)+DATE(1970,1,1)</f>
        <v>42431.25</v>
      </c>
      <c r="T725" s="13">
        <f>(((M725/60)/60)/24)+DATE(1970,1,1)</f>
        <v>42452.208333333328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>(E726/D726)*100</f>
        <v>134.05952380952382</v>
      </c>
      <c r="G726" t="s">
        <v>20</v>
      </c>
      <c r="H726">
        <v>121</v>
      </c>
      <c r="I726" s="7">
        <f t="shared" si="1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>LEFT(P726, FIND("/", P726)- 1)</f>
        <v>theater</v>
      </c>
      <c r="R726" t="str">
        <f>TRIM(MID(P726, FIND("/",P726) + 1, LEN(P726)))</f>
        <v>plays</v>
      </c>
      <c r="S726" s="12">
        <f>(((L726/60)/60)/24)+DATE(1970,1,1)</f>
        <v>41934.208333333336</v>
      </c>
      <c r="T726" s="13">
        <f>(((M726/60)/60)/24)+DATE(1970,1,1)</f>
        <v>41936.208333333336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>(E727/D727)*100</f>
        <v>50.398033126293996</v>
      </c>
      <c r="G727" t="s">
        <v>14</v>
      </c>
      <c r="H727">
        <v>1596</v>
      </c>
      <c r="I727" s="7">
        <f t="shared" si="1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>LEFT(P727, FIND("/", P727)- 1)</f>
        <v>games</v>
      </c>
      <c r="R727" t="str">
        <f>TRIM(MID(P727, FIND("/",P727) + 1, LEN(P727)))</f>
        <v>mobile games</v>
      </c>
      <c r="S727" s="12">
        <f>(((L727/60)/60)/24)+DATE(1970,1,1)</f>
        <v>41958.25</v>
      </c>
      <c r="T727" s="13">
        <f>(((M727/60)/60)/24)+DATE(1970,1,1)</f>
        <v>41960.25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>(E728/D728)*100</f>
        <v>88.815837937384899</v>
      </c>
      <c r="G728" t="s">
        <v>74</v>
      </c>
      <c r="H728">
        <v>524</v>
      </c>
      <c r="I728" s="7">
        <f t="shared" si="1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>LEFT(P728, FIND("/", P728)- 1)</f>
        <v>theater</v>
      </c>
      <c r="R728" t="str">
        <f>TRIM(MID(P728, FIND("/",P728) + 1, LEN(P728)))</f>
        <v>plays</v>
      </c>
      <c r="S728" s="12">
        <f>(((L728/60)/60)/24)+DATE(1970,1,1)</f>
        <v>40476.208333333336</v>
      </c>
      <c r="T728" s="13">
        <f>(((M728/60)/60)/24)+DATE(1970,1,1)</f>
        <v>40482.208333333336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>(E729/D729)*100</f>
        <v>165</v>
      </c>
      <c r="G729" t="s">
        <v>20</v>
      </c>
      <c r="H729">
        <v>181</v>
      </c>
      <c r="I729" s="7">
        <f t="shared" si="1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>LEFT(P729, FIND("/", P729)- 1)</f>
        <v>technology</v>
      </c>
      <c r="R729" t="str">
        <f>TRIM(MID(P729, FIND("/",P729) + 1, LEN(P729)))</f>
        <v>web</v>
      </c>
      <c r="S729" s="12">
        <f>(((L729/60)/60)/24)+DATE(1970,1,1)</f>
        <v>43485.25</v>
      </c>
      <c r="T729" s="13">
        <f>(((M729/60)/60)/24)+DATE(1970,1,1)</f>
        <v>43543.208333333328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>(E730/D730)*100</f>
        <v>17.5</v>
      </c>
      <c r="G730" t="s">
        <v>14</v>
      </c>
      <c r="H730">
        <v>10</v>
      </c>
      <c r="I730" s="7">
        <f t="shared" si="11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>LEFT(P730, FIND("/", P730)- 1)</f>
        <v>theater</v>
      </c>
      <c r="R730" t="str">
        <f>TRIM(MID(P730, FIND("/",P730) + 1, LEN(P730)))</f>
        <v>plays</v>
      </c>
      <c r="S730" s="12">
        <f>(((L730/60)/60)/24)+DATE(1970,1,1)</f>
        <v>42515.208333333328</v>
      </c>
      <c r="T730" s="13">
        <f>(((M730/60)/60)/24)+DATE(1970,1,1)</f>
        <v>42526.208333333328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>(E731/D731)*100</f>
        <v>185.66071428571428</v>
      </c>
      <c r="G731" t="s">
        <v>20</v>
      </c>
      <c r="H731">
        <v>122</v>
      </c>
      <c r="I731" s="7">
        <f t="shared" si="1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>LEFT(P731, FIND("/", P731)- 1)</f>
        <v>film &amp; video</v>
      </c>
      <c r="R731" t="str">
        <f>TRIM(MID(P731, FIND("/",P731) + 1, LEN(P731)))</f>
        <v>drama</v>
      </c>
      <c r="S731" s="12">
        <f>(((L731/60)/60)/24)+DATE(1970,1,1)</f>
        <v>41309.25</v>
      </c>
      <c r="T731" s="13">
        <f>(((M731/60)/60)/24)+DATE(1970,1,1)</f>
        <v>41311.25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>(E732/D732)*100</f>
        <v>412.6631944444444</v>
      </c>
      <c r="G732" t="s">
        <v>20</v>
      </c>
      <c r="H732">
        <v>1071</v>
      </c>
      <c r="I732" s="7">
        <f t="shared" si="1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>LEFT(P732, FIND("/", P732)- 1)</f>
        <v>technology</v>
      </c>
      <c r="R732" t="str">
        <f>TRIM(MID(P732, FIND("/",P732) + 1, LEN(P732)))</f>
        <v>wearables</v>
      </c>
      <c r="S732" s="12">
        <f>(((L732/60)/60)/24)+DATE(1970,1,1)</f>
        <v>42147.208333333328</v>
      </c>
      <c r="T732" s="13">
        <f>(((M732/60)/60)/24)+DATE(1970,1,1)</f>
        <v>42153.208333333328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>(E733/D733)*100</f>
        <v>90.25</v>
      </c>
      <c r="G733" t="s">
        <v>74</v>
      </c>
      <c r="H733">
        <v>219</v>
      </c>
      <c r="I733" s="7">
        <f t="shared" si="1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>LEFT(P733, FIND("/", P733)- 1)</f>
        <v>technology</v>
      </c>
      <c r="R733" t="str">
        <f>TRIM(MID(P733, FIND("/",P733) + 1, LEN(P733)))</f>
        <v>web</v>
      </c>
      <c r="S733" s="12">
        <f>(((L733/60)/60)/24)+DATE(1970,1,1)</f>
        <v>42939.208333333328</v>
      </c>
      <c r="T733" s="13">
        <f>(((M733/60)/60)/24)+DATE(1970,1,1)</f>
        <v>42940.208333333328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>(E734/D734)*100</f>
        <v>91.984615384615381</v>
      </c>
      <c r="G734" t="s">
        <v>14</v>
      </c>
      <c r="H734">
        <v>1121</v>
      </c>
      <c r="I734" s="7">
        <f t="shared" si="1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>LEFT(P734, FIND("/", P734)- 1)</f>
        <v>music</v>
      </c>
      <c r="R734" t="str">
        <f>TRIM(MID(P734, FIND("/",P734) + 1, LEN(P734)))</f>
        <v>rock</v>
      </c>
      <c r="S734" s="12">
        <f>(((L734/60)/60)/24)+DATE(1970,1,1)</f>
        <v>42816.208333333328</v>
      </c>
      <c r="T734" s="13">
        <f>(((M734/60)/60)/24)+DATE(1970,1,1)</f>
        <v>42839.208333333328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>(E735/D735)*100</f>
        <v>527.00632911392404</v>
      </c>
      <c r="G735" t="s">
        <v>20</v>
      </c>
      <c r="H735">
        <v>980</v>
      </c>
      <c r="I735" s="7">
        <f t="shared" si="1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>LEFT(P735, FIND("/", P735)- 1)</f>
        <v>music</v>
      </c>
      <c r="R735" t="str">
        <f>TRIM(MID(P735, FIND("/",P735) + 1, LEN(P735)))</f>
        <v>metal</v>
      </c>
      <c r="S735" s="12">
        <f>(((L735/60)/60)/24)+DATE(1970,1,1)</f>
        <v>41844.208333333336</v>
      </c>
      <c r="T735" s="13">
        <f>(((M735/60)/60)/24)+DATE(1970,1,1)</f>
        <v>41857.208333333336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>(E736/D736)*100</f>
        <v>319.14285714285711</v>
      </c>
      <c r="G736" t="s">
        <v>20</v>
      </c>
      <c r="H736">
        <v>536</v>
      </c>
      <c r="I736" s="7">
        <f t="shared" si="1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>LEFT(P736, FIND("/", P736)- 1)</f>
        <v>theater</v>
      </c>
      <c r="R736" t="str">
        <f>TRIM(MID(P736, FIND("/",P736) + 1, LEN(P736)))</f>
        <v>plays</v>
      </c>
      <c r="S736" s="12">
        <f>(((L736/60)/60)/24)+DATE(1970,1,1)</f>
        <v>42763.25</v>
      </c>
      <c r="T736" s="13">
        <f>(((M736/60)/60)/24)+DATE(1970,1,1)</f>
        <v>42775.25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>(E737/D737)*100</f>
        <v>354.18867924528303</v>
      </c>
      <c r="G737" t="s">
        <v>20</v>
      </c>
      <c r="H737">
        <v>1991</v>
      </c>
      <c r="I737" s="7">
        <f t="shared" si="1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>LEFT(P737, FIND("/", P737)- 1)</f>
        <v>photography</v>
      </c>
      <c r="R737" t="str">
        <f>TRIM(MID(P737, FIND("/",P737) + 1, LEN(P737)))</f>
        <v>photography books</v>
      </c>
      <c r="S737" s="12">
        <f>(((L737/60)/60)/24)+DATE(1970,1,1)</f>
        <v>42459.208333333328</v>
      </c>
      <c r="T737" s="13">
        <f>(((M737/60)/60)/24)+DATE(1970,1,1)</f>
        <v>42466.208333333328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>(E738/D738)*100</f>
        <v>32.896103896103895</v>
      </c>
      <c r="G738" t="s">
        <v>74</v>
      </c>
      <c r="H738">
        <v>29</v>
      </c>
      <c r="I738" s="7">
        <f t="shared" si="1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>LEFT(P738, FIND("/", P738)- 1)</f>
        <v>publishing</v>
      </c>
      <c r="R738" t="str">
        <f>TRIM(MID(P738, FIND("/",P738) + 1, LEN(P738)))</f>
        <v>nonfiction</v>
      </c>
      <c r="S738" s="12">
        <f>(((L738/60)/60)/24)+DATE(1970,1,1)</f>
        <v>42055.25</v>
      </c>
      <c r="T738" s="13">
        <f>(((M738/60)/60)/24)+DATE(1970,1,1)</f>
        <v>42059.25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>(E739/D739)*100</f>
        <v>135.8918918918919</v>
      </c>
      <c r="G739" t="s">
        <v>20</v>
      </c>
      <c r="H739">
        <v>180</v>
      </c>
      <c r="I739" s="7">
        <f t="shared" si="1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>LEFT(P739, FIND("/", P739)- 1)</f>
        <v>music</v>
      </c>
      <c r="R739" t="str">
        <f>TRIM(MID(P739, FIND("/",P739) + 1, LEN(P739)))</f>
        <v>indie rock</v>
      </c>
      <c r="S739" s="12">
        <f>(((L739/60)/60)/24)+DATE(1970,1,1)</f>
        <v>42685.25</v>
      </c>
      <c r="T739" s="13">
        <f>(((M739/60)/60)/24)+DATE(1970,1,1)</f>
        <v>42697.25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>(E740/D740)*100</f>
        <v>2.0843373493975905</v>
      </c>
      <c r="G740" t="s">
        <v>14</v>
      </c>
      <c r="H740">
        <v>15</v>
      </c>
      <c r="I740" s="7">
        <f t="shared" si="11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>LEFT(P740, FIND("/", P740)- 1)</f>
        <v>theater</v>
      </c>
      <c r="R740" t="str">
        <f>TRIM(MID(P740, FIND("/",P740) + 1, LEN(P740)))</f>
        <v>plays</v>
      </c>
      <c r="S740" s="12">
        <f>(((L740/60)/60)/24)+DATE(1970,1,1)</f>
        <v>41959.25</v>
      </c>
      <c r="T740" s="13">
        <f>(((M740/60)/60)/24)+DATE(1970,1,1)</f>
        <v>41981.25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>(E741/D741)*100</f>
        <v>61</v>
      </c>
      <c r="G741" t="s">
        <v>14</v>
      </c>
      <c r="H741">
        <v>191</v>
      </c>
      <c r="I741" s="7">
        <f t="shared" si="1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>LEFT(P741, FIND("/", P741)- 1)</f>
        <v>music</v>
      </c>
      <c r="R741" t="str">
        <f>TRIM(MID(P741, FIND("/",P741) + 1, LEN(P741)))</f>
        <v>indie rock</v>
      </c>
      <c r="S741" s="12">
        <f>(((L741/60)/60)/24)+DATE(1970,1,1)</f>
        <v>41089.208333333336</v>
      </c>
      <c r="T741" s="13">
        <f>(((M741/60)/60)/24)+DATE(1970,1,1)</f>
        <v>41090.208333333336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>(E742/D742)*100</f>
        <v>30.037735849056602</v>
      </c>
      <c r="G742" t="s">
        <v>14</v>
      </c>
      <c r="H742">
        <v>16</v>
      </c>
      <c r="I742" s="7">
        <f t="shared" si="11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>LEFT(P742, FIND("/", P742)- 1)</f>
        <v>theater</v>
      </c>
      <c r="R742" t="str">
        <f>TRIM(MID(P742, FIND("/",P742) + 1, LEN(P742)))</f>
        <v>plays</v>
      </c>
      <c r="S742" s="12">
        <f>(((L742/60)/60)/24)+DATE(1970,1,1)</f>
        <v>42769.25</v>
      </c>
      <c r="T742" s="13">
        <f>(((M742/60)/60)/24)+DATE(1970,1,1)</f>
        <v>42772.25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>(E743/D743)*100</f>
        <v>1179.1666666666665</v>
      </c>
      <c r="G743" t="s">
        <v>20</v>
      </c>
      <c r="H743">
        <v>130</v>
      </c>
      <c r="I743" s="7">
        <f t="shared" si="1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>LEFT(P743, FIND("/", P743)- 1)</f>
        <v>theater</v>
      </c>
      <c r="R743" t="str">
        <f>TRIM(MID(P743, FIND("/",P743) + 1, LEN(P743)))</f>
        <v>plays</v>
      </c>
      <c r="S743" s="12">
        <f>(((L743/60)/60)/24)+DATE(1970,1,1)</f>
        <v>40321.208333333336</v>
      </c>
      <c r="T743" s="13">
        <f>(((M743/60)/60)/24)+DATE(1970,1,1)</f>
        <v>40322.208333333336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>(E744/D744)*100</f>
        <v>1126.0833333333335</v>
      </c>
      <c r="G744" t="s">
        <v>20</v>
      </c>
      <c r="H744">
        <v>122</v>
      </c>
      <c r="I744" s="7">
        <f t="shared" si="1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>LEFT(P744, FIND("/", P744)- 1)</f>
        <v>music</v>
      </c>
      <c r="R744" t="str">
        <f>TRIM(MID(P744, FIND("/",P744) + 1, LEN(P744)))</f>
        <v>electric music</v>
      </c>
      <c r="S744" s="12">
        <f>(((L744/60)/60)/24)+DATE(1970,1,1)</f>
        <v>40197.25</v>
      </c>
      <c r="T744" s="13">
        <f>(((M744/60)/60)/24)+DATE(1970,1,1)</f>
        <v>40239.25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>(E745/D745)*100</f>
        <v>12.923076923076923</v>
      </c>
      <c r="G745" t="s">
        <v>14</v>
      </c>
      <c r="H745">
        <v>17</v>
      </c>
      <c r="I745" s="7">
        <f t="shared" si="1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>LEFT(P745, FIND("/", P745)- 1)</f>
        <v>theater</v>
      </c>
      <c r="R745" t="str">
        <f>TRIM(MID(P745, FIND("/",P745) + 1, LEN(P745)))</f>
        <v>plays</v>
      </c>
      <c r="S745" s="12">
        <f>(((L745/60)/60)/24)+DATE(1970,1,1)</f>
        <v>42298.208333333328</v>
      </c>
      <c r="T745" s="13">
        <f>(((M745/60)/60)/24)+DATE(1970,1,1)</f>
        <v>42304.208333333328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>(E746/D746)*100</f>
        <v>712</v>
      </c>
      <c r="G746" t="s">
        <v>20</v>
      </c>
      <c r="H746">
        <v>140</v>
      </c>
      <c r="I746" s="7">
        <f t="shared" si="1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>LEFT(P746, FIND("/", P746)- 1)</f>
        <v>theater</v>
      </c>
      <c r="R746" t="str">
        <f>TRIM(MID(P746, FIND("/",P746) + 1, LEN(P746)))</f>
        <v>plays</v>
      </c>
      <c r="S746" s="12">
        <f>(((L746/60)/60)/24)+DATE(1970,1,1)</f>
        <v>43322.208333333328</v>
      </c>
      <c r="T746" s="13">
        <f>(((M746/60)/60)/24)+DATE(1970,1,1)</f>
        <v>43324.208333333328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>(E747/D747)*100</f>
        <v>30.304347826086957</v>
      </c>
      <c r="G747" t="s">
        <v>14</v>
      </c>
      <c r="H747">
        <v>34</v>
      </c>
      <c r="I747" s="7">
        <f t="shared" si="11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>LEFT(P747, FIND("/", P747)- 1)</f>
        <v>technology</v>
      </c>
      <c r="R747" t="str">
        <f>TRIM(MID(P747, FIND("/",P747) + 1, LEN(P747)))</f>
        <v>wearables</v>
      </c>
      <c r="S747" s="12">
        <f>(((L747/60)/60)/24)+DATE(1970,1,1)</f>
        <v>40328.208333333336</v>
      </c>
      <c r="T747" s="13">
        <f>(((M747/60)/60)/24)+DATE(1970,1,1)</f>
        <v>40355.208333333336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>(E748/D748)*100</f>
        <v>212.50896057347671</v>
      </c>
      <c r="G748" t="s">
        <v>20</v>
      </c>
      <c r="H748">
        <v>3388</v>
      </c>
      <c r="I748" s="7">
        <f t="shared" si="11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>LEFT(P748, FIND("/", P748)- 1)</f>
        <v>technology</v>
      </c>
      <c r="R748" t="str">
        <f>TRIM(MID(P748, FIND("/",P748) + 1, LEN(P748)))</f>
        <v>web</v>
      </c>
      <c r="S748" s="12">
        <f>(((L748/60)/60)/24)+DATE(1970,1,1)</f>
        <v>40825.208333333336</v>
      </c>
      <c r="T748" s="13">
        <f>(((M748/60)/60)/24)+DATE(1970,1,1)</f>
        <v>40830.208333333336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>(E749/D749)*100</f>
        <v>228.85714285714286</v>
      </c>
      <c r="G749" t="s">
        <v>20</v>
      </c>
      <c r="H749">
        <v>280</v>
      </c>
      <c r="I749" s="7">
        <f t="shared" si="1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>LEFT(P749, FIND("/", P749)- 1)</f>
        <v>theater</v>
      </c>
      <c r="R749" t="str">
        <f>TRIM(MID(P749, FIND("/",P749) + 1, LEN(P749)))</f>
        <v>plays</v>
      </c>
      <c r="S749" s="12">
        <f>(((L749/60)/60)/24)+DATE(1970,1,1)</f>
        <v>40423.208333333336</v>
      </c>
      <c r="T749" s="13">
        <f>(((M749/60)/60)/24)+DATE(1970,1,1)</f>
        <v>40434.208333333336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>(E750/D750)*100</f>
        <v>34.959979476654695</v>
      </c>
      <c r="G750" t="s">
        <v>74</v>
      </c>
      <c r="H750">
        <v>614</v>
      </c>
      <c r="I750" s="7">
        <f t="shared" si="1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>LEFT(P750, FIND("/", P750)- 1)</f>
        <v>film &amp; video</v>
      </c>
      <c r="R750" t="str">
        <f>TRIM(MID(P750, FIND("/",P750) + 1, LEN(P750)))</f>
        <v>animation</v>
      </c>
      <c r="S750" s="12">
        <f>(((L750/60)/60)/24)+DATE(1970,1,1)</f>
        <v>40238.25</v>
      </c>
      <c r="T750" s="13">
        <f>(((M750/60)/60)/24)+DATE(1970,1,1)</f>
        <v>40263.208333333336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>(E751/D751)*100</f>
        <v>157.29069767441862</v>
      </c>
      <c r="G751" t="s">
        <v>20</v>
      </c>
      <c r="H751">
        <v>366</v>
      </c>
      <c r="I751" s="7">
        <f t="shared" si="1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>LEFT(P751, FIND("/", P751)- 1)</f>
        <v>technology</v>
      </c>
      <c r="R751" t="str">
        <f>TRIM(MID(P751, FIND("/",P751) + 1, LEN(P751)))</f>
        <v>wearables</v>
      </c>
      <c r="S751" s="12">
        <f>(((L751/60)/60)/24)+DATE(1970,1,1)</f>
        <v>41920.208333333336</v>
      </c>
      <c r="T751" s="13">
        <f>(((M751/60)/60)/24)+DATE(1970,1,1)</f>
        <v>41932.208333333336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>(E752/D752)*100</f>
        <v>1</v>
      </c>
      <c r="G752" t="s">
        <v>14</v>
      </c>
      <c r="H752">
        <v>1</v>
      </c>
      <c r="I752" s="7">
        <f t="shared" si="11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>LEFT(P752, FIND("/", P752)- 1)</f>
        <v>music</v>
      </c>
      <c r="R752" t="str">
        <f>TRIM(MID(P752, FIND("/",P752) + 1, LEN(P752)))</f>
        <v>electric music</v>
      </c>
      <c r="S752" s="12">
        <f>(((L752/60)/60)/24)+DATE(1970,1,1)</f>
        <v>40360.208333333336</v>
      </c>
      <c r="T752" s="13">
        <f>(((M752/60)/60)/24)+DATE(1970,1,1)</f>
        <v>40385.208333333336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>(E753/D753)*100</f>
        <v>232.30555555555554</v>
      </c>
      <c r="G753" t="s">
        <v>20</v>
      </c>
      <c r="H753">
        <v>270</v>
      </c>
      <c r="I753" s="7">
        <f t="shared" si="1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>LEFT(P753, FIND("/", P753)- 1)</f>
        <v>publishing</v>
      </c>
      <c r="R753" t="str">
        <f>TRIM(MID(P753, FIND("/",P753) + 1, LEN(P753)))</f>
        <v>nonfiction</v>
      </c>
      <c r="S753" s="12">
        <f>(((L753/60)/60)/24)+DATE(1970,1,1)</f>
        <v>42446.208333333328</v>
      </c>
      <c r="T753" s="13">
        <f>(((M753/60)/60)/24)+DATE(1970,1,1)</f>
        <v>42461.208333333328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>(E754/D754)*100</f>
        <v>92.448275862068968</v>
      </c>
      <c r="G754" t="s">
        <v>74</v>
      </c>
      <c r="H754">
        <v>114</v>
      </c>
      <c r="I754" s="7">
        <f t="shared" si="1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>LEFT(P754, FIND("/", P754)- 1)</f>
        <v>theater</v>
      </c>
      <c r="R754" t="str">
        <f>TRIM(MID(P754, FIND("/",P754) + 1, LEN(P754)))</f>
        <v>plays</v>
      </c>
      <c r="S754" s="12">
        <f>(((L754/60)/60)/24)+DATE(1970,1,1)</f>
        <v>40395.208333333336</v>
      </c>
      <c r="T754" s="13">
        <f>(((M754/60)/60)/24)+DATE(1970,1,1)</f>
        <v>40413.208333333336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>(E755/D755)*100</f>
        <v>256.70212765957444</v>
      </c>
      <c r="G755" t="s">
        <v>20</v>
      </c>
      <c r="H755">
        <v>137</v>
      </c>
      <c r="I755" s="7">
        <f t="shared" si="1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>LEFT(P755, FIND("/", P755)- 1)</f>
        <v>photography</v>
      </c>
      <c r="R755" t="str">
        <f>TRIM(MID(P755, FIND("/",P755) + 1, LEN(P755)))</f>
        <v>photography books</v>
      </c>
      <c r="S755" s="12">
        <f>(((L755/60)/60)/24)+DATE(1970,1,1)</f>
        <v>40321.208333333336</v>
      </c>
      <c r="T755" s="13">
        <f>(((M755/60)/60)/24)+DATE(1970,1,1)</f>
        <v>40336.208333333336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>(E756/D756)*100</f>
        <v>168.47017045454547</v>
      </c>
      <c r="G756" t="s">
        <v>20</v>
      </c>
      <c r="H756">
        <v>3205</v>
      </c>
      <c r="I756" s="7">
        <f t="shared" si="1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>LEFT(P756, FIND("/", P756)- 1)</f>
        <v>theater</v>
      </c>
      <c r="R756" t="str">
        <f>TRIM(MID(P756, FIND("/",P756) + 1, LEN(P756)))</f>
        <v>plays</v>
      </c>
      <c r="S756" s="12">
        <f>(((L756/60)/60)/24)+DATE(1970,1,1)</f>
        <v>41210.208333333336</v>
      </c>
      <c r="T756" s="13">
        <f>(((M756/60)/60)/24)+DATE(1970,1,1)</f>
        <v>41263.25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>(E757/D757)*100</f>
        <v>166.57777777777778</v>
      </c>
      <c r="G757" t="s">
        <v>20</v>
      </c>
      <c r="H757">
        <v>288</v>
      </c>
      <c r="I757" s="7">
        <f t="shared" si="1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>LEFT(P757, FIND("/", P757)- 1)</f>
        <v>theater</v>
      </c>
      <c r="R757" t="str">
        <f>TRIM(MID(P757, FIND("/",P757) + 1, LEN(P757)))</f>
        <v>plays</v>
      </c>
      <c r="S757" s="12">
        <f>(((L757/60)/60)/24)+DATE(1970,1,1)</f>
        <v>43096.25</v>
      </c>
      <c r="T757" s="13">
        <f>(((M757/60)/60)/24)+DATE(1970,1,1)</f>
        <v>43108.25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>(E758/D758)*100</f>
        <v>772.07692307692309</v>
      </c>
      <c r="G758" t="s">
        <v>20</v>
      </c>
      <c r="H758">
        <v>148</v>
      </c>
      <c r="I758" s="7">
        <f t="shared" si="1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>LEFT(P758, FIND("/", P758)- 1)</f>
        <v>theater</v>
      </c>
      <c r="R758" t="str">
        <f>TRIM(MID(P758, FIND("/",P758) + 1, LEN(P758)))</f>
        <v>plays</v>
      </c>
      <c r="S758" s="12">
        <f>(((L758/60)/60)/24)+DATE(1970,1,1)</f>
        <v>42024.25</v>
      </c>
      <c r="T758" s="13">
        <f>(((M758/60)/60)/24)+DATE(1970,1,1)</f>
        <v>42030.25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>(E759/D759)*100</f>
        <v>406.85714285714283</v>
      </c>
      <c r="G759" t="s">
        <v>20</v>
      </c>
      <c r="H759">
        <v>114</v>
      </c>
      <c r="I759" s="7">
        <f t="shared" si="1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>LEFT(P759, FIND("/", P759)- 1)</f>
        <v>film &amp; video</v>
      </c>
      <c r="R759" t="str">
        <f>TRIM(MID(P759, FIND("/",P759) + 1, LEN(P759)))</f>
        <v>drama</v>
      </c>
      <c r="S759" s="12">
        <f>(((L759/60)/60)/24)+DATE(1970,1,1)</f>
        <v>40675.208333333336</v>
      </c>
      <c r="T759" s="13">
        <f>(((M759/60)/60)/24)+DATE(1970,1,1)</f>
        <v>40679.208333333336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>(E760/D760)*100</f>
        <v>564.20608108108115</v>
      </c>
      <c r="G760" t="s">
        <v>20</v>
      </c>
      <c r="H760">
        <v>1518</v>
      </c>
      <c r="I760" s="7">
        <f t="shared" si="1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>LEFT(P760, FIND("/", P760)- 1)</f>
        <v>music</v>
      </c>
      <c r="R760" t="str">
        <f>TRIM(MID(P760, FIND("/",P760) + 1, LEN(P760)))</f>
        <v>rock</v>
      </c>
      <c r="S760" s="12">
        <f>(((L760/60)/60)/24)+DATE(1970,1,1)</f>
        <v>41936.208333333336</v>
      </c>
      <c r="T760" s="13">
        <f>(((M760/60)/60)/24)+DATE(1970,1,1)</f>
        <v>41945.208333333336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>(E761/D761)*100</f>
        <v>68.426865671641792</v>
      </c>
      <c r="G761" t="s">
        <v>14</v>
      </c>
      <c r="H761">
        <v>1274</v>
      </c>
      <c r="I761" s="7">
        <f t="shared" si="1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>LEFT(P761, FIND("/", P761)- 1)</f>
        <v>music</v>
      </c>
      <c r="R761" t="str">
        <f>TRIM(MID(P761, FIND("/",P761) + 1, LEN(P761)))</f>
        <v>electric music</v>
      </c>
      <c r="S761" s="12">
        <f>(((L761/60)/60)/24)+DATE(1970,1,1)</f>
        <v>43136.25</v>
      </c>
      <c r="T761" s="13">
        <f>(((M761/60)/60)/24)+DATE(1970,1,1)</f>
        <v>43166.25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>(E762/D762)*100</f>
        <v>34.351966873706004</v>
      </c>
      <c r="G762" t="s">
        <v>14</v>
      </c>
      <c r="H762">
        <v>210</v>
      </c>
      <c r="I762" s="7">
        <f t="shared" si="1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>LEFT(P762, FIND("/", P762)- 1)</f>
        <v>games</v>
      </c>
      <c r="R762" t="str">
        <f>TRIM(MID(P762, FIND("/",P762) + 1, LEN(P762)))</f>
        <v>video games</v>
      </c>
      <c r="S762" s="12">
        <f>(((L762/60)/60)/24)+DATE(1970,1,1)</f>
        <v>43678.208333333328</v>
      </c>
      <c r="T762" s="13">
        <f>(((M762/60)/60)/24)+DATE(1970,1,1)</f>
        <v>43707.208333333328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>(E763/D763)*100</f>
        <v>655.4545454545455</v>
      </c>
      <c r="G763" t="s">
        <v>20</v>
      </c>
      <c r="H763">
        <v>166</v>
      </c>
      <c r="I763" s="7">
        <f t="shared" si="1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>LEFT(P763, FIND("/", P763)- 1)</f>
        <v>music</v>
      </c>
      <c r="R763" t="str">
        <f>TRIM(MID(P763, FIND("/",P763) + 1, LEN(P763)))</f>
        <v>rock</v>
      </c>
      <c r="S763" s="12">
        <f>(((L763/60)/60)/24)+DATE(1970,1,1)</f>
        <v>42938.208333333328</v>
      </c>
      <c r="T763" s="13">
        <f>(((M763/60)/60)/24)+DATE(1970,1,1)</f>
        <v>42943.208333333328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>(E764/D764)*100</f>
        <v>177.25714285714284</v>
      </c>
      <c r="G764" t="s">
        <v>20</v>
      </c>
      <c r="H764">
        <v>100</v>
      </c>
      <c r="I764" s="7">
        <f t="shared" si="11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>LEFT(P764, FIND("/", P764)- 1)</f>
        <v>music</v>
      </c>
      <c r="R764" t="str">
        <f>TRIM(MID(P764, FIND("/",P764) + 1, LEN(P764)))</f>
        <v>jazz</v>
      </c>
      <c r="S764" s="12">
        <f>(((L764/60)/60)/24)+DATE(1970,1,1)</f>
        <v>41241.25</v>
      </c>
      <c r="T764" s="13">
        <f>(((M764/60)/60)/24)+DATE(1970,1,1)</f>
        <v>41252.25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>(E765/D765)*100</f>
        <v>113.17857142857144</v>
      </c>
      <c r="G765" t="s">
        <v>20</v>
      </c>
      <c r="H765">
        <v>235</v>
      </c>
      <c r="I765" s="7">
        <f t="shared" si="1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>LEFT(P765, FIND("/", P765)- 1)</f>
        <v>theater</v>
      </c>
      <c r="R765" t="str">
        <f>TRIM(MID(P765, FIND("/",P765) + 1, LEN(P765)))</f>
        <v>plays</v>
      </c>
      <c r="S765" s="12">
        <f>(((L765/60)/60)/24)+DATE(1970,1,1)</f>
        <v>41037.208333333336</v>
      </c>
      <c r="T765" s="13">
        <f>(((M765/60)/60)/24)+DATE(1970,1,1)</f>
        <v>41072.208333333336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>(E766/D766)*100</f>
        <v>728.18181818181824</v>
      </c>
      <c r="G766" t="s">
        <v>20</v>
      </c>
      <c r="H766">
        <v>148</v>
      </c>
      <c r="I766" s="7">
        <f t="shared" si="1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>LEFT(P766, FIND("/", P766)- 1)</f>
        <v>music</v>
      </c>
      <c r="R766" t="str">
        <f>TRIM(MID(P766, FIND("/",P766) + 1, LEN(P766)))</f>
        <v>rock</v>
      </c>
      <c r="S766" s="12">
        <f>(((L766/60)/60)/24)+DATE(1970,1,1)</f>
        <v>40676.208333333336</v>
      </c>
      <c r="T766" s="13">
        <f>(((M766/60)/60)/24)+DATE(1970,1,1)</f>
        <v>40684.208333333336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>(E767/D767)*100</f>
        <v>208.33333333333334</v>
      </c>
      <c r="G767" t="s">
        <v>20</v>
      </c>
      <c r="H767">
        <v>198</v>
      </c>
      <c r="I767" s="7">
        <f t="shared" si="1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>LEFT(P767, FIND("/", P767)- 1)</f>
        <v>music</v>
      </c>
      <c r="R767" t="str">
        <f>TRIM(MID(P767, FIND("/",P767) + 1, LEN(P767)))</f>
        <v>indie rock</v>
      </c>
      <c r="S767" s="12">
        <f>(((L767/60)/60)/24)+DATE(1970,1,1)</f>
        <v>42840.208333333328</v>
      </c>
      <c r="T767" s="13">
        <f>(((M767/60)/60)/24)+DATE(1970,1,1)</f>
        <v>42865.208333333328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>(E768/D768)*100</f>
        <v>31.171232876712331</v>
      </c>
      <c r="G768" t="s">
        <v>14</v>
      </c>
      <c r="H768">
        <v>248</v>
      </c>
      <c r="I768" s="7">
        <f t="shared" si="1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>LEFT(P768, FIND("/", P768)- 1)</f>
        <v>film &amp; video</v>
      </c>
      <c r="R768" t="str">
        <f>TRIM(MID(P768, FIND("/",P768) + 1, LEN(P768)))</f>
        <v>science fiction</v>
      </c>
      <c r="S768" s="12">
        <f>(((L768/60)/60)/24)+DATE(1970,1,1)</f>
        <v>43362.208333333328</v>
      </c>
      <c r="T768" s="13">
        <f>(((M768/60)/60)/24)+DATE(1970,1,1)</f>
        <v>43363.208333333328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>(E769/D769)*100</f>
        <v>56.967078189300416</v>
      </c>
      <c r="G769" t="s">
        <v>14</v>
      </c>
      <c r="H769">
        <v>513</v>
      </c>
      <c r="I769" s="7">
        <f t="shared" si="1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>LEFT(P769, FIND("/", P769)- 1)</f>
        <v>publishing</v>
      </c>
      <c r="R769" t="str">
        <f>TRIM(MID(P769, FIND("/",P769) + 1, LEN(P769)))</f>
        <v>translations</v>
      </c>
      <c r="S769" s="12">
        <f>(((L769/60)/60)/24)+DATE(1970,1,1)</f>
        <v>42283.208333333328</v>
      </c>
      <c r="T769" s="13">
        <f>(((M769/60)/60)/24)+DATE(1970,1,1)</f>
        <v>42328.25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>(E770/D770)*100</f>
        <v>231</v>
      </c>
      <c r="G770" t="s">
        <v>20</v>
      </c>
      <c r="H770">
        <v>150</v>
      </c>
      <c r="I770" s="7">
        <f t="shared" si="11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>LEFT(P770, FIND("/", P770)- 1)</f>
        <v>theater</v>
      </c>
      <c r="R770" t="str">
        <f>TRIM(MID(P770, FIND("/",P770) + 1, LEN(P770)))</f>
        <v>plays</v>
      </c>
      <c r="S770" s="12">
        <f>(((L770/60)/60)/24)+DATE(1970,1,1)</f>
        <v>41619.25</v>
      </c>
      <c r="T770" s="13">
        <f>(((M770/60)/60)/24)+DATE(1970,1,1)</f>
        <v>41634.25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>(E771/D771)*100</f>
        <v>86.867834394904463</v>
      </c>
      <c r="G771" t="s">
        <v>14</v>
      </c>
      <c r="H771">
        <v>3410</v>
      </c>
      <c r="I771" s="7">
        <f t="shared" ref="I771:I834" si="12">IF(F771=0, 0, (E771/H771))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>LEFT(P771, FIND("/", P771)- 1)</f>
        <v>games</v>
      </c>
      <c r="R771" t="str">
        <f>TRIM(MID(P771, FIND("/",P771) + 1, LEN(P771)))</f>
        <v>video games</v>
      </c>
      <c r="S771" s="12">
        <f>(((L771/60)/60)/24)+DATE(1970,1,1)</f>
        <v>41501.208333333336</v>
      </c>
      <c r="T771" s="13">
        <f>(((M771/60)/60)/24)+DATE(1970,1,1)</f>
        <v>41527.208333333336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>(E772/D772)*100</f>
        <v>270.74418604651163</v>
      </c>
      <c r="G772" t="s">
        <v>20</v>
      </c>
      <c r="H772">
        <v>216</v>
      </c>
      <c r="I772" s="7">
        <f t="shared" si="12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>LEFT(P772, FIND("/", P772)- 1)</f>
        <v>theater</v>
      </c>
      <c r="R772" t="str">
        <f>TRIM(MID(P772, FIND("/",P772) + 1, LEN(P772)))</f>
        <v>plays</v>
      </c>
      <c r="S772" s="12">
        <f>(((L772/60)/60)/24)+DATE(1970,1,1)</f>
        <v>41743.208333333336</v>
      </c>
      <c r="T772" s="13">
        <f>(((M772/60)/60)/24)+DATE(1970,1,1)</f>
        <v>41750.208333333336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>(E773/D773)*100</f>
        <v>49.446428571428569</v>
      </c>
      <c r="G773" t="s">
        <v>74</v>
      </c>
      <c r="H773">
        <v>26</v>
      </c>
      <c r="I773" s="7">
        <f t="shared" si="12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>LEFT(P773, FIND("/", P773)- 1)</f>
        <v>theater</v>
      </c>
      <c r="R773" t="str">
        <f>TRIM(MID(P773, FIND("/",P773) + 1, LEN(P773)))</f>
        <v>plays</v>
      </c>
      <c r="S773" s="12">
        <f>(((L773/60)/60)/24)+DATE(1970,1,1)</f>
        <v>43491.25</v>
      </c>
      <c r="T773" s="13">
        <f>(((M773/60)/60)/24)+DATE(1970,1,1)</f>
        <v>43518.25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>(E774/D774)*100</f>
        <v>113.3596256684492</v>
      </c>
      <c r="G774" t="s">
        <v>20</v>
      </c>
      <c r="H774">
        <v>5139</v>
      </c>
      <c r="I774" s="7">
        <f t="shared" si="12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>LEFT(P774, FIND("/", P774)- 1)</f>
        <v>music</v>
      </c>
      <c r="R774" t="str">
        <f>TRIM(MID(P774, FIND("/",P774) + 1, LEN(P774)))</f>
        <v>indie rock</v>
      </c>
      <c r="S774" s="12">
        <f>(((L774/60)/60)/24)+DATE(1970,1,1)</f>
        <v>43505.25</v>
      </c>
      <c r="T774" s="13">
        <f>(((M774/60)/60)/24)+DATE(1970,1,1)</f>
        <v>43509.25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>(E775/D775)*100</f>
        <v>190.55555555555554</v>
      </c>
      <c r="G775" t="s">
        <v>20</v>
      </c>
      <c r="H775">
        <v>2353</v>
      </c>
      <c r="I775" s="7">
        <f t="shared" si="12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>LEFT(P775, FIND("/", P775)- 1)</f>
        <v>theater</v>
      </c>
      <c r="R775" t="str">
        <f>TRIM(MID(P775, FIND("/",P775) + 1, LEN(P775)))</f>
        <v>plays</v>
      </c>
      <c r="S775" s="12">
        <f>(((L775/60)/60)/24)+DATE(1970,1,1)</f>
        <v>42838.208333333328</v>
      </c>
      <c r="T775" s="13">
        <f>(((M775/60)/60)/24)+DATE(1970,1,1)</f>
        <v>42848.208333333328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>(E776/D776)*100</f>
        <v>135.5</v>
      </c>
      <c r="G776" t="s">
        <v>20</v>
      </c>
      <c r="H776">
        <v>78</v>
      </c>
      <c r="I776" s="7">
        <f t="shared" si="12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>LEFT(P776, FIND("/", P776)- 1)</f>
        <v>technology</v>
      </c>
      <c r="R776" t="str">
        <f>TRIM(MID(P776, FIND("/",P776) + 1, LEN(P776)))</f>
        <v>web</v>
      </c>
      <c r="S776" s="12">
        <f>(((L776/60)/60)/24)+DATE(1970,1,1)</f>
        <v>42513.208333333328</v>
      </c>
      <c r="T776" s="13">
        <f>(((M776/60)/60)/24)+DATE(1970,1,1)</f>
        <v>42554.208333333328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>(E777/D777)*100</f>
        <v>10.297872340425531</v>
      </c>
      <c r="G777" t="s">
        <v>14</v>
      </c>
      <c r="H777">
        <v>10</v>
      </c>
      <c r="I777" s="7">
        <f t="shared" si="12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>LEFT(P777, FIND("/", P777)- 1)</f>
        <v>music</v>
      </c>
      <c r="R777" t="str">
        <f>TRIM(MID(P777, FIND("/",P777) + 1, LEN(P777)))</f>
        <v>rock</v>
      </c>
      <c r="S777" s="12">
        <f>(((L777/60)/60)/24)+DATE(1970,1,1)</f>
        <v>41949.25</v>
      </c>
      <c r="T777" s="13">
        <f>(((M777/60)/60)/24)+DATE(1970,1,1)</f>
        <v>41959.25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>(E778/D778)*100</f>
        <v>65.544223826714799</v>
      </c>
      <c r="G778" t="s">
        <v>14</v>
      </c>
      <c r="H778">
        <v>2201</v>
      </c>
      <c r="I778" s="7">
        <f t="shared" si="12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>LEFT(P778, FIND("/", P778)- 1)</f>
        <v>theater</v>
      </c>
      <c r="R778" t="str">
        <f>TRIM(MID(P778, FIND("/",P778) + 1, LEN(P778)))</f>
        <v>plays</v>
      </c>
      <c r="S778" s="12">
        <f>(((L778/60)/60)/24)+DATE(1970,1,1)</f>
        <v>43650.208333333328</v>
      </c>
      <c r="T778" s="13">
        <f>(((M778/60)/60)/24)+DATE(1970,1,1)</f>
        <v>43668.208333333328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>(E779/D779)*100</f>
        <v>49.026652452025587</v>
      </c>
      <c r="G779" t="s">
        <v>14</v>
      </c>
      <c r="H779">
        <v>676</v>
      </c>
      <c r="I779" s="7">
        <f t="shared" si="12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>LEFT(P779, FIND("/", P779)- 1)</f>
        <v>theater</v>
      </c>
      <c r="R779" t="str">
        <f>TRIM(MID(P779, FIND("/",P779) + 1, LEN(P779)))</f>
        <v>plays</v>
      </c>
      <c r="S779" s="12">
        <f>(((L779/60)/60)/24)+DATE(1970,1,1)</f>
        <v>40809.208333333336</v>
      </c>
      <c r="T779" s="13">
        <f>(((M779/60)/60)/24)+DATE(1970,1,1)</f>
        <v>40838.208333333336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>(E780/D780)*100</f>
        <v>787.92307692307691</v>
      </c>
      <c r="G780" t="s">
        <v>20</v>
      </c>
      <c r="H780">
        <v>174</v>
      </c>
      <c r="I780" s="7">
        <f t="shared" si="12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>LEFT(P780, FIND("/", P780)- 1)</f>
        <v>film &amp; video</v>
      </c>
      <c r="R780" t="str">
        <f>TRIM(MID(P780, FIND("/",P780) + 1, LEN(P780)))</f>
        <v>animation</v>
      </c>
      <c r="S780" s="12">
        <f>(((L780/60)/60)/24)+DATE(1970,1,1)</f>
        <v>40768.208333333336</v>
      </c>
      <c r="T780" s="13">
        <f>(((M780/60)/60)/24)+DATE(1970,1,1)</f>
        <v>40773.208333333336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>(E781/D781)*100</f>
        <v>80.306347746090154</v>
      </c>
      <c r="G781" t="s">
        <v>14</v>
      </c>
      <c r="H781">
        <v>831</v>
      </c>
      <c r="I781" s="7">
        <f t="shared" si="12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>LEFT(P781, FIND("/", P781)- 1)</f>
        <v>theater</v>
      </c>
      <c r="R781" t="str">
        <f>TRIM(MID(P781, FIND("/",P781) + 1, LEN(P781)))</f>
        <v>plays</v>
      </c>
      <c r="S781" s="12">
        <f>(((L781/60)/60)/24)+DATE(1970,1,1)</f>
        <v>42230.208333333328</v>
      </c>
      <c r="T781" s="13">
        <f>(((M781/60)/60)/24)+DATE(1970,1,1)</f>
        <v>42239.208333333328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>(E782/D782)*100</f>
        <v>106.29411764705883</v>
      </c>
      <c r="G782" t="s">
        <v>20</v>
      </c>
      <c r="H782">
        <v>164</v>
      </c>
      <c r="I782" s="7">
        <f t="shared" si="12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>LEFT(P782, FIND("/", P782)- 1)</f>
        <v>film &amp; video</v>
      </c>
      <c r="R782" t="str">
        <f>TRIM(MID(P782, FIND("/",P782) + 1, LEN(P782)))</f>
        <v>drama</v>
      </c>
      <c r="S782" s="12">
        <f>(((L782/60)/60)/24)+DATE(1970,1,1)</f>
        <v>42573.208333333328</v>
      </c>
      <c r="T782" s="13">
        <f>(((M782/60)/60)/24)+DATE(1970,1,1)</f>
        <v>42592.208333333328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>(E783/D783)*100</f>
        <v>50.735632183908038</v>
      </c>
      <c r="G783" t="s">
        <v>74</v>
      </c>
      <c r="H783">
        <v>56</v>
      </c>
      <c r="I783" s="7">
        <f t="shared" si="12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>LEFT(P783, FIND("/", P783)- 1)</f>
        <v>theater</v>
      </c>
      <c r="R783" t="str">
        <f>TRIM(MID(P783, FIND("/",P783) + 1, LEN(P783)))</f>
        <v>plays</v>
      </c>
      <c r="S783" s="12">
        <f>(((L783/60)/60)/24)+DATE(1970,1,1)</f>
        <v>40482.208333333336</v>
      </c>
      <c r="T783" s="13">
        <f>(((M783/60)/60)/24)+DATE(1970,1,1)</f>
        <v>40533.25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>(E784/D784)*100</f>
        <v>215.31372549019611</v>
      </c>
      <c r="G784" t="s">
        <v>20</v>
      </c>
      <c r="H784">
        <v>161</v>
      </c>
      <c r="I784" s="7">
        <f t="shared" si="12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>LEFT(P784, FIND("/", P784)- 1)</f>
        <v>film &amp; video</v>
      </c>
      <c r="R784" t="str">
        <f>TRIM(MID(P784, FIND("/",P784) + 1, LEN(P784)))</f>
        <v>animation</v>
      </c>
      <c r="S784" s="12">
        <f>(((L784/60)/60)/24)+DATE(1970,1,1)</f>
        <v>40603.25</v>
      </c>
      <c r="T784" s="13">
        <f>(((M784/60)/60)/24)+DATE(1970,1,1)</f>
        <v>40631.208333333336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>(E785/D785)*100</f>
        <v>141.22972972972974</v>
      </c>
      <c r="G785" t="s">
        <v>20</v>
      </c>
      <c r="H785">
        <v>138</v>
      </c>
      <c r="I785" s="7">
        <f t="shared" si="12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>LEFT(P785, FIND("/", P785)- 1)</f>
        <v>music</v>
      </c>
      <c r="R785" t="str">
        <f>TRIM(MID(P785, FIND("/",P785) + 1, LEN(P785)))</f>
        <v>rock</v>
      </c>
      <c r="S785" s="12">
        <f>(((L785/60)/60)/24)+DATE(1970,1,1)</f>
        <v>41625.25</v>
      </c>
      <c r="T785" s="13">
        <f>(((M785/60)/60)/24)+DATE(1970,1,1)</f>
        <v>41632.25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>(E786/D786)*100</f>
        <v>115.33745781777279</v>
      </c>
      <c r="G786" t="s">
        <v>20</v>
      </c>
      <c r="H786">
        <v>3308</v>
      </c>
      <c r="I786" s="7">
        <f t="shared" si="12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>LEFT(P786, FIND("/", P786)- 1)</f>
        <v>technology</v>
      </c>
      <c r="R786" t="str">
        <f>TRIM(MID(P786, FIND("/",P786) + 1, LEN(P786)))</f>
        <v>web</v>
      </c>
      <c r="S786" s="12">
        <f>(((L786/60)/60)/24)+DATE(1970,1,1)</f>
        <v>42435.25</v>
      </c>
      <c r="T786" s="13">
        <f>(((M786/60)/60)/24)+DATE(1970,1,1)</f>
        <v>42446.208333333328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>(E787/D787)*100</f>
        <v>193.11940298507463</v>
      </c>
      <c r="G787" t="s">
        <v>20</v>
      </c>
      <c r="H787">
        <v>127</v>
      </c>
      <c r="I787" s="7">
        <f t="shared" si="12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>LEFT(P787, FIND("/", P787)- 1)</f>
        <v>film &amp; video</v>
      </c>
      <c r="R787" t="str">
        <f>TRIM(MID(P787, FIND("/",P787) + 1, LEN(P787)))</f>
        <v>animation</v>
      </c>
      <c r="S787" s="12">
        <f>(((L787/60)/60)/24)+DATE(1970,1,1)</f>
        <v>43582.208333333328</v>
      </c>
      <c r="T787" s="13">
        <f>(((M787/60)/60)/24)+DATE(1970,1,1)</f>
        <v>43616.208333333328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>(E788/D788)*100</f>
        <v>729.73333333333335</v>
      </c>
      <c r="G788" t="s">
        <v>20</v>
      </c>
      <c r="H788">
        <v>207</v>
      </c>
      <c r="I788" s="7">
        <f t="shared" si="12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>LEFT(P788, FIND("/", P788)- 1)</f>
        <v>music</v>
      </c>
      <c r="R788" t="str">
        <f>TRIM(MID(P788, FIND("/",P788) + 1, LEN(P788)))</f>
        <v>jazz</v>
      </c>
      <c r="S788" s="12">
        <f>(((L788/60)/60)/24)+DATE(1970,1,1)</f>
        <v>43186.208333333328</v>
      </c>
      <c r="T788" s="13">
        <f>(((M788/60)/60)/24)+DATE(1970,1,1)</f>
        <v>43193.208333333328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>(E789/D789)*100</f>
        <v>99.66339869281046</v>
      </c>
      <c r="G789" t="s">
        <v>14</v>
      </c>
      <c r="H789">
        <v>859</v>
      </c>
      <c r="I789" s="7">
        <f t="shared" si="12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>LEFT(P789, FIND("/", P789)- 1)</f>
        <v>music</v>
      </c>
      <c r="R789" t="str">
        <f>TRIM(MID(P789, FIND("/",P789) + 1, LEN(P789)))</f>
        <v>rock</v>
      </c>
      <c r="S789" s="12">
        <f>(((L789/60)/60)/24)+DATE(1970,1,1)</f>
        <v>40684.208333333336</v>
      </c>
      <c r="T789" s="13">
        <f>(((M789/60)/60)/24)+DATE(1970,1,1)</f>
        <v>40693.208333333336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>(E790/D790)*100</f>
        <v>88.166666666666671</v>
      </c>
      <c r="G790" t="s">
        <v>47</v>
      </c>
      <c r="H790">
        <v>31</v>
      </c>
      <c r="I790" s="7">
        <f t="shared" si="12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>LEFT(P790, FIND("/", P790)- 1)</f>
        <v>film &amp; video</v>
      </c>
      <c r="R790" t="str">
        <f>TRIM(MID(P790, FIND("/",P790) + 1, LEN(P790)))</f>
        <v>animation</v>
      </c>
      <c r="S790" s="12">
        <f>(((L790/60)/60)/24)+DATE(1970,1,1)</f>
        <v>41202.208333333336</v>
      </c>
      <c r="T790" s="13">
        <f>(((M790/60)/60)/24)+DATE(1970,1,1)</f>
        <v>41223.25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>(E791/D791)*100</f>
        <v>37.233333333333334</v>
      </c>
      <c r="G791" t="s">
        <v>14</v>
      </c>
      <c r="H791">
        <v>45</v>
      </c>
      <c r="I791" s="7">
        <f t="shared" si="12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>LEFT(P791, FIND("/", P791)- 1)</f>
        <v>theater</v>
      </c>
      <c r="R791" t="str">
        <f>TRIM(MID(P791, FIND("/",P791) + 1, LEN(P791)))</f>
        <v>plays</v>
      </c>
      <c r="S791" s="12">
        <f>(((L791/60)/60)/24)+DATE(1970,1,1)</f>
        <v>41786.208333333336</v>
      </c>
      <c r="T791" s="13">
        <f>(((M791/60)/60)/24)+DATE(1970,1,1)</f>
        <v>41823.208333333336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>(E792/D792)*100</f>
        <v>30.540075309306079</v>
      </c>
      <c r="G792" t="s">
        <v>74</v>
      </c>
      <c r="H792">
        <v>1113</v>
      </c>
      <c r="I792" s="7">
        <f t="shared" si="12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>LEFT(P792, FIND("/", P792)- 1)</f>
        <v>theater</v>
      </c>
      <c r="R792" t="str">
        <f>TRIM(MID(P792, FIND("/",P792) + 1, LEN(P792)))</f>
        <v>plays</v>
      </c>
      <c r="S792" s="12">
        <f>(((L792/60)/60)/24)+DATE(1970,1,1)</f>
        <v>40223.25</v>
      </c>
      <c r="T792" s="13">
        <f>(((M792/60)/60)/24)+DATE(1970,1,1)</f>
        <v>40229.25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>(E793/D793)*100</f>
        <v>25.714285714285712</v>
      </c>
      <c r="G793" t="s">
        <v>14</v>
      </c>
      <c r="H793">
        <v>6</v>
      </c>
      <c r="I793" s="7">
        <f t="shared" si="12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>LEFT(P793, FIND("/", P793)- 1)</f>
        <v>food</v>
      </c>
      <c r="R793" t="str">
        <f>TRIM(MID(P793, FIND("/",P793) + 1, LEN(P793)))</f>
        <v>food trucks</v>
      </c>
      <c r="S793" s="12">
        <f>(((L793/60)/60)/24)+DATE(1970,1,1)</f>
        <v>42715.25</v>
      </c>
      <c r="T793" s="13">
        <f>(((M793/60)/60)/24)+DATE(1970,1,1)</f>
        <v>42731.25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>(E794/D794)*100</f>
        <v>34</v>
      </c>
      <c r="G794" t="s">
        <v>14</v>
      </c>
      <c r="H794">
        <v>7</v>
      </c>
      <c r="I794" s="7">
        <f t="shared" si="12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>LEFT(P794, FIND("/", P794)- 1)</f>
        <v>theater</v>
      </c>
      <c r="R794" t="str">
        <f>TRIM(MID(P794, FIND("/",P794) + 1, LEN(P794)))</f>
        <v>plays</v>
      </c>
      <c r="S794" s="12">
        <f>(((L794/60)/60)/24)+DATE(1970,1,1)</f>
        <v>41451.208333333336</v>
      </c>
      <c r="T794" s="13">
        <f>(((M794/60)/60)/24)+DATE(1970,1,1)</f>
        <v>41479.208333333336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>(E795/D795)*100</f>
        <v>1185.909090909091</v>
      </c>
      <c r="G795" t="s">
        <v>20</v>
      </c>
      <c r="H795">
        <v>181</v>
      </c>
      <c r="I795" s="7">
        <f t="shared" si="12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>LEFT(P795, FIND("/", P795)- 1)</f>
        <v>publishing</v>
      </c>
      <c r="R795" t="str">
        <f>TRIM(MID(P795, FIND("/",P795) + 1, LEN(P795)))</f>
        <v>nonfiction</v>
      </c>
      <c r="S795" s="12">
        <f>(((L795/60)/60)/24)+DATE(1970,1,1)</f>
        <v>41450.208333333336</v>
      </c>
      <c r="T795" s="13">
        <f>(((M795/60)/60)/24)+DATE(1970,1,1)</f>
        <v>41454.208333333336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>(E796/D796)*100</f>
        <v>125.39393939393939</v>
      </c>
      <c r="G796" t="s">
        <v>20</v>
      </c>
      <c r="H796">
        <v>110</v>
      </c>
      <c r="I796" s="7">
        <f t="shared" si="12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>LEFT(P796, FIND("/", P796)- 1)</f>
        <v>music</v>
      </c>
      <c r="R796" t="str">
        <f>TRIM(MID(P796, FIND("/",P796) + 1, LEN(P796)))</f>
        <v>rock</v>
      </c>
      <c r="S796" s="12">
        <f>(((L796/60)/60)/24)+DATE(1970,1,1)</f>
        <v>43091.25</v>
      </c>
      <c r="T796" s="13">
        <f>(((M796/60)/60)/24)+DATE(1970,1,1)</f>
        <v>43103.25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>(E797/D797)*100</f>
        <v>14.394366197183098</v>
      </c>
      <c r="G797" t="s">
        <v>14</v>
      </c>
      <c r="H797">
        <v>31</v>
      </c>
      <c r="I797" s="7">
        <f t="shared" si="12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>LEFT(P797, FIND("/", P797)- 1)</f>
        <v>film &amp; video</v>
      </c>
      <c r="R797" t="str">
        <f>TRIM(MID(P797, FIND("/",P797) + 1, LEN(P797)))</f>
        <v>drama</v>
      </c>
      <c r="S797" s="12">
        <f>(((L797/60)/60)/24)+DATE(1970,1,1)</f>
        <v>42675.208333333328</v>
      </c>
      <c r="T797" s="13">
        <f>(((M797/60)/60)/24)+DATE(1970,1,1)</f>
        <v>42678.208333333328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>(E798/D798)*100</f>
        <v>54.807692307692314</v>
      </c>
      <c r="G798" t="s">
        <v>14</v>
      </c>
      <c r="H798">
        <v>78</v>
      </c>
      <c r="I798" s="7">
        <f t="shared" si="12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>LEFT(P798, FIND("/", P798)- 1)</f>
        <v>games</v>
      </c>
      <c r="R798" t="str">
        <f>TRIM(MID(P798, FIND("/",P798) + 1, LEN(P798)))</f>
        <v>mobile games</v>
      </c>
      <c r="S798" s="12">
        <f>(((L798/60)/60)/24)+DATE(1970,1,1)</f>
        <v>41859.208333333336</v>
      </c>
      <c r="T798" s="13">
        <f>(((M798/60)/60)/24)+DATE(1970,1,1)</f>
        <v>41866.208333333336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>(E799/D799)*100</f>
        <v>109.63157894736841</v>
      </c>
      <c r="G799" t="s">
        <v>20</v>
      </c>
      <c r="H799">
        <v>185</v>
      </c>
      <c r="I799" s="7">
        <f t="shared" si="12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>LEFT(P799, FIND("/", P799)- 1)</f>
        <v>technology</v>
      </c>
      <c r="R799" t="str">
        <f>TRIM(MID(P799, FIND("/",P799) + 1, LEN(P799)))</f>
        <v>web</v>
      </c>
      <c r="S799" s="12">
        <f>(((L799/60)/60)/24)+DATE(1970,1,1)</f>
        <v>43464.25</v>
      </c>
      <c r="T799" s="13">
        <f>(((M799/60)/60)/24)+DATE(1970,1,1)</f>
        <v>43487.25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>(E800/D800)*100</f>
        <v>188.47058823529412</v>
      </c>
      <c r="G800" t="s">
        <v>20</v>
      </c>
      <c r="H800">
        <v>121</v>
      </c>
      <c r="I800" s="7">
        <f t="shared" si="12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>LEFT(P800, FIND("/", P800)- 1)</f>
        <v>theater</v>
      </c>
      <c r="R800" t="str">
        <f>TRIM(MID(P800, FIND("/",P800) + 1, LEN(P800)))</f>
        <v>plays</v>
      </c>
      <c r="S800" s="12">
        <f>(((L800/60)/60)/24)+DATE(1970,1,1)</f>
        <v>41060.208333333336</v>
      </c>
      <c r="T800" s="13">
        <f>(((M800/60)/60)/24)+DATE(1970,1,1)</f>
        <v>41088.208333333336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>(E801/D801)*100</f>
        <v>87.008284023668637</v>
      </c>
      <c r="G801" t="s">
        <v>14</v>
      </c>
      <c r="H801">
        <v>1225</v>
      </c>
      <c r="I801" s="7">
        <f t="shared" si="12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>LEFT(P801, FIND("/", P801)- 1)</f>
        <v>theater</v>
      </c>
      <c r="R801" t="str">
        <f>TRIM(MID(P801, FIND("/",P801) + 1, LEN(P801)))</f>
        <v>plays</v>
      </c>
      <c r="S801" s="12">
        <f>(((L801/60)/60)/24)+DATE(1970,1,1)</f>
        <v>42399.25</v>
      </c>
      <c r="T801" s="13">
        <f>(((M801/60)/60)/24)+DATE(1970,1,1)</f>
        <v>42403.25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>(E802/D802)*100</f>
        <v>1</v>
      </c>
      <c r="G802" t="s">
        <v>14</v>
      </c>
      <c r="H802">
        <v>1</v>
      </c>
      <c r="I802" s="7">
        <f t="shared" si="12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>LEFT(P802, FIND("/", P802)- 1)</f>
        <v>music</v>
      </c>
      <c r="R802" t="str">
        <f>TRIM(MID(P802, FIND("/",P802) + 1, LEN(P802)))</f>
        <v>rock</v>
      </c>
      <c r="S802" s="12">
        <f>(((L802/60)/60)/24)+DATE(1970,1,1)</f>
        <v>42167.208333333328</v>
      </c>
      <c r="T802" s="13">
        <f>(((M802/60)/60)/24)+DATE(1970,1,1)</f>
        <v>42171.208333333328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>(E803/D803)*100</f>
        <v>202.9130434782609</v>
      </c>
      <c r="G803" t="s">
        <v>20</v>
      </c>
      <c r="H803">
        <v>106</v>
      </c>
      <c r="I803" s="7">
        <f t="shared" si="12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>LEFT(P803, FIND("/", P803)- 1)</f>
        <v>photography</v>
      </c>
      <c r="R803" t="str">
        <f>TRIM(MID(P803, FIND("/",P803) + 1, LEN(P803)))</f>
        <v>photography books</v>
      </c>
      <c r="S803" s="12">
        <f>(((L803/60)/60)/24)+DATE(1970,1,1)</f>
        <v>43830.25</v>
      </c>
      <c r="T803" s="13">
        <f>(((M803/60)/60)/24)+DATE(1970,1,1)</f>
        <v>43852.25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>(E804/D804)*100</f>
        <v>197.03225806451613</v>
      </c>
      <c r="G804" t="s">
        <v>20</v>
      </c>
      <c r="H804">
        <v>142</v>
      </c>
      <c r="I804" s="7">
        <f t="shared" si="12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>LEFT(P804, FIND("/", P804)- 1)</f>
        <v>photography</v>
      </c>
      <c r="R804" t="str">
        <f>TRIM(MID(P804, FIND("/",P804) + 1, LEN(P804)))</f>
        <v>photography books</v>
      </c>
      <c r="S804" s="12">
        <f>(((L804/60)/60)/24)+DATE(1970,1,1)</f>
        <v>43650.208333333328</v>
      </c>
      <c r="T804" s="13">
        <f>(((M804/60)/60)/24)+DATE(1970,1,1)</f>
        <v>43652.208333333328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>(E805/D805)*100</f>
        <v>107</v>
      </c>
      <c r="G805" t="s">
        <v>20</v>
      </c>
      <c r="H805">
        <v>233</v>
      </c>
      <c r="I805" s="7">
        <f t="shared" si="12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>LEFT(P805, FIND("/", P805)- 1)</f>
        <v>theater</v>
      </c>
      <c r="R805" t="str">
        <f>TRIM(MID(P805, FIND("/",P805) + 1, LEN(P805)))</f>
        <v>plays</v>
      </c>
      <c r="S805" s="12">
        <f>(((L805/60)/60)/24)+DATE(1970,1,1)</f>
        <v>43492.25</v>
      </c>
      <c r="T805" s="13">
        <f>(((M805/60)/60)/24)+DATE(1970,1,1)</f>
        <v>43526.25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>(E806/D806)*100</f>
        <v>268.73076923076923</v>
      </c>
      <c r="G806" t="s">
        <v>20</v>
      </c>
      <c r="H806">
        <v>218</v>
      </c>
      <c r="I806" s="7">
        <f t="shared" si="12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>LEFT(P806, FIND("/", P806)- 1)</f>
        <v>music</v>
      </c>
      <c r="R806" t="str">
        <f>TRIM(MID(P806, FIND("/",P806) + 1, LEN(P806)))</f>
        <v>rock</v>
      </c>
      <c r="S806" s="12">
        <f>(((L806/60)/60)/24)+DATE(1970,1,1)</f>
        <v>43102.25</v>
      </c>
      <c r="T806" s="13">
        <f>(((M806/60)/60)/24)+DATE(1970,1,1)</f>
        <v>43122.25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>(E807/D807)*100</f>
        <v>50.845360824742272</v>
      </c>
      <c r="G807" t="s">
        <v>14</v>
      </c>
      <c r="H807">
        <v>67</v>
      </c>
      <c r="I807" s="7">
        <f t="shared" si="12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>LEFT(P807, FIND("/", P807)- 1)</f>
        <v>film &amp; video</v>
      </c>
      <c r="R807" t="str">
        <f>TRIM(MID(P807, FIND("/",P807) + 1, LEN(P807)))</f>
        <v>documentary</v>
      </c>
      <c r="S807" s="12">
        <f>(((L807/60)/60)/24)+DATE(1970,1,1)</f>
        <v>41958.25</v>
      </c>
      <c r="T807" s="13">
        <f>(((M807/60)/60)/24)+DATE(1970,1,1)</f>
        <v>42009.25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>(E808/D808)*100</f>
        <v>1180.2857142857142</v>
      </c>
      <c r="G808" t="s">
        <v>20</v>
      </c>
      <c r="H808">
        <v>76</v>
      </c>
      <c r="I808" s="7">
        <f t="shared" si="12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>LEFT(P808, FIND("/", P808)- 1)</f>
        <v>film &amp; video</v>
      </c>
      <c r="R808" t="str">
        <f>TRIM(MID(P808, FIND("/",P808) + 1, LEN(P808)))</f>
        <v>drama</v>
      </c>
      <c r="S808" s="12">
        <f>(((L808/60)/60)/24)+DATE(1970,1,1)</f>
        <v>40973.25</v>
      </c>
      <c r="T808" s="13">
        <f>(((M808/60)/60)/24)+DATE(1970,1,1)</f>
        <v>40997.208333333336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>(E809/D809)*100</f>
        <v>264</v>
      </c>
      <c r="G809" t="s">
        <v>20</v>
      </c>
      <c r="H809">
        <v>43</v>
      </c>
      <c r="I809" s="7">
        <f t="shared" si="12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>LEFT(P809, FIND("/", P809)- 1)</f>
        <v>theater</v>
      </c>
      <c r="R809" t="str">
        <f>TRIM(MID(P809, FIND("/",P809) + 1, LEN(P809)))</f>
        <v>plays</v>
      </c>
      <c r="S809" s="12">
        <f>(((L809/60)/60)/24)+DATE(1970,1,1)</f>
        <v>43753.208333333328</v>
      </c>
      <c r="T809" s="13">
        <f>(((M809/60)/60)/24)+DATE(1970,1,1)</f>
        <v>43797.25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>(E810/D810)*100</f>
        <v>30.44230769230769</v>
      </c>
      <c r="G810" t="s">
        <v>14</v>
      </c>
      <c r="H810">
        <v>19</v>
      </c>
      <c r="I810" s="7">
        <f t="shared" si="12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>LEFT(P810, FIND("/", P810)- 1)</f>
        <v>food</v>
      </c>
      <c r="R810" t="str">
        <f>TRIM(MID(P810, FIND("/",P810) + 1, LEN(P810)))</f>
        <v>food trucks</v>
      </c>
      <c r="S810" s="12">
        <f>(((L810/60)/60)/24)+DATE(1970,1,1)</f>
        <v>42507.208333333328</v>
      </c>
      <c r="T810" s="13">
        <f>(((M810/60)/60)/24)+DATE(1970,1,1)</f>
        <v>42524.208333333328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>(E811/D811)*100</f>
        <v>62.880681818181813</v>
      </c>
      <c r="G811" t="s">
        <v>14</v>
      </c>
      <c r="H811">
        <v>2108</v>
      </c>
      <c r="I811" s="7">
        <f t="shared" si="12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>LEFT(P811, FIND("/", P811)- 1)</f>
        <v>film &amp; video</v>
      </c>
      <c r="R811" t="str">
        <f>TRIM(MID(P811, FIND("/",P811) + 1, LEN(P811)))</f>
        <v>documentary</v>
      </c>
      <c r="S811" s="12">
        <f>(((L811/60)/60)/24)+DATE(1970,1,1)</f>
        <v>41135.208333333336</v>
      </c>
      <c r="T811" s="13">
        <f>(((M811/60)/60)/24)+DATE(1970,1,1)</f>
        <v>41136.208333333336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>(E812/D812)*100</f>
        <v>193.125</v>
      </c>
      <c r="G812" t="s">
        <v>20</v>
      </c>
      <c r="H812">
        <v>221</v>
      </c>
      <c r="I812" s="7">
        <f t="shared" si="12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>LEFT(P812, FIND("/", P812)- 1)</f>
        <v>theater</v>
      </c>
      <c r="R812" t="str">
        <f>TRIM(MID(P812, FIND("/",P812) + 1, LEN(P812)))</f>
        <v>plays</v>
      </c>
      <c r="S812" s="12">
        <f>(((L812/60)/60)/24)+DATE(1970,1,1)</f>
        <v>43067.25</v>
      </c>
      <c r="T812" s="13">
        <f>(((M812/60)/60)/24)+DATE(1970,1,1)</f>
        <v>43077.25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>(E813/D813)*100</f>
        <v>77.102702702702715</v>
      </c>
      <c r="G813" t="s">
        <v>14</v>
      </c>
      <c r="H813">
        <v>679</v>
      </c>
      <c r="I813" s="7">
        <f t="shared" si="12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>LEFT(P813, FIND("/", P813)- 1)</f>
        <v>games</v>
      </c>
      <c r="R813" t="str">
        <f>TRIM(MID(P813, FIND("/",P813) + 1, LEN(P813)))</f>
        <v>video games</v>
      </c>
      <c r="S813" s="12">
        <f>(((L813/60)/60)/24)+DATE(1970,1,1)</f>
        <v>42378.25</v>
      </c>
      <c r="T813" s="13">
        <f>(((M813/60)/60)/24)+DATE(1970,1,1)</f>
        <v>42380.25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>(E814/D814)*100</f>
        <v>225.52763819095478</v>
      </c>
      <c r="G814" t="s">
        <v>20</v>
      </c>
      <c r="H814">
        <v>2805</v>
      </c>
      <c r="I814" s="7">
        <f t="shared" si="12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>LEFT(P814, FIND("/", P814)- 1)</f>
        <v>publishing</v>
      </c>
      <c r="R814" t="str">
        <f>TRIM(MID(P814, FIND("/",P814) + 1, LEN(P814)))</f>
        <v>nonfiction</v>
      </c>
      <c r="S814" s="12">
        <f>(((L814/60)/60)/24)+DATE(1970,1,1)</f>
        <v>43206.208333333328</v>
      </c>
      <c r="T814" s="13">
        <f>(((M814/60)/60)/24)+DATE(1970,1,1)</f>
        <v>43211.208333333328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>(E815/D815)*100</f>
        <v>239.40625</v>
      </c>
      <c r="G815" t="s">
        <v>20</v>
      </c>
      <c r="H815">
        <v>68</v>
      </c>
      <c r="I815" s="7">
        <f t="shared" si="12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>LEFT(P815, FIND("/", P815)- 1)</f>
        <v>games</v>
      </c>
      <c r="R815" t="str">
        <f>TRIM(MID(P815, FIND("/",P815) + 1, LEN(P815)))</f>
        <v>video games</v>
      </c>
      <c r="S815" s="12">
        <f>(((L815/60)/60)/24)+DATE(1970,1,1)</f>
        <v>41148.208333333336</v>
      </c>
      <c r="T815" s="13">
        <f>(((M815/60)/60)/24)+DATE(1970,1,1)</f>
        <v>41158.208333333336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>(E816/D816)*100</f>
        <v>92.1875</v>
      </c>
      <c r="G816" t="s">
        <v>14</v>
      </c>
      <c r="H816">
        <v>36</v>
      </c>
      <c r="I816" s="7">
        <f t="shared" si="12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>LEFT(P816, FIND("/", P816)- 1)</f>
        <v>music</v>
      </c>
      <c r="R816" t="str">
        <f>TRIM(MID(P816, FIND("/",P816) + 1, LEN(P816)))</f>
        <v>rock</v>
      </c>
      <c r="S816" s="12">
        <f>(((L816/60)/60)/24)+DATE(1970,1,1)</f>
        <v>42517.208333333328</v>
      </c>
      <c r="T816" s="13">
        <f>(((M816/60)/60)/24)+DATE(1970,1,1)</f>
        <v>42519.208333333328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>(E817/D817)*100</f>
        <v>130.23333333333335</v>
      </c>
      <c r="G817" t="s">
        <v>20</v>
      </c>
      <c r="H817">
        <v>183</v>
      </c>
      <c r="I817" s="7">
        <f t="shared" si="12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>LEFT(P817, FIND("/", P817)- 1)</f>
        <v>music</v>
      </c>
      <c r="R817" t="str">
        <f>TRIM(MID(P817, FIND("/",P817) + 1, LEN(P817)))</f>
        <v>rock</v>
      </c>
      <c r="S817" s="12">
        <f>(((L817/60)/60)/24)+DATE(1970,1,1)</f>
        <v>43068.25</v>
      </c>
      <c r="T817" s="13">
        <f>(((M817/60)/60)/24)+DATE(1970,1,1)</f>
        <v>43094.25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>(E818/D818)*100</f>
        <v>615.21739130434787</v>
      </c>
      <c r="G818" t="s">
        <v>20</v>
      </c>
      <c r="H818">
        <v>133</v>
      </c>
      <c r="I818" s="7">
        <f t="shared" si="12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>LEFT(P818, FIND("/", P818)- 1)</f>
        <v>theater</v>
      </c>
      <c r="R818" t="str">
        <f>TRIM(MID(P818, FIND("/",P818) + 1, LEN(P818)))</f>
        <v>plays</v>
      </c>
      <c r="S818" s="12">
        <f>(((L818/60)/60)/24)+DATE(1970,1,1)</f>
        <v>41680.25</v>
      </c>
      <c r="T818" s="13">
        <f>(((M818/60)/60)/24)+DATE(1970,1,1)</f>
        <v>41682.25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>(E819/D819)*100</f>
        <v>368.79532163742692</v>
      </c>
      <c r="G819" t="s">
        <v>20</v>
      </c>
      <c r="H819">
        <v>2489</v>
      </c>
      <c r="I819" s="7">
        <f t="shared" si="12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>LEFT(P819, FIND("/", P819)- 1)</f>
        <v>publishing</v>
      </c>
      <c r="R819" t="str">
        <f>TRIM(MID(P819, FIND("/",P819) + 1, LEN(P819)))</f>
        <v>nonfiction</v>
      </c>
      <c r="S819" s="12">
        <f>(((L819/60)/60)/24)+DATE(1970,1,1)</f>
        <v>43589.208333333328</v>
      </c>
      <c r="T819" s="13">
        <f>(((M819/60)/60)/24)+DATE(1970,1,1)</f>
        <v>43617.208333333328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>(E820/D820)*100</f>
        <v>1094.8571428571429</v>
      </c>
      <c r="G820" t="s">
        <v>20</v>
      </c>
      <c r="H820">
        <v>69</v>
      </c>
      <c r="I820" s="7">
        <f t="shared" si="12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>LEFT(P820, FIND("/", P820)- 1)</f>
        <v>theater</v>
      </c>
      <c r="R820" t="str">
        <f>TRIM(MID(P820, FIND("/",P820) + 1, LEN(P820)))</f>
        <v>plays</v>
      </c>
      <c r="S820" s="12">
        <f>(((L820/60)/60)/24)+DATE(1970,1,1)</f>
        <v>43486.25</v>
      </c>
      <c r="T820" s="13">
        <f>(((M820/60)/60)/24)+DATE(1970,1,1)</f>
        <v>43499.25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>(E821/D821)*100</f>
        <v>50.662921348314605</v>
      </c>
      <c r="G821" t="s">
        <v>14</v>
      </c>
      <c r="H821">
        <v>47</v>
      </c>
      <c r="I821" s="7">
        <f t="shared" si="12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>LEFT(P821, FIND("/", P821)- 1)</f>
        <v>games</v>
      </c>
      <c r="R821" t="str">
        <f>TRIM(MID(P821, FIND("/",P821) + 1, LEN(P821)))</f>
        <v>video games</v>
      </c>
      <c r="S821" s="12">
        <f>(((L821/60)/60)/24)+DATE(1970,1,1)</f>
        <v>41237.25</v>
      </c>
      <c r="T821" s="13">
        <f>(((M821/60)/60)/24)+DATE(1970,1,1)</f>
        <v>41252.25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>(E822/D822)*100</f>
        <v>800.6</v>
      </c>
      <c r="G822" t="s">
        <v>20</v>
      </c>
      <c r="H822">
        <v>279</v>
      </c>
      <c r="I822" s="7">
        <f t="shared" si="12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>LEFT(P822, FIND("/", P822)- 1)</f>
        <v>music</v>
      </c>
      <c r="R822" t="str">
        <f>TRIM(MID(P822, FIND("/",P822) + 1, LEN(P822)))</f>
        <v>rock</v>
      </c>
      <c r="S822" s="12">
        <f>(((L822/60)/60)/24)+DATE(1970,1,1)</f>
        <v>43310.208333333328</v>
      </c>
      <c r="T822" s="13">
        <f>(((M822/60)/60)/24)+DATE(1970,1,1)</f>
        <v>43323.208333333328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>(E823/D823)*100</f>
        <v>291.28571428571428</v>
      </c>
      <c r="G823" t="s">
        <v>20</v>
      </c>
      <c r="H823">
        <v>210</v>
      </c>
      <c r="I823" s="7">
        <f t="shared" si="12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>LEFT(P823, FIND("/", P823)- 1)</f>
        <v>film &amp; video</v>
      </c>
      <c r="R823" t="str">
        <f>TRIM(MID(P823, FIND("/",P823) + 1, LEN(P823)))</f>
        <v>documentary</v>
      </c>
      <c r="S823" s="12">
        <f>(((L823/60)/60)/24)+DATE(1970,1,1)</f>
        <v>42794.25</v>
      </c>
      <c r="T823" s="13">
        <f>(((M823/60)/60)/24)+DATE(1970,1,1)</f>
        <v>42807.208333333328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>(E824/D824)*100</f>
        <v>349.9666666666667</v>
      </c>
      <c r="G824" t="s">
        <v>20</v>
      </c>
      <c r="H824">
        <v>2100</v>
      </c>
      <c r="I824" s="7">
        <f t="shared" si="12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>LEFT(P824, FIND("/", P824)- 1)</f>
        <v>music</v>
      </c>
      <c r="R824" t="str">
        <f>TRIM(MID(P824, FIND("/",P824) + 1, LEN(P824)))</f>
        <v>rock</v>
      </c>
      <c r="S824" s="12">
        <f>(((L824/60)/60)/24)+DATE(1970,1,1)</f>
        <v>41698.25</v>
      </c>
      <c r="T824" s="13">
        <f>(((M824/60)/60)/24)+DATE(1970,1,1)</f>
        <v>41715.208333333336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>(E825/D825)*100</f>
        <v>357.07317073170731</v>
      </c>
      <c r="G825" t="s">
        <v>20</v>
      </c>
      <c r="H825">
        <v>252</v>
      </c>
      <c r="I825" s="7">
        <f t="shared" si="12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>LEFT(P825, FIND("/", P825)- 1)</f>
        <v>music</v>
      </c>
      <c r="R825" t="str">
        <f>TRIM(MID(P825, FIND("/",P825) + 1, LEN(P825)))</f>
        <v>rock</v>
      </c>
      <c r="S825" s="12">
        <f>(((L825/60)/60)/24)+DATE(1970,1,1)</f>
        <v>41892.208333333336</v>
      </c>
      <c r="T825" s="13">
        <f>(((M825/60)/60)/24)+DATE(1970,1,1)</f>
        <v>41917.208333333336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>(E826/D826)*100</f>
        <v>126.48941176470588</v>
      </c>
      <c r="G826" t="s">
        <v>20</v>
      </c>
      <c r="H826">
        <v>1280</v>
      </c>
      <c r="I826" s="7">
        <f t="shared" si="12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>LEFT(P826, FIND("/", P826)- 1)</f>
        <v>publishing</v>
      </c>
      <c r="R826" t="str">
        <f>TRIM(MID(P826, FIND("/",P826) + 1, LEN(P826)))</f>
        <v>nonfiction</v>
      </c>
      <c r="S826" s="12">
        <f>(((L826/60)/60)/24)+DATE(1970,1,1)</f>
        <v>40348.208333333336</v>
      </c>
      <c r="T826" s="13">
        <f>(((M826/60)/60)/24)+DATE(1970,1,1)</f>
        <v>40380.208333333336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>(E827/D827)*100</f>
        <v>387.5</v>
      </c>
      <c r="G827" t="s">
        <v>20</v>
      </c>
      <c r="H827">
        <v>157</v>
      </c>
      <c r="I827" s="7">
        <f t="shared" si="12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>LEFT(P827, FIND("/", P827)- 1)</f>
        <v>film &amp; video</v>
      </c>
      <c r="R827" t="str">
        <f>TRIM(MID(P827, FIND("/",P827) + 1, LEN(P827)))</f>
        <v>shorts</v>
      </c>
      <c r="S827" s="12">
        <f>(((L827/60)/60)/24)+DATE(1970,1,1)</f>
        <v>42941.208333333328</v>
      </c>
      <c r="T827" s="13">
        <f>(((M827/60)/60)/24)+DATE(1970,1,1)</f>
        <v>42953.208333333328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>(E828/D828)*100</f>
        <v>457.03571428571428</v>
      </c>
      <c r="G828" t="s">
        <v>20</v>
      </c>
      <c r="H828">
        <v>194</v>
      </c>
      <c r="I828" s="7">
        <f t="shared" si="12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>LEFT(P828, FIND("/", P828)- 1)</f>
        <v>theater</v>
      </c>
      <c r="R828" t="str">
        <f>TRIM(MID(P828, FIND("/",P828) + 1, LEN(P828)))</f>
        <v>plays</v>
      </c>
      <c r="S828" s="12">
        <f>(((L828/60)/60)/24)+DATE(1970,1,1)</f>
        <v>40525.25</v>
      </c>
      <c r="T828" s="13">
        <f>(((M828/60)/60)/24)+DATE(1970,1,1)</f>
        <v>40553.25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>(E829/D829)*100</f>
        <v>266.69565217391306</v>
      </c>
      <c r="G829" t="s">
        <v>20</v>
      </c>
      <c r="H829">
        <v>82</v>
      </c>
      <c r="I829" s="7">
        <f t="shared" si="12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>LEFT(P829, FIND("/", P829)- 1)</f>
        <v>film &amp; video</v>
      </c>
      <c r="R829" t="str">
        <f>TRIM(MID(P829, FIND("/",P829) + 1, LEN(P829)))</f>
        <v>drama</v>
      </c>
      <c r="S829" s="12">
        <f>(((L829/60)/60)/24)+DATE(1970,1,1)</f>
        <v>40666.208333333336</v>
      </c>
      <c r="T829" s="13">
        <f>(((M829/60)/60)/24)+DATE(1970,1,1)</f>
        <v>40678.208333333336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>(E830/D830)*100</f>
        <v>69</v>
      </c>
      <c r="G830" t="s">
        <v>14</v>
      </c>
      <c r="H830">
        <v>70</v>
      </c>
      <c r="I830" s="7">
        <f t="shared" si="12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>LEFT(P830, FIND("/", P830)- 1)</f>
        <v>theater</v>
      </c>
      <c r="R830" t="str">
        <f>TRIM(MID(P830, FIND("/",P830) + 1, LEN(P830)))</f>
        <v>plays</v>
      </c>
      <c r="S830" s="12">
        <f>(((L830/60)/60)/24)+DATE(1970,1,1)</f>
        <v>43340.208333333328</v>
      </c>
      <c r="T830" s="13">
        <f>(((M830/60)/60)/24)+DATE(1970,1,1)</f>
        <v>43365.208333333328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>(E831/D831)*100</f>
        <v>51.34375</v>
      </c>
      <c r="G831" t="s">
        <v>14</v>
      </c>
      <c r="H831">
        <v>154</v>
      </c>
      <c r="I831" s="7">
        <f t="shared" si="12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>LEFT(P831, FIND("/", P831)- 1)</f>
        <v>theater</v>
      </c>
      <c r="R831" t="str">
        <f>TRIM(MID(P831, FIND("/",P831) + 1, LEN(P831)))</f>
        <v>plays</v>
      </c>
      <c r="S831" s="12">
        <f>(((L831/60)/60)/24)+DATE(1970,1,1)</f>
        <v>42164.208333333328</v>
      </c>
      <c r="T831" s="13">
        <f>(((M831/60)/60)/24)+DATE(1970,1,1)</f>
        <v>42179.208333333328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>(E832/D832)*100</f>
        <v>1.1710526315789473</v>
      </c>
      <c r="G832" t="s">
        <v>14</v>
      </c>
      <c r="H832">
        <v>22</v>
      </c>
      <c r="I832" s="7">
        <f t="shared" si="12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>LEFT(P832, FIND("/", P832)- 1)</f>
        <v>theater</v>
      </c>
      <c r="R832" t="str">
        <f>TRIM(MID(P832, FIND("/",P832) + 1, LEN(P832)))</f>
        <v>plays</v>
      </c>
      <c r="S832" s="12">
        <f>(((L832/60)/60)/24)+DATE(1970,1,1)</f>
        <v>43103.25</v>
      </c>
      <c r="T832" s="13">
        <f>(((M832/60)/60)/24)+DATE(1970,1,1)</f>
        <v>43162.25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>(E833/D833)*100</f>
        <v>108.97734294541709</v>
      </c>
      <c r="G833" t="s">
        <v>20</v>
      </c>
      <c r="H833">
        <v>4233</v>
      </c>
      <c r="I833" s="7">
        <f t="shared" si="12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>LEFT(P833, FIND("/", P833)- 1)</f>
        <v>photography</v>
      </c>
      <c r="R833" t="str">
        <f>TRIM(MID(P833, FIND("/",P833) + 1, LEN(P833)))</f>
        <v>photography books</v>
      </c>
      <c r="S833" s="12">
        <f>(((L833/60)/60)/24)+DATE(1970,1,1)</f>
        <v>40994.208333333336</v>
      </c>
      <c r="T833" s="13">
        <f>(((M833/60)/60)/24)+DATE(1970,1,1)</f>
        <v>41028.208333333336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>(E834/D834)*100</f>
        <v>315.17592592592592</v>
      </c>
      <c r="G834" t="s">
        <v>20</v>
      </c>
      <c r="H834">
        <v>1297</v>
      </c>
      <c r="I834" s="7">
        <f t="shared" si="12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>LEFT(P834, FIND("/", P834)- 1)</f>
        <v>publishing</v>
      </c>
      <c r="R834" t="str">
        <f>TRIM(MID(P834, FIND("/",P834) + 1, LEN(P834)))</f>
        <v>translations</v>
      </c>
      <c r="S834" s="12">
        <f>(((L834/60)/60)/24)+DATE(1970,1,1)</f>
        <v>42299.208333333328</v>
      </c>
      <c r="T834" s="13">
        <f>(((M834/60)/60)/24)+DATE(1970,1,1)</f>
        <v>42333.25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>(E835/D835)*100</f>
        <v>157.69117647058823</v>
      </c>
      <c r="G835" t="s">
        <v>20</v>
      </c>
      <c r="H835">
        <v>165</v>
      </c>
      <c r="I835" s="7">
        <f t="shared" ref="I835:I898" si="13">IF(F835=0, 0, (E835/H835))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>LEFT(P835, FIND("/", P835)- 1)</f>
        <v>publishing</v>
      </c>
      <c r="R835" t="str">
        <f>TRIM(MID(P835, FIND("/",P835) + 1, LEN(P835)))</f>
        <v>translations</v>
      </c>
      <c r="S835" s="12">
        <f>(((L835/60)/60)/24)+DATE(1970,1,1)</f>
        <v>40588.25</v>
      </c>
      <c r="T835" s="13">
        <f>(((M835/60)/60)/24)+DATE(1970,1,1)</f>
        <v>40599.25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>(E836/D836)*100</f>
        <v>153.8082191780822</v>
      </c>
      <c r="G836" t="s">
        <v>20</v>
      </c>
      <c r="H836">
        <v>119</v>
      </c>
      <c r="I836" s="7">
        <f t="shared" si="1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>LEFT(P836, FIND("/", P836)- 1)</f>
        <v>theater</v>
      </c>
      <c r="R836" t="str">
        <f>TRIM(MID(P836, FIND("/",P836) + 1, LEN(P836)))</f>
        <v>plays</v>
      </c>
      <c r="S836" s="12">
        <f>(((L836/60)/60)/24)+DATE(1970,1,1)</f>
        <v>41448.208333333336</v>
      </c>
      <c r="T836" s="13">
        <f>(((M836/60)/60)/24)+DATE(1970,1,1)</f>
        <v>41454.208333333336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>(E837/D837)*100</f>
        <v>89.738979118329468</v>
      </c>
      <c r="G837" t="s">
        <v>14</v>
      </c>
      <c r="H837">
        <v>1758</v>
      </c>
      <c r="I837" s="7">
        <f t="shared" si="1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>LEFT(P837, FIND("/", P837)- 1)</f>
        <v>technology</v>
      </c>
      <c r="R837" t="str">
        <f>TRIM(MID(P837, FIND("/",P837) + 1, LEN(P837)))</f>
        <v>web</v>
      </c>
      <c r="S837" s="12">
        <f>(((L837/60)/60)/24)+DATE(1970,1,1)</f>
        <v>42063.25</v>
      </c>
      <c r="T837" s="13">
        <f>(((M837/60)/60)/24)+DATE(1970,1,1)</f>
        <v>42069.25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>(E838/D838)*100</f>
        <v>75.135802469135797</v>
      </c>
      <c r="G838" t="s">
        <v>14</v>
      </c>
      <c r="H838">
        <v>94</v>
      </c>
      <c r="I838" s="7">
        <f t="shared" si="1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>LEFT(P838, FIND("/", P838)- 1)</f>
        <v>music</v>
      </c>
      <c r="R838" t="str">
        <f>TRIM(MID(P838, FIND("/",P838) + 1, LEN(P838)))</f>
        <v>indie rock</v>
      </c>
      <c r="S838" s="12">
        <f>(((L838/60)/60)/24)+DATE(1970,1,1)</f>
        <v>40214.25</v>
      </c>
      <c r="T838" s="13">
        <f>(((M838/60)/60)/24)+DATE(1970,1,1)</f>
        <v>40225.25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>(E839/D839)*100</f>
        <v>852.88135593220341</v>
      </c>
      <c r="G839" t="s">
        <v>20</v>
      </c>
      <c r="H839">
        <v>1797</v>
      </c>
      <c r="I839" s="7">
        <f t="shared" si="1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>LEFT(P839, FIND("/", P839)- 1)</f>
        <v>music</v>
      </c>
      <c r="R839" t="str">
        <f>TRIM(MID(P839, FIND("/",P839) + 1, LEN(P839)))</f>
        <v>jazz</v>
      </c>
      <c r="S839" s="12">
        <f>(((L839/60)/60)/24)+DATE(1970,1,1)</f>
        <v>40629.208333333336</v>
      </c>
      <c r="T839" s="13">
        <f>(((M839/60)/60)/24)+DATE(1970,1,1)</f>
        <v>40683.208333333336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>(E840/D840)*100</f>
        <v>138.90625</v>
      </c>
      <c r="G840" t="s">
        <v>20</v>
      </c>
      <c r="H840">
        <v>261</v>
      </c>
      <c r="I840" s="7">
        <f t="shared" si="1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>LEFT(P840, FIND("/", P840)- 1)</f>
        <v>theater</v>
      </c>
      <c r="R840" t="str">
        <f>TRIM(MID(P840, FIND("/",P840) + 1, LEN(P840)))</f>
        <v>plays</v>
      </c>
      <c r="S840" s="12">
        <f>(((L840/60)/60)/24)+DATE(1970,1,1)</f>
        <v>43370.208333333328</v>
      </c>
      <c r="T840" s="13">
        <f>(((M840/60)/60)/24)+DATE(1970,1,1)</f>
        <v>43379.208333333328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>(E841/D841)*100</f>
        <v>190.18181818181819</v>
      </c>
      <c r="G841" t="s">
        <v>20</v>
      </c>
      <c r="H841">
        <v>157</v>
      </c>
      <c r="I841" s="7">
        <f t="shared" si="1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>LEFT(P841, FIND("/", P841)- 1)</f>
        <v>film &amp; video</v>
      </c>
      <c r="R841" t="str">
        <f>TRIM(MID(P841, FIND("/",P841) + 1, LEN(P841)))</f>
        <v>documentary</v>
      </c>
      <c r="S841" s="12">
        <f>(((L841/60)/60)/24)+DATE(1970,1,1)</f>
        <v>41715.208333333336</v>
      </c>
      <c r="T841" s="13">
        <f>(((M841/60)/60)/24)+DATE(1970,1,1)</f>
        <v>41760.208333333336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>(E842/D842)*100</f>
        <v>100.24333619948409</v>
      </c>
      <c r="G842" t="s">
        <v>20</v>
      </c>
      <c r="H842">
        <v>3533</v>
      </c>
      <c r="I842" s="7">
        <f t="shared" si="1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>LEFT(P842, FIND("/", P842)- 1)</f>
        <v>theater</v>
      </c>
      <c r="R842" t="str">
        <f>TRIM(MID(P842, FIND("/",P842) + 1, LEN(P842)))</f>
        <v>plays</v>
      </c>
      <c r="S842" s="12">
        <f>(((L842/60)/60)/24)+DATE(1970,1,1)</f>
        <v>41836.208333333336</v>
      </c>
      <c r="T842" s="13">
        <f>(((M842/60)/60)/24)+DATE(1970,1,1)</f>
        <v>41838.208333333336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>(E843/D843)*100</f>
        <v>142.75824175824175</v>
      </c>
      <c r="G843" t="s">
        <v>20</v>
      </c>
      <c r="H843">
        <v>155</v>
      </c>
      <c r="I843" s="7">
        <f t="shared" si="1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>LEFT(P843, FIND("/", P843)- 1)</f>
        <v>technology</v>
      </c>
      <c r="R843" t="str">
        <f>TRIM(MID(P843, FIND("/",P843) + 1, LEN(P843)))</f>
        <v>web</v>
      </c>
      <c r="S843" s="12">
        <f>(((L843/60)/60)/24)+DATE(1970,1,1)</f>
        <v>42419.25</v>
      </c>
      <c r="T843" s="13">
        <f>(((M843/60)/60)/24)+DATE(1970,1,1)</f>
        <v>42435.25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>(E844/D844)*100</f>
        <v>563.13333333333333</v>
      </c>
      <c r="G844" t="s">
        <v>20</v>
      </c>
      <c r="H844">
        <v>132</v>
      </c>
      <c r="I844" s="7">
        <f t="shared" si="1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>LEFT(P844, FIND("/", P844)- 1)</f>
        <v>technology</v>
      </c>
      <c r="R844" t="str">
        <f>TRIM(MID(P844, FIND("/",P844) + 1, LEN(P844)))</f>
        <v>wearables</v>
      </c>
      <c r="S844" s="12">
        <f>(((L844/60)/60)/24)+DATE(1970,1,1)</f>
        <v>43266.208333333328</v>
      </c>
      <c r="T844" s="13">
        <f>(((M844/60)/60)/24)+DATE(1970,1,1)</f>
        <v>43269.208333333328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>(E845/D845)*100</f>
        <v>30.715909090909086</v>
      </c>
      <c r="G845" t="s">
        <v>14</v>
      </c>
      <c r="H845">
        <v>33</v>
      </c>
      <c r="I845" s="7">
        <f t="shared" si="1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>LEFT(P845, FIND("/", P845)- 1)</f>
        <v>photography</v>
      </c>
      <c r="R845" t="str">
        <f>TRIM(MID(P845, FIND("/",P845) + 1, LEN(P845)))</f>
        <v>photography books</v>
      </c>
      <c r="S845" s="12">
        <f>(((L845/60)/60)/24)+DATE(1970,1,1)</f>
        <v>43338.208333333328</v>
      </c>
      <c r="T845" s="13">
        <f>(((M845/60)/60)/24)+DATE(1970,1,1)</f>
        <v>43344.208333333328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>(E846/D846)*100</f>
        <v>99.39772727272728</v>
      </c>
      <c r="G846" t="s">
        <v>74</v>
      </c>
      <c r="H846">
        <v>94</v>
      </c>
      <c r="I846" s="7">
        <f t="shared" si="1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>LEFT(P846, FIND("/", P846)- 1)</f>
        <v>film &amp; video</v>
      </c>
      <c r="R846" t="str">
        <f>TRIM(MID(P846, FIND("/",P846) + 1, LEN(P846)))</f>
        <v>documentary</v>
      </c>
      <c r="S846" s="12">
        <f>(((L846/60)/60)/24)+DATE(1970,1,1)</f>
        <v>40930.25</v>
      </c>
      <c r="T846" s="13">
        <f>(((M846/60)/60)/24)+DATE(1970,1,1)</f>
        <v>40933.25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>(E847/D847)*100</f>
        <v>197.54935622317598</v>
      </c>
      <c r="G847" t="s">
        <v>20</v>
      </c>
      <c r="H847">
        <v>1354</v>
      </c>
      <c r="I847" s="7">
        <f t="shared" si="1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>LEFT(P847, FIND("/", P847)- 1)</f>
        <v>technology</v>
      </c>
      <c r="R847" t="str">
        <f>TRIM(MID(P847, FIND("/",P847) + 1, LEN(P847)))</f>
        <v>web</v>
      </c>
      <c r="S847" s="12">
        <f>(((L847/60)/60)/24)+DATE(1970,1,1)</f>
        <v>43235.208333333328</v>
      </c>
      <c r="T847" s="13">
        <f>(((M847/60)/60)/24)+DATE(1970,1,1)</f>
        <v>43272.208333333328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>(E848/D848)*100</f>
        <v>508.5</v>
      </c>
      <c r="G848" t="s">
        <v>20</v>
      </c>
      <c r="H848">
        <v>48</v>
      </c>
      <c r="I848" s="7">
        <f t="shared" si="13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>LEFT(P848, FIND("/", P848)- 1)</f>
        <v>technology</v>
      </c>
      <c r="R848" t="str">
        <f>TRIM(MID(P848, FIND("/",P848) + 1, LEN(P848)))</f>
        <v>web</v>
      </c>
      <c r="S848" s="12">
        <f>(((L848/60)/60)/24)+DATE(1970,1,1)</f>
        <v>43302.208333333328</v>
      </c>
      <c r="T848" s="13">
        <f>(((M848/60)/60)/24)+DATE(1970,1,1)</f>
        <v>43338.208333333328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>(E849/D849)*100</f>
        <v>237.74468085106383</v>
      </c>
      <c r="G849" t="s">
        <v>20</v>
      </c>
      <c r="H849">
        <v>110</v>
      </c>
      <c r="I849" s="7">
        <f t="shared" si="1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>LEFT(P849, FIND("/", P849)- 1)</f>
        <v>food</v>
      </c>
      <c r="R849" t="str">
        <f>TRIM(MID(P849, FIND("/",P849) + 1, LEN(P849)))</f>
        <v>food trucks</v>
      </c>
      <c r="S849" s="12">
        <f>(((L849/60)/60)/24)+DATE(1970,1,1)</f>
        <v>43107.25</v>
      </c>
      <c r="T849" s="13">
        <f>(((M849/60)/60)/24)+DATE(1970,1,1)</f>
        <v>43110.25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>(E850/D850)*100</f>
        <v>338.46875</v>
      </c>
      <c r="G850" t="s">
        <v>20</v>
      </c>
      <c r="H850">
        <v>172</v>
      </c>
      <c r="I850" s="7">
        <f t="shared" si="1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>LEFT(P850, FIND("/", P850)- 1)</f>
        <v>film &amp; video</v>
      </c>
      <c r="R850" t="str">
        <f>TRIM(MID(P850, FIND("/",P850) + 1, LEN(P850)))</f>
        <v>drama</v>
      </c>
      <c r="S850" s="12">
        <f>(((L850/60)/60)/24)+DATE(1970,1,1)</f>
        <v>40341.208333333336</v>
      </c>
      <c r="T850" s="13">
        <f>(((M850/60)/60)/24)+DATE(1970,1,1)</f>
        <v>40350.208333333336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>(E851/D851)*100</f>
        <v>133.08955223880596</v>
      </c>
      <c r="G851" t="s">
        <v>20</v>
      </c>
      <c r="H851">
        <v>307</v>
      </c>
      <c r="I851" s="7">
        <f t="shared" si="1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>LEFT(P851, FIND("/", P851)- 1)</f>
        <v>music</v>
      </c>
      <c r="R851" t="str">
        <f>TRIM(MID(P851, FIND("/",P851) + 1, LEN(P851)))</f>
        <v>indie rock</v>
      </c>
      <c r="S851" s="12">
        <f>(((L851/60)/60)/24)+DATE(1970,1,1)</f>
        <v>40948.25</v>
      </c>
      <c r="T851" s="13">
        <f>(((M851/60)/60)/24)+DATE(1970,1,1)</f>
        <v>40951.25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>(E852/D852)*100</f>
        <v>1</v>
      </c>
      <c r="G852" t="s">
        <v>14</v>
      </c>
      <c r="H852">
        <v>1</v>
      </c>
      <c r="I852" s="7">
        <f t="shared" si="1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>LEFT(P852, FIND("/", P852)- 1)</f>
        <v>music</v>
      </c>
      <c r="R852" t="str">
        <f>TRIM(MID(P852, FIND("/",P852) + 1, LEN(P852)))</f>
        <v>rock</v>
      </c>
      <c r="S852" s="12">
        <f>(((L852/60)/60)/24)+DATE(1970,1,1)</f>
        <v>40866.25</v>
      </c>
      <c r="T852" s="13">
        <f>(((M852/60)/60)/24)+DATE(1970,1,1)</f>
        <v>40881.25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>(E853/D853)*100</f>
        <v>207.79999999999998</v>
      </c>
      <c r="G853" t="s">
        <v>20</v>
      </c>
      <c r="H853">
        <v>160</v>
      </c>
      <c r="I853" s="7">
        <f t="shared" si="1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>LEFT(P853, FIND("/", P853)- 1)</f>
        <v>music</v>
      </c>
      <c r="R853" t="str">
        <f>TRIM(MID(P853, FIND("/",P853) + 1, LEN(P853)))</f>
        <v>electric music</v>
      </c>
      <c r="S853" s="12">
        <f>(((L853/60)/60)/24)+DATE(1970,1,1)</f>
        <v>41031.208333333336</v>
      </c>
      <c r="T853" s="13">
        <f>(((M853/60)/60)/24)+DATE(1970,1,1)</f>
        <v>41064.208333333336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>(E854/D854)*100</f>
        <v>51.122448979591837</v>
      </c>
      <c r="G854" t="s">
        <v>14</v>
      </c>
      <c r="H854">
        <v>31</v>
      </c>
      <c r="I854" s="7">
        <f t="shared" si="1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>LEFT(P854, FIND("/", P854)- 1)</f>
        <v>games</v>
      </c>
      <c r="R854" t="str">
        <f>TRIM(MID(P854, FIND("/",P854) + 1, LEN(P854)))</f>
        <v>video games</v>
      </c>
      <c r="S854" s="12">
        <f>(((L854/60)/60)/24)+DATE(1970,1,1)</f>
        <v>40740.208333333336</v>
      </c>
      <c r="T854" s="13">
        <f>(((M854/60)/60)/24)+DATE(1970,1,1)</f>
        <v>40750.208333333336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>(E855/D855)*100</f>
        <v>652.05847953216369</v>
      </c>
      <c r="G855" t="s">
        <v>20</v>
      </c>
      <c r="H855">
        <v>1467</v>
      </c>
      <c r="I855" s="7">
        <f t="shared" si="1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>LEFT(P855, FIND("/", P855)- 1)</f>
        <v>music</v>
      </c>
      <c r="R855" t="str">
        <f>TRIM(MID(P855, FIND("/",P855) + 1, LEN(P855)))</f>
        <v>indie rock</v>
      </c>
      <c r="S855" s="12">
        <f>(((L855/60)/60)/24)+DATE(1970,1,1)</f>
        <v>40714.208333333336</v>
      </c>
      <c r="T855" s="13">
        <f>(((M855/60)/60)/24)+DATE(1970,1,1)</f>
        <v>40719.208333333336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>(E856/D856)*100</f>
        <v>113.63099415204678</v>
      </c>
      <c r="G856" t="s">
        <v>20</v>
      </c>
      <c r="H856">
        <v>2662</v>
      </c>
      <c r="I856" s="7">
        <f t="shared" si="1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>LEFT(P856, FIND("/", P856)- 1)</f>
        <v>publishing</v>
      </c>
      <c r="R856" t="str">
        <f>TRIM(MID(P856, FIND("/",P856) + 1, LEN(P856)))</f>
        <v>fiction</v>
      </c>
      <c r="S856" s="12">
        <f>(((L856/60)/60)/24)+DATE(1970,1,1)</f>
        <v>43787.25</v>
      </c>
      <c r="T856" s="13">
        <f>(((M856/60)/60)/24)+DATE(1970,1,1)</f>
        <v>43814.25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>(E857/D857)*100</f>
        <v>102.37606837606839</v>
      </c>
      <c r="G857" t="s">
        <v>20</v>
      </c>
      <c r="H857">
        <v>452</v>
      </c>
      <c r="I857" s="7">
        <f t="shared" si="1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>LEFT(P857, FIND("/", P857)- 1)</f>
        <v>theater</v>
      </c>
      <c r="R857" t="str">
        <f>TRIM(MID(P857, FIND("/",P857) + 1, LEN(P857)))</f>
        <v>plays</v>
      </c>
      <c r="S857" s="12">
        <f>(((L857/60)/60)/24)+DATE(1970,1,1)</f>
        <v>40712.208333333336</v>
      </c>
      <c r="T857" s="13">
        <f>(((M857/60)/60)/24)+DATE(1970,1,1)</f>
        <v>40743.208333333336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>(E858/D858)*100</f>
        <v>356.58333333333331</v>
      </c>
      <c r="G858" t="s">
        <v>20</v>
      </c>
      <c r="H858">
        <v>158</v>
      </c>
      <c r="I858" s="7">
        <f t="shared" si="1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>LEFT(P858, FIND("/", P858)- 1)</f>
        <v>food</v>
      </c>
      <c r="R858" t="str">
        <f>TRIM(MID(P858, FIND("/",P858) + 1, LEN(P858)))</f>
        <v>food trucks</v>
      </c>
      <c r="S858" s="12">
        <f>(((L858/60)/60)/24)+DATE(1970,1,1)</f>
        <v>41023.208333333336</v>
      </c>
      <c r="T858" s="13">
        <f>(((M858/60)/60)/24)+DATE(1970,1,1)</f>
        <v>41040.208333333336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>(E859/D859)*100</f>
        <v>139.86792452830187</v>
      </c>
      <c r="G859" t="s">
        <v>20</v>
      </c>
      <c r="H859">
        <v>225</v>
      </c>
      <c r="I859" s="7">
        <f t="shared" si="1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>LEFT(P859, FIND("/", P859)- 1)</f>
        <v>film &amp; video</v>
      </c>
      <c r="R859" t="str">
        <f>TRIM(MID(P859, FIND("/",P859) + 1, LEN(P859)))</f>
        <v>shorts</v>
      </c>
      <c r="S859" s="12">
        <f>(((L859/60)/60)/24)+DATE(1970,1,1)</f>
        <v>40944.25</v>
      </c>
      <c r="T859" s="13">
        <f>(((M859/60)/60)/24)+DATE(1970,1,1)</f>
        <v>40967.25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>(E860/D860)*100</f>
        <v>69.45</v>
      </c>
      <c r="G860" t="s">
        <v>14</v>
      </c>
      <c r="H860">
        <v>35</v>
      </c>
      <c r="I860" s="7">
        <f t="shared" si="1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>LEFT(P860, FIND("/", P860)- 1)</f>
        <v>food</v>
      </c>
      <c r="R860" t="str">
        <f>TRIM(MID(P860, FIND("/",P860) + 1, LEN(P860)))</f>
        <v>food trucks</v>
      </c>
      <c r="S860" s="12">
        <f>(((L860/60)/60)/24)+DATE(1970,1,1)</f>
        <v>43211.208333333328</v>
      </c>
      <c r="T860" s="13">
        <f>(((M860/60)/60)/24)+DATE(1970,1,1)</f>
        <v>43218.208333333328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>(E861/D861)*100</f>
        <v>35.534246575342465</v>
      </c>
      <c r="G861" t="s">
        <v>14</v>
      </c>
      <c r="H861">
        <v>63</v>
      </c>
      <c r="I861" s="7">
        <f t="shared" si="1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>LEFT(P861, FIND("/", P861)- 1)</f>
        <v>theater</v>
      </c>
      <c r="R861" t="str">
        <f>TRIM(MID(P861, FIND("/",P861) + 1, LEN(P861)))</f>
        <v>plays</v>
      </c>
      <c r="S861" s="12">
        <f>(((L861/60)/60)/24)+DATE(1970,1,1)</f>
        <v>41334.25</v>
      </c>
      <c r="T861" s="13">
        <f>(((M861/60)/60)/24)+DATE(1970,1,1)</f>
        <v>41352.208333333336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>(E862/D862)*100</f>
        <v>251.65</v>
      </c>
      <c r="G862" t="s">
        <v>20</v>
      </c>
      <c r="H862">
        <v>65</v>
      </c>
      <c r="I862" s="7">
        <f t="shared" si="1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>LEFT(P862, FIND("/", P862)- 1)</f>
        <v>technology</v>
      </c>
      <c r="R862" t="str">
        <f>TRIM(MID(P862, FIND("/",P862) + 1, LEN(P862)))</f>
        <v>wearables</v>
      </c>
      <c r="S862" s="12">
        <f>(((L862/60)/60)/24)+DATE(1970,1,1)</f>
        <v>43515.25</v>
      </c>
      <c r="T862" s="13">
        <f>(((M862/60)/60)/24)+DATE(1970,1,1)</f>
        <v>43525.25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>(E863/D863)*100</f>
        <v>105.87500000000001</v>
      </c>
      <c r="G863" t="s">
        <v>20</v>
      </c>
      <c r="H863">
        <v>163</v>
      </c>
      <c r="I863" s="7">
        <f t="shared" si="1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>LEFT(P863, FIND("/", P863)- 1)</f>
        <v>theater</v>
      </c>
      <c r="R863" t="str">
        <f>TRIM(MID(P863, FIND("/",P863) + 1, LEN(P863)))</f>
        <v>plays</v>
      </c>
      <c r="S863" s="12">
        <f>(((L863/60)/60)/24)+DATE(1970,1,1)</f>
        <v>40258.208333333336</v>
      </c>
      <c r="T863" s="13">
        <f>(((M863/60)/60)/24)+DATE(1970,1,1)</f>
        <v>40266.208333333336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>(E864/D864)*100</f>
        <v>187.42857142857144</v>
      </c>
      <c r="G864" t="s">
        <v>20</v>
      </c>
      <c r="H864">
        <v>85</v>
      </c>
      <c r="I864" s="7">
        <f t="shared" si="1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>LEFT(P864, FIND("/", P864)- 1)</f>
        <v>theater</v>
      </c>
      <c r="R864" t="str">
        <f>TRIM(MID(P864, FIND("/",P864) + 1, LEN(P864)))</f>
        <v>plays</v>
      </c>
      <c r="S864" s="12">
        <f>(((L864/60)/60)/24)+DATE(1970,1,1)</f>
        <v>40756.208333333336</v>
      </c>
      <c r="T864" s="13">
        <f>(((M864/60)/60)/24)+DATE(1970,1,1)</f>
        <v>40760.208333333336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>(E865/D865)*100</f>
        <v>386.78571428571428</v>
      </c>
      <c r="G865" t="s">
        <v>20</v>
      </c>
      <c r="H865">
        <v>217</v>
      </c>
      <c r="I865" s="7">
        <f t="shared" si="1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>LEFT(P865, FIND("/", P865)- 1)</f>
        <v>film &amp; video</v>
      </c>
      <c r="R865" t="str">
        <f>TRIM(MID(P865, FIND("/",P865) + 1, LEN(P865)))</f>
        <v>television</v>
      </c>
      <c r="S865" s="12">
        <f>(((L865/60)/60)/24)+DATE(1970,1,1)</f>
        <v>42172.208333333328</v>
      </c>
      <c r="T865" s="13">
        <f>(((M865/60)/60)/24)+DATE(1970,1,1)</f>
        <v>42195.208333333328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>(E866/D866)*100</f>
        <v>347.07142857142856</v>
      </c>
      <c r="G866" t="s">
        <v>20</v>
      </c>
      <c r="H866">
        <v>150</v>
      </c>
      <c r="I866" s="7">
        <f t="shared" si="1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>LEFT(P866, FIND("/", P866)- 1)</f>
        <v>film &amp; video</v>
      </c>
      <c r="R866" t="str">
        <f>TRIM(MID(P866, FIND("/",P866) + 1, LEN(P866)))</f>
        <v>shorts</v>
      </c>
      <c r="S866" s="12">
        <f>(((L866/60)/60)/24)+DATE(1970,1,1)</f>
        <v>42601.208333333328</v>
      </c>
      <c r="T866" s="13">
        <f>(((M866/60)/60)/24)+DATE(1970,1,1)</f>
        <v>42606.208333333328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>(E867/D867)*100</f>
        <v>185.82098765432099</v>
      </c>
      <c r="G867" t="s">
        <v>20</v>
      </c>
      <c r="H867">
        <v>3272</v>
      </c>
      <c r="I867" s="7">
        <f t="shared" si="1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>LEFT(P867, FIND("/", P867)- 1)</f>
        <v>theater</v>
      </c>
      <c r="R867" t="str">
        <f>TRIM(MID(P867, FIND("/",P867) + 1, LEN(P867)))</f>
        <v>plays</v>
      </c>
      <c r="S867" s="12">
        <f>(((L867/60)/60)/24)+DATE(1970,1,1)</f>
        <v>41897.208333333336</v>
      </c>
      <c r="T867" s="13">
        <f>(((M867/60)/60)/24)+DATE(1970,1,1)</f>
        <v>41906.208333333336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>(E868/D868)*100</f>
        <v>43.241247264770237</v>
      </c>
      <c r="G868" t="s">
        <v>74</v>
      </c>
      <c r="H868">
        <v>898</v>
      </c>
      <c r="I868" s="7">
        <f t="shared" si="1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>LEFT(P868, FIND("/", P868)- 1)</f>
        <v>photography</v>
      </c>
      <c r="R868" t="str">
        <f>TRIM(MID(P868, FIND("/",P868) + 1, LEN(P868)))</f>
        <v>photography books</v>
      </c>
      <c r="S868" s="12">
        <f>(((L868/60)/60)/24)+DATE(1970,1,1)</f>
        <v>40671.208333333336</v>
      </c>
      <c r="T868" s="13">
        <f>(((M868/60)/60)/24)+DATE(1970,1,1)</f>
        <v>40672.208333333336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>(E869/D869)*100</f>
        <v>162.4375</v>
      </c>
      <c r="G869" t="s">
        <v>20</v>
      </c>
      <c r="H869">
        <v>300</v>
      </c>
      <c r="I869" s="7">
        <f t="shared" si="1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>LEFT(P869, FIND("/", P869)- 1)</f>
        <v>food</v>
      </c>
      <c r="R869" t="str">
        <f>TRIM(MID(P869, FIND("/",P869) + 1, LEN(P869)))</f>
        <v>food trucks</v>
      </c>
      <c r="S869" s="12">
        <f>(((L869/60)/60)/24)+DATE(1970,1,1)</f>
        <v>43382.208333333328</v>
      </c>
      <c r="T869" s="13">
        <f>(((M869/60)/60)/24)+DATE(1970,1,1)</f>
        <v>43388.208333333328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>(E870/D870)*100</f>
        <v>184.84285714285716</v>
      </c>
      <c r="G870" t="s">
        <v>20</v>
      </c>
      <c r="H870">
        <v>126</v>
      </c>
      <c r="I870" s="7">
        <f t="shared" si="1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>LEFT(P870, FIND("/", P870)- 1)</f>
        <v>theater</v>
      </c>
      <c r="R870" t="str">
        <f>TRIM(MID(P870, FIND("/",P870) + 1, LEN(P870)))</f>
        <v>plays</v>
      </c>
      <c r="S870" s="12">
        <f>(((L870/60)/60)/24)+DATE(1970,1,1)</f>
        <v>41559.208333333336</v>
      </c>
      <c r="T870" s="13">
        <f>(((M870/60)/60)/24)+DATE(1970,1,1)</f>
        <v>41570.208333333336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>(E871/D871)*100</f>
        <v>23.703520691785052</v>
      </c>
      <c r="G871" t="s">
        <v>14</v>
      </c>
      <c r="H871">
        <v>526</v>
      </c>
      <c r="I871" s="7">
        <f t="shared" si="1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>LEFT(P871, FIND("/", P871)- 1)</f>
        <v>film &amp; video</v>
      </c>
      <c r="R871" t="str">
        <f>TRIM(MID(P871, FIND("/",P871) + 1, LEN(P871)))</f>
        <v>drama</v>
      </c>
      <c r="S871" s="12">
        <f>(((L871/60)/60)/24)+DATE(1970,1,1)</f>
        <v>40350.208333333336</v>
      </c>
      <c r="T871" s="13">
        <f>(((M871/60)/60)/24)+DATE(1970,1,1)</f>
        <v>40364.208333333336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>(E872/D872)*100</f>
        <v>89.870129870129873</v>
      </c>
      <c r="G872" t="s">
        <v>14</v>
      </c>
      <c r="H872">
        <v>121</v>
      </c>
      <c r="I872" s="7">
        <f t="shared" si="1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>LEFT(P872, FIND("/", P872)- 1)</f>
        <v>theater</v>
      </c>
      <c r="R872" t="str">
        <f>TRIM(MID(P872, FIND("/",P872) + 1, LEN(P872)))</f>
        <v>plays</v>
      </c>
      <c r="S872" s="12">
        <f>(((L872/60)/60)/24)+DATE(1970,1,1)</f>
        <v>42240.208333333328</v>
      </c>
      <c r="T872" s="13">
        <f>(((M872/60)/60)/24)+DATE(1970,1,1)</f>
        <v>42265.208333333328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>(E873/D873)*100</f>
        <v>272.6041958041958</v>
      </c>
      <c r="G873" t="s">
        <v>20</v>
      </c>
      <c r="H873">
        <v>2320</v>
      </c>
      <c r="I873" s="7">
        <f t="shared" si="1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>LEFT(P873, FIND("/", P873)- 1)</f>
        <v>theater</v>
      </c>
      <c r="R873" t="str">
        <f>TRIM(MID(P873, FIND("/",P873) + 1, LEN(P873)))</f>
        <v>plays</v>
      </c>
      <c r="S873" s="12">
        <f>(((L873/60)/60)/24)+DATE(1970,1,1)</f>
        <v>43040.208333333328</v>
      </c>
      <c r="T873" s="13">
        <f>(((M873/60)/60)/24)+DATE(1970,1,1)</f>
        <v>43058.25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>(E874/D874)*100</f>
        <v>170.04255319148936</v>
      </c>
      <c r="G874" t="s">
        <v>20</v>
      </c>
      <c r="H874">
        <v>81</v>
      </c>
      <c r="I874" s="7">
        <f t="shared" si="1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>LEFT(P874, FIND("/", P874)- 1)</f>
        <v>film &amp; video</v>
      </c>
      <c r="R874" t="str">
        <f>TRIM(MID(P874, FIND("/",P874) + 1, LEN(P874)))</f>
        <v>science fiction</v>
      </c>
      <c r="S874" s="12">
        <f>(((L874/60)/60)/24)+DATE(1970,1,1)</f>
        <v>43346.208333333328</v>
      </c>
      <c r="T874" s="13">
        <f>(((M874/60)/60)/24)+DATE(1970,1,1)</f>
        <v>43351.208333333328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>(E875/D875)*100</f>
        <v>188.28503562945369</v>
      </c>
      <c r="G875" t="s">
        <v>20</v>
      </c>
      <c r="H875">
        <v>1887</v>
      </c>
      <c r="I875" s="7">
        <f t="shared" si="1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>LEFT(P875, FIND("/", P875)- 1)</f>
        <v>photography</v>
      </c>
      <c r="R875" t="str">
        <f>TRIM(MID(P875, FIND("/",P875) + 1, LEN(P875)))</f>
        <v>photography books</v>
      </c>
      <c r="S875" s="12">
        <f>(((L875/60)/60)/24)+DATE(1970,1,1)</f>
        <v>41647.25</v>
      </c>
      <c r="T875" s="13">
        <f>(((M875/60)/60)/24)+DATE(1970,1,1)</f>
        <v>41652.25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>(E876/D876)*100</f>
        <v>346.93532338308455</v>
      </c>
      <c r="G876" t="s">
        <v>20</v>
      </c>
      <c r="H876">
        <v>4358</v>
      </c>
      <c r="I876" s="7">
        <f t="shared" si="1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>LEFT(P876, FIND("/", P876)- 1)</f>
        <v>photography</v>
      </c>
      <c r="R876" t="str">
        <f>TRIM(MID(P876, FIND("/",P876) + 1, LEN(P876)))</f>
        <v>photography books</v>
      </c>
      <c r="S876" s="12">
        <f>(((L876/60)/60)/24)+DATE(1970,1,1)</f>
        <v>40291.208333333336</v>
      </c>
      <c r="T876" s="13">
        <f>(((M876/60)/60)/24)+DATE(1970,1,1)</f>
        <v>40329.208333333336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>(E877/D877)*100</f>
        <v>69.177215189873422</v>
      </c>
      <c r="G877" t="s">
        <v>14</v>
      </c>
      <c r="H877">
        <v>67</v>
      </c>
      <c r="I877" s="7">
        <f t="shared" si="1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>LEFT(P877, FIND("/", P877)- 1)</f>
        <v>music</v>
      </c>
      <c r="R877" t="str">
        <f>TRIM(MID(P877, FIND("/",P877) + 1, LEN(P877)))</f>
        <v>rock</v>
      </c>
      <c r="S877" s="12">
        <f>(((L877/60)/60)/24)+DATE(1970,1,1)</f>
        <v>40556.25</v>
      </c>
      <c r="T877" s="13">
        <f>(((M877/60)/60)/24)+DATE(1970,1,1)</f>
        <v>40557.25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>(E878/D878)*100</f>
        <v>25.433734939759034</v>
      </c>
      <c r="G878" t="s">
        <v>14</v>
      </c>
      <c r="H878">
        <v>57</v>
      </c>
      <c r="I878" s="7">
        <f t="shared" si="1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>LEFT(P878, FIND("/", P878)- 1)</f>
        <v>photography</v>
      </c>
      <c r="R878" t="str">
        <f>TRIM(MID(P878, FIND("/",P878) + 1, LEN(P878)))</f>
        <v>photography books</v>
      </c>
      <c r="S878" s="12">
        <f>(((L878/60)/60)/24)+DATE(1970,1,1)</f>
        <v>43624.208333333328</v>
      </c>
      <c r="T878" s="13">
        <f>(((M878/60)/60)/24)+DATE(1970,1,1)</f>
        <v>43648.208333333328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>(E879/D879)*100</f>
        <v>77.400977995110026</v>
      </c>
      <c r="G879" t="s">
        <v>14</v>
      </c>
      <c r="H879">
        <v>1229</v>
      </c>
      <c r="I879" s="7">
        <f t="shared" si="1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>LEFT(P879, FIND("/", P879)- 1)</f>
        <v>food</v>
      </c>
      <c r="R879" t="str">
        <f>TRIM(MID(P879, FIND("/",P879) + 1, LEN(P879)))</f>
        <v>food trucks</v>
      </c>
      <c r="S879" s="12">
        <f>(((L879/60)/60)/24)+DATE(1970,1,1)</f>
        <v>42577.208333333328</v>
      </c>
      <c r="T879" s="13">
        <f>(((M879/60)/60)/24)+DATE(1970,1,1)</f>
        <v>42578.208333333328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>(E880/D880)*100</f>
        <v>37.481481481481481</v>
      </c>
      <c r="G880" t="s">
        <v>14</v>
      </c>
      <c r="H880">
        <v>12</v>
      </c>
      <c r="I880" s="7">
        <f t="shared" si="1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>LEFT(P880, FIND("/", P880)- 1)</f>
        <v>music</v>
      </c>
      <c r="R880" t="str">
        <f>TRIM(MID(P880, FIND("/",P880) + 1, LEN(P880)))</f>
        <v>metal</v>
      </c>
      <c r="S880" s="12">
        <f>(((L880/60)/60)/24)+DATE(1970,1,1)</f>
        <v>43845.25</v>
      </c>
      <c r="T880" s="13">
        <f>(((M880/60)/60)/24)+DATE(1970,1,1)</f>
        <v>43869.25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>(E881/D881)*100</f>
        <v>543.79999999999995</v>
      </c>
      <c r="G881" t="s">
        <v>20</v>
      </c>
      <c r="H881">
        <v>53</v>
      </c>
      <c r="I881" s="7">
        <f t="shared" si="1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>LEFT(P881, FIND("/", P881)- 1)</f>
        <v>publishing</v>
      </c>
      <c r="R881" t="str">
        <f>TRIM(MID(P881, FIND("/",P881) + 1, LEN(P881)))</f>
        <v>nonfiction</v>
      </c>
      <c r="S881" s="12">
        <f>(((L881/60)/60)/24)+DATE(1970,1,1)</f>
        <v>42788.25</v>
      </c>
      <c r="T881" s="13">
        <f>(((M881/60)/60)/24)+DATE(1970,1,1)</f>
        <v>42797.25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>(E882/D882)*100</f>
        <v>228.52189349112427</v>
      </c>
      <c r="G882" t="s">
        <v>20</v>
      </c>
      <c r="H882">
        <v>2414</v>
      </c>
      <c r="I882" s="7">
        <f t="shared" si="1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>LEFT(P882, FIND("/", P882)- 1)</f>
        <v>music</v>
      </c>
      <c r="R882" t="str">
        <f>TRIM(MID(P882, FIND("/",P882) + 1, LEN(P882)))</f>
        <v>electric music</v>
      </c>
      <c r="S882" s="12">
        <f>(((L882/60)/60)/24)+DATE(1970,1,1)</f>
        <v>43667.208333333328</v>
      </c>
      <c r="T882" s="13">
        <f>(((M882/60)/60)/24)+DATE(1970,1,1)</f>
        <v>43669.208333333328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>(E883/D883)*100</f>
        <v>38.948339483394832</v>
      </c>
      <c r="G883" t="s">
        <v>14</v>
      </c>
      <c r="H883">
        <v>452</v>
      </c>
      <c r="I883" s="7">
        <f t="shared" si="1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>LEFT(P883, FIND("/", P883)- 1)</f>
        <v>theater</v>
      </c>
      <c r="R883" t="str">
        <f>TRIM(MID(P883, FIND("/",P883) + 1, LEN(P883)))</f>
        <v>plays</v>
      </c>
      <c r="S883" s="12">
        <f>(((L883/60)/60)/24)+DATE(1970,1,1)</f>
        <v>42194.208333333328</v>
      </c>
      <c r="T883" s="13">
        <f>(((M883/60)/60)/24)+DATE(1970,1,1)</f>
        <v>42223.208333333328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>(E884/D884)*100</f>
        <v>370</v>
      </c>
      <c r="G884" t="s">
        <v>20</v>
      </c>
      <c r="H884">
        <v>80</v>
      </c>
      <c r="I884" s="7">
        <f t="shared" si="1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>LEFT(P884, FIND("/", P884)- 1)</f>
        <v>theater</v>
      </c>
      <c r="R884" t="str">
        <f>TRIM(MID(P884, FIND("/",P884) + 1, LEN(P884)))</f>
        <v>plays</v>
      </c>
      <c r="S884" s="12">
        <f>(((L884/60)/60)/24)+DATE(1970,1,1)</f>
        <v>42025.25</v>
      </c>
      <c r="T884" s="13">
        <f>(((M884/60)/60)/24)+DATE(1970,1,1)</f>
        <v>42029.25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>(E885/D885)*100</f>
        <v>237.91176470588232</v>
      </c>
      <c r="G885" t="s">
        <v>20</v>
      </c>
      <c r="H885">
        <v>193</v>
      </c>
      <c r="I885" s="7">
        <f t="shared" si="1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>LEFT(P885, FIND("/", P885)- 1)</f>
        <v>film &amp; video</v>
      </c>
      <c r="R885" t="str">
        <f>TRIM(MID(P885, FIND("/",P885) + 1, LEN(P885)))</f>
        <v>shorts</v>
      </c>
      <c r="S885" s="12">
        <f>(((L885/60)/60)/24)+DATE(1970,1,1)</f>
        <v>40323.208333333336</v>
      </c>
      <c r="T885" s="13">
        <f>(((M885/60)/60)/24)+DATE(1970,1,1)</f>
        <v>40359.208333333336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>(E886/D886)*100</f>
        <v>64.036299765807954</v>
      </c>
      <c r="G886" t="s">
        <v>14</v>
      </c>
      <c r="H886">
        <v>1886</v>
      </c>
      <c r="I886" s="7">
        <f t="shared" si="1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>LEFT(P886, FIND("/", P886)- 1)</f>
        <v>theater</v>
      </c>
      <c r="R886" t="str">
        <f>TRIM(MID(P886, FIND("/",P886) + 1, LEN(P886)))</f>
        <v>plays</v>
      </c>
      <c r="S886" s="12">
        <f>(((L886/60)/60)/24)+DATE(1970,1,1)</f>
        <v>41763.208333333336</v>
      </c>
      <c r="T886" s="13">
        <f>(((M886/60)/60)/24)+DATE(1970,1,1)</f>
        <v>41765.208333333336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>(E887/D887)*100</f>
        <v>118.27777777777777</v>
      </c>
      <c r="G887" t="s">
        <v>20</v>
      </c>
      <c r="H887">
        <v>52</v>
      </c>
      <c r="I887" s="7">
        <f t="shared" si="1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>LEFT(P887, FIND("/", P887)- 1)</f>
        <v>theater</v>
      </c>
      <c r="R887" t="str">
        <f>TRIM(MID(P887, FIND("/",P887) + 1, LEN(P887)))</f>
        <v>plays</v>
      </c>
      <c r="S887" s="12">
        <f>(((L887/60)/60)/24)+DATE(1970,1,1)</f>
        <v>40335.208333333336</v>
      </c>
      <c r="T887" s="13">
        <f>(((M887/60)/60)/24)+DATE(1970,1,1)</f>
        <v>40373.208333333336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>(E888/D888)*100</f>
        <v>84.824037184594957</v>
      </c>
      <c r="G888" t="s">
        <v>14</v>
      </c>
      <c r="H888">
        <v>1825</v>
      </c>
      <c r="I888" s="7">
        <f t="shared" si="1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>LEFT(P888, FIND("/", P888)- 1)</f>
        <v>music</v>
      </c>
      <c r="R888" t="str">
        <f>TRIM(MID(P888, FIND("/",P888) + 1, LEN(P888)))</f>
        <v>indie rock</v>
      </c>
      <c r="S888" s="12">
        <f>(((L888/60)/60)/24)+DATE(1970,1,1)</f>
        <v>40416.208333333336</v>
      </c>
      <c r="T888" s="13">
        <f>(((M888/60)/60)/24)+DATE(1970,1,1)</f>
        <v>40434.208333333336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>(E889/D889)*100</f>
        <v>29.346153846153843</v>
      </c>
      <c r="G889" t="s">
        <v>14</v>
      </c>
      <c r="H889">
        <v>31</v>
      </c>
      <c r="I889" s="7">
        <f t="shared" si="1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>LEFT(P889, FIND("/", P889)- 1)</f>
        <v>theater</v>
      </c>
      <c r="R889" t="str">
        <f>TRIM(MID(P889, FIND("/",P889) + 1, LEN(P889)))</f>
        <v>plays</v>
      </c>
      <c r="S889" s="12">
        <f>(((L889/60)/60)/24)+DATE(1970,1,1)</f>
        <v>42202.208333333328</v>
      </c>
      <c r="T889" s="13">
        <f>(((M889/60)/60)/24)+DATE(1970,1,1)</f>
        <v>42249.208333333328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>(E890/D890)*100</f>
        <v>209.89655172413794</v>
      </c>
      <c r="G890" t="s">
        <v>20</v>
      </c>
      <c r="H890">
        <v>290</v>
      </c>
      <c r="I890" s="7">
        <f t="shared" si="1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>LEFT(P890, FIND("/", P890)- 1)</f>
        <v>theater</v>
      </c>
      <c r="R890" t="str">
        <f>TRIM(MID(P890, FIND("/",P890) + 1, LEN(P890)))</f>
        <v>plays</v>
      </c>
      <c r="S890" s="12">
        <f>(((L890/60)/60)/24)+DATE(1970,1,1)</f>
        <v>42836.208333333328</v>
      </c>
      <c r="T890" s="13">
        <f>(((M890/60)/60)/24)+DATE(1970,1,1)</f>
        <v>42855.208333333328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>(E891/D891)*100</f>
        <v>169.78571428571431</v>
      </c>
      <c r="G891" t="s">
        <v>20</v>
      </c>
      <c r="H891">
        <v>122</v>
      </c>
      <c r="I891" s="7">
        <f t="shared" si="1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>LEFT(P891, FIND("/", P891)- 1)</f>
        <v>music</v>
      </c>
      <c r="R891" t="str">
        <f>TRIM(MID(P891, FIND("/",P891) + 1, LEN(P891)))</f>
        <v>electric music</v>
      </c>
      <c r="S891" s="12">
        <f>(((L891/60)/60)/24)+DATE(1970,1,1)</f>
        <v>41710.208333333336</v>
      </c>
      <c r="T891" s="13">
        <f>(((M891/60)/60)/24)+DATE(1970,1,1)</f>
        <v>41717.208333333336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>(E892/D892)*100</f>
        <v>115.95907738095239</v>
      </c>
      <c r="G892" t="s">
        <v>20</v>
      </c>
      <c r="H892">
        <v>1470</v>
      </c>
      <c r="I892" s="7">
        <f t="shared" si="1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>LEFT(P892, FIND("/", P892)- 1)</f>
        <v>music</v>
      </c>
      <c r="R892" t="str">
        <f>TRIM(MID(P892, FIND("/",P892) + 1, LEN(P892)))</f>
        <v>indie rock</v>
      </c>
      <c r="S892" s="12">
        <f>(((L892/60)/60)/24)+DATE(1970,1,1)</f>
        <v>43640.208333333328</v>
      </c>
      <c r="T892" s="13">
        <f>(((M892/60)/60)/24)+DATE(1970,1,1)</f>
        <v>43641.208333333328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>(E893/D893)*100</f>
        <v>258.59999999999997</v>
      </c>
      <c r="G893" t="s">
        <v>20</v>
      </c>
      <c r="H893">
        <v>165</v>
      </c>
      <c r="I893" s="7">
        <f t="shared" si="1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>LEFT(P893, FIND("/", P893)- 1)</f>
        <v>film &amp; video</v>
      </c>
      <c r="R893" t="str">
        <f>TRIM(MID(P893, FIND("/",P893) + 1, LEN(P893)))</f>
        <v>documentary</v>
      </c>
      <c r="S893" s="12">
        <f>(((L893/60)/60)/24)+DATE(1970,1,1)</f>
        <v>40880.25</v>
      </c>
      <c r="T893" s="13">
        <f>(((M893/60)/60)/24)+DATE(1970,1,1)</f>
        <v>40924.25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>(E894/D894)*100</f>
        <v>230.58333333333331</v>
      </c>
      <c r="G894" t="s">
        <v>20</v>
      </c>
      <c r="H894">
        <v>182</v>
      </c>
      <c r="I894" s="7">
        <f t="shared" si="1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>LEFT(P894, FIND("/", P894)- 1)</f>
        <v>publishing</v>
      </c>
      <c r="R894" t="str">
        <f>TRIM(MID(P894, FIND("/",P894) + 1, LEN(P894)))</f>
        <v>translations</v>
      </c>
      <c r="S894" s="12">
        <f>(((L894/60)/60)/24)+DATE(1970,1,1)</f>
        <v>40319.208333333336</v>
      </c>
      <c r="T894" s="13">
        <f>(((M894/60)/60)/24)+DATE(1970,1,1)</f>
        <v>40360.208333333336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>(E895/D895)*100</f>
        <v>128.21428571428572</v>
      </c>
      <c r="G895" t="s">
        <v>20</v>
      </c>
      <c r="H895">
        <v>199</v>
      </c>
      <c r="I895" s="7">
        <f t="shared" si="1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>LEFT(P895, FIND("/", P895)- 1)</f>
        <v>film &amp; video</v>
      </c>
      <c r="R895" t="str">
        <f>TRIM(MID(P895, FIND("/",P895) + 1, LEN(P895)))</f>
        <v>documentary</v>
      </c>
      <c r="S895" s="12">
        <f>(((L895/60)/60)/24)+DATE(1970,1,1)</f>
        <v>42170.208333333328</v>
      </c>
      <c r="T895" s="13">
        <f>(((M895/60)/60)/24)+DATE(1970,1,1)</f>
        <v>42174.208333333328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>(E896/D896)*100</f>
        <v>188.70588235294116</v>
      </c>
      <c r="G896" t="s">
        <v>20</v>
      </c>
      <c r="H896">
        <v>56</v>
      </c>
      <c r="I896" s="7">
        <f t="shared" si="1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>LEFT(P896, FIND("/", P896)- 1)</f>
        <v>film &amp; video</v>
      </c>
      <c r="R896" t="str">
        <f>TRIM(MID(P896, FIND("/",P896) + 1, LEN(P896)))</f>
        <v>television</v>
      </c>
      <c r="S896" s="12">
        <f>(((L896/60)/60)/24)+DATE(1970,1,1)</f>
        <v>41466.208333333336</v>
      </c>
      <c r="T896" s="13">
        <f>(((M896/60)/60)/24)+DATE(1970,1,1)</f>
        <v>41496.208333333336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>(E897/D897)*100</f>
        <v>6.9511889862327907</v>
      </c>
      <c r="G897" t="s">
        <v>14</v>
      </c>
      <c r="H897">
        <v>107</v>
      </c>
      <c r="I897" s="7">
        <f t="shared" si="1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>LEFT(P897, FIND("/", P897)- 1)</f>
        <v>theater</v>
      </c>
      <c r="R897" t="str">
        <f>TRIM(MID(P897, FIND("/",P897) + 1, LEN(P897)))</f>
        <v>plays</v>
      </c>
      <c r="S897" s="12">
        <f>(((L897/60)/60)/24)+DATE(1970,1,1)</f>
        <v>43134.25</v>
      </c>
      <c r="T897" s="13">
        <f>(((M897/60)/60)/24)+DATE(1970,1,1)</f>
        <v>43143.25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>(E898/D898)*100</f>
        <v>774.43434343434342</v>
      </c>
      <c r="G898" t="s">
        <v>20</v>
      </c>
      <c r="H898">
        <v>1460</v>
      </c>
      <c r="I898" s="7">
        <f t="shared" si="1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>LEFT(P898, FIND("/", P898)- 1)</f>
        <v>food</v>
      </c>
      <c r="R898" t="str">
        <f>TRIM(MID(P898, FIND("/",P898) + 1, LEN(P898)))</f>
        <v>food trucks</v>
      </c>
      <c r="S898" s="12">
        <f>(((L898/60)/60)/24)+DATE(1970,1,1)</f>
        <v>40738.208333333336</v>
      </c>
      <c r="T898" s="13">
        <f>(((M898/60)/60)/24)+DATE(1970,1,1)</f>
        <v>40741.208333333336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>(E899/D899)*100</f>
        <v>27.693181818181817</v>
      </c>
      <c r="G899" t="s">
        <v>14</v>
      </c>
      <c r="H899">
        <v>27</v>
      </c>
      <c r="I899" s="7">
        <f t="shared" ref="I899:I962" si="14">IF(F899=0, 0, (E899/H899))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>LEFT(P899, FIND("/", P899)- 1)</f>
        <v>theater</v>
      </c>
      <c r="R899" t="str">
        <f>TRIM(MID(P899, FIND("/",P899) + 1, LEN(P899)))</f>
        <v>plays</v>
      </c>
      <c r="S899" s="12">
        <f>(((L899/60)/60)/24)+DATE(1970,1,1)</f>
        <v>43583.208333333328</v>
      </c>
      <c r="T899" s="13">
        <f>(((M899/60)/60)/24)+DATE(1970,1,1)</f>
        <v>43585.208333333328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>(E900/D900)*100</f>
        <v>52.479620323841424</v>
      </c>
      <c r="G900" t="s">
        <v>14</v>
      </c>
      <c r="H900">
        <v>1221</v>
      </c>
      <c r="I900" s="7">
        <f t="shared" si="14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>LEFT(P900, FIND("/", P900)- 1)</f>
        <v>film &amp; video</v>
      </c>
      <c r="R900" t="str">
        <f>TRIM(MID(P900, FIND("/",P900) + 1, LEN(P900)))</f>
        <v>documentary</v>
      </c>
      <c r="S900" s="12">
        <f>(((L900/60)/60)/24)+DATE(1970,1,1)</f>
        <v>43815.25</v>
      </c>
      <c r="T900" s="13">
        <f>(((M900/60)/60)/24)+DATE(1970,1,1)</f>
        <v>43821.25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>(E901/D901)*100</f>
        <v>407.09677419354841</v>
      </c>
      <c r="G901" t="s">
        <v>20</v>
      </c>
      <c r="H901">
        <v>123</v>
      </c>
      <c r="I901" s="7">
        <f t="shared" si="1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>LEFT(P901, FIND("/", P901)- 1)</f>
        <v>music</v>
      </c>
      <c r="R901" t="str">
        <f>TRIM(MID(P901, FIND("/",P901) + 1, LEN(P901)))</f>
        <v>jazz</v>
      </c>
      <c r="S901" s="12">
        <f>(((L901/60)/60)/24)+DATE(1970,1,1)</f>
        <v>41554.208333333336</v>
      </c>
      <c r="T901" s="13">
        <f>(((M901/60)/60)/24)+DATE(1970,1,1)</f>
        <v>41572.208333333336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>(E902/D902)*100</f>
        <v>2</v>
      </c>
      <c r="G902" t="s">
        <v>14</v>
      </c>
      <c r="H902">
        <v>1</v>
      </c>
      <c r="I902" s="7">
        <f t="shared" si="14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>LEFT(P902, FIND("/", P902)- 1)</f>
        <v>technology</v>
      </c>
      <c r="R902" t="str">
        <f>TRIM(MID(P902, FIND("/",P902) + 1, LEN(P902)))</f>
        <v>web</v>
      </c>
      <c r="S902" s="12">
        <f>(((L902/60)/60)/24)+DATE(1970,1,1)</f>
        <v>41901.208333333336</v>
      </c>
      <c r="T902" s="13">
        <f>(((M902/60)/60)/24)+DATE(1970,1,1)</f>
        <v>41902.208333333336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>(E903/D903)*100</f>
        <v>156.17857142857144</v>
      </c>
      <c r="G903" t="s">
        <v>20</v>
      </c>
      <c r="H903">
        <v>159</v>
      </c>
      <c r="I903" s="7">
        <f t="shared" si="1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>LEFT(P903, FIND("/", P903)- 1)</f>
        <v>music</v>
      </c>
      <c r="R903" t="str">
        <f>TRIM(MID(P903, FIND("/",P903) + 1, LEN(P903)))</f>
        <v>rock</v>
      </c>
      <c r="S903" s="12">
        <f>(((L903/60)/60)/24)+DATE(1970,1,1)</f>
        <v>43298.208333333328</v>
      </c>
      <c r="T903" s="13">
        <f>(((M903/60)/60)/24)+DATE(1970,1,1)</f>
        <v>43331.208333333328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>(E904/D904)*100</f>
        <v>252.42857142857144</v>
      </c>
      <c r="G904" t="s">
        <v>20</v>
      </c>
      <c r="H904">
        <v>110</v>
      </c>
      <c r="I904" s="7">
        <f t="shared" si="1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>LEFT(P904, FIND("/", P904)- 1)</f>
        <v>technology</v>
      </c>
      <c r="R904" t="str">
        <f>TRIM(MID(P904, FIND("/",P904) + 1, LEN(P904)))</f>
        <v>web</v>
      </c>
      <c r="S904" s="12">
        <f>(((L904/60)/60)/24)+DATE(1970,1,1)</f>
        <v>42399.25</v>
      </c>
      <c r="T904" s="13">
        <f>(((M904/60)/60)/24)+DATE(1970,1,1)</f>
        <v>42441.25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>(E905/D905)*100</f>
        <v>1.729268292682927</v>
      </c>
      <c r="G905" t="s">
        <v>47</v>
      </c>
      <c r="H905">
        <v>14</v>
      </c>
      <c r="I905" s="7">
        <f t="shared" si="1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>LEFT(P905, FIND("/", P905)- 1)</f>
        <v>publishing</v>
      </c>
      <c r="R905" t="str">
        <f>TRIM(MID(P905, FIND("/",P905) + 1, LEN(P905)))</f>
        <v>nonfiction</v>
      </c>
      <c r="S905" s="12">
        <f>(((L905/60)/60)/24)+DATE(1970,1,1)</f>
        <v>41034.208333333336</v>
      </c>
      <c r="T905" s="13">
        <f>(((M905/60)/60)/24)+DATE(1970,1,1)</f>
        <v>41049.208333333336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>(E906/D906)*100</f>
        <v>12.230769230769232</v>
      </c>
      <c r="G906" t="s">
        <v>14</v>
      </c>
      <c r="H906">
        <v>16</v>
      </c>
      <c r="I906" s="7">
        <f t="shared" si="14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>LEFT(P906, FIND("/", P906)- 1)</f>
        <v>publishing</v>
      </c>
      <c r="R906" t="str">
        <f>TRIM(MID(P906, FIND("/",P906) + 1, LEN(P906)))</f>
        <v>radio &amp; podcasts</v>
      </c>
      <c r="S906" s="12">
        <f>(((L906/60)/60)/24)+DATE(1970,1,1)</f>
        <v>41186.208333333336</v>
      </c>
      <c r="T906" s="13">
        <f>(((M906/60)/60)/24)+DATE(1970,1,1)</f>
        <v>41190.208333333336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>(E907/D907)*100</f>
        <v>163.98734177215189</v>
      </c>
      <c r="G907" t="s">
        <v>20</v>
      </c>
      <c r="H907">
        <v>236</v>
      </c>
      <c r="I907" s="7">
        <f t="shared" si="1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>LEFT(P907, FIND("/", P907)- 1)</f>
        <v>theater</v>
      </c>
      <c r="R907" t="str">
        <f>TRIM(MID(P907, FIND("/",P907) + 1, LEN(P907)))</f>
        <v>plays</v>
      </c>
      <c r="S907" s="12">
        <f>(((L907/60)/60)/24)+DATE(1970,1,1)</f>
        <v>41536.208333333336</v>
      </c>
      <c r="T907" s="13">
        <f>(((M907/60)/60)/24)+DATE(1970,1,1)</f>
        <v>41539.208333333336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>(E908/D908)*100</f>
        <v>162.98181818181817</v>
      </c>
      <c r="G908" t="s">
        <v>20</v>
      </c>
      <c r="H908">
        <v>191</v>
      </c>
      <c r="I908" s="7">
        <f t="shared" si="1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>LEFT(P908, FIND("/", P908)- 1)</f>
        <v>film &amp; video</v>
      </c>
      <c r="R908" t="str">
        <f>TRIM(MID(P908, FIND("/",P908) + 1, LEN(P908)))</f>
        <v>documentary</v>
      </c>
      <c r="S908" s="12">
        <f>(((L908/60)/60)/24)+DATE(1970,1,1)</f>
        <v>42868.208333333328</v>
      </c>
      <c r="T908" s="13">
        <f>(((M908/60)/60)/24)+DATE(1970,1,1)</f>
        <v>42904.208333333328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>(E909/D909)*100</f>
        <v>20.252747252747252</v>
      </c>
      <c r="G909" t="s">
        <v>14</v>
      </c>
      <c r="H909">
        <v>41</v>
      </c>
      <c r="I909" s="7">
        <f t="shared" si="1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>LEFT(P909, FIND("/", P909)- 1)</f>
        <v>theater</v>
      </c>
      <c r="R909" t="str">
        <f>TRIM(MID(P909, FIND("/",P909) + 1, LEN(P909)))</f>
        <v>plays</v>
      </c>
      <c r="S909" s="12">
        <f>(((L909/60)/60)/24)+DATE(1970,1,1)</f>
        <v>40660.208333333336</v>
      </c>
      <c r="T909" s="13">
        <f>(((M909/60)/60)/24)+DATE(1970,1,1)</f>
        <v>40667.208333333336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>(E910/D910)*100</f>
        <v>319.24083769633506</v>
      </c>
      <c r="G910" t="s">
        <v>20</v>
      </c>
      <c r="H910">
        <v>3934</v>
      </c>
      <c r="I910" s="7">
        <f t="shared" si="1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>LEFT(P910, FIND("/", P910)- 1)</f>
        <v>games</v>
      </c>
      <c r="R910" t="str">
        <f>TRIM(MID(P910, FIND("/",P910) + 1, LEN(P910)))</f>
        <v>video games</v>
      </c>
      <c r="S910" s="12">
        <f>(((L910/60)/60)/24)+DATE(1970,1,1)</f>
        <v>41031.208333333336</v>
      </c>
      <c r="T910" s="13">
        <f>(((M910/60)/60)/24)+DATE(1970,1,1)</f>
        <v>41042.208333333336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>(E911/D911)*100</f>
        <v>478.94444444444446</v>
      </c>
      <c r="G911" t="s">
        <v>20</v>
      </c>
      <c r="H911">
        <v>80</v>
      </c>
      <c r="I911" s="7">
        <f t="shared" si="14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>LEFT(P911, FIND("/", P911)- 1)</f>
        <v>theater</v>
      </c>
      <c r="R911" t="str">
        <f>TRIM(MID(P911, FIND("/",P911) + 1, LEN(P911)))</f>
        <v>plays</v>
      </c>
      <c r="S911" s="12">
        <f>(((L911/60)/60)/24)+DATE(1970,1,1)</f>
        <v>43255.208333333328</v>
      </c>
      <c r="T911" s="13">
        <f>(((M911/60)/60)/24)+DATE(1970,1,1)</f>
        <v>43282.208333333328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>(E912/D912)*100</f>
        <v>19.556634304207122</v>
      </c>
      <c r="G912" t="s">
        <v>74</v>
      </c>
      <c r="H912">
        <v>296</v>
      </c>
      <c r="I912" s="7">
        <f t="shared" si="1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>LEFT(P912, FIND("/", P912)- 1)</f>
        <v>theater</v>
      </c>
      <c r="R912" t="str">
        <f>TRIM(MID(P912, FIND("/",P912) + 1, LEN(P912)))</f>
        <v>plays</v>
      </c>
      <c r="S912" s="12">
        <f>(((L912/60)/60)/24)+DATE(1970,1,1)</f>
        <v>42026.25</v>
      </c>
      <c r="T912" s="13">
        <f>(((M912/60)/60)/24)+DATE(1970,1,1)</f>
        <v>42027.25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>(E913/D913)*100</f>
        <v>198.94827586206895</v>
      </c>
      <c r="G913" t="s">
        <v>20</v>
      </c>
      <c r="H913">
        <v>462</v>
      </c>
      <c r="I913" s="7">
        <f t="shared" si="1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>LEFT(P913, FIND("/", P913)- 1)</f>
        <v>technology</v>
      </c>
      <c r="R913" t="str">
        <f>TRIM(MID(P913, FIND("/",P913) + 1, LEN(P913)))</f>
        <v>web</v>
      </c>
      <c r="S913" s="12">
        <f>(((L913/60)/60)/24)+DATE(1970,1,1)</f>
        <v>43717.208333333328</v>
      </c>
      <c r="T913" s="13">
        <f>(((M913/60)/60)/24)+DATE(1970,1,1)</f>
        <v>43719.208333333328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>(E914/D914)*100</f>
        <v>795</v>
      </c>
      <c r="G914" t="s">
        <v>20</v>
      </c>
      <c r="H914">
        <v>179</v>
      </c>
      <c r="I914" s="7">
        <f t="shared" si="1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>LEFT(P914, FIND("/", P914)- 1)</f>
        <v>film &amp; video</v>
      </c>
      <c r="R914" t="str">
        <f>TRIM(MID(P914, FIND("/",P914) + 1, LEN(P914)))</f>
        <v>drama</v>
      </c>
      <c r="S914" s="12">
        <f>(((L914/60)/60)/24)+DATE(1970,1,1)</f>
        <v>41157.208333333336</v>
      </c>
      <c r="T914" s="13">
        <f>(((M914/60)/60)/24)+DATE(1970,1,1)</f>
        <v>41170.208333333336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>(E915/D915)*100</f>
        <v>50.621082621082621</v>
      </c>
      <c r="G915" t="s">
        <v>14</v>
      </c>
      <c r="H915">
        <v>523</v>
      </c>
      <c r="I915" s="7">
        <f t="shared" si="1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>LEFT(P915, FIND("/", P915)- 1)</f>
        <v>film &amp; video</v>
      </c>
      <c r="R915" t="str">
        <f>TRIM(MID(P915, FIND("/",P915) + 1, LEN(P915)))</f>
        <v>drama</v>
      </c>
      <c r="S915" s="12">
        <f>(((L915/60)/60)/24)+DATE(1970,1,1)</f>
        <v>43597.208333333328</v>
      </c>
      <c r="T915" s="13">
        <f>(((M915/60)/60)/24)+DATE(1970,1,1)</f>
        <v>43610.208333333328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>(E916/D916)*100</f>
        <v>57.4375</v>
      </c>
      <c r="G916" t="s">
        <v>14</v>
      </c>
      <c r="H916">
        <v>141</v>
      </c>
      <c r="I916" s="7">
        <f t="shared" si="1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>LEFT(P916, FIND("/", P916)- 1)</f>
        <v>theater</v>
      </c>
      <c r="R916" t="str">
        <f>TRIM(MID(P916, FIND("/",P916) + 1, LEN(P916)))</f>
        <v>plays</v>
      </c>
      <c r="S916" s="12">
        <f>(((L916/60)/60)/24)+DATE(1970,1,1)</f>
        <v>41490.208333333336</v>
      </c>
      <c r="T916" s="13">
        <f>(((M916/60)/60)/24)+DATE(1970,1,1)</f>
        <v>41502.208333333336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>(E917/D917)*100</f>
        <v>155.62827640984909</v>
      </c>
      <c r="G917" t="s">
        <v>20</v>
      </c>
      <c r="H917">
        <v>1866</v>
      </c>
      <c r="I917" s="7">
        <f t="shared" si="1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>LEFT(P917, FIND("/", P917)- 1)</f>
        <v>film &amp; video</v>
      </c>
      <c r="R917" t="str">
        <f>TRIM(MID(P917, FIND("/",P917) + 1, LEN(P917)))</f>
        <v>television</v>
      </c>
      <c r="S917" s="12">
        <f>(((L917/60)/60)/24)+DATE(1970,1,1)</f>
        <v>42976.208333333328</v>
      </c>
      <c r="T917" s="13">
        <f>(((M917/60)/60)/24)+DATE(1970,1,1)</f>
        <v>42985.208333333328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>(E918/D918)*100</f>
        <v>36.297297297297298</v>
      </c>
      <c r="G918" t="s">
        <v>14</v>
      </c>
      <c r="H918">
        <v>52</v>
      </c>
      <c r="I918" s="7">
        <f t="shared" si="1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>LEFT(P918, FIND("/", P918)- 1)</f>
        <v>photography</v>
      </c>
      <c r="R918" t="str">
        <f>TRIM(MID(P918, FIND("/",P918) + 1, LEN(P918)))</f>
        <v>photography books</v>
      </c>
      <c r="S918" s="12">
        <f>(((L918/60)/60)/24)+DATE(1970,1,1)</f>
        <v>41991.25</v>
      </c>
      <c r="T918" s="13">
        <f>(((M918/60)/60)/24)+DATE(1970,1,1)</f>
        <v>42000.25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>(E919/D919)*100</f>
        <v>58.25</v>
      </c>
      <c r="G919" t="s">
        <v>47</v>
      </c>
      <c r="H919">
        <v>27</v>
      </c>
      <c r="I919" s="7">
        <f t="shared" si="1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>LEFT(P919, FIND("/", P919)- 1)</f>
        <v>film &amp; video</v>
      </c>
      <c r="R919" t="str">
        <f>TRIM(MID(P919, FIND("/",P919) + 1, LEN(P919)))</f>
        <v>shorts</v>
      </c>
      <c r="S919" s="12">
        <f>(((L919/60)/60)/24)+DATE(1970,1,1)</f>
        <v>40722.208333333336</v>
      </c>
      <c r="T919" s="13">
        <f>(((M919/60)/60)/24)+DATE(1970,1,1)</f>
        <v>40746.208333333336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>(E920/D920)*100</f>
        <v>237.39473684210526</v>
      </c>
      <c r="G920" t="s">
        <v>20</v>
      </c>
      <c r="H920">
        <v>156</v>
      </c>
      <c r="I920" s="7">
        <f t="shared" si="1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>LEFT(P920, FIND("/", P920)- 1)</f>
        <v>publishing</v>
      </c>
      <c r="R920" t="str">
        <f>TRIM(MID(P920, FIND("/",P920) + 1, LEN(P920)))</f>
        <v>radio &amp; podcasts</v>
      </c>
      <c r="S920" s="12">
        <f>(((L920/60)/60)/24)+DATE(1970,1,1)</f>
        <v>41117.208333333336</v>
      </c>
      <c r="T920" s="13">
        <f>(((M920/60)/60)/24)+DATE(1970,1,1)</f>
        <v>41128.208333333336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>(E921/D921)*100</f>
        <v>58.75</v>
      </c>
      <c r="G921" t="s">
        <v>14</v>
      </c>
      <c r="H921">
        <v>225</v>
      </c>
      <c r="I921" s="7">
        <f t="shared" si="1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>LEFT(P921, FIND("/", P921)- 1)</f>
        <v>theater</v>
      </c>
      <c r="R921" t="str">
        <f>TRIM(MID(P921, FIND("/",P921) + 1, LEN(P921)))</f>
        <v>plays</v>
      </c>
      <c r="S921" s="12">
        <f>(((L921/60)/60)/24)+DATE(1970,1,1)</f>
        <v>43022.208333333328</v>
      </c>
      <c r="T921" s="13">
        <f>(((M921/60)/60)/24)+DATE(1970,1,1)</f>
        <v>43054.25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>(E922/D922)*100</f>
        <v>182.56603773584905</v>
      </c>
      <c r="G922" t="s">
        <v>20</v>
      </c>
      <c r="H922">
        <v>255</v>
      </c>
      <c r="I922" s="7">
        <f t="shared" si="1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>LEFT(P922, FIND("/", P922)- 1)</f>
        <v>film &amp; video</v>
      </c>
      <c r="R922" t="str">
        <f>TRIM(MID(P922, FIND("/",P922) + 1, LEN(P922)))</f>
        <v>animation</v>
      </c>
      <c r="S922" s="12">
        <f>(((L922/60)/60)/24)+DATE(1970,1,1)</f>
        <v>43503.25</v>
      </c>
      <c r="T922" s="13">
        <f>(((M922/60)/60)/24)+DATE(1970,1,1)</f>
        <v>43523.25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>(E923/D923)*100</f>
        <v>0.75436408977556113</v>
      </c>
      <c r="G923" t="s">
        <v>14</v>
      </c>
      <c r="H923">
        <v>38</v>
      </c>
      <c r="I923" s="7">
        <f t="shared" si="1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>LEFT(P923, FIND("/", P923)- 1)</f>
        <v>technology</v>
      </c>
      <c r="R923" t="str">
        <f>TRIM(MID(P923, FIND("/",P923) + 1, LEN(P923)))</f>
        <v>web</v>
      </c>
      <c r="S923" s="12">
        <f>(((L923/60)/60)/24)+DATE(1970,1,1)</f>
        <v>40951.25</v>
      </c>
      <c r="T923" s="13">
        <f>(((M923/60)/60)/24)+DATE(1970,1,1)</f>
        <v>40965.25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>(E924/D924)*100</f>
        <v>175.95330739299609</v>
      </c>
      <c r="G924" t="s">
        <v>20</v>
      </c>
      <c r="H924">
        <v>2261</v>
      </c>
      <c r="I924" s="7">
        <f t="shared" si="14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>LEFT(P924, FIND("/", P924)- 1)</f>
        <v>music</v>
      </c>
      <c r="R924" t="str">
        <f>TRIM(MID(P924, FIND("/",P924) + 1, LEN(P924)))</f>
        <v>world music</v>
      </c>
      <c r="S924" s="12">
        <f>(((L924/60)/60)/24)+DATE(1970,1,1)</f>
        <v>43443.25</v>
      </c>
      <c r="T924" s="13">
        <f>(((M924/60)/60)/24)+DATE(1970,1,1)</f>
        <v>43452.25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>(E925/D925)*100</f>
        <v>237.88235294117646</v>
      </c>
      <c r="G925" t="s">
        <v>20</v>
      </c>
      <c r="H925">
        <v>40</v>
      </c>
      <c r="I925" s="7">
        <f t="shared" si="14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>LEFT(P925, FIND("/", P925)- 1)</f>
        <v>theater</v>
      </c>
      <c r="R925" t="str">
        <f>TRIM(MID(P925, FIND("/",P925) + 1, LEN(P925)))</f>
        <v>plays</v>
      </c>
      <c r="S925" s="12">
        <f>(((L925/60)/60)/24)+DATE(1970,1,1)</f>
        <v>40373.208333333336</v>
      </c>
      <c r="T925" s="13">
        <f>(((M925/60)/60)/24)+DATE(1970,1,1)</f>
        <v>40374.208333333336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>(E926/D926)*100</f>
        <v>488.05076142131981</v>
      </c>
      <c r="G926" t="s">
        <v>20</v>
      </c>
      <c r="H926">
        <v>2289</v>
      </c>
      <c r="I926" s="7">
        <f t="shared" si="1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>LEFT(P926, FIND("/", P926)- 1)</f>
        <v>theater</v>
      </c>
      <c r="R926" t="str">
        <f>TRIM(MID(P926, FIND("/",P926) + 1, LEN(P926)))</f>
        <v>plays</v>
      </c>
      <c r="S926" s="12">
        <f>(((L926/60)/60)/24)+DATE(1970,1,1)</f>
        <v>43769.208333333328</v>
      </c>
      <c r="T926" s="13">
        <f>(((M926/60)/60)/24)+DATE(1970,1,1)</f>
        <v>43780.25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>(E927/D927)*100</f>
        <v>224.06666666666669</v>
      </c>
      <c r="G927" t="s">
        <v>20</v>
      </c>
      <c r="H927">
        <v>65</v>
      </c>
      <c r="I927" s="7">
        <f t="shared" si="1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>LEFT(P927, FIND("/", P927)- 1)</f>
        <v>theater</v>
      </c>
      <c r="R927" t="str">
        <f>TRIM(MID(P927, FIND("/",P927) + 1, LEN(P927)))</f>
        <v>plays</v>
      </c>
      <c r="S927" s="12">
        <f>(((L927/60)/60)/24)+DATE(1970,1,1)</f>
        <v>43000.208333333328</v>
      </c>
      <c r="T927" s="13">
        <f>(((M927/60)/60)/24)+DATE(1970,1,1)</f>
        <v>43012.208333333328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>(E928/D928)*100</f>
        <v>18.126436781609197</v>
      </c>
      <c r="G928" t="s">
        <v>14</v>
      </c>
      <c r="H928">
        <v>15</v>
      </c>
      <c r="I928" s="7">
        <f t="shared" si="1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>LEFT(P928, FIND("/", P928)- 1)</f>
        <v>food</v>
      </c>
      <c r="R928" t="str">
        <f>TRIM(MID(P928, FIND("/",P928) + 1, LEN(P928)))</f>
        <v>food trucks</v>
      </c>
      <c r="S928" s="12">
        <f>(((L928/60)/60)/24)+DATE(1970,1,1)</f>
        <v>42502.208333333328</v>
      </c>
      <c r="T928" s="13">
        <f>(((M928/60)/60)/24)+DATE(1970,1,1)</f>
        <v>42506.208333333328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>(E929/D929)*100</f>
        <v>45.847222222222221</v>
      </c>
      <c r="G929" t="s">
        <v>14</v>
      </c>
      <c r="H929">
        <v>37</v>
      </c>
      <c r="I929" s="7">
        <f t="shared" si="1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>LEFT(P929, FIND("/", P929)- 1)</f>
        <v>theater</v>
      </c>
      <c r="R929" t="str">
        <f>TRIM(MID(P929, FIND("/",P929) + 1, LEN(P929)))</f>
        <v>plays</v>
      </c>
      <c r="S929" s="12">
        <f>(((L929/60)/60)/24)+DATE(1970,1,1)</f>
        <v>41102.208333333336</v>
      </c>
      <c r="T929" s="13">
        <f>(((M929/60)/60)/24)+DATE(1970,1,1)</f>
        <v>41131.208333333336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>(E930/D930)*100</f>
        <v>117.31541218637993</v>
      </c>
      <c r="G930" t="s">
        <v>20</v>
      </c>
      <c r="H930">
        <v>3777</v>
      </c>
      <c r="I930" s="7">
        <f t="shared" si="1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>LEFT(P930, FIND("/", P930)- 1)</f>
        <v>technology</v>
      </c>
      <c r="R930" t="str">
        <f>TRIM(MID(P930, FIND("/",P930) + 1, LEN(P930)))</f>
        <v>web</v>
      </c>
      <c r="S930" s="12">
        <f>(((L930/60)/60)/24)+DATE(1970,1,1)</f>
        <v>41637.25</v>
      </c>
      <c r="T930" s="13">
        <f>(((M930/60)/60)/24)+DATE(1970,1,1)</f>
        <v>41646.25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>(E931/D931)*100</f>
        <v>217.30909090909088</v>
      </c>
      <c r="G931" t="s">
        <v>20</v>
      </c>
      <c r="H931">
        <v>184</v>
      </c>
      <c r="I931" s="7">
        <f t="shared" si="1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>LEFT(P931, FIND("/", P931)- 1)</f>
        <v>theater</v>
      </c>
      <c r="R931" t="str">
        <f>TRIM(MID(P931, FIND("/",P931) + 1, LEN(P931)))</f>
        <v>plays</v>
      </c>
      <c r="S931" s="12">
        <f>(((L931/60)/60)/24)+DATE(1970,1,1)</f>
        <v>42858.208333333328</v>
      </c>
      <c r="T931" s="13">
        <f>(((M931/60)/60)/24)+DATE(1970,1,1)</f>
        <v>42872.208333333328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>(E932/D932)*100</f>
        <v>112.28571428571428</v>
      </c>
      <c r="G932" t="s">
        <v>20</v>
      </c>
      <c r="H932">
        <v>85</v>
      </c>
      <c r="I932" s="7">
        <f t="shared" si="1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>LEFT(P932, FIND("/", P932)- 1)</f>
        <v>theater</v>
      </c>
      <c r="R932" t="str">
        <f>TRIM(MID(P932, FIND("/",P932) + 1, LEN(P932)))</f>
        <v>plays</v>
      </c>
      <c r="S932" s="12">
        <f>(((L932/60)/60)/24)+DATE(1970,1,1)</f>
        <v>42060.25</v>
      </c>
      <c r="T932" s="13">
        <f>(((M932/60)/60)/24)+DATE(1970,1,1)</f>
        <v>42067.25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>(E933/D933)*100</f>
        <v>72.51898734177216</v>
      </c>
      <c r="G933" t="s">
        <v>14</v>
      </c>
      <c r="H933">
        <v>112</v>
      </c>
      <c r="I933" s="7">
        <f t="shared" si="1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>LEFT(P933, FIND("/", P933)- 1)</f>
        <v>theater</v>
      </c>
      <c r="R933" t="str">
        <f>TRIM(MID(P933, FIND("/",P933) + 1, LEN(P933)))</f>
        <v>plays</v>
      </c>
      <c r="S933" s="12">
        <f>(((L933/60)/60)/24)+DATE(1970,1,1)</f>
        <v>41818.208333333336</v>
      </c>
      <c r="T933" s="13">
        <f>(((M933/60)/60)/24)+DATE(1970,1,1)</f>
        <v>41820.208333333336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>(E934/D934)*100</f>
        <v>212.30434782608697</v>
      </c>
      <c r="G934" t="s">
        <v>20</v>
      </c>
      <c r="H934">
        <v>144</v>
      </c>
      <c r="I934" s="7">
        <f t="shared" si="1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>LEFT(P934, FIND("/", P934)- 1)</f>
        <v>music</v>
      </c>
      <c r="R934" t="str">
        <f>TRIM(MID(P934, FIND("/",P934) + 1, LEN(P934)))</f>
        <v>rock</v>
      </c>
      <c r="S934" s="12">
        <f>(((L934/60)/60)/24)+DATE(1970,1,1)</f>
        <v>41709.208333333336</v>
      </c>
      <c r="T934" s="13">
        <f>(((M934/60)/60)/24)+DATE(1970,1,1)</f>
        <v>41712.208333333336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>(E935/D935)*100</f>
        <v>239.74657534246577</v>
      </c>
      <c r="G935" t="s">
        <v>20</v>
      </c>
      <c r="H935">
        <v>1902</v>
      </c>
      <c r="I935" s="7">
        <f t="shared" si="1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>LEFT(P935, FIND("/", P935)- 1)</f>
        <v>theater</v>
      </c>
      <c r="R935" t="str">
        <f>TRIM(MID(P935, FIND("/",P935) + 1, LEN(P935)))</f>
        <v>plays</v>
      </c>
      <c r="S935" s="12">
        <f>(((L935/60)/60)/24)+DATE(1970,1,1)</f>
        <v>41372.208333333336</v>
      </c>
      <c r="T935" s="13">
        <f>(((M935/60)/60)/24)+DATE(1970,1,1)</f>
        <v>41385.208333333336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>(E936/D936)*100</f>
        <v>181.93548387096774</v>
      </c>
      <c r="G936" t="s">
        <v>20</v>
      </c>
      <c r="H936">
        <v>105</v>
      </c>
      <c r="I936" s="7">
        <f t="shared" si="1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>LEFT(P936, FIND("/", P936)- 1)</f>
        <v>theater</v>
      </c>
      <c r="R936" t="str">
        <f>TRIM(MID(P936, FIND("/",P936) + 1, LEN(P936)))</f>
        <v>plays</v>
      </c>
      <c r="S936" s="12">
        <f>(((L936/60)/60)/24)+DATE(1970,1,1)</f>
        <v>42422.25</v>
      </c>
      <c r="T936" s="13">
        <f>(((M936/60)/60)/24)+DATE(1970,1,1)</f>
        <v>42428.25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>(E937/D937)*100</f>
        <v>164.13114754098362</v>
      </c>
      <c r="G937" t="s">
        <v>20</v>
      </c>
      <c r="H937">
        <v>132</v>
      </c>
      <c r="I937" s="7">
        <f t="shared" si="1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>LEFT(P937, FIND("/", P937)- 1)</f>
        <v>theater</v>
      </c>
      <c r="R937" t="str">
        <f>TRIM(MID(P937, FIND("/",P937) + 1, LEN(P937)))</f>
        <v>plays</v>
      </c>
      <c r="S937" s="12">
        <f>(((L937/60)/60)/24)+DATE(1970,1,1)</f>
        <v>42209.208333333328</v>
      </c>
      <c r="T937" s="13">
        <f>(((M937/60)/60)/24)+DATE(1970,1,1)</f>
        <v>42216.208333333328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>(E938/D938)*100</f>
        <v>1.6375968992248062</v>
      </c>
      <c r="G938" t="s">
        <v>14</v>
      </c>
      <c r="H938">
        <v>21</v>
      </c>
      <c r="I938" s="7">
        <f t="shared" si="1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>LEFT(P938, FIND("/", P938)- 1)</f>
        <v>theater</v>
      </c>
      <c r="R938" t="str">
        <f>TRIM(MID(P938, FIND("/",P938) + 1, LEN(P938)))</f>
        <v>plays</v>
      </c>
      <c r="S938" s="12">
        <f>(((L938/60)/60)/24)+DATE(1970,1,1)</f>
        <v>43668.208333333328</v>
      </c>
      <c r="T938" s="13">
        <f>(((M938/60)/60)/24)+DATE(1970,1,1)</f>
        <v>43671.208333333328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>(E939/D939)*100</f>
        <v>49.64385964912281</v>
      </c>
      <c r="G939" t="s">
        <v>74</v>
      </c>
      <c r="H939">
        <v>976</v>
      </c>
      <c r="I939" s="7">
        <f t="shared" si="1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>LEFT(P939, FIND("/", P939)- 1)</f>
        <v>film &amp; video</v>
      </c>
      <c r="R939" t="str">
        <f>TRIM(MID(P939, FIND("/",P939) + 1, LEN(P939)))</f>
        <v>documentary</v>
      </c>
      <c r="S939" s="12">
        <f>(((L939/60)/60)/24)+DATE(1970,1,1)</f>
        <v>42334.25</v>
      </c>
      <c r="T939" s="13">
        <f>(((M939/60)/60)/24)+DATE(1970,1,1)</f>
        <v>42343.25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>(E940/D940)*100</f>
        <v>109.70652173913042</v>
      </c>
      <c r="G940" t="s">
        <v>20</v>
      </c>
      <c r="H940">
        <v>96</v>
      </c>
      <c r="I940" s="7">
        <f t="shared" si="1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>LEFT(P940, FIND("/", P940)- 1)</f>
        <v>publishing</v>
      </c>
      <c r="R940" t="str">
        <f>TRIM(MID(P940, FIND("/",P940) + 1, LEN(P940)))</f>
        <v>fiction</v>
      </c>
      <c r="S940" s="12">
        <f>(((L940/60)/60)/24)+DATE(1970,1,1)</f>
        <v>43263.208333333328</v>
      </c>
      <c r="T940" s="13">
        <f>(((M940/60)/60)/24)+DATE(1970,1,1)</f>
        <v>43299.208333333328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>(E941/D941)*100</f>
        <v>49.217948717948715</v>
      </c>
      <c r="G941" t="s">
        <v>14</v>
      </c>
      <c r="H941">
        <v>67</v>
      </c>
      <c r="I941" s="7">
        <f t="shared" si="1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>LEFT(P941, FIND("/", P941)- 1)</f>
        <v>games</v>
      </c>
      <c r="R941" t="str">
        <f>TRIM(MID(P941, FIND("/",P941) + 1, LEN(P941)))</f>
        <v>video games</v>
      </c>
      <c r="S941" s="12">
        <f>(((L941/60)/60)/24)+DATE(1970,1,1)</f>
        <v>40670.208333333336</v>
      </c>
      <c r="T941" s="13">
        <f>(((M941/60)/60)/24)+DATE(1970,1,1)</f>
        <v>40687.208333333336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>(E942/D942)*100</f>
        <v>62.232323232323225</v>
      </c>
      <c r="G942" t="s">
        <v>47</v>
      </c>
      <c r="H942">
        <v>66</v>
      </c>
      <c r="I942" s="7">
        <f t="shared" si="1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>LEFT(P942, FIND("/", P942)- 1)</f>
        <v>technology</v>
      </c>
      <c r="R942" t="str">
        <f>TRIM(MID(P942, FIND("/",P942) + 1, LEN(P942)))</f>
        <v>web</v>
      </c>
      <c r="S942" s="12">
        <f>(((L942/60)/60)/24)+DATE(1970,1,1)</f>
        <v>41244.25</v>
      </c>
      <c r="T942" s="13">
        <f>(((M942/60)/60)/24)+DATE(1970,1,1)</f>
        <v>41266.25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>(E943/D943)*100</f>
        <v>13.05813953488372</v>
      </c>
      <c r="G943" t="s">
        <v>14</v>
      </c>
      <c r="H943">
        <v>78</v>
      </c>
      <c r="I943" s="7">
        <f t="shared" si="1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>LEFT(P943, FIND("/", P943)- 1)</f>
        <v>theater</v>
      </c>
      <c r="R943" t="str">
        <f>TRIM(MID(P943, FIND("/",P943) + 1, LEN(P943)))</f>
        <v>plays</v>
      </c>
      <c r="S943" s="12">
        <f>(((L943/60)/60)/24)+DATE(1970,1,1)</f>
        <v>40552.25</v>
      </c>
      <c r="T943" s="13">
        <f>(((M943/60)/60)/24)+DATE(1970,1,1)</f>
        <v>40587.25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>(E944/D944)*100</f>
        <v>64.635416666666671</v>
      </c>
      <c r="G944" t="s">
        <v>14</v>
      </c>
      <c r="H944">
        <v>67</v>
      </c>
      <c r="I944" s="7">
        <f t="shared" si="1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>LEFT(P944, FIND("/", P944)- 1)</f>
        <v>theater</v>
      </c>
      <c r="R944" t="str">
        <f>TRIM(MID(P944, FIND("/",P944) + 1, LEN(P944)))</f>
        <v>plays</v>
      </c>
      <c r="S944" s="12">
        <f>(((L944/60)/60)/24)+DATE(1970,1,1)</f>
        <v>40568.25</v>
      </c>
      <c r="T944" s="13">
        <f>(((M944/60)/60)/24)+DATE(1970,1,1)</f>
        <v>40571.25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>(E945/D945)*100</f>
        <v>159.58666666666667</v>
      </c>
      <c r="G945" t="s">
        <v>20</v>
      </c>
      <c r="H945">
        <v>114</v>
      </c>
      <c r="I945" s="7">
        <f t="shared" si="1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>LEFT(P945, FIND("/", P945)- 1)</f>
        <v>food</v>
      </c>
      <c r="R945" t="str">
        <f>TRIM(MID(P945, FIND("/",P945) + 1, LEN(P945)))</f>
        <v>food trucks</v>
      </c>
      <c r="S945" s="12">
        <f>(((L945/60)/60)/24)+DATE(1970,1,1)</f>
        <v>41906.208333333336</v>
      </c>
      <c r="T945" s="13">
        <f>(((M945/60)/60)/24)+DATE(1970,1,1)</f>
        <v>41941.208333333336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>(E946/D946)*100</f>
        <v>81.42</v>
      </c>
      <c r="G946" t="s">
        <v>14</v>
      </c>
      <c r="H946">
        <v>263</v>
      </c>
      <c r="I946" s="7">
        <f t="shared" si="1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>LEFT(P946, FIND("/", P946)- 1)</f>
        <v>photography</v>
      </c>
      <c r="R946" t="str">
        <f>TRIM(MID(P946, FIND("/",P946) + 1, LEN(P946)))</f>
        <v>photography books</v>
      </c>
      <c r="S946" s="12">
        <f>(((L946/60)/60)/24)+DATE(1970,1,1)</f>
        <v>42776.25</v>
      </c>
      <c r="T946" s="13">
        <f>(((M946/60)/60)/24)+DATE(1970,1,1)</f>
        <v>42795.25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>(E947/D947)*100</f>
        <v>32.444767441860463</v>
      </c>
      <c r="G947" t="s">
        <v>14</v>
      </c>
      <c r="H947">
        <v>1691</v>
      </c>
      <c r="I947" s="7">
        <f t="shared" si="1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>LEFT(P947, FIND("/", P947)- 1)</f>
        <v>photography</v>
      </c>
      <c r="R947" t="str">
        <f>TRIM(MID(P947, FIND("/",P947) + 1, LEN(P947)))</f>
        <v>photography books</v>
      </c>
      <c r="S947" s="12">
        <f>(((L947/60)/60)/24)+DATE(1970,1,1)</f>
        <v>41004.208333333336</v>
      </c>
      <c r="T947" s="13">
        <f>(((M947/60)/60)/24)+DATE(1970,1,1)</f>
        <v>41019.208333333336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>(E948/D948)*100</f>
        <v>9.9141184124918666</v>
      </c>
      <c r="G948" t="s">
        <v>14</v>
      </c>
      <c r="H948">
        <v>181</v>
      </c>
      <c r="I948" s="7">
        <f t="shared" si="1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>LEFT(P948, FIND("/", P948)- 1)</f>
        <v>theater</v>
      </c>
      <c r="R948" t="str">
        <f>TRIM(MID(P948, FIND("/",P948) + 1, LEN(P948)))</f>
        <v>plays</v>
      </c>
      <c r="S948" s="12">
        <f>(((L948/60)/60)/24)+DATE(1970,1,1)</f>
        <v>40710.208333333336</v>
      </c>
      <c r="T948" s="13">
        <f>(((M948/60)/60)/24)+DATE(1970,1,1)</f>
        <v>40712.208333333336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>(E949/D949)*100</f>
        <v>26.694444444444443</v>
      </c>
      <c r="G949" t="s">
        <v>14</v>
      </c>
      <c r="H949">
        <v>13</v>
      </c>
      <c r="I949" s="7">
        <f t="shared" si="1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>LEFT(P949, FIND("/", P949)- 1)</f>
        <v>theater</v>
      </c>
      <c r="R949" t="str">
        <f>TRIM(MID(P949, FIND("/",P949) + 1, LEN(P949)))</f>
        <v>plays</v>
      </c>
      <c r="S949" s="12">
        <f>(((L949/60)/60)/24)+DATE(1970,1,1)</f>
        <v>41908.208333333336</v>
      </c>
      <c r="T949" s="13">
        <f>(((M949/60)/60)/24)+DATE(1970,1,1)</f>
        <v>41915.208333333336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>(E950/D950)*100</f>
        <v>62.957446808510639</v>
      </c>
      <c r="G950" t="s">
        <v>74</v>
      </c>
      <c r="H950">
        <v>160</v>
      </c>
      <c r="I950" s="7">
        <f t="shared" si="1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>LEFT(P950, FIND("/", P950)- 1)</f>
        <v>film &amp; video</v>
      </c>
      <c r="R950" t="str">
        <f>TRIM(MID(P950, FIND("/",P950) + 1, LEN(P950)))</f>
        <v>documentary</v>
      </c>
      <c r="S950" s="12">
        <f>(((L950/60)/60)/24)+DATE(1970,1,1)</f>
        <v>41985.25</v>
      </c>
      <c r="T950" s="13">
        <f>(((M950/60)/60)/24)+DATE(1970,1,1)</f>
        <v>41995.25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>(E951/D951)*100</f>
        <v>161.35593220338984</v>
      </c>
      <c r="G951" t="s">
        <v>20</v>
      </c>
      <c r="H951">
        <v>203</v>
      </c>
      <c r="I951" s="7">
        <f t="shared" si="1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>LEFT(P951, FIND("/", P951)- 1)</f>
        <v>technology</v>
      </c>
      <c r="R951" t="str">
        <f>TRIM(MID(P951, FIND("/",P951) + 1, LEN(P951)))</f>
        <v>web</v>
      </c>
      <c r="S951" s="12">
        <f>(((L951/60)/60)/24)+DATE(1970,1,1)</f>
        <v>42112.208333333328</v>
      </c>
      <c r="T951" s="13">
        <f>(((M951/60)/60)/24)+DATE(1970,1,1)</f>
        <v>42131.208333333328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>(E952/D952)*100</f>
        <v>5</v>
      </c>
      <c r="G952" t="s">
        <v>14</v>
      </c>
      <c r="H952">
        <v>1</v>
      </c>
      <c r="I952" s="7">
        <f t="shared" si="14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>LEFT(P952, FIND("/", P952)- 1)</f>
        <v>theater</v>
      </c>
      <c r="R952" t="str">
        <f>TRIM(MID(P952, FIND("/",P952) + 1, LEN(P952)))</f>
        <v>plays</v>
      </c>
      <c r="S952" s="12">
        <f>(((L952/60)/60)/24)+DATE(1970,1,1)</f>
        <v>43571.208333333328</v>
      </c>
      <c r="T952" s="13">
        <f>(((M952/60)/60)/24)+DATE(1970,1,1)</f>
        <v>43576.208333333328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>(E953/D953)*100</f>
        <v>1096.9379310344827</v>
      </c>
      <c r="G953" t="s">
        <v>20</v>
      </c>
      <c r="H953">
        <v>1559</v>
      </c>
      <c r="I953" s="7">
        <f t="shared" si="1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>LEFT(P953, FIND("/", P953)- 1)</f>
        <v>music</v>
      </c>
      <c r="R953" t="str">
        <f>TRIM(MID(P953, FIND("/",P953) + 1, LEN(P953)))</f>
        <v>rock</v>
      </c>
      <c r="S953" s="12">
        <f>(((L953/60)/60)/24)+DATE(1970,1,1)</f>
        <v>42730.25</v>
      </c>
      <c r="T953" s="13">
        <f>(((M953/60)/60)/24)+DATE(1970,1,1)</f>
        <v>42731.25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>(E954/D954)*100</f>
        <v>70.094158075601371</v>
      </c>
      <c r="G954" t="s">
        <v>74</v>
      </c>
      <c r="H954">
        <v>2266</v>
      </c>
      <c r="I954" s="7">
        <f t="shared" si="1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>LEFT(P954, FIND("/", P954)- 1)</f>
        <v>film &amp; video</v>
      </c>
      <c r="R954" t="str">
        <f>TRIM(MID(P954, FIND("/",P954) + 1, LEN(P954)))</f>
        <v>documentary</v>
      </c>
      <c r="S954" s="12">
        <f>(((L954/60)/60)/24)+DATE(1970,1,1)</f>
        <v>42591.208333333328</v>
      </c>
      <c r="T954" s="13">
        <f>(((M954/60)/60)/24)+DATE(1970,1,1)</f>
        <v>42605.208333333328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>(E955/D955)*100</f>
        <v>60</v>
      </c>
      <c r="G955" t="s">
        <v>14</v>
      </c>
      <c r="H955">
        <v>21</v>
      </c>
      <c r="I955" s="7">
        <f t="shared" si="1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>LEFT(P955, FIND("/", P955)- 1)</f>
        <v>film &amp; video</v>
      </c>
      <c r="R955" t="str">
        <f>TRIM(MID(P955, FIND("/",P955) + 1, LEN(P955)))</f>
        <v>science fiction</v>
      </c>
      <c r="S955" s="12">
        <f>(((L955/60)/60)/24)+DATE(1970,1,1)</f>
        <v>42358.25</v>
      </c>
      <c r="T955" s="13">
        <f>(((M955/60)/60)/24)+DATE(1970,1,1)</f>
        <v>42394.25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>(E956/D956)*100</f>
        <v>367.0985915492958</v>
      </c>
      <c r="G956" t="s">
        <v>20</v>
      </c>
      <c r="H956">
        <v>1548</v>
      </c>
      <c r="I956" s="7">
        <f t="shared" si="1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>LEFT(P956, FIND("/", P956)- 1)</f>
        <v>technology</v>
      </c>
      <c r="R956" t="str">
        <f>TRIM(MID(P956, FIND("/",P956) + 1, LEN(P956)))</f>
        <v>web</v>
      </c>
      <c r="S956" s="12">
        <f>(((L956/60)/60)/24)+DATE(1970,1,1)</f>
        <v>41174.208333333336</v>
      </c>
      <c r="T956" s="13">
        <f>(((M956/60)/60)/24)+DATE(1970,1,1)</f>
        <v>41198.208333333336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>(E957/D957)*100</f>
        <v>1109</v>
      </c>
      <c r="G957" t="s">
        <v>20</v>
      </c>
      <c r="H957">
        <v>80</v>
      </c>
      <c r="I957" s="7">
        <f t="shared" si="1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>LEFT(P957, FIND("/", P957)- 1)</f>
        <v>theater</v>
      </c>
      <c r="R957" t="str">
        <f>TRIM(MID(P957, FIND("/",P957) + 1, LEN(P957)))</f>
        <v>plays</v>
      </c>
      <c r="S957" s="12">
        <f>(((L957/60)/60)/24)+DATE(1970,1,1)</f>
        <v>41238.25</v>
      </c>
      <c r="T957" s="13">
        <f>(((M957/60)/60)/24)+DATE(1970,1,1)</f>
        <v>41240.25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>(E958/D958)*100</f>
        <v>19.028784648187631</v>
      </c>
      <c r="G958" t="s">
        <v>14</v>
      </c>
      <c r="H958">
        <v>830</v>
      </c>
      <c r="I958" s="7">
        <f t="shared" si="1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>LEFT(P958, FIND("/", P958)- 1)</f>
        <v>film &amp; video</v>
      </c>
      <c r="R958" t="str">
        <f>TRIM(MID(P958, FIND("/",P958) + 1, LEN(P958)))</f>
        <v>science fiction</v>
      </c>
      <c r="S958" s="12">
        <f>(((L958/60)/60)/24)+DATE(1970,1,1)</f>
        <v>42360.25</v>
      </c>
      <c r="T958" s="13">
        <f>(((M958/60)/60)/24)+DATE(1970,1,1)</f>
        <v>42364.25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>(E959/D959)*100</f>
        <v>126.87755102040816</v>
      </c>
      <c r="G959" t="s">
        <v>20</v>
      </c>
      <c r="H959">
        <v>131</v>
      </c>
      <c r="I959" s="7">
        <f t="shared" si="1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>LEFT(P959, FIND("/", P959)- 1)</f>
        <v>theater</v>
      </c>
      <c r="R959" t="str">
        <f>TRIM(MID(P959, FIND("/",P959) + 1, LEN(P959)))</f>
        <v>plays</v>
      </c>
      <c r="S959" s="12">
        <f>(((L959/60)/60)/24)+DATE(1970,1,1)</f>
        <v>40955.25</v>
      </c>
      <c r="T959" s="13">
        <f>(((M959/60)/60)/24)+DATE(1970,1,1)</f>
        <v>40958.25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>(E960/D960)*100</f>
        <v>734.63636363636363</v>
      </c>
      <c r="G960" t="s">
        <v>20</v>
      </c>
      <c r="H960">
        <v>112</v>
      </c>
      <c r="I960" s="7">
        <f t="shared" si="1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>LEFT(P960, FIND("/", P960)- 1)</f>
        <v>film &amp; video</v>
      </c>
      <c r="R960" t="str">
        <f>TRIM(MID(P960, FIND("/",P960) + 1, LEN(P960)))</f>
        <v>animation</v>
      </c>
      <c r="S960" s="12">
        <f>(((L960/60)/60)/24)+DATE(1970,1,1)</f>
        <v>40350.208333333336</v>
      </c>
      <c r="T960" s="13">
        <f>(((M960/60)/60)/24)+DATE(1970,1,1)</f>
        <v>40372.208333333336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>(E961/D961)*100</f>
        <v>4.5731034482758623</v>
      </c>
      <c r="G961" t="s">
        <v>14</v>
      </c>
      <c r="H961">
        <v>130</v>
      </c>
      <c r="I961" s="7">
        <f t="shared" si="1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>LEFT(P961, FIND("/", P961)- 1)</f>
        <v>publishing</v>
      </c>
      <c r="R961" t="str">
        <f>TRIM(MID(P961, FIND("/",P961) + 1, LEN(P961)))</f>
        <v>translations</v>
      </c>
      <c r="S961" s="12">
        <f>(((L961/60)/60)/24)+DATE(1970,1,1)</f>
        <v>40357.208333333336</v>
      </c>
      <c r="T961" s="13">
        <f>(((M961/60)/60)/24)+DATE(1970,1,1)</f>
        <v>40385.208333333336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>(E962/D962)*100</f>
        <v>85.054545454545448</v>
      </c>
      <c r="G962" t="s">
        <v>14</v>
      </c>
      <c r="H962">
        <v>55</v>
      </c>
      <c r="I962" s="7">
        <f t="shared" si="1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>LEFT(P962, FIND("/", P962)- 1)</f>
        <v>technology</v>
      </c>
      <c r="R962" t="str">
        <f>TRIM(MID(P962, FIND("/",P962) + 1, LEN(P962)))</f>
        <v>web</v>
      </c>
      <c r="S962" s="12">
        <f>(((L962/60)/60)/24)+DATE(1970,1,1)</f>
        <v>42408.25</v>
      </c>
      <c r="T962" s="13">
        <f>(((M962/60)/60)/24)+DATE(1970,1,1)</f>
        <v>42445.208333333328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>(E963/D963)*100</f>
        <v>119.29824561403508</v>
      </c>
      <c r="G963" t="s">
        <v>20</v>
      </c>
      <c r="H963">
        <v>155</v>
      </c>
      <c r="I963" s="7">
        <f t="shared" ref="I963:I1001" si="15">IF(F963=0, 0, (E963/H963))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>LEFT(P963, FIND("/", P963)- 1)</f>
        <v>publishing</v>
      </c>
      <c r="R963" t="str">
        <f>TRIM(MID(P963, FIND("/",P963) + 1, LEN(P963)))</f>
        <v>translations</v>
      </c>
      <c r="S963" s="12">
        <f>(((L963/60)/60)/24)+DATE(1970,1,1)</f>
        <v>40591.25</v>
      </c>
      <c r="T963" s="13">
        <f>(((M963/60)/60)/24)+DATE(1970,1,1)</f>
        <v>40595.25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>(E964/D964)*100</f>
        <v>296.02777777777777</v>
      </c>
      <c r="G964" t="s">
        <v>20</v>
      </c>
      <c r="H964">
        <v>266</v>
      </c>
      <c r="I964" s="7">
        <f t="shared" si="15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>LEFT(P964, FIND("/", P964)- 1)</f>
        <v>food</v>
      </c>
      <c r="R964" t="str">
        <f>TRIM(MID(P964, FIND("/",P964) + 1, LEN(P964)))</f>
        <v>food trucks</v>
      </c>
      <c r="S964" s="12">
        <f>(((L964/60)/60)/24)+DATE(1970,1,1)</f>
        <v>41592.25</v>
      </c>
      <c r="T964" s="13">
        <f>(((M964/60)/60)/24)+DATE(1970,1,1)</f>
        <v>41613.25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>(E965/D965)*100</f>
        <v>84.694915254237287</v>
      </c>
      <c r="G965" t="s">
        <v>14</v>
      </c>
      <c r="H965">
        <v>114</v>
      </c>
      <c r="I965" s="7">
        <f t="shared" si="1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>LEFT(P965, FIND("/", P965)- 1)</f>
        <v>photography</v>
      </c>
      <c r="R965" t="str">
        <f>TRIM(MID(P965, FIND("/",P965) + 1, LEN(P965)))</f>
        <v>photography books</v>
      </c>
      <c r="S965" s="12">
        <f>(((L965/60)/60)/24)+DATE(1970,1,1)</f>
        <v>40607.25</v>
      </c>
      <c r="T965" s="13">
        <f>(((M965/60)/60)/24)+DATE(1970,1,1)</f>
        <v>40613.25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>(E966/D966)*100</f>
        <v>355.7837837837838</v>
      </c>
      <c r="G966" t="s">
        <v>20</v>
      </c>
      <c r="H966">
        <v>155</v>
      </c>
      <c r="I966" s="7">
        <f t="shared" si="1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>LEFT(P966, FIND("/", P966)- 1)</f>
        <v>theater</v>
      </c>
      <c r="R966" t="str">
        <f>TRIM(MID(P966, FIND("/",P966) + 1, LEN(P966)))</f>
        <v>plays</v>
      </c>
      <c r="S966" s="12">
        <f>(((L966/60)/60)/24)+DATE(1970,1,1)</f>
        <v>42135.208333333328</v>
      </c>
      <c r="T966" s="13">
        <f>(((M966/60)/60)/24)+DATE(1970,1,1)</f>
        <v>42140.208333333328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>(E967/D967)*100</f>
        <v>386.40909090909093</v>
      </c>
      <c r="G967" t="s">
        <v>20</v>
      </c>
      <c r="H967">
        <v>207</v>
      </c>
      <c r="I967" s="7">
        <f t="shared" si="1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>LEFT(P967, FIND("/", P967)- 1)</f>
        <v>music</v>
      </c>
      <c r="R967" t="str">
        <f>TRIM(MID(P967, FIND("/",P967) + 1, LEN(P967)))</f>
        <v>rock</v>
      </c>
      <c r="S967" s="12">
        <f>(((L967/60)/60)/24)+DATE(1970,1,1)</f>
        <v>40203.25</v>
      </c>
      <c r="T967" s="13">
        <f>(((M967/60)/60)/24)+DATE(1970,1,1)</f>
        <v>40243.25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>(E968/D968)*100</f>
        <v>792.23529411764707</v>
      </c>
      <c r="G968" t="s">
        <v>20</v>
      </c>
      <c r="H968">
        <v>245</v>
      </c>
      <c r="I968" s="7">
        <f t="shared" si="1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>LEFT(P968, FIND("/", P968)- 1)</f>
        <v>theater</v>
      </c>
      <c r="R968" t="str">
        <f>TRIM(MID(P968, FIND("/",P968) + 1, LEN(P968)))</f>
        <v>plays</v>
      </c>
      <c r="S968" s="12">
        <f>(((L968/60)/60)/24)+DATE(1970,1,1)</f>
        <v>42901.208333333328</v>
      </c>
      <c r="T968" s="13">
        <f>(((M968/60)/60)/24)+DATE(1970,1,1)</f>
        <v>42903.208333333328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>(E969/D969)*100</f>
        <v>137.03393665158373</v>
      </c>
      <c r="G969" t="s">
        <v>20</v>
      </c>
      <c r="H969">
        <v>1573</v>
      </c>
      <c r="I969" s="7">
        <f t="shared" si="1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>LEFT(P969, FIND("/", P969)- 1)</f>
        <v>music</v>
      </c>
      <c r="R969" t="str">
        <f>TRIM(MID(P969, FIND("/",P969) + 1, LEN(P969)))</f>
        <v>world music</v>
      </c>
      <c r="S969" s="12">
        <f>(((L969/60)/60)/24)+DATE(1970,1,1)</f>
        <v>41005.208333333336</v>
      </c>
      <c r="T969" s="13">
        <f>(((M969/60)/60)/24)+DATE(1970,1,1)</f>
        <v>41042.208333333336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>(E970/D970)*100</f>
        <v>338.20833333333337</v>
      </c>
      <c r="G970" t="s">
        <v>20</v>
      </c>
      <c r="H970">
        <v>114</v>
      </c>
      <c r="I970" s="7">
        <f t="shared" si="1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>LEFT(P970, FIND("/", P970)- 1)</f>
        <v>food</v>
      </c>
      <c r="R970" t="str">
        <f>TRIM(MID(P970, FIND("/",P970) + 1, LEN(P970)))</f>
        <v>food trucks</v>
      </c>
      <c r="S970" s="12">
        <f>(((L970/60)/60)/24)+DATE(1970,1,1)</f>
        <v>40544.25</v>
      </c>
      <c r="T970" s="13">
        <f>(((M970/60)/60)/24)+DATE(1970,1,1)</f>
        <v>40559.25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>(E971/D971)*100</f>
        <v>108.22784810126582</v>
      </c>
      <c r="G971" t="s">
        <v>20</v>
      </c>
      <c r="H971">
        <v>93</v>
      </c>
      <c r="I971" s="7">
        <f t="shared" si="1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>LEFT(P971, FIND("/", P971)- 1)</f>
        <v>theater</v>
      </c>
      <c r="R971" t="str">
        <f>TRIM(MID(P971, FIND("/",P971) + 1, LEN(P971)))</f>
        <v>plays</v>
      </c>
      <c r="S971" s="12">
        <f>(((L971/60)/60)/24)+DATE(1970,1,1)</f>
        <v>43821.25</v>
      </c>
      <c r="T971" s="13">
        <f>(((M971/60)/60)/24)+DATE(1970,1,1)</f>
        <v>43828.25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>(E972/D972)*100</f>
        <v>60.757639620653315</v>
      </c>
      <c r="G972" t="s">
        <v>14</v>
      </c>
      <c r="H972">
        <v>594</v>
      </c>
      <c r="I972" s="7">
        <f t="shared" si="1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>LEFT(P972, FIND("/", P972)- 1)</f>
        <v>theater</v>
      </c>
      <c r="R972" t="str">
        <f>TRIM(MID(P972, FIND("/",P972) + 1, LEN(P972)))</f>
        <v>plays</v>
      </c>
      <c r="S972" s="12">
        <f>(((L972/60)/60)/24)+DATE(1970,1,1)</f>
        <v>40672.208333333336</v>
      </c>
      <c r="T972" s="13">
        <f>(((M972/60)/60)/24)+DATE(1970,1,1)</f>
        <v>40673.208333333336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>(E973/D973)*100</f>
        <v>27.725490196078432</v>
      </c>
      <c r="G973" t="s">
        <v>14</v>
      </c>
      <c r="H973">
        <v>24</v>
      </c>
      <c r="I973" s="7">
        <f t="shared" si="1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>LEFT(P973, FIND("/", P973)- 1)</f>
        <v>film &amp; video</v>
      </c>
      <c r="R973" t="str">
        <f>TRIM(MID(P973, FIND("/",P973) + 1, LEN(P973)))</f>
        <v>television</v>
      </c>
      <c r="S973" s="12">
        <f>(((L973/60)/60)/24)+DATE(1970,1,1)</f>
        <v>41555.208333333336</v>
      </c>
      <c r="T973" s="13">
        <f>(((M973/60)/60)/24)+DATE(1970,1,1)</f>
        <v>41561.208333333336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>(E974/D974)*100</f>
        <v>228.3934426229508</v>
      </c>
      <c r="G974" t="s">
        <v>20</v>
      </c>
      <c r="H974">
        <v>1681</v>
      </c>
      <c r="I974" s="7">
        <f t="shared" si="1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>LEFT(P974, FIND("/", P974)- 1)</f>
        <v>technology</v>
      </c>
      <c r="R974" t="str">
        <f>TRIM(MID(P974, FIND("/",P974) + 1, LEN(P974)))</f>
        <v>web</v>
      </c>
      <c r="S974" s="12">
        <f>(((L974/60)/60)/24)+DATE(1970,1,1)</f>
        <v>41792.208333333336</v>
      </c>
      <c r="T974" s="13">
        <f>(((M974/60)/60)/24)+DATE(1970,1,1)</f>
        <v>41801.208333333336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>(E975/D975)*100</f>
        <v>21.615194054500414</v>
      </c>
      <c r="G975" t="s">
        <v>14</v>
      </c>
      <c r="H975">
        <v>252</v>
      </c>
      <c r="I975" s="7">
        <f t="shared" si="1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>LEFT(P975, FIND("/", P975)- 1)</f>
        <v>theater</v>
      </c>
      <c r="R975" t="str">
        <f>TRIM(MID(P975, FIND("/",P975) + 1, LEN(P975)))</f>
        <v>plays</v>
      </c>
      <c r="S975" s="12">
        <f>(((L975/60)/60)/24)+DATE(1970,1,1)</f>
        <v>40522.25</v>
      </c>
      <c r="T975" s="13">
        <f>(((M975/60)/60)/24)+DATE(1970,1,1)</f>
        <v>40524.25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>(E976/D976)*100</f>
        <v>373.875</v>
      </c>
      <c r="G976" t="s">
        <v>20</v>
      </c>
      <c r="H976">
        <v>32</v>
      </c>
      <c r="I976" s="7">
        <f t="shared" si="15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>LEFT(P976, FIND("/", P976)- 1)</f>
        <v>music</v>
      </c>
      <c r="R976" t="str">
        <f>TRIM(MID(P976, FIND("/",P976) + 1, LEN(P976)))</f>
        <v>indie rock</v>
      </c>
      <c r="S976" s="12">
        <f>(((L976/60)/60)/24)+DATE(1970,1,1)</f>
        <v>41412.208333333336</v>
      </c>
      <c r="T976" s="13">
        <f>(((M976/60)/60)/24)+DATE(1970,1,1)</f>
        <v>41413.208333333336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>(E977/D977)*100</f>
        <v>154.92592592592592</v>
      </c>
      <c r="G977" t="s">
        <v>20</v>
      </c>
      <c r="H977">
        <v>135</v>
      </c>
      <c r="I977" s="7">
        <f t="shared" si="1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>LEFT(P977, FIND("/", P977)- 1)</f>
        <v>theater</v>
      </c>
      <c r="R977" t="str">
        <f>TRIM(MID(P977, FIND("/",P977) + 1, LEN(P977)))</f>
        <v>plays</v>
      </c>
      <c r="S977" s="12">
        <f>(((L977/60)/60)/24)+DATE(1970,1,1)</f>
        <v>42337.25</v>
      </c>
      <c r="T977" s="13">
        <f>(((M977/60)/60)/24)+DATE(1970,1,1)</f>
        <v>42376.25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>(E978/D978)*100</f>
        <v>322.14999999999998</v>
      </c>
      <c r="G978" t="s">
        <v>20</v>
      </c>
      <c r="H978">
        <v>140</v>
      </c>
      <c r="I978" s="7">
        <f t="shared" si="1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>LEFT(P978, FIND("/", P978)- 1)</f>
        <v>theater</v>
      </c>
      <c r="R978" t="str">
        <f>TRIM(MID(P978, FIND("/",P978) + 1, LEN(P978)))</f>
        <v>plays</v>
      </c>
      <c r="S978" s="12">
        <f>(((L978/60)/60)/24)+DATE(1970,1,1)</f>
        <v>40571.25</v>
      </c>
      <c r="T978" s="13">
        <f>(((M978/60)/60)/24)+DATE(1970,1,1)</f>
        <v>40577.25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>(E979/D979)*100</f>
        <v>73.957142857142856</v>
      </c>
      <c r="G979" t="s">
        <v>14</v>
      </c>
      <c r="H979">
        <v>67</v>
      </c>
      <c r="I979" s="7">
        <f t="shared" si="1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>LEFT(P979, FIND("/", P979)- 1)</f>
        <v>food</v>
      </c>
      <c r="R979" t="str">
        <f>TRIM(MID(P979, FIND("/",P979) + 1, LEN(P979)))</f>
        <v>food trucks</v>
      </c>
      <c r="S979" s="12">
        <f>(((L979/60)/60)/24)+DATE(1970,1,1)</f>
        <v>43138.25</v>
      </c>
      <c r="T979" s="13">
        <f>(((M979/60)/60)/24)+DATE(1970,1,1)</f>
        <v>43170.25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>(E980/D980)*100</f>
        <v>864.1</v>
      </c>
      <c r="G980" t="s">
        <v>20</v>
      </c>
      <c r="H980">
        <v>92</v>
      </c>
      <c r="I980" s="7">
        <f t="shared" si="1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>LEFT(P980, FIND("/", P980)- 1)</f>
        <v>games</v>
      </c>
      <c r="R980" t="str">
        <f>TRIM(MID(P980, FIND("/",P980) + 1, LEN(P980)))</f>
        <v>video games</v>
      </c>
      <c r="S980" s="12">
        <f>(((L980/60)/60)/24)+DATE(1970,1,1)</f>
        <v>42686.25</v>
      </c>
      <c r="T980" s="13">
        <f>(((M980/60)/60)/24)+DATE(1970,1,1)</f>
        <v>42708.25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>(E981/D981)*100</f>
        <v>143.26245847176079</v>
      </c>
      <c r="G981" t="s">
        <v>20</v>
      </c>
      <c r="H981">
        <v>1015</v>
      </c>
      <c r="I981" s="7">
        <f t="shared" si="1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>LEFT(P981, FIND("/", P981)- 1)</f>
        <v>theater</v>
      </c>
      <c r="R981" t="str">
        <f>TRIM(MID(P981, FIND("/",P981) + 1, LEN(P981)))</f>
        <v>plays</v>
      </c>
      <c r="S981" s="12">
        <f>(((L981/60)/60)/24)+DATE(1970,1,1)</f>
        <v>42078.208333333328</v>
      </c>
      <c r="T981" s="13">
        <f>(((M981/60)/60)/24)+DATE(1970,1,1)</f>
        <v>42084.208333333328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>(E982/D982)*100</f>
        <v>40.281762295081968</v>
      </c>
      <c r="G982" t="s">
        <v>14</v>
      </c>
      <c r="H982">
        <v>742</v>
      </c>
      <c r="I982" s="7">
        <f t="shared" si="1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>LEFT(P982, FIND("/", P982)- 1)</f>
        <v>publishing</v>
      </c>
      <c r="R982" t="str">
        <f>TRIM(MID(P982, FIND("/",P982) + 1, LEN(P982)))</f>
        <v>nonfiction</v>
      </c>
      <c r="S982" s="12">
        <f>(((L982/60)/60)/24)+DATE(1970,1,1)</f>
        <v>42307.208333333328</v>
      </c>
      <c r="T982" s="13">
        <f>(((M982/60)/60)/24)+DATE(1970,1,1)</f>
        <v>42312.25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>(E983/D983)*100</f>
        <v>178.22388059701493</v>
      </c>
      <c r="G983" t="s">
        <v>20</v>
      </c>
      <c r="H983">
        <v>323</v>
      </c>
      <c r="I983" s="7">
        <f t="shared" si="1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>LEFT(P983, FIND("/", P983)- 1)</f>
        <v>technology</v>
      </c>
      <c r="R983" t="str">
        <f>TRIM(MID(P983, FIND("/",P983) + 1, LEN(P983)))</f>
        <v>web</v>
      </c>
      <c r="S983" s="12">
        <f>(((L983/60)/60)/24)+DATE(1970,1,1)</f>
        <v>43094.25</v>
      </c>
      <c r="T983" s="13">
        <f>(((M983/60)/60)/24)+DATE(1970,1,1)</f>
        <v>43127.25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>(E984/D984)*100</f>
        <v>84.930555555555557</v>
      </c>
      <c r="G984" t="s">
        <v>14</v>
      </c>
      <c r="H984">
        <v>75</v>
      </c>
      <c r="I984" s="7">
        <f t="shared" si="1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>LEFT(P984, FIND("/", P984)- 1)</f>
        <v>film &amp; video</v>
      </c>
      <c r="R984" t="str">
        <f>TRIM(MID(P984, FIND("/",P984) + 1, LEN(P984)))</f>
        <v>documentary</v>
      </c>
      <c r="S984" s="12">
        <f>(((L984/60)/60)/24)+DATE(1970,1,1)</f>
        <v>40743.208333333336</v>
      </c>
      <c r="T984" s="13">
        <f>(((M984/60)/60)/24)+DATE(1970,1,1)</f>
        <v>40745.208333333336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>(E985/D985)*100</f>
        <v>145.93648334624322</v>
      </c>
      <c r="G985" t="s">
        <v>20</v>
      </c>
      <c r="H985">
        <v>2326</v>
      </c>
      <c r="I985" s="7">
        <f t="shared" si="1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>LEFT(P985, FIND("/", P985)- 1)</f>
        <v>film &amp; video</v>
      </c>
      <c r="R985" t="str">
        <f>TRIM(MID(P985, FIND("/",P985) + 1, LEN(P985)))</f>
        <v>documentary</v>
      </c>
      <c r="S985" s="12">
        <f>(((L985/60)/60)/24)+DATE(1970,1,1)</f>
        <v>43681.208333333328</v>
      </c>
      <c r="T985" s="13">
        <f>(((M985/60)/60)/24)+DATE(1970,1,1)</f>
        <v>43696.208333333328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>(E986/D986)*100</f>
        <v>152.46153846153848</v>
      </c>
      <c r="G986" t="s">
        <v>20</v>
      </c>
      <c r="H986">
        <v>381</v>
      </c>
      <c r="I986" s="7">
        <f t="shared" si="1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>LEFT(P986, FIND("/", P986)- 1)</f>
        <v>theater</v>
      </c>
      <c r="R986" t="str">
        <f>TRIM(MID(P986, FIND("/",P986) + 1, LEN(P986)))</f>
        <v>plays</v>
      </c>
      <c r="S986" s="12">
        <f>(((L986/60)/60)/24)+DATE(1970,1,1)</f>
        <v>43716.208333333328</v>
      </c>
      <c r="T986" s="13">
        <f>(((M986/60)/60)/24)+DATE(1970,1,1)</f>
        <v>43742.208333333328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>(E987/D987)*100</f>
        <v>67.129542790152414</v>
      </c>
      <c r="G987" t="s">
        <v>14</v>
      </c>
      <c r="H987">
        <v>4405</v>
      </c>
      <c r="I987" s="7">
        <f t="shared" si="1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>LEFT(P987, FIND("/", P987)- 1)</f>
        <v>music</v>
      </c>
      <c r="R987" t="str">
        <f>TRIM(MID(P987, FIND("/",P987) + 1, LEN(P987)))</f>
        <v>rock</v>
      </c>
      <c r="S987" s="12">
        <f>(((L987/60)/60)/24)+DATE(1970,1,1)</f>
        <v>41614.25</v>
      </c>
      <c r="T987" s="13">
        <f>(((M987/60)/60)/24)+DATE(1970,1,1)</f>
        <v>41640.25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>(E988/D988)*100</f>
        <v>40.307692307692307</v>
      </c>
      <c r="G988" t="s">
        <v>14</v>
      </c>
      <c r="H988">
        <v>92</v>
      </c>
      <c r="I988" s="7">
        <f t="shared" si="1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>LEFT(P988, FIND("/", P988)- 1)</f>
        <v>music</v>
      </c>
      <c r="R988" t="str">
        <f>TRIM(MID(P988, FIND("/",P988) + 1, LEN(P988)))</f>
        <v>rock</v>
      </c>
      <c r="S988" s="12">
        <f>(((L988/60)/60)/24)+DATE(1970,1,1)</f>
        <v>40638.208333333336</v>
      </c>
      <c r="T988" s="13">
        <f>(((M988/60)/60)/24)+DATE(1970,1,1)</f>
        <v>40652.208333333336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>(E989/D989)*100</f>
        <v>216.79032258064518</v>
      </c>
      <c r="G989" t="s">
        <v>20</v>
      </c>
      <c r="H989">
        <v>480</v>
      </c>
      <c r="I989" s="7">
        <f t="shared" si="1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>LEFT(P989, FIND("/", P989)- 1)</f>
        <v>film &amp; video</v>
      </c>
      <c r="R989" t="str">
        <f>TRIM(MID(P989, FIND("/",P989) + 1, LEN(P989)))</f>
        <v>documentary</v>
      </c>
      <c r="S989" s="12">
        <f>(((L989/60)/60)/24)+DATE(1970,1,1)</f>
        <v>42852.208333333328</v>
      </c>
      <c r="T989" s="13">
        <f>(((M989/60)/60)/24)+DATE(1970,1,1)</f>
        <v>42866.208333333328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>(E990/D990)*100</f>
        <v>52.117021276595743</v>
      </c>
      <c r="G990" t="s">
        <v>14</v>
      </c>
      <c r="H990">
        <v>64</v>
      </c>
      <c r="I990" s="7">
        <f t="shared" si="15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>LEFT(P990, FIND("/", P990)- 1)</f>
        <v>publishing</v>
      </c>
      <c r="R990" t="str">
        <f>TRIM(MID(P990, FIND("/",P990) + 1, LEN(P990)))</f>
        <v>radio &amp; podcasts</v>
      </c>
      <c r="S990" s="12">
        <f>(((L990/60)/60)/24)+DATE(1970,1,1)</f>
        <v>42686.25</v>
      </c>
      <c r="T990" s="13">
        <f>(((M990/60)/60)/24)+DATE(1970,1,1)</f>
        <v>42707.25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>(E991/D991)*100</f>
        <v>499.58333333333337</v>
      </c>
      <c r="G991" t="s">
        <v>20</v>
      </c>
      <c r="H991">
        <v>226</v>
      </c>
      <c r="I991" s="7">
        <f t="shared" si="1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>LEFT(P991, FIND("/", P991)- 1)</f>
        <v>publishing</v>
      </c>
      <c r="R991" t="str">
        <f>TRIM(MID(P991, FIND("/",P991) + 1, LEN(P991)))</f>
        <v>translations</v>
      </c>
      <c r="S991" s="12">
        <f>(((L991/60)/60)/24)+DATE(1970,1,1)</f>
        <v>43571.208333333328</v>
      </c>
      <c r="T991" s="13">
        <f>(((M991/60)/60)/24)+DATE(1970,1,1)</f>
        <v>43576.208333333328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>(E992/D992)*100</f>
        <v>87.679487179487182</v>
      </c>
      <c r="G992" t="s">
        <v>14</v>
      </c>
      <c r="H992">
        <v>64</v>
      </c>
      <c r="I992" s="7">
        <f t="shared" si="1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>LEFT(P992, FIND("/", P992)- 1)</f>
        <v>film &amp; video</v>
      </c>
      <c r="R992" t="str">
        <f>TRIM(MID(P992, FIND("/",P992) + 1, LEN(P992)))</f>
        <v>drama</v>
      </c>
      <c r="S992" s="12">
        <f>(((L992/60)/60)/24)+DATE(1970,1,1)</f>
        <v>42432.25</v>
      </c>
      <c r="T992" s="13">
        <f>(((M992/60)/60)/24)+DATE(1970,1,1)</f>
        <v>42454.208333333328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>(E993/D993)*100</f>
        <v>113.17346938775511</v>
      </c>
      <c r="G993" t="s">
        <v>20</v>
      </c>
      <c r="H993">
        <v>241</v>
      </c>
      <c r="I993" s="7">
        <f t="shared" si="1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>LEFT(P993, FIND("/", P993)- 1)</f>
        <v>music</v>
      </c>
      <c r="R993" t="str">
        <f>TRIM(MID(P993, FIND("/",P993) + 1, LEN(P993)))</f>
        <v>rock</v>
      </c>
      <c r="S993" s="12">
        <f>(((L993/60)/60)/24)+DATE(1970,1,1)</f>
        <v>41907.208333333336</v>
      </c>
      <c r="T993" s="13">
        <f>(((M993/60)/60)/24)+DATE(1970,1,1)</f>
        <v>41911.208333333336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>(E994/D994)*100</f>
        <v>426.54838709677421</v>
      </c>
      <c r="G994" t="s">
        <v>20</v>
      </c>
      <c r="H994">
        <v>132</v>
      </c>
      <c r="I994" s="7">
        <f t="shared" si="1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>LEFT(P994, FIND("/", P994)- 1)</f>
        <v>film &amp; video</v>
      </c>
      <c r="R994" t="str">
        <f>TRIM(MID(P994, FIND("/",P994) + 1, LEN(P994)))</f>
        <v>drama</v>
      </c>
      <c r="S994" s="12">
        <f>(((L994/60)/60)/24)+DATE(1970,1,1)</f>
        <v>43227.208333333328</v>
      </c>
      <c r="T994" s="13">
        <f>(((M994/60)/60)/24)+DATE(1970,1,1)</f>
        <v>43241.208333333328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>(E995/D995)*100</f>
        <v>77.632653061224488</v>
      </c>
      <c r="G995" t="s">
        <v>74</v>
      </c>
      <c r="H995">
        <v>75</v>
      </c>
      <c r="I995" s="7">
        <f t="shared" si="15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>LEFT(P995, FIND("/", P995)- 1)</f>
        <v>photography</v>
      </c>
      <c r="R995" t="str">
        <f>TRIM(MID(P995, FIND("/",P995) + 1, LEN(P995)))</f>
        <v>photography books</v>
      </c>
      <c r="S995" s="12">
        <f>(((L995/60)/60)/24)+DATE(1970,1,1)</f>
        <v>42362.25</v>
      </c>
      <c r="T995" s="13">
        <f>(((M995/60)/60)/24)+DATE(1970,1,1)</f>
        <v>42379.25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>(E996/D996)*100</f>
        <v>52.496810772501767</v>
      </c>
      <c r="G996" t="s">
        <v>14</v>
      </c>
      <c r="H996">
        <v>842</v>
      </c>
      <c r="I996" s="7">
        <f t="shared" si="1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>LEFT(P996, FIND("/", P996)- 1)</f>
        <v>publishing</v>
      </c>
      <c r="R996" t="str">
        <f>TRIM(MID(P996, FIND("/",P996) + 1, LEN(P996)))</f>
        <v>translations</v>
      </c>
      <c r="S996" s="12">
        <f>(((L996/60)/60)/24)+DATE(1970,1,1)</f>
        <v>41929.208333333336</v>
      </c>
      <c r="T996" s="13">
        <f>(((M996/60)/60)/24)+DATE(1970,1,1)</f>
        <v>41935.208333333336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>(E997/D997)*100</f>
        <v>157.46762589928059</v>
      </c>
      <c r="G997" t="s">
        <v>20</v>
      </c>
      <c r="H997">
        <v>2043</v>
      </c>
      <c r="I997" s="7">
        <f t="shared" si="1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>LEFT(P997, FIND("/", P997)- 1)</f>
        <v>food</v>
      </c>
      <c r="R997" t="str">
        <f>TRIM(MID(P997, FIND("/",P997) + 1, LEN(P997)))</f>
        <v>food trucks</v>
      </c>
      <c r="S997" s="12">
        <f>(((L997/60)/60)/24)+DATE(1970,1,1)</f>
        <v>43408.208333333328</v>
      </c>
      <c r="T997" s="13">
        <f>(((M997/60)/60)/24)+DATE(1970,1,1)</f>
        <v>43437.25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>(E998/D998)*100</f>
        <v>72.939393939393938</v>
      </c>
      <c r="G998" t="s">
        <v>14</v>
      </c>
      <c r="H998">
        <v>112</v>
      </c>
      <c r="I998" s="7">
        <f t="shared" si="1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>LEFT(P998, FIND("/", P998)- 1)</f>
        <v>theater</v>
      </c>
      <c r="R998" t="str">
        <f>TRIM(MID(P998, FIND("/",P998) + 1, LEN(P998)))</f>
        <v>plays</v>
      </c>
      <c r="S998" s="12">
        <f>(((L998/60)/60)/24)+DATE(1970,1,1)</f>
        <v>41276.25</v>
      </c>
      <c r="T998" s="13">
        <f>(((M998/60)/60)/24)+DATE(1970,1,1)</f>
        <v>41306.25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>(E999/D999)*100</f>
        <v>60.565789473684205</v>
      </c>
      <c r="G999" t="s">
        <v>74</v>
      </c>
      <c r="H999">
        <v>139</v>
      </c>
      <c r="I999" s="7">
        <f t="shared" si="1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>LEFT(P999, FIND("/", P999)- 1)</f>
        <v>theater</v>
      </c>
      <c r="R999" t="str">
        <f>TRIM(MID(P999, FIND("/",P999) + 1, LEN(P999)))</f>
        <v>plays</v>
      </c>
      <c r="S999" s="12">
        <f>(((L999/60)/60)/24)+DATE(1970,1,1)</f>
        <v>41659.25</v>
      </c>
      <c r="T999" s="13">
        <f>(((M999/60)/60)/24)+DATE(1970,1,1)</f>
        <v>41664.25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>(E1000/D1000)*100</f>
        <v>56.791291291291287</v>
      </c>
      <c r="G1000" t="s">
        <v>14</v>
      </c>
      <c r="H1000">
        <v>374</v>
      </c>
      <c r="I1000" s="7">
        <f t="shared" si="1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>LEFT(P1000, FIND("/", P1000)- 1)</f>
        <v>music</v>
      </c>
      <c r="R1000" t="str">
        <f>TRIM(MID(P1000, FIND("/",P1000) + 1, LEN(P1000)))</f>
        <v>indie rock</v>
      </c>
      <c r="S1000" s="12">
        <f>(((L1000/60)/60)/24)+DATE(1970,1,1)</f>
        <v>40220.25</v>
      </c>
      <c r="T1000" s="13">
        <f>(((M1000/60)/60)/24)+DATE(1970,1,1)</f>
        <v>40234.25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>(E1001/D1001)*100</f>
        <v>56.542754275427541</v>
      </c>
      <c r="G1001" t="s">
        <v>74</v>
      </c>
      <c r="H1001">
        <v>1122</v>
      </c>
      <c r="I1001" s="7">
        <f t="shared" si="1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>LEFT(P1001, FIND("/", P1001)- 1)</f>
        <v>food</v>
      </c>
      <c r="R1001" t="str">
        <f>TRIM(MID(P1001, FIND("/",P1001) + 1, LEN(P1001)))</f>
        <v>food trucks</v>
      </c>
      <c r="S1001" s="12">
        <f>(((L1001/60)/60)/24)+DATE(1970,1,1)</f>
        <v>42550.208333333328</v>
      </c>
      <c r="T1001" s="13">
        <f>(((M1001/60)/60)/24)+DATE(1970,1,1)</f>
        <v>42557.208333333328</v>
      </c>
    </row>
  </sheetData>
  <conditionalFormatting sqref="G1:G1048576">
    <cfRule type="containsText" dxfId="23" priority="2" operator="containsText" text="canceled">
      <formula>NOT(ISERROR(SEARCH("canceled",G1)))</formula>
    </cfRule>
    <cfRule type="containsText" dxfId="22" priority="3" operator="containsText" text="live">
      <formula>NOT(ISERROR(SEARCH("live",G1)))</formula>
    </cfRule>
    <cfRule type="containsText" dxfId="21" priority="4" operator="containsText" text="successful">
      <formula>NOT(ISERROR(SEARCH("successful",G1)))</formula>
    </cfRule>
    <cfRule type="containsText" dxfId="20" priority="5" operator="containsText" text="failed">
      <formula>NOT(ISERROR(SEARCH("failed",G1)))</formula>
    </cfRule>
    <cfRule type="containsText" dxfId="19" priority="7" operator="containsText" text="&quot;failed&quot;">
      <formula>NOT(ISERROR(SEARCH("""failed""",G1)))</formula>
    </cfRule>
  </conditionalFormatting>
  <conditionalFormatting sqref="G2:G1002">
    <cfRule type="containsText" dxfId="18" priority="6" operator="containsText" text="&quot;canceled&quot;">
      <formula>NOT(ISERROR(SEARCH("""canceled""",G2)))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8565-B449-406F-A9E3-90F85D3C9A71}">
  <dimension ref="A1:G15"/>
  <sheetViews>
    <sheetView workbookViewId="0">
      <selection activeCell="D6" sqref="D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8" t="s">
        <v>6</v>
      </c>
      <c r="B1" t="s">
        <v>2047</v>
      </c>
    </row>
    <row r="3" spans="1:7" x14ac:dyDescent="0.25">
      <c r="A3" s="8" t="s">
        <v>2046</v>
      </c>
      <c r="B3" s="8" t="s">
        <v>2033</v>
      </c>
    </row>
    <row r="4" spans="1:7" x14ac:dyDescent="0.25">
      <c r="A4" s="8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  <c r="G4" t="s">
        <v>2035</v>
      </c>
    </row>
    <row r="5" spans="1:7" x14ac:dyDescent="0.25">
      <c r="A5" s="9" t="s">
        <v>2037</v>
      </c>
      <c r="B5" s="10">
        <v>11</v>
      </c>
      <c r="C5" s="10">
        <v>60</v>
      </c>
      <c r="D5" s="10">
        <v>5</v>
      </c>
      <c r="E5" s="10">
        <v>102</v>
      </c>
      <c r="F5" s="10"/>
      <c r="G5" s="10">
        <v>178</v>
      </c>
    </row>
    <row r="6" spans="1:7" x14ac:dyDescent="0.25">
      <c r="A6" s="9" t="s">
        <v>2038</v>
      </c>
      <c r="B6" s="10">
        <v>4</v>
      </c>
      <c r="C6" s="10">
        <v>20</v>
      </c>
      <c r="D6" s="10"/>
      <c r="E6" s="10">
        <v>22</v>
      </c>
      <c r="F6" s="10"/>
      <c r="G6" s="10">
        <v>46</v>
      </c>
    </row>
    <row r="7" spans="1:7" x14ac:dyDescent="0.25">
      <c r="A7" s="9" t="s">
        <v>2039</v>
      </c>
      <c r="B7" s="10">
        <v>1</v>
      </c>
      <c r="C7" s="10">
        <v>23</v>
      </c>
      <c r="D7" s="10">
        <v>3</v>
      </c>
      <c r="E7" s="10">
        <v>21</v>
      </c>
      <c r="F7" s="10"/>
      <c r="G7" s="10">
        <v>48</v>
      </c>
    </row>
    <row r="8" spans="1:7" x14ac:dyDescent="0.25">
      <c r="A8" s="9" t="s">
        <v>2040</v>
      </c>
      <c r="B8" s="10"/>
      <c r="C8" s="10"/>
      <c r="D8" s="10"/>
      <c r="E8" s="10">
        <v>4</v>
      </c>
      <c r="F8" s="10"/>
      <c r="G8" s="10">
        <v>4</v>
      </c>
    </row>
    <row r="9" spans="1:7" x14ac:dyDescent="0.25">
      <c r="A9" s="9" t="s">
        <v>2041</v>
      </c>
      <c r="B9" s="10">
        <v>10</v>
      </c>
      <c r="C9" s="10">
        <v>66</v>
      </c>
      <c r="D9" s="10"/>
      <c r="E9" s="10">
        <v>99</v>
      </c>
      <c r="F9" s="10"/>
      <c r="G9" s="10">
        <v>175</v>
      </c>
    </row>
    <row r="10" spans="1:7" x14ac:dyDescent="0.25">
      <c r="A10" s="9" t="s">
        <v>2042</v>
      </c>
      <c r="B10" s="10">
        <v>4</v>
      </c>
      <c r="C10" s="10">
        <v>11</v>
      </c>
      <c r="D10" s="10">
        <v>1</v>
      </c>
      <c r="E10" s="10">
        <v>26</v>
      </c>
      <c r="F10" s="10"/>
      <c r="G10" s="10">
        <v>42</v>
      </c>
    </row>
    <row r="11" spans="1:7" x14ac:dyDescent="0.25">
      <c r="A11" s="9" t="s">
        <v>2043</v>
      </c>
      <c r="B11" s="10">
        <v>2</v>
      </c>
      <c r="C11" s="10">
        <v>24</v>
      </c>
      <c r="D11" s="10">
        <v>1</v>
      </c>
      <c r="E11" s="10">
        <v>40</v>
      </c>
      <c r="F11" s="10"/>
      <c r="G11" s="10">
        <v>67</v>
      </c>
    </row>
    <row r="12" spans="1:7" x14ac:dyDescent="0.25">
      <c r="A12" s="9" t="s">
        <v>2044</v>
      </c>
      <c r="B12" s="10">
        <v>2</v>
      </c>
      <c r="C12" s="10">
        <v>28</v>
      </c>
      <c r="D12" s="10">
        <v>2</v>
      </c>
      <c r="E12" s="10">
        <v>64</v>
      </c>
      <c r="F12" s="10"/>
      <c r="G12" s="10">
        <v>96</v>
      </c>
    </row>
    <row r="13" spans="1:7" x14ac:dyDescent="0.25">
      <c r="A13" s="9" t="s">
        <v>2045</v>
      </c>
      <c r="B13" s="10">
        <v>23</v>
      </c>
      <c r="C13" s="10">
        <v>132</v>
      </c>
      <c r="D13" s="10">
        <v>2</v>
      </c>
      <c r="E13" s="10">
        <v>187</v>
      </c>
      <c r="F13" s="10"/>
      <c r="G13" s="10">
        <v>344</v>
      </c>
    </row>
    <row r="14" spans="1:7" x14ac:dyDescent="0.25">
      <c r="A14" s="9" t="s">
        <v>2034</v>
      </c>
      <c r="B14" s="10"/>
      <c r="C14" s="10"/>
      <c r="D14" s="10"/>
      <c r="E14" s="10"/>
      <c r="F14" s="10"/>
      <c r="G14" s="10"/>
    </row>
    <row r="15" spans="1:7" x14ac:dyDescent="0.25">
      <c r="A15" s="9" t="s">
        <v>2035</v>
      </c>
      <c r="B15" s="10">
        <v>57</v>
      </c>
      <c r="C15" s="10">
        <v>364</v>
      </c>
      <c r="D15" s="10">
        <v>14</v>
      </c>
      <c r="E15" s="10">
        <v>565</v>
      </c>
      <c r="F15" s="10"/>
      <c r="G15" s="1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0754-882D-45A4-9454-E48DA1D23C24}">
  <dimension ref="A1:G31"/>
  <sheetViews>
    <sheetView workbookViewId="0">
      <selection activeCell="B1" sqref="B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  <col min="8" max="25" width="18" bestFit="1" customWidth="1"/>
    <col min="26" max="26" width="11" bestFit="1" customWidth="1"/>
  </cols>
  <sheetData>
    <row r="1" spans="1:7" x14ac:dyDescent="0.25">
      <c r="A1" s="8" t="s">
        <v>6</v>
      </c>
      <c r="B1" t="s">
        <v>2047</v>
      </c>
    </row>
    <row r="2" spans="1:7" x14ac:dyDescent="0.25">
      <c r="A2" s="8" t="s">
        <v>2031</v>
      </c>
      <c r="B2" t="s">
        <v>2047</v>
      </c>
    </row>
    <row r="4" spans="1:7" x14ac:dyDescent="0.25">
      <c r="A4" s="8" t="s">
        <v>2046</v>
      </c>
      <c r="B4" s="8" t="s">
        <v>2033</v>
      </c>
    </row>
    <row r="5" spans="1:7" x14ac:dyDescent="0.25">
      <c r="A5" s="8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  <c r="G5" t="s">
        <v>2035</v>
      </c>
    </row>
    <row r="6" spans="1:7" x14ac:dyDescent="0.25">
      <c r="A6" s="9" t="s">
        <v>2048</v>
      </c>
      <c r="B6" s="10">
        <v>1</v>
      </c>
      <c r="C6" s="10">
        <v>10</v>
      </c>
      <c r="D6" s="10">
        <v>2</v>
      </c>
      <c r="E6" s="10">
        <v>21</v>
      </c>
      <c r="F6" s="10"/>
      <c r="G6" s="10">
        <v>34</v>
      </c>
    </row>
    <row r="7" spans="1:7" x14ac:dyDescent="0.25">
      <c r="A7" s="9" t="s">
        <v>2049</v>
      </c>
      <c r="B7" s="10"/>
      <c r="C7" s="10"/>
      <c r="D7" s="10"/>
      <c r="E7" s="10">
        <v>4</v>
      </c>
      <c r="F7" s="10"/>
      <c r="G7" s="10">
        <v>4</v>
      </c>
    </row>
    <row r="8" spans="1:7" x14ac:dyDescent="0.25">
      <c r="A8" s="9" t="s">
        <v>2050</v>
      </c>
      <c r="B8" s="10">
        <v>4</v>
      </c>
      <c r="C8" s="10">
        <v>21</v>
      </c>
      <c r="D8" s="10">
        <v>1</v>
      </c>
      <c r="E8" s="10">
        <v>34</v>
      </c>
      <c r="F8" s="10"/>
      <c r="G8" s="10">
        <v>60</v>
      </c>
    </row>
    <row r="9" spans="1:7" x14ac:dyDescent="0.25">
      <c r="A9" s="9" t="s">
        <v>2051</v>
      </c>
      <c r="B9" s="10">
        <v>2</v>
      </c>
      <c r="C9" s="10">
        <v>12</v>
      </c>
      <c r="D9" s="10">
        <v>1</v>
      </c>
      <c r="E9" s="10">
        <v>22</v>
      </c>
      <c r="F9" s="10"/>
      <c r="G9" s="10">
        <v>37</v>
      </c>
    </row>
    <row r="10" spans="1:7" x14ac:dyDescent="0.25">
      <c r="A10" s="9" t="s">
        <v>2052</v>
      </c>
      <c r="B10" s="10"/>
      <c r="C10" s="10">
        <v>8</v>
      </c>
      <c r="D10" s="10"/>
      <c r="E10" s="10">
        <v>10</v>
      </c>
      <c r="F10" s="10"/>
      <c r="G10" s="10">
        <v>18</v>
      </c>
    </row>
    <row r="11" spans="1:7" x14ac:dyDescent="0.25">
      <c r="A11" s="9" t="s">
        <v>2053</v>
      </c>
      <c r="B11" s="10">
        <v>1</v>
      </c>
      <c r="C11" s="10">
        <v>7</v>
      </c>
      <c r="D11" s="10"/>
      <c r="E11" s="10">
        <v>9</v>
      </c>
      <c r="F11" s="10"/>
      <c r="G11" s="10">
        <v>17</v>
      </c>
    </row>
    <row r="12" spans="1:7" x14ac:dyDescent="0.25">
      <c r="A12" s="9" t="s">
        <v>2054</v>
      </c>
      <c r="B12" s="10">
        <v>4</v>
      </c>
      <c r="C12" s="10">
        <v>20</v>
      </c>
      <c r="D12" s="10"/>
      <c r="E12" s="10">
        <v>22</v>
      </c>
      <c r="F12" s="10"/>
      <c r="G12" s="10">
        <v>46</v>
      </c>
    </row>
    <row r="13" spans="1:7" x14ac:dyDescent="0.25">
      <c r="A13" s="9" t="s">
        <v>2055</v>
      </c>
      <c r="B13" s="10">
        <v>3</v>
      </c>
      <c r="C13" s="10">
        <v>19</v>
      </c>
      <c r="D13" s="10"/>
      <c r="E13" s="10">
        <v>23</v>
      </c>
      <c r="F13" s="10"/>
      <c r="G13" s="10">
        <v>45</v>
      </c>
    </row>
    <row r="14" spans="1:7" x14ac:dyDescent="0.25">
      <c r="A14" s="9" t="s">
        <v>2056</v>
      </c>
      <c r="B14" s="10">
        <v>1</v>
      </c>
      <c r="C14" s="10">
        <v>6</v>
      </c>
      <c r="D14" s="10"/>
      <c r="E14" s="10">
        <v>10</v>
      </c>
      <c r="F14" s="10"/>
      <c r="G14" s="10">
        <v>17</v>
      </c>
    </row>
    <row r="15" spans="1:7" x14ac:dyDescent="0.25">
      <c r="A15" s="9" t="s">
        <v>2057</v>
      </c>
      <c r="B15" s="10"/>
      <c r="C15" s="10">
        <v>3</v>
      </c>
      <c r="D15" s="10"/>
      <c r="E15" s="10">
        <v>4</v>
      </c>
      <c r="F15" s="10"/>
      <c r="G15" s="10">
        <v>7</v>
      </c>
    </row>
    <row r="16" spans="1:7" x14ac:dyDescent="0.25">
      <c r="A16" s="9" t="s">
        <v>2058</v>
      </c>
      <c r="B16" s="10"/>
      <c r="C16" s="10">
        <v>8</v>
      </c>
      <c r="D16" s="10">
        <v>1</v>
      </c>
      <c r="E16" s="10">
        <v>4</v>
      </c>
      <c r="F16" s="10"/>
      <c r="G16" s="10">
        <v>13</v>
      </c>
    </row>
    <row r="17" spans="1:7" x14ac:dyDescent="0.25">
      <c r="A17" s="9" t="s">
        <v>2059</v>
      </c>
      <c r="B17" s="10">
        <v>1</v>
      </c>
      <c r="C17" s="10">
        <v>6</v>
      </c>
      <c r="D17" s="10">
        <v>1</v>
      </c>
      <c r="E17" s="10">
        <v>13</v>
      </c>
      <c r="F17" s="10"/>
      <c r="G17" s="10">
        <v>21</v>
      </c>
    </row>
    <row r="18" spans="1:7" x14ac:dyDescent="0.25">
      <c r="A18" s="9" t="s">
        <v>2060</v>
      </c>
      <c r="B18" s="10">
        <v>4</v>
      </c>
      <c r="C18" s="10">
        <v>11</v>
      </c>
      <c r="D18" s="10">
        <v>1</v>
      </c>
      <c r="E18" s="10">
        <v>26</v>
      </c>
      <c r="F18" s="10"/>
      <c r="G18" s="10">
        <v>42</v>
      </c>
    </row>
    <row r="19" spans="1:7" x14ac:dyDescent="0.25">
      <c r="A19" s="9" t="s">
        <v>2061</v>
      </c>
      <c r="B19" s="10">
        <v>23</v>
      </c>
      <c r="C19" s="10">
        <v>132</v>
      </c>
      <c r="D19" s="10">
        <v>2</v>
      </c>
      <c r="E19" s="10">
        <v>187</v>
      </c>
      <c r="F19" s="10"/>
      <c r="G19" s="10">
        <v>344</v>
      </c>
    </row>
    <row r="20" spans="1:7" x14ac:dyDescent="0.25">
      <c r="A20" s="9" t="s">
        <v>2062</v>
      </c>
      <c r="B20" s="10"/>
      <c r="C20" s="10">
        <v>4</v>
      </c>
      <c r="D20" s="10"/>
      <c r="E20" s="10">
        <v>4</v>
      </c>
      <c r="F20" s="10"/>
      <c r="G20" s="10">
        <v>8</v>
      </c>
    </row>
    <row r="21" spans="1:7" x14ac:dyDescent="0.25">
      <c r="A21" s="9" t="s">
        <v>2063</v>
      </c>
      <c r="B21" s="10">
        <v>6</v>
      </c>
      <c r="C21" s="10">
        <v>30</v>
      </c>
      <c r="D21" s="10"/>
      <c r="E21" s="10">
        <v>49</v>
      </c>
      <c r="F21" s="10"/>
      <c r="G21" s="10">
        <v>85</v>
      </c>
    </row>
    <row r="22" spans="1:7" x14ac:dyDescent="0.25">
      <c r="A22" s="9" t="s">
        <v>2064</v>
      </c>
      <c r="B22" s="10"/>
      <c r="C22" s="10">
        <v>9</v>
      </c>
      <c r="D22" s="10"/>
      <c r="E22" s="10">
        <v>5</v>
      </c>
      <c r="F22" s="10"/>
      <c r="G22" s="10">
        <v>14</v>
      </c>
    </row>
    <row r="23" spans="1:7" x14ac:dyDescent="0.25">
      <c r="A23" s="9" t="s">
        <v>2065</v>
      </c>
      <c r="B23" s="10">
        <v>1</v>
      </c>
      <c r="C23" s="10">
        <v>5</v>
      </c>
      <c r="D23" s="10">
        <v>1</v>
      </c>
      <c r="E23" s="10">
        <v>9</v>
      </c>
      <c r="F23" s="10"/>
      <c r="G23" s="10">
        <v>16</v>
      </c>
    </row>
    <row r="24" spans="1:7" x14ac:dyDescent="0.25">
      <c r="A24" s="9" t="s">
        <v>2066</v>
      </c>
      <c r="B24" s="10">
        <v>3</v>
      </c>
      <c r="C24" s="10">
        <v>3</v>
      </c>
      <c r="D24" s="10"/>
      <c r="E24" s="10">
        <v>11</v>
      </c>
      <c r="F24" s="10"/>
      <c r="G24" s="10">
        <v>17</v>
      </c>
    </row>
    <row r="25" spans="1:7" x14ac:dyDescent="0.25">
      <c r="A25" s="9" t="s">
        <v>2067</v>
      </c>
      <c r="B25" s="10"/>
      <c r="C25" s="10">
        <v>7</v>
      </c>
      <c r="D25" s="10"/>
      <c r="E25" s="10">
        <v>14</v>
      </c>
      <c r="F25" s="10"/>
      <c r="G25" s="10">
        <v>21</v>
      </c>
    </row>
    <row r="26" spans="1:7" x14ac:dyDescent="0.25">
      <c r="A26" s="9" t="s">
        <v>2068</v>
      </c>
      <c r="B26" s="10">
        <v>1</v>
      </c>
      <c r="C26" s="10">
        <v>15</v>
      </c>
      <c r="D26" s="10">
        <v>2</v>
      </c>
      <c r="E26" s="10">
        <v>17</v>
      </c>
      <c r="F26" s="10"/>
      <c r="G26" s="10">
        <v>35</v>
      </c>
    </row>
    <row r="27" spans="1:7" x14ac:dyDescent="0.25">
      <c r="A27" s="9" t="s">
        <v>2069</v>
      </c>
      <c r="B27" s="10"/>
      <c r="C27" s="10">
        <v>16</v>
      </c>
      <c r="D27" s="10">
        <v>1</v>
      </c>
      <c r="E27" s="10">
        <v>28</v>
      </c>
      <c r="F27" s="10"/>
      <c r="G27" s="10">
        <v>45</v>
      </c>
    </row>
    <row r="28" spans="1:7" x14ac:dyDescent="0.25">
      <c r="A28" s="9" t="s">
        <v>2070</v>
      </c>
      <c r="B28" s="10">
        <v>2</v>
      </c>
      <c r="C28" s="10">
        <v>12</v>
      </c>
      <c r="D28" s="10">
        <v>1</v>
      </c>
      <c r="E28" s="10">
        <v>36</v>
      </c>
      <c r="F28" s="10"/>
      <c r="G28" s="10">
        <v>51</v>
      </c>
    </row>
    <row r="29" spans="1:7" x14ac:dyDescent="0.25">
      <c r="A29" s="9" t="s">
        <v>2071</v>
      </c>
      <c r="B29" s="10"/>
      <c r="C29" s="10"/>
      <c r="D29" s="10"/>
      <c r="E29" s="10">
        <v>3</v>
      </c>
      <c r="F29" s="10"/>
      <c r="G29" s="10">
        <v>3</v>
      </c>
    </row>
    <row r="30" spans="1:7" x14ac:dyDescent="0.25">
      <c r="A30" s="9" t="s">
        <v>2034</v>
      </c>
      <c r="B30" s="10"/>
      <c r="C30" s="10"/>
      <c r="D30" s="10"/>
      <c r="E30" s="10"/>
      <c r="F30" s="10"/>
      <c r="G30" s="10"/>
    </row>
    <row r="31" spans="1:7" x14ac:dyDescent="0.25">
      <c r="A31" s="9" t="s">
        <v>2035</v>
      </c>
      <c r="B31" s="10">
        <v>57</v>
      </c>
      <c r="C31" s="10">
        <v>364</v>
      </c>
      <c r="D31" s="10">
        <v>14</v>
      </c>
      <c r="E31" s="10">
        <v>565</v>
      </c>
      <c r="F31" s="10"/>
      <c r="G31" s="1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6404-D15B-4176-8C4C-1DC08C6C89A4}">
  <dimension ref="A1:F18"/>
  <sheetViews>
    <sheetView workbookViewId="0">
      <selection activeCell="F11" sqref="F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8" t="s">
        <v>2086</v>
      </c>
      <c r="B1" t="s">
        <v>2047</v>
      </c>
    </row>
    <row r="2" spans="1:6" x14ac:dyDescent="0.25">
      <c r="A2" s="8" t="s">
        <v>2031</v>
      </c>
      <c r="B2" t="s">
        <v>2047</v>
      </c>
    </row>
    <row r="4" spans="1:6" x14ac:dyDescent="0.25">
      <c r="A4" s="8" t="s">
        <v>2046</v>
      </c>
      <c r="B4" s="8" t="s">
        <v>2033</v>
      </c>
    </row>
    <row r="5" spans="1:6" x14ac:dyDescent="0.25">
      <c r="A5" s="8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9" t="s">
        <v>2074</v>
      </c>
      <c r="B6" s="10">
        <v>6</v>
      </c>
      <c r="C6" s="10">
        <v>36</v>
      </c>
      <c r="D6" s="10">
        <v>1</v>
      </c>
      <c r="E6" s="10">
        <v>49</v>
      </c>
      <c r="F6" s="10">
        <v>92</v>
      </c>
    </row>
    <row r="7" spans="1:6" x14ac:dyDescent="0.25">
      <c r="A7" s="9" t="s">
        <v>2075</v>
      </c>
      <c r="B7" s="10">
        <v>7</v>
      </c>
      <c r="C7" s="10">
        <v>28</v>
      </c>
      <c r="D7" s="10"/>
      <c r="E7" s="10">
        <v>44</v>
      </c>
      <c r="F7" s="10">
        <v>79</v>
      </c>
    </row>
    <row r="8" spans="1:6" x14ac:dyDescent="0.25">
      <c r="A8" s="9" t="s">
        <v>2076</v>
      </c>
      <c r="B8" s="10">
        <v>4</v>
      </c>
      <c r="C8" s="10">
        <v>33</v>
      </c>
      <c r="D8" s="10"/>
      <c r="E8" s="10">
        <v>49</v>
      </c>
      <c r="F8" s="10">
        <v>86</v>
      </c>
    </row>
    <row r="9" spans="1:6" x14ac:dyDescent="0.25">
      <c r="A9" s="9" t="s">
        <v>2077</v>
      </c>
      <c r="B9" s="10">
        <v>1</v>
      </c>
      <c r="C9" s="10">
        <v>30</v>
      </c>
      <c r="D9" s="10">
        <v>1</v>
      </c>
      <c r="E9" s="10">
        <v>46</v>
      </c>
      <c r="F9" s="10">
        <v>78</v>
      </c>
    </row>
    <row r="10" spans="1:6" x14ac:dyDescent="0.25">
      <c r="A10" s="9" t="s">
        <v>2078</v>
      </c>
      <c r="B10" s="10">
        <v>3</v>
      </c>
      <c r="C10" s="10">
        <v>35</v>
      </c>
      <c r="D10" s="10">
        <v>2</v>
      </c>
      <c r="E10" s="10">
        <v>46</v>
      </c>
      <c r="F10" s="10">
        <v>86</v>
      </c>
    </row>
    <row r="11" spans="1:6" x14ac:dyDescent="0.25">
      <c r="A11" s="9" t="s">
        <v>2079</v>
      </c>
      <c r="B11" s="10">
        <v>3</v>
      </c>
      <c r="C11" s="10">
        <v>28</v>
      </c>
      <c r="D11" s="10">
        <v>1</v>
      </c>
      <c r="E11" s="10">
        <v>55</v>
      </c>
      <c r="F11" s="10">
        <v>87</v>
      </c>
    </row>
    <row r="12" spans="1:6" x14ac:dyDescent="0.25">
      <c r="A12" s="9" t="s">
        <v>2080</v>
      </c>
      <c r="B12" s="10">
        <v>4</v>
      </c>
      <c r="C12" s="10">
        <v>31</v>
      </c>
      <c r="D12" s="10">
        <v>1</v>
      </c>
      <c r="E12" s="10">
        <v>58</v>
      </c>
      <c r="F12" s="10">
        <v>94</v>
      </c>
    </row>
    <row r="13" spans="1:6" x14ac:dyDescent="0.25">
      <c r="A13" s="9" t="s">
        <v>2081</v>
      </c>
      <c r="B13" s="10">
        <v>8</v>
      </c>
      <c r="C13" s="10">
        <v>35</v>
      </c>
      <c r="D13" s="10">
        <v>1</v>
      </c>
      <c r="E13" s="10">
        <v>41</v>
      </c>
      <c r="F13" s="10">
        <v>85</v>
      </c>
    </row>
    <row r="14" spans="1:6" x14ac:dyDescent="0.25">
      <c r="A14" s="9" t="s">
        <v>2082</v>
      </c>
      <c r="B14" s="10">
        <v>5</v>
      </c>
      <c r="C14" s="10">
        <v>23</v>
      </c>
      <c r="D14" s="10"/>
      <c r="E14" s="10">
        <v>45</v>
      </c>
      <c r="F14" s="10">
        <v>73</v>
      </c>
    </row>
    <row r="15" spans="1:6" x14ac:dyDescent="0.25">
      <c r="A15" s="9" t="s">
        <v>2083</v>
      </c>
      <c r="B15" s="10">
        <v>6</v>
      </c>
      <c r="C15" s="10">
        <v>26</v>
      </c>
      <c r="D15" s="10">
        <v>1</v>
      </c>
      <c r="E15" s="10">
        <v>45</v>
      </c>
      <c r="F15" s="10">
        <v>78</v>
      </c>
    </row>
    <row r="16" spans="1:6" x14ac:dyDescent="0.25">
      <c r="A16" s="9" t="s">
        <v>2084</v>
      </c>
      <c r="B16" s="10">
        <v>3</v>
      </c>
      <c r="C16" s="10">
        <v>27</v>
      </c>
      <c r="D16" s="10">
        <v>3</v>
      </c>
      <c r="E16" s="10">
        <v>45</v>
      </c>
      <c r="F16" s="10">
        <v>78</v>
      </c>
    </row>
    <row r="17" spans="1:6" x14ac:dyDescent="0.25">
      <c r="A17" s="9" t="s">
        <v>2085</v>
      </c>
      <c r="B17" s="10">
        <v>7</v>
      </c>
      <c r="C17" s="10">
        <v>32</v>
      </c>
      <c r="D17" s="10">
        <v>3</v>
      </c>
      <c r="E17" s="10">
        <v>42</v>
      </c>
      <c r="F17" s="10">
        <v>84</v>
      </c>
    </row>
    <row r="18" spans="1:6" x14ac:dyDescent="0.25">
      <c r="A18" s="9" t="s">
        <v>2035</v>
      </c>
      <c r="B18" s="10">
        <v>57</v>
      </c>
      <c r="C18" s="10">
        <v>364</v>
      </c>
      <c r="D18" s="10">
        <v>14</v>
      </c>
      <c r="E18" s="10">
        <v>565</v>
      </c>
      <c r="F18" s="1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E25E-7495-417B-A394-0ACC39956E03}">
  <dimension ref="A1:H13"/>
  <sheetViews>
    <sheetView workbookViewId="0">
      <selection activeCell="F13" sqref="F13"/>
    </sheetView>
  </sheetViews>
  <sheetFormatPr defaultRowHeight="15.75" x14ac:dyDescent="0.25"/>
  <cols>
    <col min="1" max="1" width="17.8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75" style="14" bestFit="1" customWidth="1"/>
    <col min="7" max="7" width="15.5" style="14" bestFit="1" customWidth="1"/>
    <col min="8" max="8" width="18.25" style="14" bestFit="1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s="14" t="s">
        <v>2092</v>
      </c>
      <c r="G1" s="14" t="s">
        <v>2093</v>
      </c>
      <c r="H1" s="14" t="s">
        <v>2094</v>
      </c>
    </row>
    <row r="2" spans="1:8" x14ac:dyDescent="0.25">
      <c r="A2" t="s">
        <v>2095</v>
      </c>
      <c r="B2">
        <f>COUNTIFS(Crowdfunding!G:G,"successful",Crowdfunding!D:D,"&lt;1000")</f>
        <v>30</v>
      </c>
      <c r="C2">
        <f>COUNTIFS(Crowdfunding!G:G,"failed",Crowdfunding!D:D,"&lt;1000")</f>
        <v>20</v>
      </c>
      <c r="D2">
        <f>COUNTIFS(Crowdfunding!G:G,"canceled",Crowdfunding!D:D,"&lt;1000")</f>
        <v>1</v>
      </c>
      <c r="E2">
        <f>SUM(B2:D2)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25">
      <c r="A3" t="s">
        <v>2096</v>
      </c>
      <c r="B3">
        <f>COUNTIFS(Crowdfunding!G:G,"successful",Crowdfunding!D:D,"&gt;=1000",Crowdfunding!D:D,"&lt;=4999")</f>
        <v>191</v>
      </c>
      <c r="C3">
        <f>COUNTIFS(Crowdfunding!G:G,"failed",Crowdfunding!D:D,"&gt;=1000",Crowdfunding!D:D,"&lt;=4999")</f>
        <v>38</v>
      </c>
      <c r="D3">
        <f>COUNTIFS(Crowdfunding!G:G,"canceled",Crowdfunding!D:D,"&gt;=1000",Crowdfunding!D:D,"&lt;=4999")</f>
        <v>2</v>
      </c>
      <c r="E3">
        <f t="shared" ref="E3:E13" si="0">SUM(B3:D3)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25">
      <c r="A4" t="s">
        <v>2097</v>
      </c>
      <c r="B4">
        <f>COUNTIFS(Crowdfunding!G:G,"successful",Crowdfunding!D:D,"&gt;=5000",Crowdfunding!D:D,"&lt;=9999")</f>
        <v>164</v>
      </c>
      <c r="C4">
        <f>COUNTIFS(Crowdfunding!G:G,"failed",Crowdfunding!D:D,"&gt;=5000",Crowdfunding!D:D,"&lt;=9999")</f>
        <v>126</v>
      </c>
      <c r="D4">
        <f>COUNTIFS(Crowdfunding!G:G,"canceled",Crowdfunding!D:D,"&gt;=5000",Crowdfunding!D:D,"&lt;=9999")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25">
      <c r="A5" t="s">
        <v>2098</v>
      </c>
      <c r="B5">
        <f>COUNTIFS(Crowdfunding!G:G,"successful",Crowdfunding!D:D,"&gt;=10000",Crowdfunding!D:D,"&lt;=14999")</f>
        <v>4</v>
      </c>
      <c r="C5">
        <f>COUNTIFS(Crowdfunding!G:G,"failed",Crowdfunding!D:D,"&gt;=10000",Crowdfunding!D:D,"&lt;=14999")</f>
        <v>5</v>
      </c>
      <c r="D5">
        <f>COUNTIFS(Crowdfunding!G:G,"canceled",Crowdfunding!D:D,"&gt;=10000",Crowdfunding!D:D,"&lt;=14999")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25">
      <c r="A6" t="s">
        <v>2099</v>
      </c>
      <c r="B6">
        <f>COUNTIFS(Crowdfunding!G:G,"successful",Crowdfunding!D:D,"&gt;=15000",Crowdfunding!D:D,"&lt;=19999")</f>
        <v>10</v>
      </c>
      <c r="C6">
        <f>COUNTIFS(Crowdfunding!G:G,"failed",Crowdfunding!D:D,"&gt;=15000",Crowdfunding!D:D,"&lt;=19999")</f>
        <v>0</v>
      </c>
      <c r="D6">
        <f>COUNTIFS(Crowdfunding!G:G,"canceled",Crowdfunding!D:D,"&gt;=15000",Crowdfunding!D:D,"&lt;=19999")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25">
      <c r="A7" t="s">
        <v>2102</v>
      </c>
      <c r="B7">
        <f>COUNTIFS(Crowdfunding!G:G,"successful",Crowdfunding!D:D,"&gt;=20000",Crowdfunding!D:D,"&lt;=24999")</f>
        <v>7</v>
      </c>
      <c r="C7">
        <f>COUNTIFS(Crowdfunding!G:G,"failed",Crowdfunding!D:D,"&gt;=20000",Crowdfunding!D:D,"&lt;=24999")</f>
        <v>0</v>
      </c>
      <c r="D7">
        <f>COUNTIFS(Crowdfunding!G:G,"canceled",Crowdfunding!D:D,"&gt;=20000",Crowdfunding!D:D,"&lt;=24999")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25">
      <c r="A8" t="s">
        <v>2106</v>
      </c>
      <c r="B8">
        <f>COUNTIFS(Crowdfunding!G:G,"successful",Crowdfunding!D:D,"&gt;=25000",Crowdfunding!D:D,"&lt;=29999")</f>
        <v>11</v>
      </c>
      <c r="C8">
        <f>COUNTIFS(Crowdfunding!G:G,"failed",Crowdfunding!D:D,"&gt;=25000",Crowdfunding!D:D,"&lt;=29999")</f>
        <v>3</v>
      </c>
      <c r="D8">
        <f>COUNTIFS(Crowdfunding!G:G,"canceled",Crowdfunding!D:D,"&gt;=25000",Crowdfunding!D:D,"&lt;=29999")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25">
      <c r="A9" t="s">
        <v>2100</v>
      </c>
      <c r="B9">
        <f>COUNTIFS(Crowdfunding!G:G,"successful",Crowdfunding!D:D,"&gt;=30000",Crowdfunding!D:D,"&lt;=34999")</f>
        <v>7</v>
      </c>
      <c r="C9">
        <f>COUNTIFS(Crowdfunding!G:G,"failed",Crowdfunding!D:D,"&gt;=30000",Crowdfunding!D:D,"&lt;=34999")</f>
        <v>0</v>
      </c>
      <c r="D9">
        <f>COUNTIFS(Crowdfunding!G:G,"canceled",Crowdfunding!D:D,"&gt;=30000",Crowdfunding!D:D,"&lt;=34999")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25">
      <c r="A10" t="s">
        <v>2101</v>
      </c>
      <c r="B10">
        <f>COUNTIFS(Crowdfunding!G:G,"successful",Crowdfunding!D:D,"&gt;=35000",Crowdfunding!D:D,"&lt;=39999")</f>
        <v>8</v>
      </c>
      <c r="C10">
        <f>COUNTIFS(Crowdfunding!G:G,"failed",Crowdfunding!D:D,"&gt;=35000",Crowdfunding!D:D,"&lt;=39999")</f>
        <v>3</v>
      </c>
      <c r="D10">
        <f>COUNTIFS(Crowdfunding!G:G,"canceled",Crowdfunding!D:D,"&gt;=35000",Crowdfunding!D:D,"&lt;=39999")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25">
      <c r="A11" t="s">
        <v>2103</v>
      </c>
      <c r="B11">
        <f>COUNTIFS(Crowdfunding!G:G,"successful",Crowdfunding!D:D,"&gt;=40000",Crowdfunding!D:D,"&lt;=44999")</f>
        <v>11</v>
      </c>
      <c r="C11">
        <f>COUNTIFS(Crowdfunding!G:G,"failed",Crowdfunding!D:D,"&gt;=40000",Crowdfunding!D:D,"&lt;=44999")</f>
        <v>3</v>
      </c>
      <c r="D11">
        <f>COUNTIFS(Crowdfunding!G:G,"canceled",Crowdfunding!D:D,"&gt;=40000",Crowdfunding!D:D,"&lt;=44999")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25">
      <c r="A12" t="s">
        <v>2104</v>
      </c>
      <c r="B12">
        <f>COUNTIFS(Crowdfunding!G:G,"successful",Crowdfunding!D:D,"&gt;=45000",Crowdfunding!D:D,"&lt;=49999")</f>
        <v>8</v>
      </c>
      <c r="C12">
        <f>COUNTIFS(Crowdfunding!G:G,"failed",Crowdfunding!D:D,"&gt;=45000",Crowdfunding!D:D,"&lt;=49999")</f>
        <v>3</v>
      </c>
      <c r="D12">
        <f>COUNTIFS(Crowdfunding!G:G,"canceled",Crowdfunding!D:D,"&gt;=45000",Crowdfunding!D:D,"&lt;=49999")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x14ac:dyDescent="0.25">
      <c r="A13" t="s">
        <v>2105</v>
      </c>
      <c r="B13">
        <f>COUNTIFS(Crowdfunding!G:G,"successful",Crowdfunding!D:D,"&gt;50000")</f>
        <v>114</v>
      </c>
      <c r="C13">
        <f>COUNTIFS(Crowdfunding!G:G,"failed",Crowdfunding!D:D,"&gt;50000")</f>
        <v>163</v>
      </c>
      <c r="D13">
        <f>COUNTIFS(Crowdfunding!G:G,"canceled",Crowdfunding!D:D,"&gt;50000")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B05A-FBC1-4C2F-BB91-B5CE1D12A254}">
  <dimension ref="A1:J566"/>
  <sheetViews>
    <sheetView workbookViewId="0">
      <selection activeCell="B2" sqref="B2"/>
    </sheetView>
  </sheetViews>
  <sheetFormatPr defaultRowHeight="15.75" x14ac:dyDescent="0.25"/>
  <cols>
    <col min="1" max="1" width="18.625" bestFit="1" customWidth="1"/>
    <col min="3" max="3" width="14.875" bestFit="1" customWidth="1"/>
    <col min="5" max="5" width="9" customWidth="1"/>
    <col min="6" max="6" width="36.25" bestFit="1" customWidth="1"/>
    <col min="7" max="7" width="24.5" bestFit="1" customWidth="1"/>
    <col min="8" max="8" width="24.5" customWidth="1"/>
    <col min="9" max="9" width="36.25" bestFit="1" customWidth="1"/>
    <col min="10" max="10" width="26.5" bestFit="1" customWidth="1"/>
    <col min="11" max="11" width="25.625" bestFit="1" customWidth="1"/>
    <col min="12" max="12" width="33.375" bestFit="1" customWidth="1"/>
  </cols>
  <sheetData>
    <row r="1" spans="1:10" x14ac:dyDescent="0.25">
      <c r="A1" t="s">
        <v>2116</v>
      </c>
      <c r="C1" t="s">
        <v>2117</v>
      </c>
    </row>
    <row r="2" spans="1:10" x14ac:dyDescent="0.25">
      <c r="A2" cm="1">
        <f t="array" ref="A2:A566">_xlfn._xlws.FILTER(Crowdfunding!H:H, Crowdfunding!G:G = "successful")</f>
        <v>158</v>
      </c>
      <c r="C2" cm="1">
        <f t="array" ref="C2:C365">_xlfn._xlws.FILTER(Crowdfunding!H:H, Crowdfunding!G:G = "failed")</f>
        <v>0</v>
      </c>
    </row>
    <row r="3" spans="1:10" x14ac:dyDescent="0.25">
      <c r="A3">
        <v>1425</v>
      </c>
      <c r="C3">
        <v>24</v>
      </c>
      <c r="F3" t="s">
        <v>2109</v>
      </c>
      <c r="G3">
        <f>AVERAGE(A:A)</f>
        <v>851.14690265486729</v>
      </c>
      <c r="I3" t="s">
        <v>2113</v>
      </c>
      <c r="J3">
        <f>AVERAGE(C:C)</f>
        <v>585.61538461538464</v>
      </c>
    </row>
    <row r="4" spans="1:10" x14ac:dyDescent="0.25">
      <c r="A4">
        <v>174</v>
      </c>
      <c r="C4">
        <v>53</v>
      </c>
      <c r="F4" t="s">
        <v>2110</v>
      </c>
      <c r="G4">
        <f>MEDIAN(A:A)</f>
        <v>201</v>
      </c>
      <c r="I4" t="s">
        <v>2114</v>
      </c>
      <c r="J4">
        <f>MEDIAN(C:C)</f>
        <v>114.5</v>
      </c>
    </row>
    <row r="5" spans="1:10" x14ac:dyDescent="0.25">
      <c r="A5">
        <v>227</v>
      </c>
      <c r="C5">
        <v>18</v>
      </c>
      <c r="F5" t="s">
        <v>2107</v>
      </c>
      <c r="G5">
        <f>MIN(A:A)</f>
        <v>16</v>
      </c>
      <c r="I5" t="s">
        <v>2115</v>
      </c>
      <c r="J5">
        <f>MIN(C:C)</f>
        <v>0</v>
      </c>
    </row>
    <row r="6" spans="1:10" x14ac:dyDescent="0.25">
      <c r="A6">
        <v>220</v>
      </c>
      <c r="C6">
        <v>44</v>
      </c>
      <c r="F6" t="s">
        <v>2108</v>
      </c>
      <c r="G6">
        <f>MAX(A:A)</f>
        <v>7295</v>
      </c>
      <c r="I6" t="s">
        <v>2118</v>
      </c>
      <c r="J6">
        <f>MAX(C:C)</f>
        <v>6080</v>
      </c>
    </row>
    <row r="7" spans="1:10" x14ac:dyDescent="0.25">
      <c r="A7">
        <v>98</v>
      </c>
      <c r="C7">
        <v>27</v>
      </c>
      <c r="F7" t="s">
        <v>2111</v>
      </c>
      <c r="G7">
        <f>_xlfn.VAR.P(A:A)</f>
        <v>1603373.7324019109</v>
      </c>
      <c r="I7" t="s">
        <v>2119</v>
      </c>
      <c r="J7">
        <f>_xlfn.VAR.P(C:C)</f>
        <v>921574.68174133555</v>
      </c>
    </row>
    <row r="8" spans="1:10" x14ac:dyDescent="0.25">
      <c r="A8">
        <v>100</v>
      </c>
      <c r="C8">
        <v>55</v>
      </c>
      <c r="F8" t="s">
        <v>2112</v>
      </c>
      <c r="G8">
        <f>_xlfn.STDEV.P(A:A)</f>
        <v>1266.2439466397898</v>
      </c>
      <c r="I8" t="s">
        <v>2120</v>
      </c>
      <c r="J8">
        <f>_xlfn.STDEV.P(C:C)</f>
        <v>959.98681331637863</v>
      </c>
    </row>
    <row r="9" spans="1:10" x14ac:dyDescent="0.25">
      <c r="A9">
        <v>1249</v>
      </c>
      <c r="C9">
        <v>200</v>
      </c>
    </row>
    <row r="10" spans="1:10" x14ac:dyDescent="0.25">
      <c r="A10">
        <v>1396</v>
      </c>
      <c r="C10">
        <v>452</v>
      </c>
    </row>
    <row r="11" spans="1:10" x14ac:dyDescent="0.25">
      <c r="A11">
        <v>890</v>
      </c>
      <c r="C11">
        <v>674</v>
      </c>
    </row>
    <row r="12" spans="1:10" x14ac:dyDescent="0.25">
      <c r="A12">
        <v>142</v>
      </c>
      <c r="C12">
        <v>558</v>
      </c>
    </row>
    <row r="13" spans="1:10" x14ac:dyDescent="0.25">
      <c r="A13">
        <v>2673</v>
      </c>
      <c r="C13">
        <v>15</v>
      </c>
    </row>
    <row r="14" spans="1:10" x14ac:dyDescent="0.25">
      <c r="A14">
        <v>163</v>
      </c>
      <c r="C14">
        <v>2307</v>
      </c>
    </row>
    <row r="15" spans="1:10" x14ac:dyDescent="0.25">
      <c r="A15">
        <v>2220</v>
      </c>
      <c r="C15">
        <v>88</v>
      </c>
    </row>
    <row r="16" spans="1:10" x14ac:dyDescent="0.25">
      <c r="A16">
        <v>1606</v>
      </c>
      <c r="C16">
        <v>48</v>
      </c>
    </row>
    <row r="17" spans="1:3" x14ac:dyDescent="0.25">
      <c r="A17">
        <v>129</v>
      </c>
      <c r="C17">
        <v>1</v>
      </c>
    </row>
    <row r="18" spans="1:3" x14ac:dyDescent="0.25">
      <c r="A18">
        <v>226</v>
      </c>
      <c r="C18">
        <v>1467</v>
      </c>
    </row>
    <row r="19" spans="1:3" x14ac:dyDescent="0.25">
      <c r="A19">
        <v>5419</v>
      </c>
      <c r="C19">
        <v>75</v>
      </c>
    </row>
    <row r="20" spans="1:3" x14ac:dyDescent="0.25">
      <c r="A20">
        <v>165</v>
      </c>
      <c r="C20">
        <v>120</v>
      </c>
    </row>
    <row r="21" spans="1:3" x14ac:dyDescent="0.25">
      <c r="A21">
        <v>1965</v>
      </c>
      <c r="C21">
        <v>2253</v>
      </c>
    </row>
    <row r="22" spans="1:3" x14ac:dyDescent="0.25">
      <c r="A22">
        <v>16</v>
      </c>
      <c r="C22">
        <v>5</v>
      </c>
    </row>
    <row r="23" spans="1:3" x14ac:dyDescent="0.25">
      <c r="A23">
        <v>107</v>
      </c>
      <c r="C23">
        <v>38</v>
      </c>
    </row>
    <row r="24" spans="1:3" x14ac:dyDescent="0.25">
      <c r="A24">
        <v>134</v>
      </c>
      <c r="C24">
        <v>12</v>
      </c>
    </row>
    <row r="25" spans="1:3" x14ac:dyDescent="0.25">
      <c r="A25">
        <v>198</v>
      </c>
      <c r="C25">
        <v>1684</v>
      </c>
    </row>
    <row r="26" spans="1:3" x14ac:dyDescent="0.25">
      <c r="A26">
        <v>111</v>
      </c>
      <c r="C26">
        <v>56</v>
      </c>
    </row>
    <row r="27" spans="1:3" x14ac:dyDescent="0.25">
      <c r="A27">
        <v>222</v>
      </c>
      <c r="C27">
        <v>838</v>
      </c>
    </row>
    <row r="28" spans="1:3" x14ac:dyDescent="0.25">
      <c r="A28">
        <v>6212</v>
      </c>
      <c r="C28">
        <v>1000</v>
      </c>
    </row>
    <row r="29" spans="1:3" x14ac:dyDescent="0.25">
      <c r="A29">
        <v>98</v>
      </c>
      <c r="C29">
        <v>1482</v>
      </c>
    </row>
    <row r="30" spans="1:3" x14ac:dyDescent="0.25">
      <c r="A30">
        <v>92</v>
      </c>
      <c r="C30">
        <v>106</v>
      </c>
    </row>
    <row r="31" spans="1:3" x14ac:dyDescent="0.25">
      <c r="A31">
        <v>149</v>
      </c>
      <c r="C31">
        <v>679</v>
      </c>
    </row>
    <row r="32" spans="1:3" x14ac:dyDescent="0.25">
      <c r="A32">
        <v>2431</v>
      </c>
      <c r="C32">
        <v>1220</v>
      </c>
    </row>
    <row r="33" spans="1:3" x14ac:dyDescent="0.25">
      <c r="A33">
        <v>303</v>
      </c>
      <c r="C33">
        <v>1</v>
      </c>
    </row>
    <row r="34" spans="1:3" x14ac:dyDescent="0.25">
      <c r="A34">
        <v>209</v>
      </c>
      <c r="C34">
        <v>37</v>
      </c>
    </row>
    <row r="35" spans="1:3" x14ac:dyDescent="0.25">
      <c r="A35">
        <v>131</v>
      </c>
      <c r="C35">
        <v>60</v>
      </c>
    </row>
    <row r="36" spans="1:3" x14ac:dyDescent="0.25">
      <c r="A36">
        <v>164</v>
      </c>
      <c r="C36">
        <v>296</v>
      </c>
    </row>
    <row r="37" spans="1:3" x14ac:dyDescent="0.25">
      <c r="A37">
        <v>201</v>
      </c>
      <c r="C37">
        <v>3304</v>
      </c>
    </row>
    <row r="38" spans="1:3" x14ac:dyDescent="0.25">
      <c r="A38">
        <v>211</v>
      </c>
      <c r="C38">
        <v>73</v>
      </c>
    </row>
    <row r="39" spans="1:3" x14ac:dyDescent="0.25">
      <c r="A39">
        <v>128</v>
      </c>
      <c r="C39">
        <v>3387</v>
      </c>
    </row>
    <row r="40" spans="1:3" x14ac:dyDescent="0.25">
      <c r="A40">
        <v>1600</v>
      </c>
      <c r="C40">
        <v>662</v>
      </c>
    </row>
    <row r="41" spans="1:3" x14ac:dyDescent="0.25">
      <c r="A41">
        <v>249</v>
      </c>
      <c r="C41">
        <v>774</v>
      </c>
    </row>
    <row r="42" spans="1:3" x14ac:dyDescent="0.25">
      <c r="A42">
        <v>236</v>
      </c>
      <c r="C42">
        <v>672</v>
      </c>
    </row>
    <row r="43" spans="1:3" x14ac:dyDescent="0.25">
      <c r="A43">
        <v>4065</v>
      </c>
      <c r="C43">
        <v>940</v>
      </c>
    </row>
    <row r="44" spans="1:3" x14ac:dyDescent="0.25">
      <c r="A44">
        <v>246</v>
      </c>
      <c r="C44">
        <v>117</v>
      </c>
    </row>
    <row r="45" spans="1:3" x14ac:dyDescent="0.25">
      <c r="A45">
        <v>2475</v>
      </c>
      <c r="C45">
        <v>115</v>
      </c>
    </row>
    <row r="46" spans="1:3" x14ac:dyDescent="0.25">
      <c r="A46">
        <v>76</v>
      </c>
      <c r="C46">
        <v>326</v>
      </c>
    </row>
    <row r="47" spans="1:3" x14ac:dyDescent="0.25">
      <c r="A47">
        <v>54</v>
      </c>
      <c r="C47">
        <v>1</v>
      </c>
    </row>
    <row r="48" spans="1:3" x14ac:dyDescent="0.25">
      <c r="A48">
        <v>88</v>
      </c>
      <c r="C48">
        <v>1467</v>
      </c>
    </row>
    <row r="49" spans="1:3" x14ac:dyDescent="0.25">
      <c r="A49">
        <v>85</v>
      </c>
      <c r="C49">
        <v>5681</v>
      </c>
    </row>
    <row r="50" spans="1:3" x14ac:dyDescent="0.25">
      <c r="A50">
        <v>170</v>
      </c>
      <c r="C50">
        <v>1059</v>
      </c>
    </row>
    <row r="51" spans="1:3" x14ac:dyDescent="0.25">
      <c r="A51">
        <v>330</v>
      </c>
      <c r="C51">
        <v>1194</v>
      </c>
    </row>
    <row r="52" spans="1:3" x14ac:dyDescent="0.25">
      <c r="A52">
        <v>127</v>
      </c>
      <c r="C52">
        <v>30</v>
      </c>
    </row>
    <row r="53" spans="1:3" x14ac:dyDescent="0.25">
      <c r="A53">
        <v>411</v>
      </c>
      <c r="C53">
        <v>75</v>
      </c>
    </row>
    <row r="54" spans="1:3" x14ac:dyDescent="0.25">
      <c r="A54">
        <v>180</v>
      </c>
      <c r="C54">
        <v>955</v>
      </c>
    </row>
    <row r="55" spans="1:3" x14ac:dyDescent="0.25">
      <c r="A55">
        <v>374</v>
      </c>
      <c r="C55">
        <v>67</v>
      </c>
    </row>
    <row r="56" spans="1:3" x14ac:dyDescent="0.25">
      <c r="A56">
        <v>71</v>
      </c>
      <c r="C56">
        <v>5</v>
      </c>
    </row>
    <row r="57" spans="1:3" x14ac:dyDescent="0.25">
      <c r="A57">
        <v>203</v>
      </c>
      <c r="C57">
        <v>26</v>
      </c>
    </row>
    <row r="58" spans="1:3" x14ac:dyDescent="0.25">
      <c r="A58">
        <v>113</v>
      </c>
      <c r="C58">
        <v>1130</v>
      </c>
    </row>
    <row r="59" spans="1:3" x14ac:dyDescent="0.25">
      <c r="A59">
        <v>96</v>
      </c>
      <c r="C59">
        <v>782</v>
      </c>
    </row>
    <row r="60" spans="1:3" x14ac:dyDescent="0.25">
      <c r="A60">
        <v>498</v>
      </c>
      <c r="C60">
        <v>210</v>
      </c>
    </row>
    <row r="61" spans="1:3" x14ac:dyDescent="0.25">
      <c r="A61">
        <v>180</v>
      </c>
      <c r="C61">
        <v>136</v>
      </c>
    </row>
    <row r="62" spans="1:3" x14ac:dyDescent="0.25">
      <c r="A62">
        <v>27</v>
      </c>
      <c r="C62">
        <v>86</v>
      </c>
    </row>
    <row r="63" spans="1:3" x14ac:dyDescent="0.25">
      <c r="A63">
        <v>2331</v>
      </c>
      <c r="C63">
        <v>19</v>
      </c>
    </row>
    <row r="64" spans="1:3" x14ac:dyDescent="0.25">
      <c r="A64">
        <v>113</v>
      </c>
      <c r="C64">
        <v>886</v>
      </c>
    </row>
    <row r="65" spans="1:3" x14ac:dyDescent="0.25">
      <c r="A65">
        <v>164</v>
      </c>
      <c r="C65">
        <v>35</v>
      </c>
    </row>
    <row r="66" spans="1:3" x14ac:dyDescent="0.25">
      <c r="A66">
        <v>164</v>
      </c>
      <c r="C66">
        <v>24</v>
      </c>
    </row>
    <row r="67" spans="1:3" x14ac:dyDescent="0.25">
      <c r="A67">
        <v>336</v>
      </c>
      <c r="C67">
        <v>86</v>
      </c>
    </row>
    <row r="68" spans="1:3" x14ac:dyDescent="0.25">
      <c r="A68">
        <v>1917</v>
      </c>
      <c r="C68">
        <v>243</v>
      </c>
    </row>
    <row r="69" spans="1:3" x14ac:dyDescent="0.25">
      <c r="A69">
        <v>95</v>
      </c>
      <c r="C69">
        <v>65</v>
      </c>
    </row>
    <row r="70" spans="1:3" x14ac:dyDescent="0.25">
      <c r="A70">
        <v>147</v>
      </c>
      <c r="C70">
        <v>100</v>
      </c>
    </row>
    <row r="71" spans="1:3" x14ac:dyDescent="0.25">
      <c r="A71">
        <v>86</v>
      </c>
      <c r="C71">
        <v>168</v>
      </c>
    </row>
    <row r="72" spans="1:3" x14ac:dyDescent="0.25">
      <c r="A72">
        <v>83</v>
      </c>
      <c r="C72">
        <v>13</v>
      </c>
    </row>
    <row r="73" spans="1:3" x14ac:dyDescent="0.25">
      <c r="A73">
        <v>676</v>
      </c>
      <c r="C73">
        <v>1</v>
      </c>
    </row>
    <row r="74" spans="1:3" x14ac:dyDescent="0.25">
      <c r="A74">
        <v>361</v>
      </c>
      <c r="C74">
        <v>40</v>
      </c>
    </row>
    <row r="75" spans="1:3" x14ac:dyDescent="0.25">
      <c r="A75">
        <v>131</v>
      </c>
      <c r="C75">
        <v>226</v>
      </c>
    </row>
    <row r="76" spans="1:3" x14ac:dyDescent="0.25">
      <c r="A76">
        <v>126</v>
      </c>
      <c r="C76">
        <v>1625</v>
      </c>
    </row>
    <row r="77" spans="1:3" x14ac:dyDescent="0.25">
      <c r="A77">
        <v>275</v>
      </c>
      <c r="C77">
        <v>143</v>
      </c>
    </row>
    <row r="78" spans="1:3" x14ac:dyDescent="0.25">
      <c r="A78">
        <v>67</v>
      </c>
      <c r="C78">
        <v>934</v>
      </c>
    </row>
    <row r="79" spans="1:3" x14ac:dyDescent="0.25">
      <c r="A79">
        <v>154</v>
      </c>
      <c r="C79">
        <v>17</v>
      </c>
    </row>
    <row r="80" spans="1:3" x14ac:dyDescent="0.25">
      <c r="A80">
        <v>1782</v>
      </c>
      <c r="C80">
        <v>2179</v>
      </c>
    </row>
    <row r="81" spans="1:3" x14ac:dyDescent="0.25">
      <c r="A81">
        <v>903</v>
      </c>
      <c r="C81">
        <v>931</v>
      </c>
    </row>
    <row r="82" spans="1:3" x14ac:dyDescent="0.25">
      <c r="A82">
        <v>94</v>
      </c>
      <c r="C82">
        <v>92</v>
      </c>
    </row>
    <row r="83" spans="1:3" x14ac:dyDescent="0.25">
      <c r="A83">
        <v>180</v>
      </c>
      <c r="C83">
        <v>57</v>
      </c>
    </row>
    <row r="84" spans="1:3" x14ac:dyDescent="0.25">
      <c r="A84">
        <v>533</v>
      </c>
      <c r="C84">
        <v>41</v>
      </c>
    </row>
    <row r="85" spans="1:3" x14ac:dyDescent="0.25">
      <c r="A85">
        <v>2443</v>
      </c>
      <c r="C85">
        <v>1</v>
      </c>
    </row>
    <row r="86" spans="1:3" x14ac:dyDescent="0.25">
      <c r="A86">
        <v>89</v>
      </c>
      <c r="C86">
        <v>101</v>
      </c>
    </row>
    <row r="87" spans="1:3" x14ac:dyDescent="0.25">
      <c r="A87">
        <v>159</v>
      </c>
      <c r="C87">
        <v>1335</v>
      </c>
    </row>
    <row r="88" spans="1:3" x14ac:dyDescent="0.25">
      <c r="A88">
        <v>50</v>
      </c>
      <c r="C88">
        <v>15</v>
      </c>
    </row>
    <row r="89" spans="1:3" x14ac:dyDescent="0.25">
      <c r="A89">
        <v>186</v>
      </c>
      <c r="C89">
        <v>454</v>
      </c>
    </row>
    <row r="90" spans="1:3" x14ac:dyDescent="0.25">
      <c r="A90">
        <v>1071</v>
      </c>
      <c r="C90">
        <v>3182</v>
      </c>
    </row>
    <row r="91" spans="1:3" x14ac:dyDescent="0.25">
      <c r="A91">
        <v>117</v>
      </c>
      <c r="C91">
        <v>15</v>
      </c>
    </row>
    <row r="92" spans="1:3" x14ac:dyDescent="0.25">
      <c r="A92">
        <v>70</v>
      </c>
      <c r="C92">
        <v>133</v>
      </c>
    </row>
    <row r="93" spans="1:3" x14ac:dyDescent="0.25">
      <c r="A93">
        <v>135</v>
      </c>
      <c r="C93">
        <v>2062</v>
      </c>
    </row>
    <row r="94" spans="1:3" x14ac:dyDescent="0.25">
      <c r="A94">
        <v>768</v>
      </c>
      <c r="C94">
        <v>29</v>
      </c>
    </row>
    <row r="95" spans="1:3" x14ac:dyDescent="0.25">
      <c r="A95">
        <v>199</v>
      </c>
      <c r="C95">
        <v>132</v>
      </c>
    </row>
    <row r="96" spans="1:3" x14ac:dyDescent="0.25">
      <c r="A96">
        <v>107</v>
      </c>
      <c r="C96">
        <v>137</v>
      </c>
    </row>
    <row r="97" spans="1:3" x14ac:dyDescent="0.25">
      <c r="A97">
        <v>195</v>
      </c>
      <c r="C97">
        <v>908</v>
      </c>
    </row>
    <row r="98" spans="1:3" x14ac:dyDescent="0.25">
      <c r="A98">
        <v>3376</v>
      </c>
      <c r="C98">
        <v>10</v>
      </c>
    </row>
    <row r="99" spans="1:3" x14ac:dyDescent="0.25">
      <c r="A99">
        <v>41</v>
      </c>
      <c r="C99">
        <v>1910</v>
      </c>
    </row>
    <row r="100" spans="1:3" x14ac:dyDescent="0.25">
      <c r="A100">
        <v>1821</v>
      </c>
      <c r="C100">
        <v>38</v>
      </c>
    </row>
    <row r="101" spans="1:3" x14ac:dyDescent="0.25">
      <c r="A101">
        <v>164</v>
      </c>
      <c r="C101">
        <v>104</v>
      </c>
    </row>
    <row r="102" spans="1:3" x14ac:dyDescent="0.25">
      <c r="A102">
        <v>157</v>
      </c>
      <c r="C102">
        <v>49</v>
      </c>
    </row>
    <row r="103" spans="1:3" x14ac:dyDescent="0.25">
      <c r="A103">
        <v>246</v>
      </c>
      <c r="C103">
        <v>1</v>
      </c>
    </row>
    <row r="104" spans="1:3" x14ac:dyDescent="0.25">
      <c r="A104">
        <v>1396</v>
      </c>
      <c r="C104">
        <v>245</v>
      </c>
    </row>
    <row r="105" spans="1:3" x14ac:dyDescent="0.25">
      <c r="A105">
        <v>2506</v>
      </c>
      <c r="C105">
        <v>32</v>
      </c>
    </row>
    <row r="106" spans="1:3" x14ac:dyDescent="0.25">
      <c r="A106">
        <v>244</v>
      </c>
      <c r="C106">
        <v>7</v>
      </c>
    </row>
    <row r="107" spans="1:3" x14ac:dyDescent="0.25">
      <c r="A107">
        <v>146</v>
      </c>
      <c r="C107">
        <v>803</v>
      </c>
    </row>
    <row r="108" spans="1:3" x14ac:dyDescent="0.25">
      <c r="A108">
        <v>1267</v>
      </c>
      <c r="C108">
        <v>16</v>
      </c>
    </row>
    <row r="109" spans="1:3" x14ac:dyDescent="0.25">
      <c r="A109">
        <v>1561</v>
      </c>
      <c r="C109">
        <v>31</v>
      </c>
    </row>
    <row r="110" spans="1:3" x14ac:dyDescent="0.25">
      <c r="A110">
        <v>48</v>
      </c>
      <c r="C110">
        <v>108</v>
      </c>
    </row>
    <row r="111" spans="1:3" x14ac:dyDescent="0.25">
      <c r="A111">
        <v>2739</v>
      </c>
      <c r="C111">
        <v>30</v>
      </c>
    </row>
    <row r="112" spans="1:3" x14ac:dyDescent="0.25">
      <c r="A112">
        <v>3537</v>
      </c>
      <c r="C112">
        <v>17</v>
      </c>
    </row>
    <row r="113" spans="1:3" x14ac:dyDescent="0.25">
      <c r="A113">
        <v>2107</v>
      </c>
      <c r="C113">
        <v>80</v>
      </c>
    </row>
    <row r="114" spans="1:3" x14ac:dyDescent="0.25">
      <c r="A114">
        <v>3318</v>
      </c>
      <c r="C114">
        <v>2468</v>
      </c>
    </row>
    <row r="115" spans="1:3" x14ac:dyDescent="0.25">
      <c r="A115">
        <v>340</v>
      </c>
      <c r="C115">
        <v>26</v>
      </c>
    </row>
    <row r="116" spans="1:3" x14ac:dyDescent="0.25">
      <c r="A116">
        <v>1442</v>
      </c>
      <c r="C116">
        <v>73</v>
      </c>
    </row>
    <row r="117" spans="1:3" x14ac:dyDescent="0.25">
      <c r="A117">
        <v>126</v>
      </c>
      <c r="C117">
        <v>128</v>
      </c>
    </row>
    <row r="118" spans="1:3" x14ac:dyDescent="0.25">
      <c r="A118">
        <v>524</v>
      </c>
      <c r="C118">
        <v>33</v>
      </c>
    </row>
    <row r="119" spans="1:3" x14ac:dyDescent="0.25">
      <c r="A119">
        <v>1989</v>
      </c>
      <c r="C119">
        <v>1072</v>
      </c>
    </row>
    <row r="120" spans="1:3" x14ac:dyDescent="0.25">
      <c r="A120">
        <v>157</v>
      </c>
      <c r="C120">
        <v>393</v>
      </c>
    </row>
    <row r="121" spans="1:3" x14ac:dyDescent="0.25">
      <c r="A121">
        <v>4498</v>
      </c>
      <c r="C121">
        <v>1257</v>
      </c>
    </row>
    <row r="122" spans="1:3" x14ac:dyDescent="0.25">
      <c r="A122">
        <v>80</v>
      </c>
      <c r="C122">
        <v>328</v>
      </c>
    </row>
    <row r="123" spans="1:3" x14ac:dyDescent="0.25">
      <c r="A123">
        <v>43</v>
      </c>
      <c r="C123">
        <v>147</v>
      </c>
    </row>
    <row r="124" spans="1:3" x14ac:dyDescent="0.25">
      <c r="A124">
        <v>2053</v>
      </c>
      <c r="C124">
        <v>830</v>
      </c>
    </row>
    <row r="125" spans="1:3" x14ac:dyDescent="0.25">
      <c r="A125">
        <v>168</v>
      </c>
      <c r="C125">
        <v>331</v>
      </c>
    </row>
    <row r="126" spans="1:3" x14ac:dyDescent="0.25">
      <c r="A126">
        <v>4289</v>
      </c>
      <c r="C126">
        <v>25</v>
      </c>
    </row>
    <row r="127" spans="1:3" x14ac:dyDescent="0.25">
      <c r="A127">
        <v>165</v>
      </c>
      <c r="C127">
        <v>3483</v>
      </c>
    </row>
    <row r="128" spans="1:3" x14ac:dyDescent="0.25">
      <c r="A128">
        <v>1815</v>
      </c>
      <c r="C128">
        <v>923</v>
      </c>
    </row>
    <row r="129" spans="1:3" x14ac:dyDescent="0.25">
      <c r="A129">
        <v>397</v>
      </c>
      <c r="C129">
        <v>1</v>
      </c>
    </row>
    <row r="130" spans="1:3" x14ac:dyDescent="0.25">
      <c r="A130">
        <v>1539</v>
      </c>
      <c r="C130">
        <v>33</v>
      </c>
    </row>
    <row r="131" spans="1:3" x14ac:dyDescent="0.25">
      <c r="A131">
        <v>138</v>
      </c>
      <c r="C131">
        <v>40</v>
      </c>
    </row>
    <row r="132" spans="1:3" x14ac:dyDescent="0.25">
      <c r="A132">
        <v>3594</v>
      </c>
      <c r="C132">
        <v>23</v>
      </c>
    </row>
    <row r="133" spans="1:3" x14ac:dyDescent="0.25">
      <c r="A133">
        <v>5880</v>
      </c>
      <c r="C133">
        <v>75</v>
      </c>
    </row>
    <row r="134" spans="1:3" x14ac:dyDescent="0.25">
      <c r="A134">
        <v>112</v>
      </c>
      <c r="C134">
        <v>2176</v>
      </c>
    </row>
    <row r="135" spans="1:3" x14ac:dyDescent="0.25">
      <c r="A135">
        <v>943</v>
      </c>
      <c r="C135">
        <v>441</v>
      </c>
    </row>
    <row r="136" spans="1:3" x14ac:dyDescent="0.25">
      <c r="A136">
        <v>2468</v>
      </c>
      <c r="C136">
        <v>25</v>
      </c>
    </row>
    <row r="137" spans="1:3" x14ac:dyDescent="0.25">
      <c r="A137">
        <v>2551</v>
      </c>
      <c r="C137">
        <v>127</v>
      </c>
    </row>
    <row r="138" spans="1:3" x14ac:dyDescent="0.25">
      <c r="A138">
        <v>101</v>
      </c>
      <c r="C138">
        <v>355</v>
      </c>
    </row>
    <row r="139" spans="1:3" x14ac:dyDescent="0.25">
      <c r="A139">
        <v>92</v>
      </c>
      <c r="C139">
        <v>44</v>
      </c>
    </row>
    <row r="140" spans="1:3" x14ac:dyDescent="0.25">
      <c r="A140">
        <v>62</v>
      </c>
      <c r="C140">
        <v>67</v>
      </c>
    </row>
    <row r="141" spans="1:3" x14ac:dyDescent="0.25">
      <c r="A141">
        <v>149</v>
      </c>
      <c r="C141">
        <v>1068</v>
      </c>
    </row>
    <row r="142" spans="1:3" x14ac:dyDescent="0.25">
      <c r="A142">
        <v>329</v>
      </c>
      <c r="C142">
        <v>424</v>
      </c>
    </row>
    <row r="143" spans="1:3" x14ac:dyDescent="0.25">
      <c r="A143">
        <v>97</v>
      </c>
      <c r="C143">
        <v>151</v>
      </c>
    </row>
    <row r="144" spans="1:3" x14ac:dyDescent="0.25">
      <c r="A144">
        <v>1784</v>
      </c>
      <c r="C144">
        <v>1608</v>
      </c>
    </row>
    <row r="145" spans="1:3" x14ac:dyDescent="0.25">
      <c r="A145">
        <v>1684</v>
      </c>
      <c r="C145">
        <v>941</v>
      </c>
    </row>
    <row r="146" spans="1:3" x14ac:dyDescent="0.25">
      <c r="A146">
        <v>250</v>
      </c>
      <c r="C146">
        <v>1</v>
      </c>
    </row>
    <row r="147" spans="1:3" x14ac:dyDescent="0.25">
      <c r="A147">
        <v>238</v>
      </c>
      <c r="C147">
        <v>40</v>
      </c>
    </row>
    <row r="148" spans="1:3" x14ac:dyDescent="0.25">
      <c r="A148">
        <v>53</v>
      </c>
      <c r="C148">
        <v>3015</v>
      </c>
    </row>
    <row r="149" spans="1:3" x14ac:dyDescent="0.25">
      <c r="A149">
        <v>214</v>
      </c>
      <c r="C149">
        <v>435</v>
      </c>
    </row>
    <row r="150" spans="1:3" x14ac:dyDescent="0.25">
      <c r="A150">
        <v>222</v>
      </c>
      <c r="C150">
        <v>714</v>
      </c>
    </row>
    <row r="151" spans="1:3" x14ac:dyDescent="0.25">
      <c r="A151">
        <v>1884</v>
      </c>
      <c r="C151">
        <v>5497</v>
      </c>
    </row>
    <row r="152" spans="1:3" x14ac:dyDescent="0.25">
      <c r="A152">
        <v>218</v>
      </c>
      <c r="C152">
        <v>418</v>
      </c>
    </row>
    <row r="153" spans="1:3" x14ac:dyDescent="0.25">
      <c r="A153">
        <v>6465</v>
      </c>
      <c r="C153">
        <v>1439</v>
      </c>
    </row>
    <row r="154" spans="1:3" x14ac:dyDescent="0.25">
      <c r="A154">
        <v>59</v>
      </c>
      <c r="C154">
        <v>15</v>
      </c>
    </row>
    <row r="155" spans="1:3" x14ac:dyDescent="0.25">
      <c r="A155">
        <v>88</v>
      </c>
      <c r="C155">
        <v>1999</v>
      </c>
    </row>
    <row r="156" spans="1:3" x14ac:dyDescent="0.25">
      <c r="A156">
        <v>1697</v>
      </c>
      <c r="C156">
        <v>118</v>
      </c>
    </row>
    <row r="157" spans="1:3" x14ac:dyDescent="0.25">
      <c r="A157">
        <v>92</v>
      </c>
      <c r="C157">
        <v>162</v>
      </c>
    </row>
    <row r="158" spans="1:3" x14ac:dyDescent="0.25">
      <c r="A158">
        <v>186</v>
      </c>
      <c r="C158">
        <v>83</v>
      </c>
    </row>
    <row r="159" spans="1:3" x14ac:dyDescent="0.25">
      <c r="A159">
        <v>138</v>
      </c>
      <c r="C159">
        <v>747</v>
      </c>
    </row>
    <row r="160" spans="1:3" x14ac:dyDescent="0.25">
      <c r="A160">
        <v>261</v>
      </c>
      <c r="C160">
        <v>84</v>
      </c>
    </row>
    <row r="161" spans="1:3" x14ac:dyDescent="0.25">
      <c r="A161">
        <v>107</v>
      </c>
      <c r="C161">
        <v>91</v>
      </c>
    </row>
    <row r="162" spans="1:3" x14ac:dyDescent="0.25">
      <c r="A162">
        <v>199</v>
      </c>
      <c r="C162">
        <v>792</v>
      </c>
    </row>
    <row r="163" spans="1:3" x14ac:dyDescent="0.25">
      <c r="A163">
        <v>5512</v>
      </c>
      <c r="C163">
        <v>32</v>
      </c>
    </row>
    <row r="164" spans="1:3" x14ac:dyDescent="0.25">
      <c r="A164">
        <v>86</v>
      </c>
      <c r="C164">
        <v>186</v>
      </c>
    </row>
    <row r="165" spans="1:3" x14ac:dyDescent="0.25">
      <c r="A165">
        <v>2768</v>
      </c>
      <c r="C165">
        <v>605</v>
      </c>
    </row>
    <row r="166" spans="1:3" x14ac:dyDescent="0.25">
      <c r="A166">
        <v>48</v>
      </c>
      <c r="C166">
        <v>1</v>
      </c>
    </row>
    <row r="167" spans="1:3" x14ac:dyDescent="0.25">
      <c r="A167">
        <v>87</v>
      </c>
      <c r="C167">
        <v>31</v>
      </c>
    </row>
    <row r="168" spans="1:3" x14ac:dyDescent="0.25">
      <c r="A168">
        <v>1894</v>
      </c>
      <c r="C168">
        <v>1181</v>
      </c>
    </row>
    <row r="169" spans="1:3" x14ac:dyDescent="0.25">
      <c r="A169">
        <v>282</v>
      </c>
      <c r="C169">
        <v>39</v>
      </c>
    </row>
    <row r="170" spans="1:3" x14ac:dyDescent="0.25">
      <c r="A170">
        <v>116</v>
      </c>
      <c r="C170">
        <v>46</v>
      </c>
    </row>
    <row r="171" spans="1:3" x14ac:dyDescent="0.25">
      <c r="A171">
        <v>83</v>
      </c>
      <c r="C171">
        <v>105</v>
      </c>
    </row>
    <row r="172" spans="1:3" x14ac:dyDescent="0.25">
      <c r="A172">
        <v>91</v>
      </c>
      <c r="C172">
        <v>535</v>
      </c>
    </row>
    <row r="173" spans="1:3" x14ac:dyDescent="0.25">
      <c r="A173">
        <v>546</v>
      </c>
      <c r="C173">
        <v>16</v>
      </c>
    </row>
    <row r="174" spans="1:3" x14ac:dyDescent="0.25">
      <c r="A174">
        <v>393</v>
      </c>
      <c r="C174">
        <v>575</v>
      </c>
    </row>
    <row r="175" spans="1:3" x14ac:dyDescent="0.25">
      <c r="A175">
        <v>133</v>
      </c>
      <c r="C175">
        <v>1120</v>
      </c>
    </row>
    <row r="176" spans="1:3" x14ac:dyDescent="0.25">
      <c r="A176">
        <v>254</v>
      </c>
      <c r="C176">
        <v>113</v>
      </c>
    </row>
    <row r="177" spans="1:3" x14ac:dyDescent="0.25">
      <c r="A177">
        <v>176</v>
      </c>
      <c r="C177">
        <v>1538</v>
      </c>
    </row>
    <row r="178" spans="1:3" x14ac:dyDescent="0.25">
      <c r="A178">
        <v>337</v>
      </c>
      <c r="C178">
        <v>9</v>
      </c>
    </row>
    <row r="179" spans="1:3" x14ac:dyDescent="0.25">
      <c r="A179">
        <v>107</v>
      </c>
      <c r="C179">
        <v>554</v>
      </c>
    </row>
    <row r="180" spans="1:3" x14ac:dyDescent="0.25">
      <c r="A180">
        <v>183</v>
      </c>
      <c r="C180">
        <v>648</v>
      </c>
    </row>
    <row r="181" spans="1:3" x14ac:dyDescent="0.25">
      <c r="A181">
        <v>72</v>
      </c>
      <c r="C181">
        <v>21</v>
      </c>
    </row>
    <row r="182" spans="1:3" x14ac:dyDescent="0.25">
      <c r="A182">
        <v>295</v>
      </c>
      <c r="C182">
        <v>54</v>
      </c>
    </row>
    <row r="183" spans="1:3" x14ac:dyDescent="0.25">
      <c r="A183">
        <v>142</v>
      </c>
      <c r="C183">
        <v>120</v>
      </c>
    </row>
    <row r="184" spans="1:3" x14ac:dyDescent="0.25">
      <c r="A184">
        <v>85</v>
      </c>
      <c r="C184">
        <v>579</v>
      </c>
    </row>
    <row r="185" spans="1:3" x14ac:dyDescent="0.25">
      <c r="A185">
        <v>659</v>
      </c>
      <c r="C185">
        <v>2072</v>
      </c>
    </row>
    <row r="186" spans="1:3" x14ac:dyDescent="0.25">
      <c r="A186">
        <v>121</v>
      </c>
      <c r="C186">
        <v>0</v>
      </c>
    </row>
    <row r="187" spans="1:3" x14ac:dyDescent="0.25">
      <c r="A187">
        <v>3742</v>
      </c>
      <c r="C187">
        <v>1796</v>
      </c>
    </row>
    <row r="188" spans="1:3" x14ac:dyDescent="0.25">
      <c r="A188">
        <v>223</v>
      </c>
      <c r="C188">
        <v>62</v>
      </c>
    </row>
    <row r="189" spans="1:3" x14ac:dyDescent="0.25">
      <c r="A189">
        <v>133</v>
      </c>
      <c r="C189">
        <v>347</v>
      </c>
    </row>
    <row r="190" spans="1:3" x14ac:dyDescent="0.25">
      <c r="A190">
        <v>5168</v>
      </c>
      <c r="C190">
        <v>19</v>
      </c>
    </row>
    <row r="191" spans="1:3" x14ac:dyDescent="0.25">
      <c r="A191">
        <v>307</v>
      </c>
      <c r="C191">
        <v>1258</v>
      </c>
    </row>
    <row r="192" spans="1:3" x14ac:dyDescent="0.25">
      <c r="A192">
        <v>2441</v>
      </c>
      <c r="C192">
        <v>362</v>
      </c>
    </row>
    <row r="193" spans="1:3" x14ac:dyDescent="0.25">
      <c r="A193">
        <v>1385</v>
      </c>
      <c r="C193">
        <v>133</v>
      </c>
    </row>
    <row r="194" spans="1:3" x14ac:dyDescent="0.25">
      <c r="A194">
        <v>190</v>
      </c>
      <c r="C194">
        <v>846</v>
      </c>
    </row>
    <row r="195" spans="1:3" x14ac:dyDescent="0.25">
      <c r="A195">
        <v>470</v>
      </c>
      <c r="C195">
        <v>10</v>
      </c>
    </row>
    <row r="196" spans="1:3" x14ac:dyDescent="0.25">
      <c r="A196">
        <v>253</v>
      </c>
      <c r="C196">
        <v>191</v>
      </c>
    </row>
    <row r="197" spans="1:3" x14ac:dyDescent="0.25">
      <c r="A197">
        <v>1113</v>
      </c>
      <c r="C197">
        <v>1979</v>
      </c>
    </row>
    <row r="198" spans="1:3" x14ac:dyDescent="0.25">
      <c r="A198">
        <v>2283</v>
      </c>
      <c r="C198">
        <v>63</v>
      </c>
    </row>
    <row r="199" spans="1:3" x14ac:dyDescent="0.25">
      <c r="A199">
        <v>1095</v>
      </c>
      <c r="C199">
        <v>6080</v>
      </c>
    </row>
    <row r="200" spans="1:3" x14ac:dyDescent="0.25">
      <c r="A200">
        <v>1690</v>
      </c>
      <c r="C200">
        <v>80</v>
      </c>
    </row>
    <row r="201" spans="1:3" x14ac:dyDescent="0.25">
      <c r="A201">
        <v>191</v>
      </c>
      <c r="C201">
        <v>9</v>
      </c>
    </row>
    <row r="202" spans="1:3" x14ac:dyDescent="0.25">
      <c r="A202">
        <v>2013</v>
      </c>
      <c r="C202">
        <v>1784</v>
      </c>
    </row>
    <row r="203" spans="1:3" x14ac:dyDescent="0.25">
      <c r="A203">
        <v>1703</v>
      </c>
      <c r="C203">
        <v>243</v>
      </c>
    </row>
    <row r="204" spans="1:3" x14ac:dyDescent="0.25">
      <c r="A204">
        <v>80</v>
      </c>
      <c r="C204">
        <v>1296</v>
      </c>
    </row>
    <row r="205" spans="1:3" x14ac:dyDescent="0.25">
      <c r="A205">
        <v>41</v>
      </c>
      <c r="C205">
        <v>77</v>
      </c>
    </row>
    <row r="206" spans="1:3" x14ac:dyDescent="0.25">
      <c r="A206">
        <v>187</v>
      </c>
      <c r="C206">
        <v>395</v>
      </c>
    </row>
    <row r="207" spans="1:3" x14ac:dyDescent="0.25">
      <c r="A207">
        <v>2875</v>
      </c>
      <c r="C207">
        <v>49</v>
      </c>
    </row>
    <row r="208" spans="1:3" x14ac:dyDescent="0.25">
      <c r="A208">
        <v>88</v>
      </c>
      <c r="C208">
        <v>180</v>
      </c>
    </row>
    <row r="209" spans="1:3" x14ac:dyDescent="0.25">
      <c r="A209">
        <v>191</v>
      </c>
      <c r="C209">
        <v>2690</v>
      </c>
    </row>
    <row r="210" spans="1:3" x14ac:dyDescent="0.25">
      <c r="A210">
        <v>139</v>
      </c>
      <c r="C210">
        <v>2779</v>
      </c>
    </row>
    <row r="211" spans="1:3" x14ac:dyDescent="0.25">
      <c r="A211">
        <v>186</v>
      </c>
      <c r="C211">
        <v>92</v>
      </c>
    </row>
    <row r="212" spans="1:3" x14ac:dyDescent="0.25">
      <c r="A212">
        <v>112</v>
      </c>
      <c r="C212">
        <v>1028</v>
      </c>
    </row>
    <row r="213" spans="1:3" x14ac:dyDescent="0.25">
      <c r="A213">
        <v>101</v>
      </c>
      <c r="C213">
        <v>26</v>
      </c>
    </row>
    <row r="214" spans="1:3" x14ac:dyDescent="0.25">
      <c r="A214">
        <v>206</v>
      </c>
      <c r="C214">
        <v>1790</v>
      </c>
    </row>
    <row r="215" spans="1:3" x14ac:dyDescent="0.25">
      <c r="A215">
        <v>154</v>
      </c>
      <c r="C215">
        <v>37</v>
      </c>
    </row>
    <row r="216" spans="1:3" x14ac:dyDescent="0.25">
      <c r="A216">
        <v>5966</v>
      </c>
      <c r="C216">
        <v>35</v>
      </c>
    </row>
    <row r="217" spans="1:3" x14ac:dyDescent="0.25">
      <c r="A217">
        <v>169</v>
      </c>
      <c r="C217">
        <v>558</v>
      </c>
    </row>
    <row r="218" spans="1:3" x14ac:dyDescent="0.25">
      <c r="A218">
        <v>2106</v>
      </c>
      <c r="C218">
        <v>64</v>
      </c>
    </row>
    <row r="219" spans="1:3" x14ac:dyDescent="0.25">
      <c r="A219">
        <v>131</v>
      </c>
      <c r="C219">
        <v>245</v>
      </c>
    </row>
    <row r="220" spans="1:3" x14ac:dyDescent="0.25">
      <c r="A220">
        <v>84</v>
      </c>
      <c r="C220">
        <v>71</v>
      </c>
    </row>
    <row r="221" spans="1:3" x14ac:dyDescent="0.25">
      <c r="A221">
        <v>155</v>
      </c>
      <c r="C221">
        <v>42</v>
      </c>
    </row>
    <row r="222" spans="1:3" x14ac:dyDescent="0.25">
      <c r="A222">
        <v>189</v>
      </c>
      <c r="C222">
        <v>156</v>
      </c>
    </row>
    <row r="223" spans="1:3" x14ac:dyDescent="0.25">
      <c r="A223">
        <v>4799</v>
      </c>
      <c r="C223">
        <v>1368</v>
      </c>
    </row>
    <row r="224" spans="1:3" x14ac:dyDescent="0.25">
      <c r="A224">
        <v>1137</v>
      </c>
      <c r="C224">
        <v>102</v>
      </c>
    </row>
    <row r="225" spans="1:3" x14ac:dyDescent="0.25">
      <c r="A225">
        <v>1152</v>
      </c>
      <c r="C225">
        <v>86</v>
      </c>
    </row>
    <row r="226" spans="1:3" x14ac:dyDescent="0.25">
      <c r="A226">
        <v>50</v>
      </c>
      <c r="C226">
        <v>253</v>
      </c>
    </row>
    <row r="227" spans="1:3" x14ac:dyDescent="0.25">
      <c r="A227">
        <v>3059</v>
      </c>
      <c r="C227">
        <v>157</v>
      </c>
    </row>
    <row r="228" spans="1:3" x14ac:dyDescent="0.25">
      <c r="A228">
        <v>34</v>
      </c>
      <c r="C228">
        <v>183</v>
      </c>
    </row>
    <row r="229" spans="1:3" x14ac:dyDescent="0.25">
      <c r="A229">
        <v>220</v>
      </c>
      <c r="C229">
        <v>82</v>
      </c>
    </row>
    <row r="230" spans="1:3" x14ac:dyDescent="0.25">
      <c r="A230">
        <v>1604</v>
      </c>
      <c r="C230">
        <v>1</v>
      </c>
    </row>
    <row r="231" spans="1:3" x14ac:dyDescent="0.25">
      <c r="A231">
        <v>454</v>
      </c>
      <c r="C231">
        <v>1198</v>
      </c>
    </row>
    <row r="232" spans="1:3" x14ac:dyDescent="0.25">
      <c r="A232">
        <v>123</v>
      </c>
      <c r="C232">
        <v>648</v>
      </c>
    </row>
    <row r="233" spans="1:3" x14ac:dyDescent="0.25">
      <c r="A233">
        <v>299</v>
      </c>
      <c r="C233">
        <v>64</v>
      </c>
    </row>
    <row r="234" spans="1:3" x14ac:dyDescent="0.25">
      <c r="A234">
        <v>2237</v>
      </c>
      <c r="C234">
        <v>62</v>
      </c>
    </row>
    <row r="235" spans="1:3" x14ac:dyDescent="0.25">
      <c r="A235">
        <v>645</v>
      </c>
      <c r="C235">
        <v>750</v>
      </c>
    </row>
    <row r="236" spans="1:3" x14ac:dyDescent="0.25">
      <c r="A236">
        <v>484</v>
      </c>
      <c r="C236">
        <v>105</v>
      </c>
    </row>
    <row r="237" spans="1:3" x14ac:dyDescent="0.25">
      <c r="A237">
        <v>154</v>
      </c>
      <c r="C237">
        <v>2604</v>
      </c>
    </row>
    <row r="238" spans="1:3" x14ac:dyDescent="0.25">
      <c r="A238">
        <v>82</v>
      </c>
      <c r="C238">
        <v>65</v>
      </c>
    </row>
    <row r="239" spans="1:3" x14ac:dyDescent="0.25">
      <c r="A239">
        <v>134</v>
      </c>
      <c r="C239">
        <v>94</v>
      </c>
    </row>
    <row r="240" spans="1:3" x14ac:dyDescent="0.25">
      <c r="A240">
        <v>5203</v>
      </c>
      <c r="C240">
        <v>257</v>
      </c>
    </row>
    <row r="241" spans="1:3" x14ac:dyDescent="0.25">
      <c r="A241">
        <v>94</v>
      </c>
      <c r="C241">
        <v>2928</v>
      </c>
    </row>
    <row r="242" spans="1:3" x14ac:dyDescent="0.25">
      <c r="A242">
        <v>205</v>
      </c>
      <c r="C242">
        <v>4697</v>
      </c>
    </row>
    <row r="243" spans="1:3" x14ac:dyDescent="0.25">
      <c r="A243">
        <v>92</v>
      </c>
      <c r="C243">
        <v>2915</v>
      </c>
    </row>
    <row r="244" spans="1:3" x14ac:dyDescent="0.25">
      <c r="A244">
        <v>219</v>
      </c>
      <c r="C244">
        <v>18</v>
      </c>
    </row>
    <row r="245" spans="1:3" x14ac:dyDescent="0.25">
      <c r="A245">
        <v>2526</v>
      </c>
      <c r="C245">
        <v>602</v>
      </c>
    </row>
    <row r="246" spans="1:3" x14ac:dyDescent="0.25">
      <c r="A246">
        <v>94</v>
      </c>
      <c r="C246">
        <v>1</v>
      </c>
    </row>
    <row r="247" spans="1:3" x14ac:dyDescent="0.25">
      <c r="A247">
        <v>1713</v>
      </c>
      <c r="C247">
        <v>3868</v>
      </c>
    </row>
    <row r="248" spans="1:3" x14ac:dyDescent="0.25">
      <c r="A248">
        <v>249</v>
      </c>
      <c r="C248">
        <v>504</v>
      </c>
    </row>
    <row r="249" spans="1:3" x14ac:dyDescent="0.25">
      <c r="A249">
        <v>192</v>
      </c>
      <c r="C249">
        <v>14</v>
      </c>
    </row>
    <row r="250" spans="1:3" x14ac:dyDescent="0.25">
      <c r="A250">
        <v>247</v>
      </c>
      <c r="C250">
        <v>750</v>
      </c>
    </row>
    <row r="251" spans="1:3" x14ac:dyDescent="0.25">
      <c r="A251">
        <v>2293</v>
      </c>
      <c r="C251">
        <v>77</v>
      </c>
    </row>
    <row r="252" spans="1:3" x14ac:dyDescent="0.25">
      <c r="A252">
        <v>3131</v>
      </c>
      <c r="C252">
        <v>752</v>
      </c>
    </row>
    <row r="253" spans="1:3" x14ac:dyDescent="0.25">
      <c r="A253">
        <v>143</v>
      </c>
      <c r="C253">
        <v>131</v>
      </c>
    </row>
    <row r="254" spans="1:3" x14ac:dyDescent="0.25">
      <c r="A254">
        <v>296</v>
      </c>
      <c r="C254">
        <v>87</v>
      </c>
    </row>
    <row r="255" spans="1:3" x14ac:dyDescent="0.25">
      <c r="A255">
        <v>170</v>
      </c>
      <c r="C255">
        <v>1063</v>
      </c>
    </row>
    <row r="256" spans="1:3" x14ac:dyDescent="0.25">
      <c r="A256">
        <v>86</v>
      </c>
      <c r="C256">
        <v>76</v>
      </c>
    </row>
    <row r="257" spans="1:3" x14ac:dyDescent="0.25">
      <c r="A257">
        <v>6286</v>
      </c>
      <c r="C257">
        <v>4428</v>
      </c>
    </row>
    <row r="258" spans="1:3" x14ac:dyDescent="0.25">
      <c r="A258">
        <v>3727</v>
      </c>
      <c r="C258">
        <v>58</v>
      </c>
    </row>
    <row r="259" spans="1:3" x14ac:dyDescent="0.25">
      <c r="A259">
        <v>1605</v>
      </c>
      <c r="C259">
        <v>111</v>
      </c>
    </row>
    <row r="260" spans="1:3" x14ac:dyDescent="0.25">
      <c r="A260">
        <v>2120</v>
      </c>
      <c r="C260">
        <v>2955</v>
      </c>
    </row>
    <row r="261" spans="1:3" x14ac:dyDescent="0.25">
      <c r="A261">
        <v>50</v>
      </c>
      <c r="C261">
        <v>1657</v>
      </c>
    </row>
    <row r="262" spans="1:3" x14ac:dyDescent="0.25">
      <c r="A262">
        <v>2080</v>
      </c>
      <c r="C262">
        <v>926</v>
      </c>
    </row>
    <row r="263" spans="1:3" x14ac:dyDescent="0.25">
      <c r="A263">
        <v>2105</v>
      </c>
      <c r="C263">
        <v>77</v>
      </c>
    </row>
    <row r="264" spans="1:3" x14ac:dyDescent="0.25">
      <c r="A264">
        <v>2436</v>
      </c>
      <c r="C264">
        <v>1748</v>
      </c>
    </row>
    <row r="265" spans="1:3" x14ac:dyDescent="0.25">
      <c r="A265">
        <v>80</v>
      </c>
      <c r="C265">
        <v>79</v>
      </c>
    </row>
    <row r="266" spans="1:3" x14ac:dyDescent="0.25">
      <c r="A266">
        <v>42</v>
      </c>
      <c r="C266">
        <v>889</v>
      </c>
    </row>
    <row r="267" spans="1:3" x14ac:dyDescent="0.25">
      <c r="A267">
        <v>139</v>
      </c>
      <c r="C267">
        <v>56</v>
      </c>
    </row>
    <row r="268" spans="1:3" x14ac:dyDescent="0.25">
      <c r="A268">
        <v>159</v>
      </c>
      <c r="C268">
        <v>1</v>
      </c>
    </row>
    <row r="269" spans="1:3" x14ac:dyDescent="0.25">
      <c r="A269">
        <v>381</v>
      </c>
      <c r="C269">
        <v>83</v>
      </c>
    </row>
    <row r="270" spans="1:3" x14ac:dyDescent="0.25">
      <c r="A270">
        <v>194</v>
      </c>
      <c r="C270">
        <v>2025</v>
      </c>
    </row>
    <row r="271" spans="1:3" x14ac:dyDescent="0.25">
      <c r="A271">
        <v>106</v>
      </c>
      <c r="C271">
        <v>14</v>
      </c>
    </row>
    <row r="272" spans="1:3" x14ac:dyDescent="0.25">
      <c r="A272">
        <v>142</v>
      </c>
      <c r="C272">
        <v>656</v>
      </c>
    </row>
    <row r="273" spans="1:3" x14ac:dyDescent="0.25">
      <c r="A273">
        <v>211</v>
      </c>
      <c r="C273">
        <v>1596</v>
      </c>
    </row>
    <row r="274" spans="1:3" x14ac:dyDescent="0.25">
      <c r="A274">
        <v>2756</v>
      </c>
      <c r="C274">
        <v>10</v>
      </c>
    </row>
    <row r="275" spans="1:3" x14ac:dyDescent="0.25">
      <c r="A275">
        <v>173</v>
      </c>
      <c r="C275">
        <v>1121</v>
      </c>
    </row>
    <row r="276" spans="1:3" x14ac:dyDescent="0.25">
      <c r="A276">
        <v>87</v>
      </c>
      <c r="C276">
        <v>15</v>
      </c>
    </row>
    <row r="277" spans="1:3" x14ac:dyDescent="0.25">
      <c r="A277">
        <v>1572</v>
      </c>
      <c r="C277">
        <v>191</v>
      </c>
    </row>
    <row r="278" spans="1:3" x14ac:dyDescent="0.25">
      <c r="A278">
        <v>2346</v>
      </c>
      <c r="C278">
        <v>16</v>
      </c>
    </row>
    <row r="279" spans="1:3" x14ac:dyDescent="0.25">
      <c r="A279">
        <v>115</v>
      </c>
      <c r="C279">
        <v>17</v>
      </c>
    </row>
    <row r="280" spans="1:3" x14ac:dyDescent="0.25">
      <c r="A280">
        <v>85</v>
      </c>
      <c r="C280">
        <v>34</v>
      </c>
    </row>
    <row r="281" spans="1:3" x14ac:dyDescent="0.25">
      <c r="A281">
        <v>144</v>
      </c>
      <c r="C281">
        <v>1</v>
      </c>
    </row>
    <row r="282" spans="1:3" x14ac:dyDescent="0.25">
      <c r="A282">
        <v>2443</v>
      </c>
      <c r="C282">
        <v>1274</v>
      </c>
    </row>
    <row r="283" spans="1:3" x14ac:dyDescent="0.25">
      <c r="A283">
        <v>64</v>
      </c>
      <c r="C283">
        <v>210</v>
      </c>
    </row>
    <row r="284" spans="1:3" x14ac:dyDescent="0.25">
      <c r="A284">
        <v>268</v>
      </c>
      <c r="C284">
        <v>248</v>
      </c>
    </row>
    <row r="285" spans="1:3" x14ac:dyDescent="0.25">
      <c r="A285">
        <v>195</v>
      </c>
      <c r="C285">
        <v>513</v>
      </c>
    </row>
    <row r="286" spans="1:3" x14ac:dyDescent="0.25">
      <c r="A286">
        <v>186</v>
      </c>
      <c r="C286">
        <v>3410</v>
      </c>
    </row>
    <row r="287" spans="1:3" x14ac:dyDescent="0.25">
      <c r="A287">
        <v>460</v>
      </c>
      <c r="C287">
        <v>10</v>
      </c>
    </row>
    <row r="288" spans="1:3" x14ac:dyDescent="0.25">
      <c r="A288">
        <v>2528</v>
      </c>
      <c r="C288">
        <v>2201</v>
      </c>
    </row>
    <row r="289" spans="1:3" x14ac:dyDescent="0.25">
      <c r="A289">
        <v>3657</v>
      </c>
      <c r="C289">
        <v>676</v>
      </c>
    </row>
    <row r="290" spans="1:3" x14ac:dyDescent="0.25">
      <c r="A290">
        <v>131</v>
      </c>
      <c r="C290">
        <v>831</v>
      </c>
    </row>
    <row r="291" spans="1:3" x14ac:dyDescent="0.25">
      <c r="A291">
        <v>239</v>
      </c>
      <c r="C291">
        <v>859</v>
      </c>
    </row>
    <row r="292" spans="1:3" x14ac:dyDescent="0.25">
      <c r="A292">
        <v>78</v>
      </c>
      <c r="C292">
        <v>45</v>
      </c>
    </row>
    <row r="293" spans="1:3" x14ac:dyDescent="0.25">
      <c r="A293">
        <v>1773</v>
      </c>
      <c r="C293">
        <v>6</v>
      </c>
    </row>
    <row r="294" spans="1:3" x14ac:dyDescent="0.25">
      <c r="A294">
        <v>32</v>
      </c>
      <c r="C294">
        <v>7</v>
      </c>
    </row>
    <row r="295" spans="1:3" x14ac:dyDescent="0.25">
      <c r="A295">
        <v>369</v>
      </c>
      <c r="C295">
        <v>31</v>
      </c>
    </row>
    <row r="296" spans="1:3" x14ac:dyDescent="0.25">
      <c r="A296">
        <v>89</v>
      </c>
      <c r="C296">
        <v>78</v>
      </c>
    </row>
    <row r="297" spans="1:3" x14ac:dyDescent="0.25">
      <c r="A297">
        <v>147</v>
      </c>
      <c r="C297">
        <v>1225</v>
      </c>
    </row>
    <row r="298" spans="1:3" x14ac:dyDescent="0.25">
      <c r="A298">
        <v>126</v>
      </c>
      <c r="C298">
        <v>1</v>
      </c>
    </row>
    <row r="299" spans="1:3" x14ac:dyDescent="0.25">
      <c r="A299">
        <v>2218</v>
      </c>
      <c r="C299">
        <v>67</v>
      </c>
    </row>
    <row r="300" spans="1:3" x14ac:dyDescent="0.25">
      <c r="A300">
        <v>202</v>
      </c>
      <c r="C300">
        <v>19</v>
      </c>
    </row>
    <row r="301" spans="1:3" x14ac:dyDescent="0.25">
      <c r="A301">
        <v>140</v>
      </c>
      <c r="C301">
        <v>2108</v>
      </c>
    </row>
    <row r="302" spans="1:3" x14ac:dyDescent="0.25">
      <c r="A302">
        <v>1052</v>
      </c>
      <c r="C302">
        <v>679</v>
      </c>
    </row>
    <row r="303" spans="1:3" x14ac:dyDescent="0.25">
      <c r="A303">
        <v>247</v>
      </c>
      <c r="C303">
        <v>36</v>
      </c>
    </row>
    <row r="304" spans="1:3" x14ac:dyDescent="0.25">
      <c r="A304">
        <v>84</v>
      </c>
      <c r="C304">
        <v>47</v>
      </c>
    </row>
    <row r="305" spans="1:3" x14ac:dyDescent="0.25">
      <c r="A305">
        <v>88</v>
      </c>
      <c r="C305">
        <v>70</v>
      </c>
    </row>
    <row r="306" spans="1:3" x14ac:dyDescent="0.25">
      <c r="A306">
        <v>156</v>
      </c>
      <c r="C306">
        <v>154</v>
      </c>
    </row>
    <row r="307" spans="1:3" x14ac:dyDescent="0.25">
      <c r="A307">
        <v>2985</v>
      </c>
      <c r="C307">
        <v>22</v>
      </c>
    </row>
    <row r="308" spans="1:3" x14ac:dyDescent="0.25">
      <c r="A308">
        <v>762</v>
      </c>
      <c r="C308">
        <v>1758</v>
      </c>
    </row>
    <row r="309" spans="1:3" x14ac:dyDescent="0.25">
      <c r="A309">
        <v>554</v>
      </c>
      <c r="C309">
        <v>94</v>
      </c>
    </row>
    <row r="310" spans="1:3" x14ac:dyDescent="0.25">
      <c r="A310">
        <v>135</v>
      </c>
      <c r="C310">
        <v>33</v>
      </c>
    </row>
    <row r="311" spans="1:3" x14ac:dyDescent="0.25">
      <c r="A311">
        <v>122</v>
      </c>
      <c r="C311">
        <v>1</v>
      </c>
    </row>
    <row r="312" spans="1:3" x14ac:dyDescent="0.25">
      <c r="A312">
        <v>221</v>
      </c>
      <c r="C312">
        <v>31</v>
      </c>
    </row>
    <row r="313" spans="1:3" x14ac:dyDescent="0.25">
      <c r="A313">
        <v>126</v>
      </c>
      <c r="C313">
        <v>35</v>
      </c>
    </row>
    <row r="314" spans="1:3" x14ac:dyDescent="0.25">
      <c r="A314">
        <v>1022</v>
      </c>
      <c r="C314">
        <v>63</v>
      </c>
    </row>
    <row r="315" spans="1:3" x14ac:dyDescent="0.25">
      <c r="A315">
        <v>3177</v>
      </c>
      <c r="C315">
        <v>526</v>
      </c>
    </row>
    <row r="316" spans="1:3" x14ac:dyDescent="0.25">
      <c r="A316">
        <v>198</v>
      </c>
      <c r="C316">
        <v>121</v>
      </c>
    </row>
    <row r="317" spans="1:3" x14ac:dyDescent="0.25">
      <c r="A317">
        <v>85</v>
      </c>
      <c r="C317">
        <v>67</v>
      </c>
    </row>
    <row r="318" spans="1:3" x14ac:dyDescent="0.25">
      <c r="A318">
        <v>3596</v>
      </c>
      <c r="C318">
        <v>57</v>
      </c>
    </row>
    <row r="319" spans="1:3" x14ac:dyDescent="0.25">
      <c r="A319">
        <v>244</v>
      </c>
      <c r="C319">
        <v>1229</v>
      </c>
    </row>
    <row r="320" spans="1:3" x14ac:dyDescent="0.25">
      <c r="A320">
        <v>5180</v>
      </c>
      <c r="C320">
        <v>12</v>
      </c>
    </row>
    <row r="321" spans="1:3" x14ac:dyDescent="0.25">
      <c r="A321">
        <v>589</v>
      </c>
      <c r="C321">
        <v>452</v>
      </c>
    </row>
    <row r="322" spans="1:3" x14ac:dyDescent="0.25">
      <c r="A322">
        <v>2725</v>
      </c>
      <c r="C322">
        <v>1886</v>
      </c>
    </row>
    <row r="323" spans="1:3" x14ac:dyDescent="0.25">
      <c r="A323">
        <v>300</v>
      </c>
      <c r="C323">
        <v>1825</v>
      </c>
    </row>
    <row r="324" spans="1:3" x14ac:dyDescent="0.25">
      <c r="A324">
        <v>144</v>
      </c>
      <c r="C324">
        <v>31</v>
      </c>
    </row>
    <row r="325" spans="1:3" x14ac:dyDescent="0.25">
      <c r="A325">
        <v>87</v>
      </c>
      <c r="C325">
        <v>107</v>
      </c>
    </row>
    <row r="326" spans="1:3" x14ac:dyDescent="0.25">
      <c r="A326">
        <v>3116</v>
      </c>
      <c r="C326">
        <v>27</v>
      </c>
    </row>
    <row r="327" spans="1:3" x14ac:dyDescent="0.25">
      <c r="A327">
        <v>909</v>
      </c>
      <c r="C327">
        <v>1221</v>
      </c>
    </row>
    <row r="328" spans="1:3" x14ac:dyDescent="0.25">
      <c r="A328">
        <v>1613</v>
      </c>
      <c r="C328">
        <v>1</v>
      </c>
    </row>
    <row r="329" spans="1:3" x14ac:dyDescent="0.25">
      <c r="A329">
        <v>136</v>
      </c>
      <c r="C329">
        <v>16</v>
      </c>
    </row>
    <row r="330" spans="1:3" x14ac:dyDescent="0.25">
      <c r="A330">
        <v>130</v>
      </c>
      <c r="C330">
        <v>41</v>
      </c>
    </row>
    <row r="331" spans="1:3" x14ac:dyDescent="0.25">
      <c r="A331">
        <v>102</v>
      </c>
      <c r="C331">
        <v>523</v>
      </c>
    </row>
    <row r="332" spans="1:3" x14ac:dyDescent="0.25">
      <c r="A332">
        <v>4006</v>
      </c>
      <c r="C332">
        <v>141</v>
      </c>
    </row>
    <row r="333" spans="1:3" x14ac:dyDescent="0.25">
      <c r="A333">
        <v>1629</v>
      </c>
      <c r="C333">
        <v>52</v>
      </c>
    </row>
    <row r="334" spans="1:3" x14ac:dyDescent="0.25">
      <c r="A334">
        <v>2188</v>
      </c>
      <c r="C334">
        <v>225</v>
      </c>
    </row>
    <row r="335" spans="1:3" x14ac:dyDescent="0.25">
      <c r="A335">
        <v>2409</v>
      </c>
      <c r="C335">
        <v>38</v>
      </c>
    </row>
    <row r="336" spans="1:3" x14ac:dyDescent="0.25">
      <c r="A336">
        <v>194</v>
      </c>
      <c r="C336">
        <v>15</v>
      </c>
    </row>
    <row r="337" spans="1:3" x14ac:dyDescent="0.25">
      <c r="A337">
        <v>1140</v>
      </c>
      <c r="C337">
        <v>37</v>
      </c>
    </row>
    <row r="338" spans="1:3" x14ac:dyDescent="0.25">
      <c r="A338">
        <v>102</v>
      </c>
      <c r="C338">
        <v>112</v>
      </c>
    </row>
    <row r="339" spans="1:3" x14ac:dyDescent="0.25">
      <c r="A339">
        <v>2857</v>
      </c>
      <c r="C339">
        <v>21</v>
      </c>
    </row>
    <row r="340" spans="1:3" x14ac:dyDescent="0.25">
      <c r="A340">
        <v>107</v>
      </c>
      <c r="C340">
        <v>67</v>
      </c>
    </row>
    <row r="341" spans="1:3" x14ac:dyDescent="0.25">
      <c r="A341">
        <v>160</v>
      </c>
      <c r="C341">
        <v>78</v>
      </c>
    </row>
    <row r="342" spans="1:3" x14ac:dyDescent="0.25">
      <c r="A342">
        <v>2230</v>
      </c>
      <c r="C342">
        <v>67</v>
      </c>
    </row>
    <row r="343" spans="1:3" x14ac:dyDescent="0.25">
      <c r="A343">
        <v>316</v>
      </c>
      <c r="C343">
        <v>263</v>
      </c>
    </row>
    <row r="344" spans="1:3" x14ac:dyDescent="0.25">
      <c r="A344">
        <v>117</v>
      </c>
      <c r="C344">
        <v>1691</v>
      </c>
    </row>
    <row r="345" spans="1:3" x14ac:dyDescent="0.25">
      <c r="A345">
        <v>6406</v>
      </c>
      <c r="C345">
        <v>181</v>
      </c>
    </row>
    <row r="346" spans="1:3" x14ac:dyDescent="0.25">
      <c r="A346">
        <v>192</v>
      </c>
      <c r="C346">
        <v>13</v>
      </c>
    </row>
    <row r="347" spans="1:3" x14ac:dyDescent="0.25">
      <c r="A347">
        <v>26</v>
      </c>
      <c r="C347">
        <v>1</v>
      </c>
    </row>
    <row r="348" spans="1:3" x14ac:dyDescent="0.25">
      <c r="A348">
        <v>723</v>
      </c>
      <c r="C348">
        <v>21</v>
      </c>
    </row>
    <row r="349" spans="1:3" x14ac:dyDescent="0.25">
      <c r="A349">
        <v>170</v>
      </c>
      <c r="C349">
        <v>830</v>
      </c>
    </row>
    <row r="350" spans="1:3" x14ac:dyDescent="0.25">
      <c r="A350">
        <v>238</v>
      </c>
      <c r="C350">
        <v>130</v>
      </c>
    </row>
    <row r="351" spans="1:3" x14ac:dyDescent="0.25">
      <c r="A351">
        <v>55</v>
      </c>
      <c r="C351">
        <v>55</v>
      </c>
    </row>
    <row r="352" spans="1:3" x14ac:dyDescent="0.25">
      <c r="A352">
        <v>128</v>
      </c>
      <c r="C352">
        <v>114</v>
      </c>
    </row>
    <row r="353" spans="1:3" x14ac:dyDescent="0.25">
      <c r="A353">
        <v>2144</v>
      </c>
      <c r="C353">
        <v>594</v>
      </c>
    </row>
    <row r="354" spans="1:3" x14ac:dyDescent="0.25">
      <c r="A354">
        <v>2693</v>
      </c>
      <c r="C354">
        <v>24</v>
      </c>
    </row>
    <row r="355" spans="1:3" x14ac:dyDescent="0.25">
      <c r="A355">
        <v>432</v>
      </c>
      <c r="C355">
        <v>252</v>
      </c>
    </row>
    <row r="356" spans="1:3" x14ac:dyDescent="0.25">
      <c r="A356">
        <v>189</v>
      </c>
      <c r="C356">
        <v>67</v>
      </c>
    </row>
    <row r="357" spans="1:3" x14ac:dyDescent="0.25">
      <c r="A357">
        <v>154</v>
      </c>
      <c r="C357">
        <v>742</v>
      </c>
    </row>
    <row r="358" spans="1:3" x14ac:dyDescent="0.25">
      <c r="A358">
        <v>96</v>
      </c>
      <c r="C358">
        <v>75</v>
      </c>
    </row>
    <row r="359" spans="1:3" x14ac:dyDescent="0.25">
      <c r="A359">
        <v>3063</v>
      </c>
      <c r="C359">
        <v>4405</v>
      </c>
    </row>
    <row r="360" spans="1:3" x14ac:dyDescent="0.25">
      <c r="A360">
        <v>2266</v>
      </c>
      <c r="C360">
        <v>92</v>
      </c>
    </row>
    <row r="361" spans="1:3" x14ac:dyDescent="0.25">
      <c r="A361">
        <v>194</v>
      </c>
      <c r="C361">
        <v>64</v>
      </c>
    </row>
    <row r="362" spans="1:3" x14ac:dyDescent="0.25">
      <c r="A362">
        <v>129</v>
      </c>
      <c r="C362">
        <v>64</v>
      </c>
    </row>
    <row r="363" spans="1:3" x14ac:dyDescent="0.25">
      <c r="A363">
        <v>375</v>
      </c>
      <c r="C363">
        <v>842</v>
      </c>
    </row>
    <row r="364" spans="1:3" x14ac:dyDescent="0.25">
      <c r="A364">
        <v>409</v>
      </c>
      <c r="C364">
        <v>112</v>
      </c>
    </row>
    <row r="365" spans="1:3" x14ac:dyDescent="0.25">
      <c r="A365">
        <v>234</v>
      </c>
      <c r="C365">
        <v>374</v>
      </c>
    </row>
    <row r="366" spans="1:3" x14ac:dyDescent="0.25">
      <c r="A366">
        <v>3016</v>
      </c>
    </row>
    <row r="367" spans="1:3" x14ac:dyDescent="0.25">
      <c r="A367">
        <v>264</v>
      </c>
    </row>
    <row r="368" spans="1:3" x14ac:dyDescent="0.25">
      <c r="A368">
        <v>272</v>
      </c>
    </row>
    <row r="369" spans="1:1" x14ac:dyDescent="0.25">
      <c r="A369">
        <v>419</v>
      </c>
    </row>
    <row r="370" spans="1:1" x14ac:dyDescent="0.25">
      <c r="A370">
        <v>1621</v>
      </c>
    </row>
    <row r="371" spans="1:1" x14ac:dyDescent="0.25">
      <c r="A371">
        <v>1101</v>
      </c>
    </row>
    <row r="372" spans="1:1" x14ac:dyDescent="0.25">
      <c r="A372">
        <v>1073</v>
      </c>
    </row>
    <row r="373" spans="1:1" x14ac:dyDescent="0.25">
      <c r="A373">
        <v>331</v>
      </c>
    </row>
    <row r="374" spans="1:1" x14ac:dyDescent="0.25">
      <c r="A374">
        <v>1170</v>
      </c>
    </row>
    <row r="375" spans="1:1" x14ac:dyDescent="0.25">
      <c r="A375">
        <v>363</v>
      </c>
    </row>
    <row r="376" spans="1:1" x14ac:dyDescent="0.25">
      <c r="A376">
        <v>103</v>
      </c>
    </row>
    <row r="377" spans="1:1" x14ac:dyDescent="0.25">
      <c r="A377">
        <v>147</v>
      </c>
    </row>
    <row r="378" spans="1:1" x14ac:dyDescent="0.25">
      <c r="A378">
        <v>110</v>
      </c>
    </row>
    <row r="379" spans="1:1" x14ac:dyDescent="0.25">
      <c r="A379">
        <v>134</v>
      </c>
    </row>
    <row r="380" spans="1:1" x14ac:dyDescent="0.25">
      <c r="A380">
        <v>269</v>
      </c>
    </row>
    <row r="381" spans="1:1" x14ac:dyDescent="0.25">
      <c r="A381">
        <v>175</v>
      </c>
    </row>
    <row r="382" spans="1:1" x14ac:dyDescent="0.25">
      <c r="A382">
        <v>69</v>
      </c>
    </row>
    <row r="383" spans="1:1" x14ac:dyDescent="0.25">
      <c r="A383">
        <v>190</v>
      </c>
    </row>
    <row r="384" spans="1:1" x14ac:dyDescent="0.25">
      <c r="A384">
        <v>237</v>
      </c>
    </row>
    <row r="385" spans="1:1" x14ac:dyDescent="0.25">
      <c r="A385">
        <v>196</v>
      </c>
    </row>
    <row r="386" spans="1:1" x14ac:dyDescent="0.25">
      <c r="A386">
        <v>7295</v>
      </c>
    </row>
    <row r="387" spans="1:1" x14ac:dyDescent="0.25">
      <c r="A387">
        <v>2893</v>
      </c>
    </row>
    <row r="388" spans="1:1" x14ac:dyDescent="0.25">
      <c r="A388">
        <v>820</v>
      </c>
    </row>
    <row r="389" spans="1:1" x14ac:dyDescent="0.25">
      <c r="A389">
        <v>2038</v>
      </c>
    </row>
    <row r="390" spans="1:1" x14ac:dyDescent="0.25">
      <c r="A390">
        <v>116</v>
      </c>
    </row>
    <row r="391" spans="1:1" x14ac:dyDescent="0.25">
      <c r="A391">
        <v>1345</v>
      </c>
    </row>
    <row r="392" spans="1:1" x14ac:dyDescent="0.25">
      <c r="A392">
        <v>168</v>
      </c>
    </row>
    <row r="393" spans="1:1" x14ac:dyDescent="0.25">
      <c r="A393">
        <v>137</v>
      </c>
    </row>
    <row r="394" spans="1:1" x14ac:dyDescent="0.25">
      <c r="A394">
        <v>186</v>
      </c>
    </row>
    <row r="395" spans="1:1" x14ac:dyDescent="0.25">
      <c r="A395">
        <v>125</v>
      </c>
    </row>
    <row r="396" spans="1:1" x14ac:dyDescent="0.25">
      <c r="A396">
        <v>202</v>
      </c>
    </row>
    <row r="397" spans="1:1" x14ac:dyDescent="0.25">
      <c r="A397">
        <v>103</v>
      </c>
    </row>
    <row r="398" spans="1:1" x14ac:dyDescent="0.25">
      <c r="A398">
        <v>1785</v>
      </c>
    </row>
    <row r="399" spans="1:1" x14ac:dyDescent="0.25">
      <c r="A399">
        <v>157</v>
      </c>
    </row>
    <row r="400" spans="1:1" x14ac:dyDescent="0.25">
      <c r="A400">
        <v>555</v>
      </c>
    </row>
    <row r="401" spans="1:1" x14ac:dyDescent="0.25">
      <c r="A401">
        <v>297</v>
      </c>
    </row>
    <row r="402" spans="1:1" x14ac:dyDescent="0.25">
      <c r="A402">
        <v>123</v>
      </c>
    </row>
    <row r="403" spans="1:1" x14ac:dyDescent="0.25">
      <c r="A403">
        <v>3036</v>
      </c>
    </row>
    <row r="404" spans="1:1" x14ac:dyDescent="0.25">
      <c r="A404">
        <v>144</v>
      </c>
    </row>
    <row r="405" spans="1:1" x14ac:dyDescent="0.25">
      <c r="A405">
        <v>121</v>
      </c>
    </row>
    <row r="406" spans="1:1" x14ac:dyDescent="0.25">
      <c r="A406">
        <v>181</v>
      </c>
    </row>
    <row r="407" spans="1:1" x14ac:dyDescent="0.25">
      <c r="A407">
        <v>122</v>
      </c>
    </row>
    <row r="408" spans="1:1" x14ac:dyDescent="0.25">
      <c r="A408">
        <v>1071</v>
      </c>
    </row>
    <row r="409" spans="1:1" x14ac:dyDescent="0.25">
      <c r="A409">
        <v>980</v>
      </c>
    </row>
    <row r="410" spans="1:1" x14ac:dyDescent="0.25">
      <c r="A410">
        <v>536</v>
      </c>
    </row>
    <row r="411" spans="1:1" x14ac:dyDescent="0.25">
      <c r="A411">
        <v>1991</v>
      </c>
    </row>
    <row r="412" spans="1:1" x14ac:dyDescent="0.25">
      <c r="A412">
        <v>180</v>
      </c>
    </row>
    <row r="413" spans="1:1" x14ac:dyDescent="0.25">
      <c r="A413">
        <v>130</v>
      </c>
    </row>
    <row r="414" spans="1:1" x14ac:dyDescent="0.25">
      <c r="A414">
        <v>122</v>
      </c>
    </row>
    <row r="415" spans="1:1" x14ac:dyDescent="0.25">
      <c r="A415">
        <v>140</v>
      </c>
    </row>
    <row r="416" spans="1:1" x14ac:dyDescent="0.25">
      <c r="A416">
        <v>3388</v>
      </c>
    </row>
    <row r="417" spans="1:1" x14ac:dyDescent="0.25">
      <c r="A417">
        <v>280</v>
      </c>
    </row>
    <row r="418" spans="1:1" x14ac:dyDescent="0.25">
      <c r="A418">
        <v>366</v>
      </c>
    </row>
    <row r="419" spans="1:1" x14ac:dyDescent="0.25">
      <c r="A419">
        <v>270</v>
      </c>
    </row>
    <row r="420" spans="1:1" x14ac:dyDescent="0.25">
      <c r="A420">
        <v>137</v>
      </c>
    </row>
    <row r="421" spans="1:1" x14ac:dyDescent="0.25">
      <c r="A421">
        <v>3205</v>
      </c>
    </row>
    <row r="422" spans="1:1" x14ac:dyDescent="0.25">
      <c r="A422">
        <v>288</v>
      </c>
    </row>
    <row r="423" spans="1:1" x14ac:dyDescent="0.25">
      <c r="A423">
        <v>148</v>
      </c>
    </row>
    <row r="424" spans="1:1" x14ac:dyDescent="0.25">
      <c r="A424">
        <v>114</v>
      </c>
    </row>
    <row r="425" spans="1:1" x14ac:dyDescent="0.25">
      <c r="A425">
        <v>1518</v>
      </c>
    </row>
    <row r="426" spans="1:1" x14ac:dyDescent="0.25">
      <c r="A426">
        <v>166</v>
      </c>
    </row>
    <row r="427" spans="1:1" x14ac:dyDescent="0.25">
      <c r="A427">
        <v>100</v>
      </c>
    </row>
    <row r="428" spans="1:1" x14ac:dyDescent="0.25">
      <c r="A428">
        <v>235</v>
      </c>
    </row>
    <row r="429" spans="1:1" x14ac:dyDescent="0.25">
      <c r="A429">
        <v>148</v>
      </c>
    </row>
    <row r="430" spans="1:1" x14ac:dyDescent="0.25">
      <c r="A430">
        <v>198</v>
      </c>
    </row>
    <row r="431" spans="1:1" x14ac:dyDescent="0.25">
      <c r="A431">
        <v>150</v>
      </c>
    </row>
    <row r="432" spans="1:1" x14ac:dyDescent="0.25">
      <c r="A432">
        <v>216</v>
      </c>
    </row>
    <row r="433" spans="1:1" x14ac:dyDescent="0.25">
      <c r="A433">
        <v>5139</v>
      </c>
    </row>
    <row r="434" spans="1:1" x14ac:dyDescent="0.25">
      <c r="A434">
        <v>2353</v>
      </c>
    </row>
    <row r="435" spans="1:1" x14ac:dyDescent="0.25">
      <c r="A435">
        <v>78</v>
      </c>
    </row>
    <row r="436" spans="1:1" x14ac:dyDescent="0.25">
      <c r="A436">
        <v>174</v>
      </c>
    </row>
    <row r="437" spans="1:1" x14ac:dyDescent="0.25">
      <c r="A437">
        <v>164</v>
      </c>
    </row>
    <row r="438" spans="1:1" x14ac:dyDescent="0.25">
      <c r="A438">
        <v>161</v>
      </c>
    </row>
    <row r="439" spans="1:1" x14ac:dyDescent="0.25">
      <c r="A439">
        <v>138</v>
      </c>
    </row>
    <row r="440" spans="1:1" x14ac:dyDescent="0.25">
      <c r="A440">
        <v>3308</v>
      </c>
    </row>
    <row r="441" spans="1:1" x14ac:dyDescent="0.25">
      <c r="A441">
        <v>127</v>
      </c>
    </row>
    <row r="442" spans="1:1" x14ac:dyDescent="0.25">
      <c r="A442">
        <v>207</v>
      </c>
    </row>
    <row r="443" spans="1:1" x14ac:dyDescent="0.25">
      <c r="A443">
        <v>181</v>
      </c>
    </row>
    <row r="444" spans="1:1" x14ac:dyDescent="0.25">
      <c r="A444">
        <v>110</v>
      </c>
    </row>
    <row r="445" spans="1:1" x14ac:dyDescent="0.25">
      <c r="A445">
        <v>185</v>
      </c>
    </row>
    <row r="446" spans="1:1" x14ac:dyDescent="0.25">
      <c r="A446">
        <v>121</v>
      </c>
    </row>
    <row r="447" spans="1:1" x14ac:dyDescent="0.25">
      <c r="A447">
        <v>106</v>
      </c>
    </row>
    <row r="448" spans="1:1" x14ac:dyDescent="0.25">
      <c r="A448">
        <v>142</v>
      </c>
    </row>
    <row r="449" spans="1:1" x14ac:dyDescent="0.25">
      <c r="A449">
        <v>233</v>
      </c>
    </row>
    <row r="450" spans="1:1" x14ac:dyDescent="0.25">
      <c r="A450">
        <v>218</v>
      </c>
    </row>
    <row r="451" spans="1:1" x14ac:dyDescent="0.25">
      <c r="A451">
        <v>76</v>
      </c>
    </row>
    <row r="452" spans="1:1" x14ac:dyDescent="0.25">
      <c r="A452">
        <v>43</v>
      </c>
    </row>
    <row r="453" spans="1:1" x14ac:dyDescent="0.25">
      <c r="A453">
        <v>221</v>
      </c>
    </row>
    <row r="454" spans="1:1" x14ac:dyDescent="0.25">
      <c r="A454">
        <v>2805</v>
      </c>
    </row>
    <row r="455" spans="1:1" x14ac:dyDescent="0.25">
      <c r="A455">
        <v>68</v>
      </c>
    </row>
    <row r="456" spans="1:1" x14ac:dyDescent="0.25">
      <c r="A456">
        <v>183</v>
      </c>
    </row>
    <row r="457" spans="1:1" x14ac:dyDescent="0.25">
      <c r="A457">
        <v>133</v>
      </c>
    </row>
    <row r="458" spans="1:1" x14ac:dyDescent="0.25">
      <c r="A458">
        <v>2489</v>
      </c>
    </row>
    <row r="459" spans="1:1" x14ac:dyDescent="0.25">
      <c r="A459">
        <v>69</v>
      </c>
    </row>
    <row r="460" spans="1:1" x14ac:dyDescent="0.25">
      <c r="A460">
        <v>279</v>
      </c>
    </row>
    <row r="461" spans="1:1" x14ac:dyDescent="0.25">
      <c r="A461">
        <v>210</v>
      </c>
    </row>
    <row r="462" spans="1:1" x14ac:dyDescent="0.25">
      <c r="A462">
        <v>2100</v>
      </c>
    </row>
    <row r="463" spans="1:1" x14ac:dyDescent="0.25">
      <c r="A463">
        <v>252</v>
      </c>
    </row>
    <row r="464" spans="1:1" x14ac:dyDescent="0.25">
      <c r="A464">
        <v>1280</v>
      </c>
    </row>
    <row r="465" spans="1:1" x14ac:dyDescent="0.25">
      <c r="A465">
        <v>157</v>
      </c>
    </row>
    <row r="466" spans="1:1" x14ac:dyDescent="0.25">
      <c r="A466">
        <v>194</v>
      </c>
    </row>
    <row r="467" spans="1:1" x14ac:dyDescent="0.25">
      <c r="A467">
        <v>82</v>
      </c>
    </row>
    <row r="468" spans="1:1" x14ac:dyDescent="0.25">
      <c r="A468">
        <v>4233</v>
      </c>
    </row>
    <row r="469" spans="1:1" x14ac:dyDescent="0.25">
      <c r="A469">
        <v>1297</v>
      </c>
    </row>
    <row r="470" spans="1:1" x14ac:dyDescent="0.25">
      <c r="A470">
        <v>165</v>
      </c>
    </row>
    <row r="471" spans="1:1" x14ac:dyDescent="0.25">
      <c r="A471">
        <v>119</v>
      </c>
    </row>
    <row r="472" spans="1:1" x14ac:dyDescent="0.25">
      <c r="A472">
        <v>1797</v>
      </c>
    </row>
    <row r="473" spans="1:1" x14ac:dyDescent="0.25">
      <c r="A473">
        <v>261</v>
      </c>
    </row>
    <row r="474" spans="1:1" x14ac:dyDescent="0.25">
      <c r="A474">
        <v>157</v>
      </c>
    </row>
    <row r="475" spans="1:1" x14ac:dyDescent="0.25">
      <c r="A475">
        <v>3533</v>
      </c>
    </row>
    <row r="476" spans="1:1" x14ac:dyDescent="0.25">
      <c r="A476">
        <v>155</v>
      </c>
    </row>
    <row r="477" spans="1:1" x14ac:dyDescent="0.25">
      <c r="A477">
        <v>132</v>
      </c>
    </row>
    <row r="478" spans="1:1" x14ac:dyDescent="0.25">
      <c r="A478">
        <v>1354</v>
      </c>
    </row>
    <row r="479" spans="1:1" x14ac:dyDescent="0.25">
      <c r="A479">
        <v>48</v>
      </c>
    </row>
    <row r="480" spans="1:1" x14ac:dyDescent="0.25">
      <c r="A480">
        <v>110</v>
      </c>
    </row>
    <row r="481" spans="1:1" x14ac:dyDescent="0.25">
      <c r="A481">
        <v>172</v>
      </c>
    </row>
    <row r="482" spans="1:1" x14ac:dyDescent="0.25">
      <c r="A482">
        <v>307</v>
      </c>
    </row>
    <row r="483" spans="1:1" x14ac:dyDescent="0.25">
      <c r="A483">
        <v>160</v>
      </c>
    </row>
    <row r="484" spans="1:1" x14ac:dyDescent="0.25">
      <c r="A484">
        <v>1467</v>
      </c>
    </row>
    <row r="485" spans="1:1" x14ac:dyDescent="0.25">
      <c r="A485">
        <v>2662</v>
      </c>
    </row>
    <row r="486" spans="1:1" x14ac:dyDescent="0.25">
      <c r="A486">
        <v>452</v>
      </c>
    </row>
    <row r="487" spans="1:1" x14ac:dyDescent="0.25">
      <c r="A487">
        <v>158</v>
      </c>
    </row>
    <row r="488" spans="1:1" x14ac:dyDescent="0.25">
      <c r="A488">
        <v>225</v>
      </c>
    </row>
    <row r="489" spans="1:1" x14ac:dyDescent="0.25">
      <c r="A489">
        <v>65</v>
      </c>
    </row>
    <row r="490" spans="1:1" x14ac:dyDescent="0.25">
      <c r="A490">
        <v>163</v>
      </c>
    </row>
    <row r="491" spans="1:1" x14ac:dyDescent="0.25">
      <c r="A491">
        <v>85</v>
      </c>
    </row>
    <row r="492" spans="1:1" x14ac:dyDescent="0.25">
      <c r="A492">
        <v>217</v>
      </c>
    </row>
    <row r="493" spans="1:1" x14ac:dyDescent="0.25">
      <c r="A493">
        <v>150</v>
      </c>
    </row>
    <row r="494" spans="1:1" x14ac:dyDescent="0.25">
      <c r="A494">
        <v>3272</v>
      </c>
    </row>
    <row r="495" spans="1:1" x14ac:dyDescent="0.25">
      <c r="A495">
        <v>300</v>
      </c>
    </row>
    <row r="496" spans="1:1" x14ac:dyDescent="0.25">
      <c r="A496">
        <v>126</v>
      </c>
    </row>
    <row r="497" spans="1:1" x14ac:dyDescent="0.25">
      <c r="A497">
        <v>2320</v>
      </c>
    </row>
    <row r="498" spans="1:1" x14ac:dyDescent="0.25">
      <c r="A498">
        <v>81</v>
      </c>
    </row>
    <row r="499" spans="1:1" x14ac:dyDescent="0.25">
      <c r="A499">
        <v>1887</v>
      </c>
    </row>
    <row r="500" spans="1:1" x14ac:dyDescent="0.25">
      <c r="A500">
        <v>4358</v>
      </c>
    </row>
    <row r="501" spans="1:1" x14ac:dyDescent="0.25">
      <c r="A501">
        <v>53</v>
      </c>
    </row>
    <row r="502" spans="1:1" x14ac:dyDescent="0.25">
      <c r="A502">
        <v>2414</v>
      </c>
    </row>
    <row r="503" spans="1:1" x14ac:dyDescent="0.25">
      <c r="A503">
        <v>80</v>
      </c>
    </row>
    <row r="504" spans="1:1" x14ac:dyDescent="0.25">
      <c r="A504">
        <v>193</v>
      </c>
    </row>
    <row r="505" spans="1:1" x14ac:dyDescent="0.25">
      <c r="A505">
        <v>52</v>
      </c>
    </row>
    <row r="506" spans="1:1" x14ac:dyDescent="0.25">
      <c r="A506">
        <v>290</v>
      </c>
    </row>
    <row r="507" spans="1:1" x14ac:dyDescent="0.25">
      <c r="A507">
        <v>122</v>
      </c>
    </row>
    <row r="508" spans="1:1" x14ac:dyDescent="0.25">
      <c r="A508">
        <v>1470</v>
      </c>
    </row>
    <row r="509" spans="1:1" x14ac:dyDescent="0.25">
      <c r="A509">
        <v>165</v>
      </c>
    </row>
    <row r="510" spans="1:1" x14ac:dyDescent="0.25">
      <c r="A510">
        <v>182</v>
      </c>
    </row>
    <row r="511" spans="1:1" x14ac:dyDescent="0.25">
      <c r="A511">
        <v>199</v>
      </c>
    </row>
    <row r="512" spans="1:1" x14ac:dyDescent="0.25">
      <c r="A512">
        <v>56</v>
      </c>
    </row>
    <row r="513" spans="1:1" x14ac:dyDescent="0.25">
      <c r="A513">
        <v>1460</v>
      </c>
    </row>
    <row r="514" spans="1:1" x14ac:dyDescent="0.25">
      <c r="A514">
        <v>123</v>
      </c>
    </row>
    <row r="515" spans="1:1" x14ac:dyDescent="0.25">
      <c r="A515">
        <v>159</v>
      </c>
    </row>
    <row r="516" spans="1:1" x14ac:dyDescent="0.25">
      <c r="A516">
        <v>110</v>
      </c>
    </row>
    <row r="517" spans="1:1" x14ac:dyDescent="0.25">
      <c r="A517">
        <v>236</v>
      </c>
    </row>
    <row r="518" spans="1:1" x14ac:dyDescent="0.25">
      <c r="A518">
        <v>191</v>
      </c>
    </row>
    <row r="519" spans="1:1" x14ac:dyDescent="0.25">
      <c r="A519">
        <v>3934</v>
      </c>
    </row>
    <row r="520" spans="1:1" x14ac:dyDescent="0.25">
      <c r="A520">
        <v>80</v>
      </c>
    </row>
    <row r="521" spans="1:1" x14ac:dyDescent="0.25">
      <c r="A521">
        <v>462</v>
      </c>
    </row>
    <row r="522" spans="1:1" x14ac:dyDescent="0.25">
      <c r="A522">
        <v>179</v>
      </c>
    </row>
    <row r="523" spans="1:1" x14ac:dyDescent="0.25">
      <c r="A523">
        <v>1866</v>
      </c>
    </row>
    <row r="524" spans="1:1" x14ac:dyDescent="0.25">
      <c r="A524">
        <v>156</v>
      </c>
    </row>
    <row r="525" spans="1:1" x14ac:dyDescent="0.25">
      <c r="A525">
        <v>255</v>
      </c>
    </row>
    <row r="526" spans="1:1" x14ac:dyDescent="0.25">
      <c r="A526">
        <v>2261</v>
      </c>
    </row>
    <row r="527" spans="1:1" x14ac:dyDescent="0.25">
      <c r="A527">
        <v>40</v>
      </c>
    </row>
    <row r="528" spans="1:1" x14ac:dyDescent="0.25">
      <c r="A528">
        <v>2289</v>
      </c>
    </row>
    <row r="529" spans="1:1" x14ac:dyDescent="0.25">
      <c r="A529">
        <v>65</v>
      </c>
    </row>
    <row r="530" spans="1:1" x14ac:dyDescent="0.25">
      <c r="A530">
        <v>3777</v>
      </c>
    </row>
    <row r="531" spans="1:1" x14ac:dyDescent="0.25">
      <c r="A531">
        <v>184</v>
      </c>
    </row>
    <row r="532" spans="1:1" x14ac:dyDescent="0.25">
      <c r="A532">
        <v>85</v>
      </c>
    </row>
    <row r="533" spans="1:1" x14ac:dyDescent="0.25">
      <c r="A533">
        <v>144</v>
      </c>
    </row>
    <row r="534" spans="1:1" x14ac:dyDescent="0.25">
      <c r="A534">
        <v>1902</v>
      </c>
    </row>
    <row r="535" spans="1:1" x14ac:dyDescent="0.25">
      <c r="A535">
        <v>105</v>
      </c>
    </row>
    <row r="536" spans="1:1" x14ac:dyDescent="0.25">
      <c r="A536">
        <v>132</v>
      </c>
    </row>
    <row r="537" spans="1:1" x14ac:dyDescent="0.25">
      <c r="A537">
        <v>96</v>
      </c>
    </row>
    <row r="538" spans="1:1" x14ac:dyDescent="0.25">
      <c r="A538">
        <v>114</v>
      </c>
    </row>
    <row r="539" spans="1:1" x14ac:dyDescent="0.25">
      <c r="A539">
        <v>203</v>
      </c>
    </row>
    <row r="540" spans="1:1" x14ac:dyDescent="0.25">
      <c r="A540">
        <v>1559</v>
      </c>
    </row>
    <row r="541" spans="1:1" x14ac:dyDescent="0.25">
      <c r="A541">
        <v>1548</v>
      </c>
    </row>
    <row r="542" spans="1:1" x14ac:dyDescent="0.25">
      <c r="A542">
        <v>80</v>
      </c>
    </row>
    <row r="543" spans="1:1" x14ac:dyDescent="0.25">
      <c r="A543">
        <v>131</v>
      </c>
    </row>
    <row r="544" spans="1:1" x14ac:dyDescent="0.25">
      <c r="A544">
        <v>112</v>
      </c>
    </row>
    <row r="545" spans="1:1" x14ac:dyDescent="0.25">
      <c r="A545">
        <v>155</v>
      </c>
    </row>
    <row r="546" spans="1:1" x14ac:dyDescent="0.25">
      <c r="A546">
        <v>266</v>
      </c>
    </row>
    <row r="547" spans="1:1" x14ac:dyDescent="0.25">
      <c r="A547">
        <v>155</v>
      </c>
    </row>
    <row r="548" spans="1:1" x14ac:dyDescent="0.25">
      <c r="A548">
        <v>207</v>
      </c>
    </row>
    <row r="549" spans="1:1" x14ac:dyDescent="0.25">
      <c r="A549">
        <v>245</v>
      </c>
    </row>
    <row r="550" spans="1:1" x14ac:dyDescent="0.25">
      <c r="A550">
        <v>1573</v>
      </c>
    </row>
    <row r="551" spans="1:1" x14ac:dyDescent="0.25">
      <c r="A551">
        <v>114</v>
      </c>
    </row>
    <row r="552" spans="1:1" x14ac:dyDescent="0.25">
      <c r="A552">
        <v>93</v>
      </c>
    </row>
    <row r="553" spans="1:1" x14ac:dyDescent="0.25">
      <c r="A553">
        <v>1681</v>
      </c>
    </row>
    <row r="554" spans="1:1" x14ac:dyDescent="0.25">
      <c r="A554">
        <v>32</v>
      </c>
    </row>
    <row r="555" spans="1:1" x14ac:dyDescent="0.25">
      <c r="A555">
        <v>135</v>
      </c>
    </row>
    <row r="556" spans="1:1" x14ac:dyDescent="0.25">
      <c r="A556">
        <v>140</v>
      </c>
    </row>
    <row r="557" spans="1:1" x14ac:dyDescent="0.25">
      <c r="A557">
        <v>92</v>
      </c>
    </row>
    <row r="558" spans="1:1" x14ac:dyDescent="0.25">
      <c r="A558">
        <v>1015</v>
      </c>
    </row>
    <row r="559" spans="1:1" x14ac:dyDescent="0.25">
      <c r="A559">
        <v>323</v>
      </c>
    </row>
    <row r="560" spans="1:1" x14ac:dyDescent="0.25">
      <c r="A560">
        <v>2326</v>
      </c>
    </row>
    <row r="561" spans="1:1" x14ac:dyDescent="0.25">
      <c r="A561">
        <v>381</v>
      </c>
    </row>
    <row r="562" spans="1:1" x14ac:dyDescent="0.25">
      <c r="A562">
        <v>480</v>
      </c>
    </row>
    <row r="563" spans="1:1" x14ac:dyDescent="0.25">
      <c r="A563">
        <v>226</v>
      </c>
    </row>
    <row r="564" spans="1:1" x14ac:dyDescent="0.25">
      <c r="A564">
        <v>241</v>
      </c>
    </row>
    <row r="565" spans="1:1" x14ac:dyDescent="0.25">
      <c r="A565">
        <v>132</v>
      </c>
    </row>
    <row r="566" spans="1:1" x14ac:dyDescent="0.25">
      <c r="A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Pivot1</vt:lpstr>
      <vt:lpstr>Pivot2</vt:lpstr>
      <vt:lpstr>Pivot3</vt:lpstr>
      <vt:lpstr>Goal Analysis</vt:lpstr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Daniel Boyer</cp:lastModifiedBy>
  <dcterms:created xsi:type="dcterms:W3CDTF">2021-09-29T18:52:28Z</dcterms:created>
  <dcterms:modified xsi:type="dcterms:W3CDTF">2024-08-19T04:59:23Z</dcterms:modified>
</cp:coreProperties>
</file>