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filterPrivacy="1"/>
  <xr:revisionPtr revIDLastSave="0" documentId="13_ncr:1_{A9968807-02AA-924D-91D2-6AE91C10F42A}" xr6:coauthVersionLast="46" xr6:coauthVersionMax="46" xr10:uidLastSave="{00000000-0000-0000-0000-000000000000}"/>
  <bookViews>
    <workbookView xWindow="3600" yWindow="1380" windowWidth="26820" windowHeight="16940" activeTab="4" xr2:uid="{00000000-000D-0000-FFFF-FFFF00000000}"/>
  </bookViews>
  <sheets>
    <sheet name="Project Statement" sheetId="1" r:id="rId1"/>
    <sheet name="Devices" sheetId="4" r:id="rId2"/>
    <sheet name="Charts" sheetId="5" r:id="rId3"/>
    <sheet name="Solution" sheetId="3" r:id="rId4"/>
    <sheet name="Further Analysis" sheetId="6" r:id="rId5"/>
  </sheets>
  <definedNames>
    <definedName name="solver_adj" localSheetId="3" hidden="1">Solution!$C$12:$D$12</definedName>
    <definedName name="solver_cvg" localSheetId="3" hidden="1">0.0001</definedName>
    <definedName name="solver_drv" localSheetId="3" hidden="1">2</definedName>
    <definedName name="solver_eng" localSheetId="3" hidden="1">2</definedName>
    <definedName name="solver_est" localSheetId="3" hidden="1">1</definedName>
    <definedName name="solver_itr" localSheetId="3" hidden="1">2147483647</definedName>
    <definedName name="solver_lhs1" localSheetId="3" hidden="1">Solution!$C$15:$C$17</definedName>
    <definedName name="solver_lhs2" localSheetId="3" hidden="1">Solution!$C$16</definedName>
    <definedName name="solver_lin" localSheetId="3" hidden="1">1</definedName>
    <definedName name="solver_mip" localSheetId="3" hidden="1">2147483647</definedName>
    <definedName name="solver_mni" localSheetId="3" hidden="1">30</definedName>
    <definedName name="solver_mrt" localSheetId="3" hidden="1">0.075</definedName>
    <definedName name="solver_msl" localSheetId="3" hidden="1">2</definedName>
    <definedName name="solver_neg" localSheetId="3" hidden="1">1</definedName>
    <definedName name="solver_nod" localSheetId="3" hidden="1">2147483647</definedName>
    <definedName name="solver_num" localSheetId="3" hidden="1">1</definedName>
    <definedName name="solver_nwt" localSheetId="3" hidden="1">1</definedName>
    <definedName name="solver_opt" localSheetId="3" hidden="1">Solution!$C$14</definedName>
    <definedName name="solver_pre" localSheetId="3" hidden="1">0.000001</definedName>
    <definedName name="solver_rbv" localSheetId="3" hidden="1">2</definedName>
    <definedName name="solver_rel1" localSheetId="3" hidden="1">1</definedName>
    <definedName name="solver_rel2" localSheetId="3" hidden="1">1</definedName>
    <definedName name="solver_rhs1" localSheetId="3" hidden="1">Solution!$F$5:$F$7</definedName>
    <definedName name="solver_rhs2" localSheetId="3" hidden="1">Solution!$F$6</definedName>
    <definedName name="solver_rlx" localSheetId="3" hidden="1">2</definedName>
    <definedName name="solver_rsd" localSheetId="3" hidden="1">0</definedName>
    <definedName name="solver_scl" localSheetId="3" hidden="1">2</definedName>
    <definedName name="solver_sho" localSheetId="3" hidden="1">2</definedName>
    <definedName name="solver_ssz" localSheetId="3" hidden="1">100</definedName>
    <definedName name="solver_tim" localSheetId="3" hidden="1">2147483647</definedName>
    <definedName name="solver_tol" localSheetId="3" hidden="1">0.01</definedName>
    <definedName name="solver_typ" localSheetId="3" hidden="1">1</definedName>
    <definedName name="solver_val" localSheetId="3" hidden="1">0</definedName>
    <definedName name="solver_ver" localSheetId="3"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4" i="6" l="1"/>
  <c r="C14" i="6"/>
  <c r="D16" i="6"/>
  <c r="C16" i="6"/>
  <c r="D11" i="6"/>
  <c r="C11" i="6"/>
  <c r="N48" i="5"/>
  <c r="N49" i="5"/>
  <c r="N50" i="5"/>
  <c r="N51" i="5"/>
  <c r="N52" i="5"/>
  <c r="N53" i="5"/>
  <c r="N54" i="5"/>
  <c r="N55" i="5"/>
  <c r="N56" i="5"/>
  <c r="N57" i="5"/>
  <c r="N58" i="5"/>
  <c r="M49" i="5"/>
  <c r="M50" i="5"/>
  <c r="M51" i="5"/>
  <c r="M52" i="5"/>
  <c r="M53" i="5"/>
  <c r="M54" i="5"/>
  <c r="M55" i="5"/>
  <c r="M56" i="5"/>
  <c r="M57" i="5"/>
  <c r="M58" i="5"/>
  <c r="J48" i="5"/>
  <c r="J49" i="5" s="1"/>
  <c r="J50" i="5" s="1"/>
  <c r="J51" i="5" s="1"/>
  <c r="J52" i="5" s="1"/>
  <c r="J53" i="5" s="1"/>
  <c r="J54" i="5" s="1"/>
  <c r="J55" i="5" s="1"/>
  <c r="J56" i="5" s="1"/>
  <c r="J57" i="5" s="1"/>
  <c r="J58" i="5" s="1"/>
  <c r="I49" i="5"/>
  <c r="I50" i="5"/>
  <c r="I51" i="5"/>
  <c r="I52" i="5"/>
  <c r="I53" i="5"/>
  <c r="I54" i="5"/>
  <c r="I55" i="5" s="1"/>
  <c r="I56" i="5" s="1"/>
  <c r="I57" i="5" s="1"/>
  <c r="I58" i="5" s="1"/>
  <c r="N47" i="5"/>
  <c r="J47" i="5"/>
  <c r="L20" i="5"/>
  <c r="L21" i="5"/>
  <c r="L22" i="5"/>
  <c r="L23" i="5"/>
  <c r="L24" i="5"/>
  <c r="L25" i="5"/>
  <c r="L26" i="5"/>
  <c r="L27" i="5"/>
  <c r="L28" i="5"/>
  <c r="L29" i="5"/>
  <c r="L30" i="5"/>
  <c r="L31" i="5"/>
  <c r="L32" i="5"/>
  <c r="L33" i="5"/>
  <c r="L34" i="5"/>
  <c r="L35" i="5"/>
  <c r="L36" i="5"/>
  <c r="L37" i="5"/>
  <c r="L38" i="5"/>
  <c r="L39" i="5"/>
  <c r="L40" i="5"/>
  <c r="L41" i="5"/>
  <c r="L42" i="5"/>
  <c r="L43" i="5"/>
  <c r="L44" i="5"/>
  <c r="L45" i="5"/>
  <c r="L46" i="5"/>
  <c r="L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19" i="5"/>
  <c r="J21" i="5"/>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45" i="5" s="1"/>
  <c r="J46" i="5" s="1"/>
  <c r="J20" i="5"/>
  <c r="I21" i="5"/>
  <c r="I22" i="5" s="1"/>
  <c r="I23" i="5" s="1"/>
  <c r="I24" i="5" s="1"/>
  <c r="I25" i="5" s="1"/>
  <c r="I26" i="5" s="1"/>
  <c r="I27" i="5" s="1"/>
  <c r="I28" i="5" s="1"/>
  <c r="I29" i="5" s="1"/>
  <c r="I30" i="5" s="1"/>
  <c r="I31" i="5" s="1"/>
  <c r="I32" i="5" s="1"/>
  <c r="I33" i="5" s="1"/>
  <c r="I34" i="5" s="1"/>
  <c r="I35" i="5" s="1"/>
  <c r="I36" i="5" s="1"/>
  <c r="I37" i="5" s="1"/>
  <c r="I38" i="5" s="1"/>
  <c r="I39" i="5" s="1"/>
  <c r="I40" i="5" s="1"/>
  <c r="I41" i="5" s="1"/>
  <c r="I42" i="5" s="1"/>
  <c r="I43" i="5" s="1"/>
  <c r="I44" i="5" s="1"/>
  <c r="I45" i="5" s="1"/>
  <c r="I46" i="5" s="1"/>
  <c r="I47" i="5" s="1"/>
  <c r="I48" i="5" s="1"/>
  <c r="I20" i="5"/>
  <c r="I19" i="5"/>
  <c r="F3" i="5"/>
  <c r="F2" i="5"/>
  <c r="E3" i="5"/>
  <c r="E2" i="5"/>
  <c r="D2" i="5"/>
  <c r="D3" i="5"/>
  <c r="F5" i="3"/>
  <c r="D5" i="3"/>
  <c r="C15" i="3" s="1"/>
  <c r="C5" i="3"/>
  <c r="C17" i="3"/>
  <c r="D17" i="3" s="1"/>
  <c r="C16" i="3"/>
  <c r="D16" i="3" s="1"/>
  <c r="C14" i="3"/>
  <c r="C12" i="6" l="1"/>
  <c r="C18" i="6"/>
  <c r="D15" i="3"/>
</calcChain>
</file>

<file path=xl/sharedStrings.xml><?xml version="1.0" encoding="utf-8"?>
<sst xmlns="http://schemas.openxmlformats.org/spreadsheetml/2006/main" count="100" uniqueCount="72">
  <si>
    <t>Given:</t>
  </si>
  <si>
    <t>Profit</t>
  </si>
  <si>
    <t>Capacity</t>
  </si>
  <si>
    <t>&lt;=</t>
  </si>
  <si>
    <t>&gt;=</t>
  </si>
  <si>
    <t>Solve:</t>
  </si>
  <si>
    <t>Limits</t>
  </si>
  <si>
    <t>HeartSafe</t>
  </si>
  <si>
    <t>Detection System</t>
  </si>
  <si>
    <t>Arrhythmia</t>
  </si>
  <si>
    <t>Fibrillation</t>
  </si>
  <si>
    <t>SmartAlert</t>
  </si>
  <si>
    <t>Respiration rate</t>
  </si>
  <si>
    <t>Blood oxygen</t>
  </si>
  <si>
    <t>Blood pressure</t>
  </si>
  <si>
    <t>For</t>
  </si>
  <si>
    <t>Heart problems</t>
  </si>
  <si>
    <t>Fainting</t>
  </si>
  <si>
    <t>COPD</t>
  </si>
  <si>
    <t>Hypoxia</t>
  </si>
  <si>
    <t>Type X</t>
  </si>
  <si>
    <t>Type Y</t>
  </si>
  <si>
    <t>Machinery Capacity</t>
  </si>
  <si>
    <t>Capacity Type X</t>
  </si>
  <si>
    <t>Capacity Type Y</t>
  </si>
  <si>
    <t>Slack</t>
  </si>
  <si>
    <t>Guess X</t>
  </si>
  <si>
    <t>Guess Y</t>
  </si>
  <si>
    <t>h/week</t>
  </si>
  <si>
    <t>units/week</t>
  </si>
  <si>
    <t>Type X, HeartSafe</t>
  </si>
  <si>
    <t>Type Y, SmartAlert</t>
  </si>
  <si>
    <t>Production Constraint (Units)</t>
  </si>
  <si>
    <t>Remaining Machinery Capacity (Units)</t>
  </si>
  <si>
    <t>Production Used (Hours)</t>
  </si>
  <si>
    <t>Remaining Capacity (Hours)</t>
  </si>
  <si>
    <t>Units per Hour</t>
  </si>
  <si>
    <t>Hour</t>
  </si>
  <si>
    <t>Output</t>
  </si>
  <si>
    <t>Organisational Challenge</t>
  </si>
  <si>
    <t>Possible Solution</t>
  </si>
  <si>
    <t>Underselling of a particular device</t>
  </si>
  <si>
    <t>How to compete in a new market</t>
  </si>
  <si>
    <t>Overproduction of a particular device</t>
  </si>
  <si>
    <t>Product defects</t>
  </si>
  <si>
    <t>FDA approval for the device</t>
  </si>
  <si>
    <t>Competition and market share</t>
  </si>
  <si>
    <t>Profit Calculator:</t>
  </si>
  <si>
    <t>Number to Produce</t>
  </si>
  <si>
    <t>Machinery Capacity (hrs)</t>
  </si>
  <si>
    <t>Change in Product Required</t>
  </si>
  <si>
    <t>Profit (within limits)</t>
  </si>
  <si>
    <t>Profit (outside limits)</t>
  </si>
  <si>
    <t>Type Y, SmartAlert (Above Capacity Limitation)</t>
  </si>
  <si>
    <t>Type X, HeartSafe (Above Capacity Limitation)</t>
  </si>
  <si>
    <t>&lt;-- Input required</t>
  </si>
  <si>
    <t>% of Product With Defects</t>
  </si>
  <si>
    <t>Total Machinery Capacity (hrs)</t>
  </si>
  <si>
    <t>% Change in Market Share +/-</t>
  </si>
  <si>
    <t>No. of Product With Defects</t>
  </si>
  <si>
    <t>Overall Profit</t>
  </si>
  <si>
    <t>Profit Per Device Sold</t>
  </si>
  <si>
    <t>Notes / Comments:</t>
  </si>
  <si>
    <t>Overproduction can be compensated for by adjusting the device quantities produced in subsequent week(s) manufacturing. For example, if we overproduce Type X in ‘week 1’, then in ‘week 2’ we reduce production of Type X in line with current demands. In this situation, we can also choose to use the available capacity to make more of Type Y.</t>
  </si>
  <si>
    <t>If we are underselling a particular device, we can reduce production of this device in line with the demand. With available capacity we can increase production of the other devise to maximise profit. Alternatively we can increase our marketing and sales strategies to close the gap to demand. Or look at launching our products in new geographical areas or countries.</t>
  </si>
  <si>
    <t>We can market our new device as not only a monitor for Arrhythmia and Fibrillation, but also Respiration rate, Blood oxygen and Blood pressure. If we can highlight these additional benefits, the higher cost of the SmartAlert device can be explained. Our market research team can also explore these new areas pertaining to Fainting, COPD and Hypoxia. Also comparing competitor strategies within these new market sectors.</t>
  </si>
  <si>
    <t>We have a strong existing foothold in the market with our HeartSafe device, which will help us accelerate the route to market and market penetration of our new SmartAlert device. We can target existing customers whilst also appealing to a new demographic of customers experiencing Fainting, COPD, Hypoxia</t>
  </si>
  <si>
    <t>Additional training and/or investment within our Quality Assurance (QA) department could help reduce the percentage likelihood of product defects and minimise the number of devices that are not saleable. Also we can analyse these defects further, and understand if there is a way to rectify any defects rather than scrapping product.</t>
  </si>
  <si>
    <t>https://www.fda.gov</t>
  </si>
  <si>
    <t xml:space="preserve">Note: “510(k) (premarket notification) to FDA is required at least 90 days before marketing unless the device is exempt from 510(k) requirements.” </t>
  </si>
  <si>
    <t>The FDA approval process can take between one week and eight months, depending on whether you self-register, submit a 510(k) application or submit a Premarket Approval (PMA) application.</t>
  </si>
  <si>
    <t>Rows 10, 11 and 12 have conditional formatting applied, and will colour green if inputs are feasible, or colour red if infeaible.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</si>
</sst>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409]#,##0.00"/>
    <numFmt numFmtId="166" formatCode="_(* #,##0_);_(* \(#,##0\);_(* &quot;-&quot;??_);_(@_)"/>
    <numFmt numFmtId="167" formatCode="0.0%"/>
  </numFmts>
  <fonts count="21"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sz val="11"/>
      <color rgb="FFFF0000"/>
      <name val="Calibri"/>
      <family val="2"/>
      <scheme val="minor"/>
    </font>
    <font>
      <sz val="11"/>
      <color rgb="FF000000"/>
      <name val="Calibri"/>
      <family val="2"/>
      <scheme val="minor"/>
    </font>
    <font>
      <b/>
      <sz val="11"/>
      <color theme="0"/>
      <name val="Calibri"/>
      <family val="2"/>
      <scheme val="minor"/>
    </font>
    <font>
      <sz val="11"/>
      <color theme="1"/>
      <name val="Calibri"/>
      <family val="2"/>
      <scheme val="minor"/>
    </font>
    <font>
      <b/>
      <sz val="11"/>
      <color theme="1"/>
      <name val="Franklin Gothic Book"/>
      <family val="2"/>
    </font>
    <font>
      <sz val="11"/>
      <color theme="1"/>
      <name val="Franklin Gothic Book"/>
      <family val="2"/>
    </font>
    <font>
      <b/>
      <sz val="14"/>
      <color theme="0"/>
      <name val="Franklin Gothic Book"/>
      <family val="2"/>
    </font>
    <font>
      <b/>
      <sz val="14"/>
      <color theme="0"/>
      <name val="Calibri"/>
      <family val="2"/>
      <scheme val="minor"/>
    </font>
    <font>
      <b/>
      <sz val="16"/>
      <color theme="0"/>
      <name val="Calibri"/>
      <family val="2"/>
      <scheme val="minor"/>
    </font>
    <font>
      <b/>
      <i/>
      <sz val="16"/>
      <color theme="1"/>
      <name val="Calibri"/>
      <family val="2"/>
      <scheme val="minor"/>
    </font>
    <font>
      <b/>
      <u/>
      <sz val="16"/>
      <color theme="1"/>
      <name val="Calibri"/>
      <family val="2"/>
      <scheme val="minor"/>
    </font>
    <font>
      <b/>
      <sz val="16"/>
      <color theme="1"/>
      <name val="Calibri"/>
      <family val="2"/>
      <scheme val="minor"/>
    </font>
    <font>
      <sz val="14"/>
      <color rgb="FFFF0000"/>
      <name val="Calibri"/>
      <family val="2"/>
      <scheme val="minor"/>
    </font>
    <font>
      <b/>
      <sz val="18"/>
      <color theme="1"/>
      <name val="Calibri"/>
      <family val="2"/>
      <scheme val="minor"/>
    </font>
    <font>
      <u/>
      <sz val="14"/>
      <color theme="1"/>
      <name val="Calibri"/>
      <family val="2"/>
      <scheme val="minor"/>
    </font>
    <font>
      <i/>
      <sz val="12"/>
      <color rgb="FF000000"/>
      <name val="Franklin Gothic Book"/>
      <family val="2"/>
    </font>
    <font>
      <u/>
      <sz val="11"/>
      <color theme="10"/>
      <name val="Calibri"/>
      <family val="2"/>
      <scheme val="minor"/>
    </font>
  </fonts>
  <fills count="15">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theme="2"/>
        <bgColor indexed="64"/>
      </patternFill>
    </fill>
    <fill>
      <patternFill patternType="solid">
        <fgColor theme="9" tint="-0.499984740745262"/>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rgb="FF0070C0"/>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3" fontId="7" fillId="0" borderId="0" applyFont="0" applyFill="0" applyBorder="0" applyAlignment="0" applyProtection="0"/>
    <xf numFmtId="0" fontId="20" fillId="0" borderId="0" applyNumberFormat="0" applyFill="0" applyBorder="0" applyAlignment="0" applyProtection="0"/>
  </cellStyleXfs>
  <cellXfs count="81">
    <xf numFmtId="0" fontId="0" fillId="0" borderId="0" xfId="0"/>
    <xf numFmtId="0" fontId="1" fillId="0" borderId="0" xfId="0" applyFont="1"/>
    <xf numFmtId="0" fontId="0" fillId="0" borderId="1" xfId="0" applyBorder="1"/>
    <xf numFmtId="0" fontId="3" fillId="2" borderId="1" xfId="0" applyFont="1" applyFill="1" applyBorder="1"/>
    <xf numFmtId="0" fontId="3" fillId="3" borderId="1" xfId="0" applyFont="1" applyFill="1" applyBorder="1"/>
    <xf numFmtId="0" fontId="0" fillId="3" borderId="1" xfId="0" applyFill="1" applyBorder="1"/>
    <xf numFmtId="0" fontId="2" fillId="4" borderId="0" xfId="0" applyFont="1" applyFill="1"/>
    <xf numFmtId="0" fontId="1" fillId="0" borderId="1" xfId="0" applyFont="1" applyBorder="1"/>
    <xf numFmtId="0" fontId="4" fillId="0" borderId="1" xfId="0" applyFont="1" applyBorder="1"/>
    <xf numFmtId="0" fontId="0" fillId="0" borderId="2" xfId="0" applyBorder="1"/>
    <xf numFmtId="0" fontId="1" fillId="0" borderId="4" xfId="0" applyFont="1" applyBorder="1"/>
    <xf numFmtId="0" fontId="3" fillId="0" borderId="1" xfId="0" applyFont="1" applyBorder="1" applyAlignment="1">
      <alignment horizontal="right"/>
    </xf>
    <xf numFmtId="0" fontId="0" fillId="0" borderId="0" xfId="0" applyFill="1"/>
    <xf numFmtId="0" fontId="6" fillId="5" borderId="0" xfId="0" applyFont="1" applyFill="1"/>
    <xf numFmtId="0" fontId="5" fillId="2" borderId="0" xfId="0" applyFont="1" applyFill="1"/>
    <xf numFmtId="0" fontId="0" fillId="2" borderId="0" xfId="0" applyFill="1"/>
    <xf numFmtId="0" fontId="0" fillId="0" borderId="0" xfId="0" applyBorder="1"/>
    <xf numFmtId="0" fontId="1" fillId="0" borderId="0" xfId="0" applyFont="1" applyBorder="1"/>
    <xf numFmtId="164" fontId="0" fillId="3" borderId="1" xfId="0" applyNumberFormat="1" applyFill="1" applyBorder="1"/>
    <xf numFmtId="0" fontId="6" fillId="5" borderId="0" xfId="0" applyFont="1" applyFill="1" applyBorder="1"/>
    <xf numFmtId="0" fontId="3" fillId="0" borderId="0" xfId="0" applyFont="1" applyBorder="1" applyAlignment="1">
      <alignment horizontal="right"/>
    </xf>
    <xf numFmtId="165" fontId="0" fillId="2" borderId="4" xfId="0" applyNumberFormat="1" applyFill="1" applyBorder="1"/>
    <xf numFmtId="165" fontId="0" fillId="0" borderId="0" xfId="0" applyNumberFormat="1"/>
    <xf numFmtId="0" fontId="1" fillId="0" borderId="3" xfId="0" applyFont="1" applyBorder="1"/>
    <xf numFmtId="165" fontId="0" fillId="0" borderId="1" xfId="0" applyNumberFormat="1" applyBorder="1"/>
    <xf numFmtId="0" fontId="3" fillId="2" borderId="2" xfId="0" applyFont="1" applyFill="1" applyBorder="1"/>
    <xf numFmtId="0" fontId="3" fillId="3" borderId="2" xfId="0" applyFont="1" applyFill="1" applyBorder="1"/>
    <xf numFmtId="164" fontId="0" fillId="0" borderId="1" xfId="0" applyNumberFormat="1" applyBorder="1"/>
    <xf numFmtId="0" fontId="1" fillId="0" borderId="1" xfId="0" applyFont="1" applyBorder="1" applyAlignment="1">
      <alignment horizontal="right"/>
    </xf>
    <xf numFmtId="164" fontId="0" fillId="0" borderId="1" xfId="0" applyNumberFormat="1" applyBorder="1" applyAlignment="1">
      <alignment horizontal="right"/>
    </xf>
    <xf numFmtId="165" fontId="1" fillId="0" borderId="1" xfId="0" applyNumberFormat="1" applyFont="1" applyBorder="1"/>
    <xf numFmtId="0" fontId="6" fillId="6" borderId="1" xfId="0" applyFont="1" applyFill="1" applyBorder="1"/>
    <xf numFmtId="166" fontId="1" fillId="7" borderId="1" xfId="1" applyNumberFormat="1" applyFont="1" applyFill="1" applyBorder="1"/>
    <xf numFmtId="166" fontId="1" fillId="7" borderId="1" xfId="0" applyNumberFormat="1" applyFont="1" applyFill="1" applyBorder="1"/>
    <xf numFmtId="0" fontId="6" fillId="6" borderId="1" xfId="0" applyFont="1" applyFill="1" applyBorder="1" applyAlignment="1">
      <alignment wrapText="1"/>
    </xf>
    <xf numFmtId="0" fontId="6" fillId="6" borderId="1" xfId="0" applyFont="1" applyFill="1" applyBorder="1" applyAlignment="1"/>
    <xf numFmtId="0" fontId="0" fillId="0" borderId="0" xfId="0" applyAlignment="1"/>
    <xf numFmtId="165" fontId="6" fillId="6" borderId="1" xfId="0" applyNumberFormat="1" applyFont="1" applyFill="1" applyBorder="1"/>
    <xf numFmtId="0" fontId="9" fillId="0" borderId="0" xfId="0" applyFont="1"/>
    <xf numFmtId="165" fontId="0" fillId="0" borderId="5" xfId="0" applyNumberFormat="1" applyBorder="1"/>
    <xf numFmtId="0" fontId="6" fillId="8" borderId="1" xfId="0" applyFont="1" applyFill="1" applyBorder="1" applyAlignment="1">
      <alignment horizontal="center"/>
    </xf>
    <xf numFmtId="165" fontId="6" fillId="8" borderId="1" xfId="0" applyNumberFormat="1" applyFont="1" applyFill="1" applyBorder="1" applyAlignment="1">
      <alignment horizontal="center"/>
    </xf>
    <xf numFmtId="0" fontId="8" fillId="9" borderId="0" xfId="0" applyFont="1" applyFill="1" applyBorder="1" applyAlignment="1">
      <alignment vertical="top"/>
    </xf>
    <xf numFmtId="0" fontId="11" fillId="5" borderId="0" xfId="0" applyFont="1" applyFill="1"/>
    <xf numFmtId="0" fontId="11" fillId="5" borderId="0" xfId="0" applyFont="1" applyFill="1" applyAlignment="1">
      <alignment horizontal="right"/>
    </xf>
    <xf numFmtId="0" fontId="12" fillId="10" borderId="0" xfId="0" applyFont="1" applyFill="1" applyBorder="1" applyAlignment="1">
      <alignment horizontal="center"/>
    </xf>
    <xf numFmtId="0" fontId="0" fillId="11" borderId="0" xfId="0" applyFill="1"/>
    <xf numFmtId="0" fontId="13" fillId="11" borderId="0" xfId="0" applyFont="1" applyFill="1" applyBorder="1" applyAlignment="1">
      <alignment horizontal="center"/>
    </xf>
    <xf numFmtId="1" fontId="13" fillId="11" borderId="0" xfId="0" applyNumberFormat="1" applyFont="1" applyFill="1" applyBorder="1" applyAlignment="1">
      <alignment horizontal="center"/>
    </xf>
    <xf numFmtId="0" fontId="13" fillId="11" borderId="0" xfId="0" applyFont="1" applyFill="1" applyBorder="1" applyAlignment="1">
      <alignment horizontal="center"/>
    </xf>
    <xf numFmtId="0" fontId="0" fillId="11" borderId="0" xfId="0" applyNumberFormat="1" applyFill="1"/>
    <xf numFmtId="0" fontId="0" fillId="0" borderId="6" xfId="0" applyFill="1" applyBorder="1"/>
    <xf numFmtId="0" fontId="0" fillId="0" borderId="7" xfId="0" applyFill="1" applyBorder="1"/>
    <xf numFmtId="0" fontId="0" fillId="0" borderId="8" xfId="0" applyFill="1" applyBorder="1"/>
    <xf numFmtId="0" fontId="0" fillId="0" borderId="9" xfId="0" applyFill="1" applyBorder="1"/>
    <xf numFmtId="0" fontId="14" fillId="0" borderId="0" xfId="0" applyFont="1" applyFill="1" applyBorder="1"/>
    <xf numFmtId="0" fontId="0" fillId="0" borderId="0" xfId="0" applyFill="1" applyBorder="1"/>
    <xf numFmtId="0" fontId="0" fillId="0" borderId="10" xfId="0" applyFill="1" applyBorder="1"/>
    <xf numFmtId="9" fontId="0" fillId="0" borderId="10" xfId="0" applyNumberFormat="1" applyFill="1" applyBorder="1"/>
    <xf numFmtId="0" fontId="15" fillId="0" borderId="9" xfId="0" applyFont="1" applyFill="1" applyBorder="1" applyAlignment="1">
      <alignment horizontal="right"/>
    </xf>
    <xf numFmtId="0" fontId="17" fillId="0" borderId="9" xfId="0" applyFont="1" applyFill="1" applyBorder="1" applyAlignment="1">
      <alignment horizontal="right"/>
    </xf>
    <xf numFmtId="0" fontId="18" fillId="0" borderId="9" xfId="0" applyFont="1" applyFill="1" applyBorder="1" applyAlignment="1">
      <alignment horizontal="right" vertical="top"/>
    </xf>
    <xf numFmtId="0" fontId="0" fillId="0" borderId="11" xfId="0" applyFill="1" applyBorder="1"/>
    <xf numFmtId="167" fontId="15" fillId="0" borderId="0" xfId="0" applyNumberFormat="1" applyFont="1" applyFill="1" applyBorder="1" applyAlignment="1">
      <alignment horizontal="center"/>
    </xf>
    <xf numFmtId="0" fontId="16" fillId="0" borderId="0" xfId="0" applyFont="1" applyFill="1" applyBorder="1"/>
    <xf numFmtId="1" fontId="15" fillId="0" borderId="0" xfId="0" applyNumberFormat="1" applyFont="1" applyFill="1" applyBorder="1" applyAlignment="1">
      <alignment horizontal="center"/>
    </xf>
    <xf numFmtId="0" fontId="4" fillId="0" borderId="0" xfId="0" applyFont="1" applyFill="1" applyBorder="1"/>
    <xf numFmtId="0" fontId="0" fillId="0" borderId="10" xfId="0" applyFill="1" applyBorder="1" applyAlignment="1">
      <alignment horizontal="center"/>
    </xf>
    <xf numFmtId="0" fontId="0" fillId="0" borderId="0" xfId="0" applyFill="1" applyBorder="1" applyAlignment="1">
      <alignment horizontal="left" vertical="center" wrapText="1"/>
    </xf>
    <xf numFmtId="0" fontId="0" fillId="0" borderId="12" xfId="0" applyFill="1" applyBorder="1"/>
    <xf numFmtId="0" fontId="0" fillId="0" borderId="13" xfId="0" applyFill="1" applyBorder="1"/>
    <xf numFmtId="165" fontId="13" fillId="12" borderId="0" xfId="0" applyNumberFormat="1" applyFont="1" applyFill="1" applyBorder="1" applyAlignment="1">
      <alignment horizontal="center"/>
    </xf>
    <xf numFmtId="0" fontId="13" fillId="13" borderId="0" xfId="0" applyFont="1" applyFill="1" applyBorder="1" applyAlignment="1">
      <alignment horizontal="center"/>
    </xf>
    <xf numFmtId="165" fontId="17" fillId="14" borderId="1" xfId="0" applyNumberFormat="1" applyFont="1" applyFill="1" applyBorder="1" applyAlignment="1">
      <alignment horizontal="center"/>
    </xf>
    <xf numFmtId="0" fontId="10" fillId="6" borderId="0" xfId="0" applyFont="1" applyFill="1" applyBorder="1" applyAlignment="1">
      <alignment wrapText="1"/>
    </xf>
    <xf numFmtId="0" fontId="19" fillId="9" borderId="0" xfId="0" applyFont="1" applyFill="1" applyBorder="1" applyAlignment="1">
      <alignment horizontal="left" vertical="center" wrapText="1" readingOrder="1"/>
    </xf>
    <xf numFmtId="0" fontId="0" fillId="9" borderId="0" xfId="0" applyFill="1" applyBorder="1"/>
    <xf numFmtId="0" fontId="20" fillId="9" borderId="0" xfId="2" applyFill="1" applyBorder="1" applyAlignment="1">
      <alignment horizontal="left" vertical="center" wrapText="1" readingOrder="1"/>
    </xf>
    <xf numFmtId="0" fontId="8" fillId="13" borderId="0" xfId="0" applyFont="1" applyFill="1" applyBorder="1" applyAlignment="1">
      <alignment vertical="top"/>
    </xf>
    <xf numFmtId="0" fontId="19" fillId="13" borderId="0" xfId="0" applyFont="1" applyFill="1" applyBorder="1" applyAlignment="1">
      <alignment horizontal="left" vertical="center" wrapText="1" readingOrder="1"/>
    </xf>
    <xf numFmtId="0" fontId="19" fillId="9" borderId="0" xfId="0" applyFont="1" applyFill="1" applyBorder="1" applyAlignment="1">
      <alignment wrapText="1"/>
    </xf>
  </cellXfs>
  <cellStyles count="3">
    <cellStyle name="Comma" xfId="1" builtinId="3"/>
    <cellStyle name="Hyperlink" xfId="2" builtinId="8"/>
    <cellStyle name="Normal" xfId="0" builtinId="0"/>
  </cellStyles>
  <dxfs count="9">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a:t>Weekly Machinery output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Charts!$C$1</c:f>
              <c:strCache>
                <c:ptCount val="1"/>
                <c:pt idx="0">
                  <c:v>Production Constraint (Units)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Charts!$B$2:$B$3</c:f>
              <c:strCache>
                <c:ptCount val="2"/>
                <c:pt idx="0">
                  <c:v>Type X, HeartSafe</c:v>
                </c:pt>
                <c:pt idx="1">
                  <c:v>Type Y, SmartAlert</c:v>
                </c:pt>
              </c:strCache>
            </c:strRef>
          </c:cat>
          <c:val>
            <c:numRef>
              <c:f>Charts!$C$2:$C$3</c:f>
              <c:numCache>
                <c:formatCode>_(* #,##0_);_(* \(#,##0\);_(* "-"??_);_(@_)</c:formatCode>
                <c:ptCount val="2"/>
                <c:pt idx="0">
                  <c:v>6000</c:v>
                </c:pt>
                <c:pt idx="1">
                  <c:v>4000</c:v>
                </c:pt>
              </c:numCache>
            </c:numRef>
          </c:val>
          <c:extLst>
            <c:ext xmlns:c16="http://schemas.microsoft.com/office/drawing/2014/chart" uri="{C3380CC4-5D6E-409C-BE32-E72D297353CC}">
              <c16:uniqueId val="{00000000-300D-4C47-A7B3-884C3D69BBE4}"/>
            </c:ext>
          </c:extLst>
        </c:ser>
        <c:ser>
          <c:idx val="1"/>
          <c:order val="1"/>
          <c:tx>
            <c:strRef>
              <c:f>Charts!$D$1</c:f>
              <c:strCache>
                <c:ptCount val="1"/>
                <c:pt idx="0">
                  <c:v>Remaining Machinery Capacity (Units)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Charts!$B$2:$B$3</c:f>
              <c:strCache>
                <c:ptCount val="2"/>
                <c:pt idx="0">
                  <c:v>Type X, HeartSafe</c:v>
                </c:pt>
                <c:pt idx="1">
                  <c:v>Type Y, SmartAlert</c:v>
                </c:pt>
              </c:strCache>
            </c:strRef>
          </c:cat>
          <c:val>
            <c:numRef>
              <c:f>Charts!$D$2:$D$3</c:f>
              <c:numCache>
                <c:formatCode>_(* #,##0_);_(* \(#,##0\);_(* "-"??_);_(@_)</c:formatCode>
                <c:ptCount val="2"/>
                <c:pt idx="0">
                  <c:v>2000</c:v>
                </c:pt>
                <c:pt idx="1">
                  <c:v>1600</c:v>
                </c:pt>
              </c:numCache>
            </c:numRef>
          </c:val>
          <c:extLst>
            <c:ext xmlns:c16="http://schemas.microsoft.com/office/drawing/2014/chart" uri="{C3380CC4-5D6E-409C-BE32-E72D297353CC}">
              <c16:uniqueId val="{00000001-300D-4C47-A7B3-884C3D69BBE4}"/>
            </c:ext>
          </c:extLst>
        </c:ser>
        <c:dLbls>
          <c:showLegendKey val="0"/>
          <c:showVal val="1"/>
          <c:showCatName val="0"/>
          <c:showSerName val="0"/>
          <c:showPercent val="0"/>
          <c:showBubbleSize val="0"/>
        </c:dLbls>
        <c:gapWidth val="95"/>
        <c:overlap val="100"/>
        <c:axId val="585471424"/>
        <c:axId val="585539120"/>
      </c:barChart>
      <c:catAx>
        <c:axId val="5854714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85539120"/>
        <c:crosses val="autoZero"/>
        <c:auto val="1"/>
        <c:lblAlgn val="ctr"/>
        <c:lblOffset val="100"/>
        <c:noMultiLvlLbl val="0"/>
      </c:catAx>
      <c:valAx>
        <c:axId val="585539120"/>
        <c:scaling>
          <c:orientation val="minMax"/>
        </c:scaling>
        <c:delete val="1"/>
        <c:axPos val="t"/>
        <c:numFmt formatCode="_(* #,##0_);_(* \(#,##0\);_(* &quot;-&quot;??_);_(@_)" sourceLinked="1"/>
        <c:majorTickMark val="none"/>
        <c:minorTickMark val="none"/>
        <c:tickLblPos val="nextTo"/>
        <c:crossAx val="5854714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Production Units per Hour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Charts!$C$6</c:f>
              <c:strCache>
                <c:ptCount val="1"/>
                <c:pt idx="0">
                  <c:v>Units per Hour</c:v>
                </c:pt>
              </c:strCache>
            </c:strRef>
          </c:tx>
          <c:spPr>
            <a:solidFill>
              <a:srgbClr val="00B050"/>
            </a:solidFill>
            <a:ln>
              <a:noFill/>
            </a:ln>
            <a:effectLst/>
          </c:spPr>
          <c:invertIfNegative val="0"/>
          <c:dPt>
            <c:idx val="1"/>
            <c:invertIfNegative val="0"/>
            <c:bubble3D val="0"/>
            <c:spPr>
              <a:solidFill>
                <a:srgbClr val="FF0000"/>
              </a:solidFill>
              <a:ln>
                <a:noFill/>
              </a:ln>
              <a:effectLst/>
            </c:spPr>
            <c:extLst>
              <c:ext xmlns:c16="http://schemas.microsoft.com/office/drawing/2014/chart" uri="{C3380CC4-5D6E-409C-BE32-E72D297353CC}">
                <c16:uniqueId val="{00000002-C73E-2F43-9810-D691B18274C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Charts!$B$7:$B$8</c:f>
              <c:strCache>
                <c:ptCount val="2"/>
                <c:pt idx="0">
                  <c:v>Type X, HeartSafe</c:v>
                </c:pt>
                <c:pt idx="1">
                  <c:v>Type Y, SmartAlert</c:v>
                </c:pt>
              </c:strCache>
            </c:strRef>
          </c:cat>
          <c:val>
            <c:numRef>
              <c:f>Charts!$C$7:$C$8</c:f>
              <c:numCache>
                <c:formatCode>_(* #,##0_);_(* \(#,##0\);_(* "-"??_);_(@_)</c:formatCode>
                <c:ptCount val="2"/>
                <c:pt idx="0">
                  <c:v>200</c:v>
                </c:pt>
                <c:pt idx="1">
                  <c:v>140</c:v>
                </c:pt>
              </c:numCache>
            </c:numRef>
          </c:val>
          <c:extLst>
            <c:ext xmlns:c16="http://schemas.microsoft.com/office/drawing/2014/chart" uri="{C3380CC4-5D6E-409C-BE32-E72D297353CC}">
              <c16:uniqueId val="{00000000-C73E-2F43-9810-D691B18274C0}"/>
            </c:ext>
          </c:extLst>
        </c:ser>
        <c:dLbls>
          <c:dLblPos val="outEnd"/>
          <c:showLegendKey val="0"/>
          <c:showVal val="1"/>
          <c:showCatName val="0"/>
          <c:showSerName val="0"/>
          <c:showPercent val="0"/>
          <c:showBubbleSize val="0"/>
        </c:dLbls>
        <c:gapWidth val="219"/>
        <c:overlap val="-27"/>
        <c:axId val="586852224"/>
        <c:axId val="586853872"/>
      </c:barChart>
      <c:catAx>
        <c:axId val="58685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853872"/>
        <c:crosses val="autoZero"/>
        <c:auto val="1"/>
        <c:lblAlgn val="ctr"/>
        <c:lblOffset val="100"/>
        <c:noMultiLvlLbl val="0"/>
      </c:catAx>
      <c:valAx>
        <c:axId val="58685387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8522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Weekly Profit by Hour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Charts!$K$18</c:f>
              <c:strCache>
                <c:ptCount val="1"/>
                <c:pt idx="0">
                  <c:v>Type X, HeartSafe</c:v>
                </c:pt>
              </c:strCache>
            </c:strRef>
          </c:tx>
          <c:spPr>
            <a:ln w="28575" cap="rnd">
              <a:solidFill>
                <a:srgbClr val="00B050"/>
              </a:solidFill>
              <a:round/>
            </a:ln>
            <a:effectLst/>
          </c:spPr>
          <c:marker>
            <c:symbol val="none"/>
          </c:marker>
          <c:cat>
            <c:numRef>
              <c:f>Charts!$H$19:$H$58</c:f>
              <c:numCache>
                <c:formatCode>General</c:formatCode>
                <c:ptCount val="4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numCache>
            </c:numRef>
          </c:cat>
          <c:val>
            <c:numRef>
              <c:f>Charts!$K$19:$K$58</c:f>
              <c:numCache>
                <c:formatCode>[$$-409]#,##0.00</c:formatCode>
                <c:ptCount val="40"/>
                <c:pt idx="0">
                  <c:v>5000</c:v>
                </c:pt>
                <c:pt idx="1">
                  <c:v>10000</c:v>
                </c:pt>
                <c:pt idx="2">
                  <c:v>15000</c:v>
                </c:pt>
                <c:pt idx="3">
                  <c:v>20000</c:v>
                </c:pt>
                <c:pt idx="4">
                  <c:v>25000</c:v>
                </c:pt>
                <c:pt idx="5">
                  <c:v>30000</c:v>
                </c:pt>
                <c:pt idx="6">
                  <c:v>35000</c:v>
                </c:pt>
                <c:pt idx="7">
                  <c:v>40000</c:v>
                </c:pt>
                <c:pt idx="8">
                  <c:v>45000</c:v>
                </c:pt>
                <c:pt idx="9">
                  <c:v>50000</c:v>
                </c:pt>
                <c:pt idx="10">
                  <c:v>55000</c:v>
                </c:pt>
                <c:pt idx="11">
                  <c:v>60000</c:v>
                </c:pt>
                <c:pt idx="12">
                  <c:v>65000</c:v>
                </c:pt>
                <c:pt idx="13">
                  <c:v>70000</c:v>
                </c:pt>
                <c:pt idx="14">
                  <c:v>75000</c:v>
                </c:pt>
                <c:pt idx="15">
                  <c:v>80000</c:v>
                </c:pt>
                <c:pt idx="16">
                  <c:v>85000</c:v>
                </c:pt>
                <c:pt idx="17">
                  <c:v>90000</c:v>
                </c:pt>
                <c:pt idx="18">
                  <c:v>95000</c:v>
                </c:pt>
                <c:pt idx="19">
                  <c:v>100000</c:v>
                </c:pt>
                <c:pt idx="20">
                  <c:v>105000</c:v>
                </c:pt>
                <c:pt idx="21">
                  <c:v>110000</c:v>
                </c:pt>
                <c:pt idx="22">
                  <c:v>115000</c:v>
                </c:pt>
                <c:pt idx="23">
                  <c:v>120000</c:v>
                </c:pt>
                <c:pt idx="24">
                  <c:v>125000</c:v>
                </c:pt>
                <c:pt idx="25">
                  <c:v>130000</c:v>
                </c:pt>
                <c:pt idx="26">
                  <c:v>135000</c:v>
                </c:pt>
                <c:pt idx="27">
                  <c:v>140000</c:v>
                </c:pt>
                <c:pt idx="28">
                  <c:v>145000</c:v>
                </c:pt>
                <c:pt idx="29">
                  <c:v>150000</c:v>
                </c:pt>
              </c:numCache>
            </c:numRef>
          </c:val>
          <c:smooth val="0"/>
          <c:extLst>
            <c:ext xmlns:c16="http://schemas.microsoft.com/office/drawing/2014/chart" uri="{C3380CC4-5D6E-409C-BE32-E72D297353CC}">
              <c16:uniqueId val="{00000000-9162-474A-B4CA-B43E95BBB39F}"/>
            </c:ext>
          </c:extLst>
        </c:ser>
        <c:ser>
          <c:idx val="1"/>
          <c:order val="1"/>
          <c:tx>
            <c:strRef>
              <c:f>Charts!$L$18</c:f>
              <c:strCache>
                <c:ptCount val="1"/>
                <c:pt idx="0">
                  <c:v>Type Y, SmartAlert</c:v>
                </c:pt>
              </c:strCache>
            </c:strRef>
          </c:tx>
          <c:spPr>
            <a:ln w="28575" cap="rnd">
              <a:solidFill>
                <a:srgbClr val="FF0000"/>
              </a:solidFill>
              <a:round/>
            </a:ln>
            <a:effectLst/>
          </c:spPr>
          <c:marker>
            <c:symbol val="none"/>
          </c:marker>
          <c:cat>
            <c:numRef>
              <c:f>Charts!$H$19:$H$58</c:f>
              <c:numCache>
                <c:formatCode>General</c:formatCode>
                <c:ptCount val="4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numCache>
            </c:numRef>
          </c:cat>
          <c:val>
            <c:numRef>
              <c:f>Charts!$L$19:$L$58</c:f>
              <c:numCache>
                <c:formatCode>[$$-409]#,##0.00</c:formatCode>
                <c:ptCount val="40"/>
                <c:pt idx="0">
                  <c:v>4200</c:v>
                </c:pt>
                <c:pt idx="1">
                  <c:v>8400</c:v>
                </c:pt>
                <c:pt idx="2">
                  <c:v>12600</c:v>
                </c:pt>
                <c:pt idx="3">
                  <c:v>16800</c:v>
                </c:pt>
                <c:pt idx="4">
                  <c:v>21000</c:v>
                </c:pt>
                <c:pt idx="5">
                  <c:v>25200</c:v>
                </c:pt>
                <c:pt idx="6">
                  <c:v>29400</c:v>
                </c:pt>
                <c:pt idx="7">
                  <c:v>33600</c:v>
                </c:pt>
                <c:pt idx="8">
                  <c:v>37800</c:v>
                </c:pt>
                <c:pt idx="9">
                  <c:v>42000</c:v>
                </c:pt>
                <c:pt idx="10">
                  <c:v>46200</c:v>
                </c:pt>
                <c:pt idx="11">
                  <c:v>50400</c:v>
                </c:pt>
                <c:pt idx="12">
                  <c:v>54600</c:v>
                </c:pt>
                <c:pt idx="13">
                  <c:v>58800</c:v>
                </c:pt>
                <c:pt idx="14">
                  <c:v>63000</c:v>
                </c:pt>
                <c:pt idx="15">
                  <c:v>67200</c:v>
                </c:pt>
                <c:pt idx="16">
                  <c:v>71400</c:v>
                </c:pt>
                <c:pt idx="17">
                  <c:v>75600</c:v>
                </c:pt>
                <c:pt idx="18">
                  <c:v>79800</c:v>
                </c:pt>
                <c:pt idx="19">
                  <c:v>84000</c:v>
                </c:pt>
                <c:pt idx="20">
                  <c:v>88200</c:v>
                </c:pt>
                <c:pt idx="21">
                  <c:v>92400</c:v>
                </c:pt>
                <c:pt idx="22">
                  <c:v>96600</c:v>
                </c:pt>
                <c:pt idx="23">
                  <c:v>100800</c:v>
                </c:pt>
                <c:pt idx="24">
                  <c:v>105000</c:v>
                </c:pt>
                <c:pt idx="25">
                  <c:v>109200</c:v>
                </c:pt>
                <c:pt idx="26">
                  <c:v>113400</c:v>
                </c:pt>
                <c:pt idx="27">
                  <c:v>117600</c:v>
                </c:pt>
              </c:numCache>
            </c:numRef>
          </c:val>
          <c:smooth val="0"/>
          <c:extLst>
            <c:ext xmlns:c16="http://schemas.microsoft.com/office/drawing/2014/chart" uri="{C3380CC4-5D6E-409C-BE32-E72D297353CC}">
              <c16:uniqueId val="{00000001-9162-474A-B4CA-B43E95BBB39F}"/>
            </c:ext>
          </c:extLst>
        </c:ser>
        <c:ser>
          <c:idx val="2"/>
          <c:order val="2"/>
          <c:tx>
            <c:strRef>
              <c:f>Charts!$M$18</c:f>
              <c:strCache>
                <c:ptCount val="1"/>
                <c:pt idx="0">
                  <c:v>Type X, HeartSafe (Above Capacity Limitation)</c:v>
                </c:pt>
              </c:strCache>
            </c:strRef>
          </c:tx>
          <c:spPr>
            <a:ln w="28575" cap="rnd">
              <a:solidFill>
                <a:srgbClr val="00B050"/>
              </a:solidFill>
              <a:prstDash val="dash"/>
              <a:round/>
              <a:headEnd type="none" w="med" len="med"/>
              <a:tailEnd type="arrow" w="med" len="med"/>
            </a:ln>
            <a:effectLst/>
          </c:spPr>
          <c:marker>
            <c:symbol val="none"/>
          </c:marker>
          <c:cat>
            <c:numRef>
              <c:f>Charts!$H$19:$H$58</c:f>
              <c:numCache>
                <c:formatCode>General</c:formatCode>
                <c:ptCount val="4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numCache>
            </c:numRef>
          </c:cat>
          <c:val>
            <c:numRef>
              <c:f>Charts!$M$19:$M$58</c:f>
              <c:numCache>
                <c:formatCode>General</c:formatCode>
                <c:ptCount val="40"/>
                <c:pt idx="30" formatCode="[$$-409]#,##0.00">
                  <c:v>155000</c:v>
                </c:pt>
                <c:pt idx="31" formatCode="[$$-409]#,##0.00">
                  <c:v>160000</c:v>
                </c:pt>
                <c:pt idx="32" formatCode="[$$-409]#,##0.00">
                  <c:v>165000</c:v>
                </c:pt>
                <c:pt idx="33" formatCode="[$$-409]#,##0.00">
                  <c:v>170000</c:v>
                </c:pt>
                <c:pt idx="34" formatCode="[$$-409]#,##0.00">
                  <c:v>175000</c:v>
                </c:pt>
                <c:pt idx="35" formatCode="[$$-409]#,##0.00">
                  <c:v>180000</c:v>
                </c:pt>
                <c:pt idx="36" formatCode="[$$-409]#,##0.00">
                  <c:v>185000</c:v>
                </c:pt>
                <c:pt idx="37" formatCode="[$$-409]#,##0.00">
                  <c:v>190000</c:v>
                </c:pt>
                <c:pt idx="38" formatCode="[$$-409]#,##0.00">
                  <c:v>195000</c:v>
                </c:pt>
                <c:pt idx="39" formatCode="[$$-409]#,##0.00">
                  <c:v>200000</c:v>
                </c:pt>
              </c:numCache>
            </c:numRef>
          </c:val>
          <c:smooth val="0"/>
          <c:extLst>
            <c:ext xmlns:c16="http://schemas.microsoft.com/office/drawing/2014/chart" uri="{C3380CC4-5D6E-409C-BE32-E72D297353CC}">
              <c16:uniqueId val="{00000002-9162-474A-B4CA-B43E95BBB39F}"/>
            </c:ext>
          </c:extLst>
        </c:ser>
        <c:ser>
          <c:idx val="3"/>
          <c:order val="3"/>
          <c:tx>
            <c:strRef>
              <c:f>Charts!$N$18</c:f>
              <c:strCache>
                <c:ptCount val="1"/>
                <c:pt idx="0">
                  <c:v>Type Y, SmartAlert (Above Capacity Limitation)</c:v>
                </c:pt>
              </c:strCache>
            </c:strRef>
          </c:tx>
          <c:spPr>
            <a:ln w="28575" cap="rnd">
              <a:solidFill>
                <a:srgbClr val="FF0000"/>
              </a:solidFill>
              <a:prstDash val="dash"/>
              <a:round/>
              <a:headEnd type="none" w="med" len="med"/>
              <a:tailEnd type="arrow" w="med" len="med"/>
            </a:ln>
            <a:effectLst/>
          </c:spPr>
          <c:marker>
            <c:symbol val="none"/>
          </c:marker>
          <c:cat>
            <c:numRef>
              <c:f>Charts!$H$19:$H$58</c:f>
              <c:numCache>
                <c:formatCode>General</c:formatCode>
                <c:ptCount val="4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numCache>
            </c:numRef>
          </c:cat>
          <c:val>
            <c:numRef>
              <c:f>Charts!$N$19:$N$58</c:f>
              <c:numCache>
                <c:formatCode>General</c:formatCode>
                <c:ptCount val="40"/>
                <c:pt idx="28" formatCode="[$$-409]#,##0.00">
                  <c:v>121800</c:v>
                </c:pt>
                <c:pt idx="29" formatCode="[$$-409]#,##0.00">
                  <c:v>126000</c:v>
                </c:pt>
                <c:pt idx="30" formatCode="[$$-409]#,##0.00">
                  <c:v>130200</c:v>
                </c:pt>
                <c:pt idx="31" formatCode="[$$-409]#,##0.00">
                  <c:v>134400</c:v>
                </c:pt>
                <c:pt idx="32" formatCode="[$$-409]#,##0.00">
                  <c:v>138600</c:v>
                </c:pt>
                <c:pt idx="33" formatCode="[$$-409]#,##0.00">
                  <c:v>142800</c:v>
                </c:pt>
                <c:pt idx="34" formatCode="[$$-409]#,##0.00">
                  <c:v>147000</c:v>
                </c:pt>
                <c:pt idx="35" formatCode="[$$-409]#,##0.00">
                  <c:v>151200</c:v>
                </c:pt>
                <c:pt idx="36" formatCode="[$$-409]#,##0.00">
                  <c:v>155400</c:v>
                </c:pt>
                <c:pt idx="37" formatCode="[$$-409]#,##0.00">
                  <c:v>159600</c:v>
                </c:pt>
                <c:pt idx="38" formatCode="[$$-409]#,##0.00">
                  <c:v>163800</c:v>
                </c:pt>
                <c:pt idx="39" formatCode="[$$-409]#,##0.00">
                  <c:v>168000</c:v>
                </c:pt>
              </c:numCache>
            </c:numRef>
          </c:val>
          <c:smooth val="0"/>
          <c:extLst>
            <c:ext xmlns:c16="http://schemas.microsoft.com/office/drawing/2014/chart" uri="{C3380CC4-5D6E-409C-BE32-E72D297353CC}">
              <c16:uniqueId val="{00000003-9162-474A-B4CA-B43E95BBB39F}"/>
            </c:ext>
          </c:extLst>
        </c:ser>
        <c:dLbls>
          <c:showLegendKey val="0"/>
          <c:showVal val="0"/>
          <c:showCatName val="0"/>
          <c:showSerName val="0"/>
          <c:showPercent val="0"/>
          <c:showBubbleSize val="0"/>
        </c:dLbls>
        <c:smooth val="0"/>
        <c:axId val="596299744"/>
        <c:axId val="596301392"/>
      </c:lineChart>
      <c:catAx>
        <c:axId val="59629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301392"/>
        <c:crosses val="autoZero"/>
        <c:auto val="1"/>
        <c:lblAlgn val="ctr"/>
        <c:lblOffset val="100"/>
        <c:noMultiLvlLbl val="0"/>
      </c:catAx>
      <c:valAx>
        <c:axId val="596301392"/>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299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52917</xdr:colOff>
      <xdr:row>0</xdr:row>
      <xdr:rowOff>0</xdr:rowOff>
    </xdr:from>
    <xdr:to>
      <xdr:col>9</xdr:col>
      <xdr:colOff>408517</xdr:colOff>
      <xdr:row>47</xdr:row>
      <xdr:rowOff>38100</xdr:rowOff>
    </xdr:to>
    <xdr:pic>
      <xdr:nvPicPr>
        <xdr:cNvPr id="3" name="Picture 2">
          <a:extLst>
            <a:ext uri="{FF2B5EF4-FFF2-40B4-BE49-F238E27FC236}">
              <a16:creationId xmlns:a16="http://schemas.microsoft.com/office/drawing/2014/main" id="{35A679CC-9D80-B14D-9830-EEFE53FFCB8F}"/>
            </a:ext>
          </a:extLst>
        </xdr:cNvPr>
        <xdr:cNvPicPr>
          <a:picLocks noChangeAspect="1"/>
        </xdr:cNvPicPr>
      </xdr:nvPicPr>
      <xdr:blipFill>
        <a:blip xmlns:r="http://schemas.openxmlformats.org/officeDocument/2006/relationships" r:embed="rId1"/>
        <a:stretch>
          <a:fillRect/>
        </a:stretch>
      </xdr:blipFill>
      <xdr:spPr>
        <a:xfrm>
          <a:off x="52917" y="0"/>
          <a:ext cx="6451600" cy="8991600"/>
        </a:xfrm>
        <a:prstGeom prst="rect">
          <a:avLst/>
        </a:prstGeom>
      </xdr:spPr>
    </xdr:pic>
    <xdr:clientData/>
  </xdr:twoCellAnchor>
  <xdr:twoCellAnchor>
    <xdr:from>
      <xdr:col>9</xdr:col>
      <xdr:colOff>622300</xdr:colOff>
      <xdr:row>0</xdr:row>
      <xdr:rowOff>31750</xdr:rowOff>
    </xdr:from>
    <xdr:to>
      <xdr:col>19</xdr:col>
      <xdr:colOff>330200</xdr:colOff>
      <xdr:row>62</xdr:row>
      <xdr:rowOff>82550</xdr:rowOff>
    </xdr:to>
    <xdr:grpSp>
      <xdr:nvGrpSpPr>
        <xdr:cNvPr id="6" name="Group 5">
          <a:extLst>
            <a:ext uri="{FF2B5EF4-FFF2-40B4-BE49-F238E27FC236}">
              <a16:creationId xmlns:a16="http://schemas.microsoft.com/office/drawing/2014/main" id="{8B4053B1-42BB-9141-ABCB-007F0C85EA16}"/>
            </a:ext>
          </a:extLst>
        </xdr:cNvPr>
        <xdr:cNvGrpSpPr/>
      </xdr:nvGrpSpPr>
      <xdr:grpSpPr>
        <a:xfrm>
          <a:off x="6718300" y="31750"/>
          <a:ext cx="6481233" cy="11861800"/>
          <a:chOff x="6680200" y="0"/>
          <a:chExt cx="6438900" cy="11861800"/>
        </a:xfrm>
      </xdr:grpSpPr>
      <xdr:pic>
        <xdr:nvPicPr>
          <xdr:cNvPr id="4" name="Picture 3">
            <a:extLst>
              <a:ext uri="{FF2B5EF4-FFF2-40B4-BE49-F238E27FC236}">
                <a16:creationId xmlns:a16="http://schemas.microsoft.com/office/drawing/2014/main" id="{EF6FBCAE-BA8F-2143-9235-A1BF9DD1EEE0}"/>
              </a:ext>
            </a:extLst>
          </xdr:cNvPr>
          <xdr:cNvPicPr>
            <a:picLocks noChangeAspect="1"/>
          </xdr:cNvPicPr>
        </xdr:nvPicPr>
        <xdr:blipFill>
          <a:blip xmlns:r="http://schemas.openxmlformats.org/officeDocument/2006/relationships" r:embed="rId2"/>
          <a:stretch>
            <a:fillRect/>
          </a:stretch>
        </xdr:blipFill>
        <xdr:spPr>
          <a:xfrm>
            <a:off x="6705600" y="0"/>
            <a:ext cx="6413500" cy="6794500"/>
          </a:xfrm>
          <a:prstGeom prst="rect">
            <a:avLst/>
          </a:prstGeom>
        </xdr:spPr>
      </xdr:pic>
      <xdr:pic>
        <xdr:nvPicPr>
          <xdr:cNvPr id="5" name="Picture 4">
            <a:extLst>
              <a:ext uri="{FF2B5EF4-FFF2-40B4-BE49-F238E27FC236}">
                <a16:creationId xmlns:a16="http://schemas.microsoft.com/office/drawing/2014/main" id="{F0A56A86-1EAA-4C42-8419-5E3C420C65F3}"/>
              </a:ext>
            </a:extLst>
          </xdr:cNvPr>
          <xdr:cNvPicPr>
            <a:picLocks noChangeAspect="1"/>
          </xdr:cNvPicPr>
        </xdr:nvPicPr>
        <xdr:blipFill>
          <a:blip xmlns:r="http://schemas.openxmlformats.org/officeDocument/2006/relationships" r:embed="rId3"/>
          <a:stretch>
            <a:fillRect/>
          </a:stretch>
        </xdr:blipFill>
        <xdr:spPr>
          <a:xfrm>
            <a:off x="6680200" y="6731000"/>
            <a:ext cx="6413500" cy="5130800"/>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730251</xdr:colOff>
      <xdr:row>0</xdr:row>
      <xdr:rowOff>316442</xdr:rowOff>
    </xdr:from>
    <xdr:to>
      <xdr:col>13</xdr:col>
      <xdr:colOff>317501</xdr:colOff>
      <xdr:row>13</xdr:row>
      <xdr:rowOff>138642</xdr:rowOff>
    </xdr:to>
    <xdr:graphicFrame macro="">
      <xdr:nvGraphicFramePr>
        <xdr:cNvPr id="4" name="Chart 3">
          <a:extLst>
            <a:ext uri="{FF2B5EF4-FFF2-40B4-BE49-F238E27FC236}">
              <a16:creationId xmlns:a16="http://schemas.microsoft.com/office/drawing/2014/main" id="{4B9B1786-F959-F34B-843A-71CCABAD2D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9</xdr:row>
      <xdr:rowOff>20109</xdr:rowOff>
    </xdr:from>
    <xdr:to>
      <xdr:col>5</xdr:col>
      <xdr:colOff>338667</xdr:colOff>
      <xdr:row>23</xdr:row>
      <xdr:rowOff>96309</xdr:rowOff>
    </xdr:to>
    <xdr:graphicFrame macro="">
      <xdr:nvGraphicFramePr>
        <xdr:cNvPr id="7" name="Chart 6">
          <a:extLst>
            <a:ext uri="{FF2B5EF4-FFF2-40B4-BE49-F238E27FC236}">
              <a16:creationId xmlns:a16="http://schemas.microsoft.com/office/drawing/2014/main" id="{8E711C65-E01E-BA4E-876E-84C951E5C9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179917</xdr:colOff>
      <xdr:row>25</xdr:row>
      <xdr:rowOff>73023</xdr:rowOff>
    </xdr:from>
    <xdr:to>
      <xdr:col>6</xdr:col>
      <xdr:colOff>645584</xdr:colOff>
      <xdr:row>45</xdr:row>
      <xdr:rowOff>10582</xdr:rowOff>
    </xdr:to>
    <xdr:graphicFrame macro="">
      <xdr:nvGraphicFramePr>
        <xdr:cNvPr id="11" name="Chart 10">
          <a:extLst>
            <a:ext uri="{FF2B5EF4-FFF2-40B4-BE49-F238E27FC236}">
              <a16:creationId xmlns:a16="http://schemas.microsoft.com/office/drawing/2014/main" id="{327CFEF3-8393-8144-A27E-F8CB7366F8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fda.gov/medical-devices/products-and-medical-procedures/device-approvals-denials-and-clearance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showGridLines="0" zoomScale="120" zoomScaleNormal="120" workbookViewId="0">
      <selection activeCell="T9" sqref="T9"/>
    </sheetView>
  </sheetViews>
  <sheetFormatPr baseColWidth="10" defaultColWidth="8.83203125" defaultRowHeight="1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77A55-5419-1C4A-B863-C60C3E9E82F2}">
  <dimension ref="A1:F29"/>
  <sheetViews>
    <sheetView showGridLines="0" zoomScale="120" zoomScaleNormal="120" workbookViewId="0">
      <selection activeCell="E5" sqref="E5"/>
    </sheetView>
  </sheetViews>
  <sheetFormatPr baseColWidth="10" defaultColWidth="8.83203125" defaultRowHeight="15" x14ac:dyDescent="0.2"/>
  <cols>
    <col min="1" max="1" width="19" bestFit="1" customWidth="1"/>
    <col min="2" max="2" width="12.83203125" customWidth="1"/>
    <col min="3" max="3" width="13.1640625" bestFit="1" customWidth="1"/>
    <col min="5" max="5" width="32.33203125" customWidth="1"/>
    <col min="6" max="6" width="74.6640625" customWidth="1"/>
  </cols>
  <sheetData>
    <row r="1" spans="1:6" ht="19" x14ac:dyDescent="0.25">
      <c r="A1" s="12"/>
      <c r="B1" s="43" t="s">
        <v>7</v>
      </c>
      <c r="C1" s="43" t="s">
        <v>11</v>
      </c>
      <c r="D1" s="12"/>
    </row>
    <row r="2" spans="1:6" ht="19" x14ac:dyDescent="0.25">
      <c r="A2" s="44" t="s">
        <v>8</v>
      </c>
      <c r="B2" s="14" t="s">
        <v>9</v>
      </c>
      <c r="C2" s="14" t="s">
        <v>9</v>
      </c>
      <c r="D2" s="12"/>
    </row>
    <row r="3" spans="1:6" ht="19" x14ac:dyDescent="0.25">
      <c r="A3" s="44"/>
      <c r="B3" s="14" t="s">
        <v>10</v>
      </c>
      <c r="C3" s="14" t="s">
        <v>10</v>
      </c>
      <c r="D3" s="12"/>
    </row>
    <row r="4" spans="1:6" ht="19" x14ac:dyDescent="0.25">
      <c r="A4" s="44"/>
      <c r="B4" s="15"/>
      <c r="C4" s="15" t="s">
        <v>12</v>
      </c>
      <c r="D4" s="12"/>
    </row>
    <row r="5" spans="1:6" ht="19" x14ac:dyDescent="0.25">
      <c r="A5" s="44"/>
      <c r="B5" s="15"/>
      <c r="C5" s="15" t="s">
        <v>13</v>
      </c>
      <c r="D5" s="12"/>
    </row>
    <row r="6" spans="1:6" ht="19" x14ac:dyDescent="0.25">
      <c r="A6" s="44"/>
      <c r="B6" s="15"/>
      <c r="C6" s="15" t="s">
        <v>14</v>
      </c>
      <c r="D6" s="12"/>
    </row>
    <row r="7" spans="1:6" ht="19" x14ac:dyDescent="0.25">
      <c r="A7" s="44" t="s">
        <v>15</v>
      </c>
      <c r="B7" s="15" t="s">
        <v>16</v>
      </c>
      <c r="C7" s="15" t="s">
        <v>16</v>
      </c>
      <c r="D7" s="12"/>
    </row>
    <row r="8" spans="1:6" ht="19" x14ac:dyDescent="0.25">
      <c r="A8" s="44"/>
      <c r="B8" s="15"/>
      <c r="C8" s="15" t="s">
        <v>17</v>
      </c>
      <c r="D8" s="12"/>
    </row>
    <row r="9" spans="1:6" ht="19" x14ac:dyDescent="0.25">
      <c r="A9" s="44"/>
      <c r="B9" s="15"/>
      <c r="C9" s="15" t="s">
        <v>18</v>
      </c>
      <c r="D9" s="12"/>
    </row>
    <row r="10" spans="1:6" ht="19" x14ac:dyDescent="0.25">
      <c r="A10" s="44"/>
      <c r="B10" s="15"/>
      <c r="C10" s="15" t="s">
        <v>19</v>
      </c>
      <c r="D10" s="12"/>
      <c r="E10" s="38"/>
      <c r="F10" s="38"/>
    </row>
    <row r="11" spans="1:6" ht="19" x14ac:dyDescent="0.2">
      <c r="E11" s="74" t="s">
        <v>39</v>
      </c>
      <c r="F11" s="74" t="s">
        <v>40</v>
      </c>
    </row>
    <row r="12" spans="1:6" ht="51" x14ac:dyDescent="0.2">
      <c r="E12" s="42" t="s">
        <v>45</v>
      </c>
      <c r="F12" s="75" t="s">
        <v>70</v>
      </c>
    </row>
    <row r="13" spans="1:6" ht="34" x14ac:dyDescent="0.2">
      <c r="E13" s="76"/>
      <c r="F13" s="80" t="s">
        <v>69</v>
      </c>
    </row>
    <row r="14" spans="1:6" ht="16" x14ac:dyDescent="0.2">
      <c r="A14" s="12"/>
      <c r="E14" s="76"/>
      <c r="F14" s="77" t="s">
        <v>68</v>
      </c>
    </row>
    <row r="15" spans="1:6" ht="85" x14ac:dyDescent="0.2">
      <c r="E15" s="78" t="s">
        <v>43</v>
      </c>
      <c r="F15" s="79" t="s">
        <v>63</v>
      </c>
    </row>
    <row r="16" spans="1:6" ht="85" x14ac:dyDescent="0.2">
      <c r="E16" s="42" t="s">
        <v>41</v>
      </c>
      <c r="F16" s="75" t="s">
        <v>64</v>
      </c>
    </row>
    <row r="17" spans="5:6" ht="102" x14ac:dyDescent="0.2">
      <c r="E17" s="78" t="s">
        <v>42</v>
      </c>
      <c r="F17" s="79" t="s">
        <v>65</v>
      </c>
    </row>
    <row r="18" spans="5:6" ht="68" x14ac:dyDescent="0.2">
      <c r="E18" s="42" t="s">
        <v>46</v>
      </c>
      <c r="F18" s="75" t="s">
        <v>66</v>
      </c>
    </row>
    <row r="19" spans="5:6" ht="85" x14ac:dyDescent="0.2">
      <c r="E19" s="78" t="s">
        <v>44</v>
      </c>
      <c r="F19" s="79" t="s">
        <v>67</v>
      </c>
    </row>
    <row r="20" spans="5:6" x14ac:dyDescent="0.2">
      <c r="E20" s="38"/>
      <c r="F20" s="38"/>
    </row>
    <row r="21" spans="5:6" x14ac:dyDescent="0.2">
      <c r="E21" s="38"/>
      <c r="F21" s="38"/>
    </row>
    <row r="22" spans="5:6" x14ac:dyDescent="0.2">
      <c r="E22" s="38"/>
      <c r="F22" s="38"/>
    </row>
    <row r="23" spans="5:6" x14ac:dyDescent="0.2">
      <c r="E23" s="38"/>
      <c r="F23" s="38"/>
    </row>
    <row r="24" spans="5:6" x14ac:dyDescent="0.2">
      <c r="E24" s="38"/>
      <c r="F24" s="38"/>
    </row>
    <row r="25" spans="5:6" x14ac:dyDescent="0.2">
      <c r="E25" s="38"/>
      <c r="F25" s="38"/>
    </row>
    <row r="26" spans="5:6" x14ac:dyDescent="0.2">
      <c r="E26" s="38"/>
      <c r="F26" s="38"/>
    </row>
    <row r="27" spans="5:6" x14ac:dyDescent="0.2">
      <c r="E27" s="38"/>
      <c r="F27" s="38"/>
    </row>
    <row r="28" spans="5:6" x14ac:dyDescent="0.2">
      <c r="E28" s="38"/>
      <c r="F28" s="38"/>
    </row>
    <row r="29" spans="5:6" x14ac:dyDescent="0.2">
      <c r="F29" s="38"/>
    </row>
  </sheetData>
  <hyperlinks>
    <hyperlink ref="F14" r:id="rId1" xr:uid="{1036DBEE-7AD6-6047-B721-C3AFF6DF7A1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9170E-6523-3B4A-9408-BDBFD746F9F2}">
  <dimension ref="B1:N58"/>
  <sheetViews>
    <sheetView showGridLines="0" zoomScale="120" zoomScaleNormal="120" workbookViewId="0">
      <selection activeCell="F22" sqref="F22"/>
    </sheetView>
  </sheetViews>
  <sheetFormatPr baseColWidth="10" defaultRowHeight="15" x14ac:dyDescent="0.2"/>
  <cols>
    <col min="2" max="2" width="15.5" bestFit="1" customWidth="1"/>
    <col min="3" max="3" width="12.33203125" bestFit="1" customWidth="1"/>
    <col min="4" max="4" width="15.83203125" customWidth="1"/>
    <col min="5" max="5" width="11.83203125" customWidth="1"/>
    <col min="8" max="8" width="8" customWidth="1"/>
    <col min="9" max="10" width="15.5" bestFit="1" customWidth="1"/>
    <col min="11" max="11" width="14.5" style="22" bestFit="1" customWidth="1"/>
    <col min="12" max="12" width="15.5" style="22" bestFit="1" customWidth="1"/>
  </cols>
  <sheetData>
    <row r="1" spans="2:6" ht="48" x14ac:dyDescent="0.2">
      <c r="B1" s="12"/>
      <c r="C1" s="34" t="s">
        <v>32</v>
      </c>
      <c r="D1" s="34" t="s">
        <v>33</v>
      </c>
      <c r="E1" s="34" t="s">
        <v>34</v>
      </c>
      <c r="F1" s="34" t="s">
        <v>35</v>
      </c>
    </row>
    <row r="2" spans="2:6" x14ac:dyDescent="0.2">
      <c r="B2" s="31" t="s">
        <v>30</v>
      </c>
      <c r="C2" s="32">
        <v>6000</v>
      </c>
      <c r="D2" s="33">
        <f>(200*40)-C2</f>
        <v>2000</v>
      </c>
      <c r="E2" s="33">
        <f>C2/200</f>
        <v>30</v>
      </c>
      <c r="F2" s="33">
        <f>40-E2</f>
        <v>10</v>
      </c>
    </row>
    <row r="3" spans="2:6" x14ac:dyDescent="0.2">
      <c r="B3" s="31" t="s">
        <v>31</v>
      </c>
      <c r="C3" s="32">
        <v>4000</v>
      </c>
      <c r="D3" s="33">
        <f>(140*40)-C3</f>
        <v>1600</v>
      </c>
      <c r="E3" s="33">
        <f>C3/140</f>
        <v>28.571428571428573</v>
      </c>
      <c r="F3" s="33">
        <f>40-E3</f>
        <v>11.428571428571427</v>
      </c>
    </row>
    <row r="6" spans="2:6" x14ac:dyDescent="0.2">
      <c r="B6" s="36"/>
      <c r="C6" s="35" t="s">
        <v>36</v>
      </c>
    </row>
    <row r="7" spans="2:6" x14ac:dyDescent="0.2">
      <c r="B7" s="31" t="s">
        <v>30</v>
      </c>
      <c r="C7" s="32">
        <v>200</v>
      </c>
    </row>
    <row r="8" spans="2:6" x14ac:dyDescent="0.2">
      <c r="B8" s="31" t="s">
        <v>31</v>
      </c>
      <c r="C8" s="32">
        <v>140</v>
      </c>
    </row>
    <row r="17" spans="8:14" x14ac:dyDescent="0.2">
      <c r="I17" s="40" t="s">
        <v>38</v>
      </c>
      <c r="J17" s="40"/>
      <c r="K17" s="41" t="s">
        <v>51</v>
      </c>
      <c r="L17" s="41"/>
      <c r="M17" s="41" t="s">
        <v>52</v>
      </c>
      <c r="N17" s="41"/>
    </row>
    <row r="18" spans="8:14" x14ac:dyDescent="0.2">
      <c r="H18" s="31" t="s">
        <v>37</v>
      </c>
      <c r="I18" s="31" t="s">
        <v>30</v>
      </c>
      <c r="J18" s="31" t="s">
        <v>31</v>
      </c>
      <c r="K18" s="37" t="s">
        <v>30</v>
      </c>
      <c r="L18" s="37" t="s">
        <v>31</v>
      </c>
      <c r="M18" s="37" t="s">
        <v>54</v>
      </c>
      <c r="N18" s="37" t="s">
        <v>53</v>
      </c>
    </row>
    <row r="19" spans="8:14" x14ac:dyDescent="0.2">
      <c r="H19" s="2">
        <v>1</v>
      </c>
      <c r="I19" s="2">
        <f>200</f>
        <v>200</v>
      </c>
      <c r="J19" s="2">
        <v>140</v>
      </c>
      <c r="K19" s="24">
        <f>I19*25</f>
        <v>5000</v>
      </c>
      <c r="L19" s="24">
        <f>J19*30</f>
        <v>4200</v>
      </c>
      <c r="M19" s="2"/>
      <c r="N19" s="2"/>
    </row>
    <row r="20" spans="8:14" x14ac:dyDescent="0.2">
      <c r="H20" s="2">
        <v>2</v>
      </c>
      <c r="I20" s="2">
        <f>I19+200</f>
        <v>400</v>
      </c>
      <c r="J20" s="2">
        <f>140+J19</f>
        <v>280</v>
      </c>
      <c r="K20" s="24">
        <f t="shared" ref="K20:K48" si="0">I20*25</f>
        <v>10000</v>
      </c>
      <c r="L20" s="24">
        <f t="shared" ref="L20:L46" si="1">J20*30</f>
        <v>8400</v>
      </c>
      <c r="M20" s="2"/>
      <c r="N20" s="2"/>
    </row>
    <row r="21" spans="8:14" x14ac:dyDescent="0.2">
      <c r="H21" s="2">
        <v>3</v>
      </c>
      <c r="I21" s="2">
        <f t="shared" ref="I21:I58" si="2">I20+200</f>
        <v>600</v>
      </c>
      <c r="J21" s="2">
        <f t="shared" ref="J21:J58" si="3">140+J20</f>
        <v>420</v>
      </c>
      <c r="K21" s="24">
        <f t="shared" si="0"/>
        <v>15000</v>
      </c>
      <c r="L21" s="24">
        <f t="shared" si="1"/>
        <v>12600</v>
      </c>
      <c r="M21" s="2"/>
      <c r="N21" s="2"/>
    </row>
    <row r="22" spans="8:14" x14ac:dyDescent="0.2">
      <c r="H22" s="2">
        <v>4</v>
      </c>
      <c r="I22" s="2">
        <f t="shared" si="2"/>
        <v>800</v>
      </c>
      <c r="J22" s="2">
        <f t="shared" si="3"/>
        <v>560</v>
      </c>
      <c r="K22" s="24">
        <f t="shared" si="0"/>
        <v>20000</v>
      </c>
      <c r="L22" s="24">
        <f t="shared" si="1"/>
        <v>16800</v>
      </c>
      <c r="M22" s="2"/>
      <c r="N22" s="2"/>
    </row>
    <row r="23" spans="8:14" x14ac:dyDescent="0.2">
      <c r="H23" s="2">
        <v>5</v>
      </c>
      <c r="I23" s="2">
        <f t="shared" si="2"/>
        <v>1000</v>
      </c>
      <c r="J23" s="2">
        <f t="shared" si="3"/>
        <v>700</v>
      </c>
      <c r="K23" s="24">
        <f t="shared" si="0"/>
        <v>25000</v>
      </c>
      <c r="L23" s="24">
        <f t="shared" si="1"/>
        <v>21000</v>
      </c>
      <c r="M23" s="2"/>
      <c r="N23" s="2"/>
    </row>
    <row r="24" spans="8:14" x14ac:dyDescent="0.2">
      <c r="H24" s="2">
        <v>6</v>
      </c>
      <c r="I24" s="2">
        <f t="shared" si="2"/>
        <v>1200</v>
      </c>
      <c r="J24" s="2">
        <f t="shared" si="3"/>
        <v>840</v>
      </c>
      <c r="K24" s="24">
        <f t="shared" si="0"/>
        <v>30000</v>
      </c>
      <c r="L24" s="24">
        <f t="shared" si="1"/>
        <v>25200</v>
      </c>
      <c r="M24" s="2"/>
      <c r="N24" s="2"/>
    </row>
    <row r="25" spans="8:14" x14ac:dyDescent="0.2">
      <c r="H25" s="2">
        <v>7</v>
      </c>
      <c r="I25" s="2">
        <f t="shared" si="2"/>
        <v>1400</v>
      </c>
      <c r="J25" s="2">
        <f t="shared" si="3"/>
        <v>980</v>
      </c>
      <c r="K25" s="24">
        <f t="shared" si="0"/>
        <v>35000</v>
      </c>
      <c r="L25" s="24">
        <f t="shared" si="1"/>
        <v>29400</v>
      </c>
      <c r="M25" s="2"/>
      <c r="N25" s="2"/>
    </row>
    <row r="26" spans="8:14" x14ac:dyDescent="0.2">
      <c r="H26" s="2">
        <v>8</v>
      </c>
      <c r="I26" s="2">
        <f t="shared" si="2"/>
        <v>1600</v>
      </c>
      <c r="J26" s="2">
        <f t="shared" si="3"/>
        <v>1120</v>
      </c>
      <c r="K26" s="24">
        <f t="shared" si="0"/>
        <v>40000</v>
      </c>
      <c r="L26" s="24">
        <f t="shared" si="1"/>
        <v>33600</v>
      </c>
      <c r="M26" s="2"/>
      <c r="N26" s="2"/>
    </row>
    <row r="27" spans="8:14" x14ac:dyDescent="0.2">
      <c r="H27" s="2">
        <v>9</v>
      </c>
      <c r="I27" s="2">
        <f t="shared" si="2"/>
        <v>1800</v>
      </c>
      <c r="J27" s="2">
        <f t="shared" si="3"/>
        <v>1260</v>
      </c>
      <c r="K27" s="24">
        <f t="shared" si="0"/>
        <v>45000</v>
      </c>
      <c r="L27" s="24">
        <f t="shared" si="1"/>
        <v>37800</v>
      </c>
      <c r="M27" s="2"/>
      <c r="N27" s="2"/>
    </row>
    <row r="28" spans="8:14" x14ac:dyDescent="0.2">
      <c r="H28" s="2">
        <v>10</v>
      </c>
      <c r="I28" s="2">
        <f t="shared" si="2"/>
        <v>2000</v>
      </c>
      <c r="J28" s="2">
        <f t="shared" si="3"/>
        <v>1400</v>
      </c>
      <c r="K28" s="24">
        <f t="shared" si="0"/>
        <v>50000</v>
      </c>
      <c r="L28" s="24">
        <f t="shared" si="1"/>
        <v>42000</v>
      </c>
      <c r="M28" s="2"/>
      <c r="N28" s="2"/>
    </row>
    <row r="29" spans="8:14" x14ac:dyDescent="0.2">
      <c r="H29" s="2">
        <v>11</v>
      </c>
      <c r="I29" s="2">
        <f t="shared" si="2"/>
        <v>2200</v>
      </c>
      <c r="J29" s="2">
        <f t="shared" si="3"/>
        <v>1540</v>
      </c>
      <c r="K29" s="24">
        <f t="shared" si="0"/>
        <v>55000</v>
      </c>
      <c r="L29" s="24">
        <f t="shared" si="1"/>
        <v>46200</v>
      </c>
      <c r="M29" s="2"/>
      <c r="N29" s="2"/>
    </row>
    <row r="30" spans="8:14" x14ac:dyDescent="0.2">
      <c r="H30" s="2">
        <v>12</v>
      </c>
      <c r="I30" s="2">
        <f t="shared" si="2"/>
        <v>2400</v>
      </c>
      <c r="J30" s="2">
        <f t="shared" si="3"/>
        <v>1680</v>
      </c>
      <c r="K30" s="24">
        <f t="shared" si="0"/>
        <v>60000</v>
      </c>
      <c r="L30" s="24">
        <f t="shared" si="1"/>
        <v>50400</v>
      </c>
      <c r="M30" s="2"/>
      <c r="N30" s="2"/>
    </row>
    <row r="31" spans="8:14" x14ac:dyDescent="0.2">
      <c r="H31" s="2">
        <v>13</v>
      </c>
      <c r="I31" s="2">
        <f t="shared" si="2"/>
        <v>2600</v>
      </c>
      <c r="J31" s="2">
        <f t="shared" si="3"/>
        <v>1820</v>
      </c>
      <c r="K31" s="24">
        <f t="shared" si="0"/>
        <v>65000</v>
      </c>
      <c r="L31" s="24">
        <f t="shared" si="1"/>
        <v>54600</v>
      </c>
      <c r="M31" s="2"/>
      <c r="N31" s="2"/>
    </row>
    <row r="32" spans="8:14" x14ac:dyDescent="0.2">
      <c r="H32" s="2">
        <v>14</v>
      </c>
      <c r="I32" s="2">
        <f t="shared" si="2"/>
        <v>2800</v>
      </c>
      <c r="J32" s="2">
        <f t="shared" si="3"/>
        <v>1960</v>
      </c>
      <c r="K32" s="24">
        <f t="shared" si="0"/>
        <v>70000</v>
      </c>
      <c r="L32" s="24">
        <f t="shared" si="1"/>
        <v>58800</v>
      </c>
      <c r="M32" s="2"/>
      <c r="N32" s="2"/>
    </row>
    <row r="33" spans="8:14" x14ac:dyDescent="0.2">
      <c r="H33" s="2">
        <v>15</v>
      </c>
      <c r="I33" s="2">
        <f t="shared" si="2"/>
        <v>3000</v>
      </c>
      <c r="J33" s="2">
        <f t="shared" si="3"/>
        <v>2100</v>
      </c>
      <c r="K33" s="24">
        <f t="shared" si="0"/>
        <v>75000</v>
      </c>
      <c r="L33" s="24">
        <f t="shared" si="1"/>
        <v>63000</v>
      </c>
      <c r="M33" s="2"/>
      <c r="N33" s="2"/>
    </row>
    <row r="34" spans="8:14" x14ac:dyDescent="0.2">
      <c r="H34" s="2">
        <v>16</v>
      </c>
      <c r="I34" s="2">
        <f t="shared" si="2"/>
        <v>3200</v>
      </c>
      <c r="J34" s="2">
        <f t="shared" si="3"/>
        <v>2240</v>
      </c>
      <c r="K34" s="24">
        <f t="shared" si="0"/>
        <v>80000</v>
      </c>
      <c r="L34" s="24">
        <f t="shared" si="1"/>
        <v>67200</v>
      </c>
      <c r="M34" s="2"/>
      <c r="N34" s="2"/>
    </row>
    <row r="35" spans="8:14" x14ac:dyDescent="0.2">
      <c r="H35" s="2">
        <v>17</v>
      </c>
      <c r="I35" s="2">
        <f t="shared" si="2"/>
        <v>3400</v>
      </c>
      <c r="J35" s="2">
        <f t="shared" si="3"/>
        <v>2380</v>
      </c>
      <c r="K35" s="24">
        <f t="shared" si="0"/>
        <v>85000</v>
      </c>
      <c r="L35" s="24">
        <f t="shared" si="1"/>
        <v>71400</v>
      </c>
      <c r="M35" s="2"/>
      <c r="N35" s="2"/>
    </row>
    <row r="36" spans="8:14" x14ac:dyDescent="0.2">
      <c r="H36" s="2">
        <v>18</v>
      </c>
      <c r="I36" s="2">
        <f t="shared" si="2"/>
        <v>3600</v>
      </c>
      <c r="J36" s="2">
        <f t="shared" si="3"/>
        <v>2520</v>
      </c>
      <c r="K36" s="24">
        <f t="shared" si="0"/>
        <v>90000</v>
      </c>
      <c r="L36" s="24">
        <f t="shared" si="1"/>
        <v>75600</v>
      </c>
      <c r="M36" s="2"/>
      <c r="N36" s="2"/>
    </row>
    <row r="37" spans="8:14" x14ac:dyDescent="0.2">
      <c r="H37" s="2">
        <v>19</v>
      </c>
      <c r="I37" s="2">
        <f t="shared" si="2"/>
        <v>3800</v>
      </c>
      <c r="J37" s="2">
        <f t="shared" si="3"/>
        <v>2660</v>
      </c>
      <c r="K37" s="24">
        <f t="shared" si="0"/>
        <v>95000</v>
      </c>
      <c r="L37" s="24">
        <f t="shared" si="1"/>
        <v>79800</v>
      </c>
      <c r="M37" s="2"/>
      <c r="N37" s="2"/>
    </row>
    <row r="38" spans="8:14" x14ac:dyDescent="0.2">
      <c r="H38" s="2">
        <v>20</v>
      </c>
      <c r="I38" s="2">
        <f t="shared" si="2"/>
        <v>4000</v>
      </c>
      <c r="J38" s="2">
        <f t="shared" si="3"/>
        <v>2800</v>
      </c>
      <c r="K38" s="24">
        <f t="shared" si="0"/>
        <v>100000</v>
      </c>
      <c r="L38" s="24">
        <f t="shared" si="1"/>
        <v>84000</v>
      </c>
      <c r="M38" s="2"/>
      <c r="N38" s="2"/>
    </row>
    <row r="39" spans="8:14" x14ac:dyDescent="0.2">
      <c r="H39" s="2">
        <v>21</v>
      </c>
      <c r="I39" s="2">
        <f t="shared" si="2"/>
        <v>4200</v>
      </c>
      <c r="J39" s="2">
        <f t="shared" si="3"/>
        <v>2940</v>
      </c>
      <c r="K39" s="24">
        <f t="shared" si="0"/>
        <v>105000</v>
      </c>
      <c r="L39" s="24">
        <f t="shared" si="1"/>
        <v>88200</v>
      </c>
      <c r="M39" s="2"/>
      <c r="N39" s="2"/>
    </row>
    <row r="40" spans="8:14" x14ac:dyDescent="0.2">
      <c r="H40" s="2">
        <v>22</v>
      </c>
      <c r="I40" s="2">
        <f t="shared" si="2"/>
        <v>4400</v>
      </c>
      <c r="J40" s="2">
        <f t="shared" si="3"/>
        <v>3080</v>
      </c>
      <c r="K40" s="24">
        <f t="shared" si="0"/>
        <v>110000</v>
      </c>
      <c r="L40" s="24">
        <f t="shared" si="1"/>
        <v>92400</v>
      </c>
      <c r="M40" s="2"/>
      <c r="N40" s="2"/>
    </row>
    <row r="41" spans="8:14" x14ac:dyDescent="0.2">
      <c r="H41" s="2">
        <v>23</v>
      </c>
      <c r="I41" s="2">
        <f t="shared" si="2"/>
        <v>4600</v>
      </c>
      <c r="J41" s="2">
        <f t="shared" si="3"/>
        <v>3220</v>
      </c>
      <c r="K41" s="24">
        <f t="shared" si="0"/>
        <v>115000</v>
      </c>
      <c r="L41" s="24">
        <f t="shared" si="1"/>
        <v>96600</v>
      </c>
      <c r="M41" s="2"/>
      <c r="N41" s="2"/>
    </row>
    <row r="42" spans="8:14" x14ac:dyDescent="0.2">
      <c r="H42" s="2">
        <v>24</v>
      </c>
      <c r="I42" s="2">
        <f t="shared" si="2"/>
        <v>4800</v>
      </c>
      <c r="J42" s="2">
        <f t="shared" si="3"/>
        <v>3360</v>
      </c>
      <c r="K42" s="24">
        <f t="shared" si="0"/>
        <v>120000</v>
      </c>
      <c r="L42" s="24">
        <f t="shared" si="1"/>
        <v>100800</v>
      </c>
      <c r="M42" s="2"/>
      <c r="N42" s="2"/>
    </row>
    <row r="43" spans="8:14" x14ac:dyDescent="0.2">
      <c r="H43" s="2">
        <v>25</v>
      </c>
      <c r="I43" s="2">
        <f t="shared" si="2"/>
        <v>5000</v>
      </c>
      <c r="J43" s="2">
        <f t="shared" si="3"/>
        <v>3500</v>
      </c>
      <c r="K43" s="24">
        <f t="shared" si="0"/>
        <v>125000</v>
      </c>
      <c r="L43" s="24">
        <f t="shared" si="1"/>
        <v>105000</v>
      </c>
      <c r="M43" s="2"/>
      <c r="N43" s="2"/>
    </row>
    <row r="44" spans="8:14" x14ac:dyDescent="0.2">
      <c r="H44" s="2">
        <v>26</v>
      </c>
      <c r="I44" s="2">
        <f t="shared" si="2"/>
        <v>5200</v>
      </c>
      <c r="J44" s="2">
        <f t="shared" si="3"/>
        <v>3640</v>
      </c>
      <c r="K44" s="24">
        <f t="shared" si="0"/>
        <v>130000</v>
      </c>
      <c r="L44" s="24">
        <f t="shared" si="1"/>
        <v>109200</v>
      </c>
      <c r="M44" s="2"/>
      <c r="N44" s="2"/>
    </row>
    <row r="45" spans="8:14" x14ac:dyDescent="0.2">
      <c r="H45" s="2">
        <v>27</v>
      </c>
      <c r="I45" s="2">
        <f t="shared" si="2"/>
        <v>5400</v>
      </c>
      <c r="J45" s="2">
        <f t="shared" si="3"/>
        <v>3780</v>
      </c>
      <c r="K45" s="24">
        <f t="shared" si="0"/>
        <v>135000</v>
      </c>
      <c r="L45" s="24">
        <f t="shared" si="1"/>
        <v>113400</v>
      </c>
      <c r="M45" s="2"/>
      <c r="N45" s="2"/>
    </row>
    <row r="46" spans="8:14" x14ac:dyDescent="0.2">
      <c r="H46" s="2">
        <v>28</v>
      </c>
      <c r="I46" s="2">
        <f t="shared" si="2"/>
        <v>5600</v>
      </c>
      <c r="J46" s="2">
        <f t="shared" si="3"/>
        <v>3920</v>
      </c>
      <c r="K46" s="24">
        <f t="shared" si="0"/>
        <v>140000</v>
      </c>
      <c r="L46" s="24">
        <f t="shared" si="1"/>
        <v>117600</v>
      </c>
      <c r="M46" s="2"/>
      <c r="N46" s="2"/>
    </row>
    <row r="47" spans="8:14" x14ac:dyDescent="0.2">
      <c r="H47" s="2">
        <v>29</v>
      </c>
      <c r="I47" s="2">
        <f t="shared" si="2"/>
        <v>5800</v>
      </c>
      <c r="J47" s="2">
        <f t="shared" si="3"/>
        <v>4060</v>
      </c>
      <c r="K47" s="24">
        <f t="shared" si="0"/>
        <v>145000</v>
      </c>
      <c r="L47" s="24"/>
      <c r="M47" s="2"/>
      <c r="N47" s="24">
        <f t="shared" ref="N47:N58" si="4">J47*30</f>
        <v>121800</v>
      </c>
    </row>
    <row r="48" spans="8:14" x14ac:dyDescent="0.2">
      <c r="H48" s="2">
        <v>30</v>
      </c>
      <c r="I48" s="2">
        <f t="shared" si="2"/>
        <v>6000</v>
      </c>
      <c r="J48" s="2">
        <f t="shared" si="3"/>
        <v>4200</v>
      </c>
      <c r="K48" s="24">
        <f t="shared" si="0"/>
        <v>150000</v>
      </c>
      <c r="L48" s="24"/>
      <c r="M48" s="2"/>
      <c r="N48" s="24">
        <f t="shared" si="4"/>
        <v>126000</v>
      </c>
    </row>
    <row r="49" spans="8:14" x14ac:dyDescent="0.2">
      <c r="H49" s="2">
        <v>31</v>
      </c>
      <c r="I49" s="2">
        <f t="shared" si="2"/>
        <v>6200</v>
      </c>
      <c r="J49" s="2">
        <f t="shared" si="3"/>
        <v>4340</v>
      </c>
      <c r="K49" s="24"/>
      <c r="L49" s="24"/>
      <c r="M49" s="39">
        <f t="shared" ref="M49:M58" si="5">I49*25</f>
        <v>155000</v>
      </c>
      <c r="N49" s="24">
        <f t="shared" si="4"/>
        <v>130200</v>
      </c>
    </row>
    <row r="50" spans="8:14" x14ac:dyDescent="0.2">
      <c r="H50" s="2">
        <v>32</v>
      </c>
      <c r="I50" s="2">
        <f t="shared" si="2"/>
        <v>6400</v>
      </c>
      <c r="J50" s="2">
        <f t="shared" si="3"/>
        <v>4480</v>
      </c>
      <c r="K50" s="24"/>
      <c r="L50" s="24"/>
      <c r="M50" s="39">
        <f t="shared" si="5"/>
        <v>160000</v>
      </c>
      <c r="N50" s="24">
        <f t="shared" si="4"/>
        <v>134400</v>
      </c>
    </row>
    <row r="51" spans="8:14" x14ac:dyDescent="0.2">
      <c r="H51" s="2">
        <v>33</v>
      </c>
      <c r="I51" s="2">
        <f t="shared" si="2"/>
        <v>6600</v>
      </c>
      <c r="J51" s="2">
        <f t="shared" si="3"/>
        <v>4620</v>
      </c>
      <c r="K51" s="24"/>
      <c r="L51" s="24"/>
      <c r="M51" s="39">
        <f t="shared" si="5"/>
        <v>165000</v>
      </c>
      <c r="N51" s="24">
        <f t="shared" si="4"/>
        <v>138600</v>
      </c>
    </row>
    <row r="52" spans="8:14" x14ac:dyDescent="0.2">
      <c r="H52" s="2">
        <v>34</v>
      </c>
      <c r="I52" s="2">
        <f t="shared" si="2"/>
        <v>6800</v>
      </c>
      <c r="J52" s="2">
        <f t="shared" si="3"/>
        <v>4760</v>
      </c>
      <c r="K52" s="24"/>
      <c r="L52" s="24"/>
      <c r="M52" s="39">
        <f t="shared" si="5"/>
        <v>170000</v>
      </c>
      <c r="N52" s="24">
        <f t="shared" si="4"/>
        <v>142800</v>
      </c>
    </row>
    <row r="53" spans="8:14" x14ac:dyDescent="0.2">
      <c r="H53" s="2">
        <v>35</v>
      </c>
      <c r="I53" s="2">
        <f t="shared" si="2"/>
        <v>7000</v>
      </c>
      <c r="J53" s="2">
        <f t="shared" si="3"/>
        <v>4900</v>
      </c>
      <c r="K53" s="24"/>
      <c r="L53" s="24"/>
      <c r="M53" s="39">
        <f t="shared" si="5"/>
        <v>175000</v>
      </c>
      <c r="N53" s="24">
        <f t="shared" si="4"/>
        <v>147000</v>
      </c>
    </row>
    <row r="54" spans="8:14" x14ac:dyDescent="0.2">
      <c r="H54" s="2">
        <v>36</v>
      </c>
      <c r="I54" s="2">
        <f t="shared" si="2"/>
        <v>7200</v>
      </c>
      <c r="J54" s="2">
        <f t="shared" si="3"/>
        <v>5040</v>
      </c>
      <c r="K54" s="24"/>
      <c r="L54" s="24"/>
      <c r="M54" s="39">
        <f t="shared" si="5"/>
        <v>180000</v>
      </c>
      <c r="N54" s="24">
        <f t="shared" si="4"/>
        <v>151200</v>
      </c>
    </row>
    <row r="55" spans="8:14" x14ac:dyDescent="0.2">
      <c r="H55" s="2">
        <v>37</v>
      </c>
      <c r="I55" s="2">
        <f t="shared" si="2"/>
        <v>7400</v>
      </c>
      <c r="J55" s="2">
        <f t="shared" si="3"/>
        <v>5180</v>
      </c>
      <c r="K55" s="24"/>
      <c r="L55" s="24"/>
      <c r="M55" s="39">
        <f t="shared" si="5"/>
        <v>185000</v>
      </c>
      <c r="N55" s="24">
        <f t="shared" si="4"/>
        <v>155400</v>
      </c>
    </row>
    <row r="56" spans="8:14" x14ac:dyDescent="0.2">
      <c r="H56" s="2">
        <v>38</v>
      </c>
      <c r="I56" s="2">
        <f t="shared" si="2"/>
        <v>7600</v>
      </c>
      <c r="J56" s="2">
        <f t="shared" si="3"/>
        <v>5320</v>
      </c>
      <c r="K56" s="24"/>
      <c r="L56" s="24"/>
      <c r="M56" s="39">
        <f t="shared" si="5"/>
        <v>190000</v>
      </c>
      <c r="N56" s="24">
        <f t="shared" si="4"/>
        <v>159600</v>
      </c>
    </row>
    <row r="57" spans="8:14" x14ac:dyDescent="0.2">
      <c r="H57" s="2">
        <v>39</v>
      </c>
      <c r="I57" s="2">
        <f t="shared" si="2"/>
        <v>7800</v>
      </c>
      <c r="J57" s="2">
        <f t="shared" si="3"/>
        <v>5460</v>
      </c>
      <c r="K57" s="24"/>
      <c r="L57" s="24"/>
      <c r="M57" s="39">
        <f t="shared" si="5"/>
        <v>195000</v>
      </c>
      <c r="N57" s="24">
        <f t="shared" si="4"/>
        <v>163800</v>
      </c>
    </row>
    <row r="58" spans="8:14" x14ac:dyDescent="0.2">
      <c r="H58" s="2">
        <v>40</v>
      </c>
      <c r="I58" s="2">
        <f t="shared" si="2"/>
        <v>8000</v>
      </c>
      <c r="J58" s="2">
        <f t="shared" si="3"/>
        <v>5600</v>
      </c>
      <c r="K58" s="24"/>
      <c r="L58" s="24"/>
      <c r="M58" s="39">
        <f t="shared" si="5"/>
        <v>200000</v>
      </c>
      <c r="N58" s="24">
        <f t="shared" si="4"/>
        <v>168000</v>
      </c>
    </row>
  </sheetData>
  <mergeCells count="3">
    <mergeCell ref="I17:J17"/>
    <mergeCell ref="K17:L17"/>
    <mergeCell ref="M17:N1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Q19"/>
  <sheetViews>
    <sheetView showGridLines="0" zoomScale="120" zoomScaleNormal="120" workbookViewId="0">
      <selection activeCell="G23" sqref="G23"/>
    </sheetView>
  </sheetViews>
  <sheetFormatPr baseColWidth="10" defaultColWidth="8.83203125" defaultRowHeight="15" x14ac:dyDescent="0.2"/>
  <cols>
    <col min="2" max="2" width="17.5" bestFit="1" customWidth="1"/>
    <col min="3" max="3" width="11.1640625" bestFit="1" customWidth="1"/>
    <col min="4" max="4" width="9.6640625" bestFit="1" customWidth="1"/>
    <col min="5" max="5" width="2.83203125" bestFit="1" customWidth="1"/>
    <col min="6" max="6" width="6.6640625" bestFit="1" customWidth="1"/>
    <col min="7" max="7" width="9.5" bestFit="1" customWidth="1"/>
    <col min="17" max="17" width="11.1640625" bestFit="1" customWidth="1"/>
  </cols>
  <sheetData>
    <row r="2" spans="2:17" x14ac:dyDescent="0.2">
      <c r="B2" s="1" t="s">
        <v>0</v>
      </c>
      <c r="C2" s="13" t="s">
        <v>7</v>
      </c>
      <c r="D2" s="13" t="s">
        <v>11</v>
      </c>
      <c r="F2" s="23" t="s">
        <v>6</v>
      </c>
    </row>
    <row r="3" spans="2:17" x14ac:dyDescent="0.2">
      <c r="C3" s="11" t="s">
        <v>20</v>
      </c>
      <c r="D3" s="11" t="s">
        <v>21</v>
      </c>
      <c r="E3" s="2" t="s">
        <v>4</v>
      </c>
      <c r="F3" s="7">
        <v>0</v>
      </c>
    </row>
    <row r="4" spans="2:17" x14ac:dyDescent="0.2">
      <c r="B4" s="3" t="s">
        <v>1</v>
      </c>
      <c r="C4" s="21">
        <v>25</v>
      </c>
      <c r="D4" s="21">
        <v>30</v>
      </c>
      <c r="F4" s="10"/>
    </row>
    <row r="5" spans="2:17" x14ac:dyDescent="0.2">
      <c r="B5" s="4" t="s">
        <v>22</v>
      </c>
      <c r="C5" s="18">
        <f>140/200</f>
        <v>0.7</v>
      </c>
      <c r="D5" s="18">
        <f>140/140</f>
        <v>1</v>
      </c>
      <c r="E5" s="9" t="s">
        <v>3</v>
      </c>
      <c r="F5" s="7">
        <f>40*140</f>
        <v>5600</v>
      </c>
      <c r="G5" t="s">
        <v>28</v>
      </c>
    </row>
    <row r="6" spans="2:17" x14ac:dyDescent="0.2">
      <c r="B6" s="4" t="s">
        <v>23</v>
      </c>
      <c r="C6" s="5">
        <v>1</v>
      </c>
      <c r="D6" s="5">
        <v>0</v>
      </c>
      <c r="E6" s="9" t="s">
        <v>3</v>
      </c>
      <c r="F6" s="7">
        <v>6000</v>
      </c>
      <c r="G6" t="s">
        <v>29</v>
      </c>
    </row>
    <row r="7" spans="2:17" x14ac:dyDescent="0.2">
      <c r="B7" s="4" t="s">
        <v>24</v>
      </c>
      <c r="C7" s="5">
        <v>0</v>
      </c>
      <c r="D7" s="5">
        <v>1</v>
      </c>
      <c r="E7" s="9" t="s">
        <v>3</v>
      </c>
      <c r="F7" s="7">
        <v>4000</v>
      </c>
      <c r="G7" t="s">
        <v>29</v>
      </c>
    </row>
    <row r="8" spans="2:17" x14ac:dyDescent="0.2">
      <c r="E8" s="16"/>
      <c r="F8" s="17"/>
    </row>
    <row r="10" spans="2:17" x14ac:dyDescent="0.2">
      <c r="B10" s="1" t="s">
        <v>5</v>
      </c>
      <c r="C10" s="19" t="s">
        <v>7</v>
      </c>
      <c r="D10" s="19" t="s">
        <v>11</v>
      </c>
    </row>
    <row r="11" spans="2:17" x14ac:dyDescent="0.2">
      <c r="C11" s="20" t="s">
        <v>20</v>
      </c>
      <c r="D11" s="20" t="s">
        <v>21</v>
      </c>
      <c r="O11" s="1" t="s">
        <v>26</v>
      </c>
      <c r="P11" s="1" t="s">
        <v>27</v>
      </c>
      <c r="Q11" s="1" t="s">
        <v>1</v>
      </c>
    </row>
    <row r="12" spans="2:17" x14ac:dyDescent="0.2">
      <c r="C12" s="6">
        <v>6000</v>
      </c>
      <c r="D12" s="6">
        <v>1400</v>
      </c>
      <c r="O12" s="8">
        <v>6000</v>
      </c>
      <c r="P12" s="8">
        <v>0</v>
      </c>
      <c r="Q12" s="24">
        <v>150000</v>
      </c>
    </row>
    <row r="13" spans="2:17" x14ac:dyDescent="0.2">
      <c r="O13" s="8">
        <v>0</v>
      </c>
      <c r="P13" s="8">
        <v>4000</v>
      </c>
      <c r="Q13" s="24">
        <v>120000</v>
      </c>
    </row>
    <row r="14" spans="2:17" x14ac:dyDescent="0.2">
      <c r="B14" s="25" t="s">
        <v>1</v>
      </c>
      <c r="C14" s="30">
        <f>SUMPRODUCT(C4:D4,$C$12:$D$12)</f>
        <v>192000</v>
      </c>
      <c r="D14" s="28" t="s">
        <v>25</v>
      </c>
      <c r="O14" s="8">
        <v>2290</v>
      </c>
      <c r="P14" s="8">
        <v>4000</v>
      </c>
      <c r="Q14" s="24">
        <v>177250</v>
      </c>
    </row>
    <row r="15" spans="2:17" x14ac:dyDescent="0.2">
      <c r="B15" s="26" t="s">
        <v>2</v>
      </c>
      <c r="C15" s="27">
        <f t="shared" ref="C15:C17" si="0">SUMPRODUCT(C5:D5,$C$12:$D$12)</f>
        <v>5600</v>
      </c>
      <c r="D15" s="29">
        <f>F5-C15</f>
        <v>0</v>
      </c>
      <c r="O15" s="8">
        <v>6000</v>
      </c>
      <c r="P15" s="8">
        <v>1400</v>
      </c>
      <c r="Q15" s="24">
        <v>192000</v>
      </c>
    </row>
    <row r="16" spans="2:17" x14ac:dyDescent="0.2">
      <c r="B16" s="26" t="s">
        <v>23</v>
      </c>
      <c r="C16" s="27">
        <f t="shared" si="0"/>
        <v>6000</v>
      </c>
      <c r="D16" s="29">
        <f>F6-C16</f>
        <v>0</v>
      </c>
      <c r="O16" s="8">
        <v>5800</v>
      </c>
      <c r="P16" s="8">
        <v>1540</v>
      </c>
      <c r="Q16" s="24">
        <v>191200</v>
      </c>
    </row>
    <row r="17" spans="2:17" x14ac:dyDescent="0.2">
      <c r="B17" s="26" t="s">
        <v>24</v>
      </c>
      <c r="C17" s="27">
        <f t="shared" si="0"/>
        <v>1400</v>
      </c>
      <c r="D17" s="29">
        <f>F7-C17</f>
        <v>2600</v>
      </c>
      <c r="O17" s="8"/>
      <c r="P17" s="8"/>
      <c r="Q17" s="24"/>
    </row>
    <row r="18" spans="2:17" x14ac:dyDescent="0.2">
      <c r="O18" s="8"/>
      <c r="P18" s="8"/>
      <c r="Q18" s="24"/>
    </row>
    <row r="19" spans="2:17" x14ac:dyDescent="0.2">
      <c r="O19" s="8"/>
      <c r="P19" s="8"/>
      <c r="Q19" s="2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65EA6-C343-484D-88C4-FDEE33FEA41A}">
  <dimension ref="B4:H22"/>
  <sheetViews>
    <sheetView showGridLines="0" tabSelected="1" zoomScale="120" zoomScaleNormal="120" workbookViewId="0"/>
  </sheetViews>
  <sheetFormatPr baseColWidth="10" defaultRowHeight="15" x14ac:dyDescent="0.2"/>
  <cols>
    <col min="1" max="1" width="10.83203125" style="46"/>
    <col min="2" max="2" width="36.6640625" style="46" bestFit="1" customWidth="1"/>
    <col min="3" max="3" width="19.6640625" style="46" customWidth="1"/>
    <col min="4" max="4" width="23" style="46" bestFit="1" customWidth="1"/>
    <col min="5" max="5" width="18.33203125" style="46" bestFit="1" customWidth="1"/>
    <col min="6" max="6" width="3.1640625" style="46" customWidth="1"/>
    <col min="7" max="16384" width="10.83203125" style="46"/>
  </cols>
  <sheetData>
    <row r="4" spans="2:6" x14ac:dyDescent="0.2">
      <c r="B4" s="51"/>
      <c r="C4" s="52"/>
      <c r="D4" s="52"/>
      <c r="E4" s="52"/>
      <c r="F4" s="53"/>
    </row>
    <row r="5" spans="2:6" ht="21" x14ac:dyDescent="0.25">
      <c r="B5" s="54"/>
      <c r="C5" s="55" t="s">
        <v>47</v>
      </c>
      <c r="D5" s="56"/>
      <c r="E5" s="56"/>
      <c r="F5" s="57"/>
    </row>
    <row r="6" spans="2:6" x14ac:dyDescent="0.2">
      <c r="B6" s="54"/>
      <c r="C6" s="56"/>
      <c r="D6" s="56"/>
      <c r="E6" s="56"/>
      <c r="F6" s="58"/>
    </row>
    <row r="7" spans="2:6" ht="21" x14ac:dyDescent="0.25">
      <c r="B7" s="54"/>
      <c r="C7" s="45" t="s">
        <v>7</v>
      </c>
      <c r="D7" s="45" t="s">
        <v>11</v>
      </c>
      <c r="E7" s="56"/>
      <c r="F7" s="57"/>
    </row>
    <row r="8" spans="2:6" ht="21" x14ac:dyDescent="0.25">
      <c r="B8" s="54"/>
      <c r="C8" s="72" t="s">
        <v>20</v>
      </c>
      <c r="D8" s="72" t="s">
        <v>21</v>
      </c>
      <c r="E8" s="56"/>
      <c r="F8" s="57"/>
    </row>
    <row r="9" spans="2:6" ht="21" x14ac:dyDescent="0.25">
      <c r="B9" s="59" t="s">
        <v>61</v>
      </c>
      <c r="C9" s="71">
        <v>25</v>
      </c>
      <c r="D9" s="71">
        <v>30</v>
      </c>
      <c r="E9" s="56"/>
      <c r="F9" s="57"/>
    </row>
    <row r="10" spans="2:6" ht="21" x14ac:dyDescent="0.25">
      <c r="B10" s="59" t="s">
        <v>48</v>
      </c>
      <c r="C10" s="48">
        <v>6000</v>
      </c>
      <c r="D10" s="48">
        <v>1400</v>
      </c>
      <c r="E10" s="64" t="s">
        <v>55</v>
      </c>
      <c r="F10" s="57"/>
    </row>
    <row r="11" spans="2:6" ht="21" x14ac:dyDescent="0.25">
      <c r="B11" s="59" t="s">
        <v>49</v>
      </c>
      <c r="C11" s="47">
        <f>C10/200</f>
        <v>30</v>
      </c>
      <c r="D11" s="47">
        <f>D10/140</f>
        <v>10</v>
      </c>
      <c r="E11" s="66"/>
      <c r="F11" s="57"/>
    </row>
    <row r="12" spans="2:6" ht="21" x14ac:dyDescent="0.25">
      <c r="B12" s="59" t="s">
        <v>57</v>
      </c>
      <c r="C12" s="49">
        <f>C11+D11</f>
        <v>40</v>
      </c>
      <c r="D12" s="49"/>
      <c r="E12" s="66"/>
      <c r="F12" s="57"/>
    </row>
    <row r="13" spans="2:6" ht="21" x14ac:dyDescent="0.25">
      <c r="B13" s="59" t="s">
        <v>56</v>
      </c>
      <c r="C13" s="63">
        <v>0.01</v>
      </c>
      <c r="D13" s="63">
        <v>2.5000000000000001E-2</v>
      </c>
      <c r="E13" s="64" t="s">
        <v>55</v>
      </c>
      <c r="F13" s="57"/>
    </row>
    <row r="14" spans="2:6" ht="21" x14ac:dyDescent="0.25">
      <c r="B14" s="59" t="s">
        <v>59</v>
      </c>
      <c r="C14" s="65">
        <f>C10*C13</f>
        <v>60</v>
      </c>
      <c r="D14" s="65">
        <f>D10*D13</f>
        <v>35</v>
      </c>
      <c r="E14" s="66"/>
      <c r="F14" s="67"/>
    </row>
    <row r="15" spans="2:6" ht="21" x14ac:dyDescent="0.25">
      <c r="B15" s="59" t="s">
        <v>58</v>
      </c>
      <c r="C15" s="63">
        <v>-0.04</v>
      </c>
      <c r="D15" s="63">
        <v>0.1</v>
      </c>
      <c r="E15" s="64" t="s">
        <v>55</v>
      </c>
      <c r="F15" s="57"/>
    </row>
    <row r="16" spans="2:6" ht="21" x14ac:dyDescent="0.25">
      <c r="B16" s="59" t="s">
        <v>50</v>
      </c>
      <c r="C16" s="65">
        <f>C10*C15</f>
        <v>-240</v>
      </c>
      <c r="D16" s="65">
        <f>D10*D15</f>
        <v>140</v>
      </c>
      <c r="E16" s="66"/>
      <c r="F16" s="57"/>
    </row>
    <row r="17" spans="2:8" x14ac:dyDescent="0.2">
      <c r="B17" s="54"/>
      <c r="C17" s="56"/>
      <c r="D17" s="56"/>
      <c r="E17" s="66"/>
      <c r="F17" s="57"/>
    </row>
    <row r="18" spans="2:8" ht="24" x14ac:dyDescent="0.3">
      <c r="B18" s="60" t="s">
        <v>60</v>
      </c>
      <c r="C18" s="73">
        <f>(C9*C10+D9*D10)-(C9*C14+D9*D14)</f>
        <v>189450</v>
      </c>
      <c r="D18" s="73"/>
      <c r="E18" s="56"/>
      <c r="F18" s="57"/>
      <c r="H18" s="50"/>
    </row>
    <row r="19" spans="2:8" x14ac:dyDescent="0.2">
      <c r="B19" s="54"/>
      <c r="C19" s="56"/>
      <c r="D19" s="56"/>
      <c r="E19" s="56"/>
      <c r="F19" s="57"/>
    </row>
    <row r="20" spans="2:8" x14ac:dyDescent="0.2">
      <c r="B20" s="54"/>
      <c r="C20" s="56"/>
      <c r="D20" s="56"/>
      <c r="E20" s="56"/>
      <c r="F20" s="57"/>
    </row>
    <row r="21" spans="2:8" ht="54" customHeight="1" x14ac:dyDescent="0.2">
      <c r="B21" s="61" t="s">
        <v>62</v>
      </c>
      <c r="C21" s="68" t="s">
        <v>71</v>
      </c>
      <c r="D21" s="68"/>
      <c r="E21" s="56"/>
      <c r="F21" s="57"/>
    </row>
    <row r="22" spans="2:8" x14ac:dyDescent="0.2">
      <c r="B22" s="62"/>
      <c r="C22" s="69"/>
      <c r="D22" s="69"/>
      <c r="E22" s="69"/>
      <c r="F22" s="70"/>
    </row>
  </sheetData>
  <mergeCells count="3">
    <mergeCell ref="C12:D12"/>
    <mergeCell ref="C18:D18"/>
    <mergeCell ref="C21:D21"/>
  </mergeCells>
  <conditionalFormatting sqref="C10">
    <cfRule type="cellIs" dxfId="8" priority="7" operator="between">
      <formula>0</formula>
      <formula>6000</formula>
    </cfRule>
    <cfRule type="cellIs" dxfId="7" priority="8" operator="greaterThan">
      <formula>6000</formula>
    </cfRule>
    <cfRule type="cellIs" dxfId="6" priority="9" operator="lessThan">
      <formula>0</formula>
    </cfRule>
  </conditionalFormatting>
  <conditionalFormatting sqref="D10">
    <cfRule type="cellIs" dxfId="5" priority="4" operator="between">
      <formula>0</formula>
      <formula>4000</formula>
    </cfRule>
    <cfRule type="cellIs" dxfId="4" priority="5" operator="greaterThan">
      <formula>4000</formula>
    </cfRule>
    <cfRule type="cellIs" dxfId="3" priority="6" operator="lessThan">
      <formula>0</formula>
    </cfRule>
  </conditionalFormatting>
  <conditionalFormatting sqref="C11:D12">
    <cfRule type="cellIs" dxfId="2" priority="1" operator="between">
      <formula>0</formula>
      <formula>40</formula>
    </cfRule>
    <cfRule type="cellIs" dxfId="1" priority="2" operator="greaterThan">
      <formula>40</formula>
    </cfRule>
    <cfRule type="cellIs" dxfId="0" priority="3" operator="less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Project Statement</vt:lpstr>
      <vt:lpstr>Devices</vt:lpstr>
      <vt:lpstr>Charts</vt:lpstr>
      <vt:lpstr>Solution</vt:lpstr>
      <vt:lpstr>Further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2023-03-01T12:48:07Z</dcterms:modified>
</cp:coreProperties>
</file>