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844796\Documents\GitHub\trab_ia\"/>
    </mc:Choice>
  </mc:AlternateContent>
  <bookViews>
    <workbookView xWindow="0" yWindow="0" windowWidth="24000" windowHeight="11025" firstSheet="1" activeTab="2"/>
  </bookViews>
  <sheets>
    <sheet name="Detalhes" sheetId="4" r:id="rId1"/>
    <sheet name="Transposta" sheetId="7" r:id="rId2"/>
    <sheet name="Filter" sheetId="8" r:id="rId3"/>
    <sheet name="Sheet1" sheetId="5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7" l="1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" i="7"/>
  <c r="AT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S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R3" i="7" l="1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" i="7"/>
  <c r="AM3" i="7"/>
  <c r="AN3" i="7"/>
  <c r="AO3" i="7"/>
  <c r="AP3" i="7"/>
  <c r="AM4" i="7"/>
  <c r="AN4" i="7"/>
  <c r="AO4" i="7"/>
  <c r="AP4" i="7"/>
  <c r="AM5" i="7"/>
  <c r="AN5" i="7"/>
  <c r="AO5" i="7"/>
  <c r="AP5" i="7"/>
  <c r="AM6" i="7"/>
  <c r="AN6" i="7"/>
  <c r="AO6" i="7"/>
  <c r="AP6" i="7"/>
  <c r="AM7" i="7"/>
  <c r="AN7" i="7"/>
  <c r="AO7" i="7"/>
  <c r="AP7" i="7"/>
  <c r="AM8" i="7"/>
  <c r="AN8" i="7"/>
  <c r="AO8" i="7"/>
  <c r="AP8" i="7"/>
  <c r="AM9" i="7"/>
  <c r="AN9" i="7"/>
  <c r="AO9" i="7"/>
  <c r="AP9" i="7"/>
  <c r="AM10" i="7"/>
  <c r="AN10" i="7"/>
  <c r="AO10" i="7"/>
  <c r="AP10" i="7"/>
  <c r="AM11" i="7"/>
  <c r="AN11" i="7"/>
  <c r="AO11" i="7"/>
  <c r="AP11" i="7"/>
  <c r="AM12" i="7"/>
  <c r="AN12" i="7"/>
  <c r="AO12" i="7"/>
  <c r="AP12" i="7"/>
  <c r="AM13" i="7"/>
  <c r="AN13" i="7"/>
  <c r="AO13" i="7"/>
  <c r="AP13" i="7"/>
  <c r="AM14" i="7"/>
  <c r="AN14" i="7"/>
  <c r="AO14" i="7"/>
  <c r="AP14" i="7"/>
  <c r="AM15" i="7"/>
  <c r="AN15" i="7"/>
  <c r="AO15" i="7"/>
  <c r="AP15" i="7"/>
  <c r="AM16" i="7"/>
  <c r="AN16" i="7"/>
  <c r="AO16" i="7"/>
  <c r="AP16" i="7"/>
  <c r="AM17" i="7"/>
  <c r="AN17" i="7"/>
  <c r="AO17" i="7"/>
  <c r="AP17" i="7"/>
  <c r="AM18" i="7"/>
  <c r="AN18" i="7"/>
  <c r="AO18" i="7"/>
  <c r="AP18" i="7"/>
  <c r="AM19" i="7"/>
  <c r="AN19" i="7"/>
  <c r="AO19" i="7"/>
  <c r="AP19" i="7"/>
  <c r="AM20" i="7"/>
  <c r="AN20" i="7"/>
  <c r="AO20" i="7"/>
  <c r="AP20" i="7"/>
  <c r="AM21" i="7"/>
  <c r="AN21" i="7"/>
  <c r="AO21" i="7"/>
  <c r="AP21" i="7"/>
  <c r="AP2" i="7"/>
  <c r="AO2" i="7"/>
  <c r="AN2" i="7"/>
  <c r="AM2" i="7"/>
</calcChain>
</file>

<file path=xl/sharedStrings.xml><?xml version="1.0" encoding="utf-8"?>
<sst xmlns="http://schemas.openxmlformats.org/spreadsheetml/2006/main" count="1164" uniqueCount="158">
  <si>
    <t>Ecosport 1.6 SE (Flex) 2017</t>
  </si>
  <si>
    <t>Sportage LX 2.0 (Flex) (Aut) P574 2016</t>
  </si>
  <si>
    <t>Duster 1.6 16V Expression (Flex) 2016</t>
  </si>
  <si>
    <t>Q3 1.4 TFSI Attraction S tronic 2016</t>
  </si>
  <si>
    <t>Tiggo 2.0 16V 2015</t>
  </si>
  <si>
    <t>Tracker LT 1.8 16V Ecotec (Flex) (Aut) 2016</t>
  </si>
  <si>
    <t>Aircross 1.5 8V Start (Flex) 2017</t>
  </si>
  <si>
    <t>Journey SXT 3.6 V6 2015</t>
  </si>
  <si>
    <t>HR-V LX 1.8 I-VTEC (Flex) 2016</t>
  </si>
  <si>
    <t>Ix35 2.0L 16v (Flex) (Aut) 2016</t>
  </si>
  <si>
    <t>T6 2.0 16V VVT Jet Flex 2015</t>
  </si>
  <si>
    <t>Renegade 1.8 (Flex) (Aut) 2016</t>
  </si>
  <si>
    <t>Sportage LX 2.0 (Flex) (Aut) P578 2015</t>
  </si>
  <si>
    <t>X60 1.8 16V VVT Talent 2015</t>
  </si>
  <si>
    <t>GLA 200 Style 2015</t>
  </si>
  <si>
    <t>Pajero 3.2 DI-D 4WD (Aut) 2016</t>
  </si>
  <si>
    <t>2008 Allure 1.6 16V (Flex) 2016</t>
  </si>
  <si>
    <t>Range Rover Evoque 2.0 Si4 Pure 2015</t>
  </si>
  <si>
    <t>Grand Vitara 2.0 16V 2WD 2015</t>
  </si>
  <si>
    <t>Hilux SW4 2.7 4x2 SR (Flex) 2015</t>
  </si>
  <si>
    <t>T4 3.2 TGV Diesel 2015</t>
  </si>
  <si>
    <t>N/D</t>
  </si>
  <si>
    <t>Segurança</t>
  </si>
  <si>
    <t>Airbag lateral</t>
  </si>
  <si>
    <t>Airbag motorista</t>
  </si>
  <si>
    <t>Airbag passageiro</t>
  </si>
  <si>
    <t>Alarme</t>
  </si>
  <si>
    <t>Controle de tração</t>
  </si>
  <si>
    <t>Distribuição eletrônica de frenagem</t>
  </si>
  <si>
    <t>Freios ABS</t>
  </si>
  <si>
    <t>Conforto</t>
  </si>
  <si>
    <t>Ar-condicionado</t>
  </si>
  <si>
    <t>Piloto automático</t>
  </si>
  <si>
    <t>Travas elétricas</t>
  </si>
  <si>
    <t>Volante com regulagem de altura</t>
  </si>
  <si>
    <t>Sistema de som</t>
  </si>
  <si>
    <t>Cd player</t>
  </si>
  <si>
    <t>Cd player com MP3</t>
  </si>
  <si>
    <t>Entrada USB</t>
  </si>
  <si>
    <t>Rádio FM/AM</t>
  </si>
  <si>
    <t>Bancos</t>
  </si>
  <si>
    <t>Ajuste elétrico</t>
  </si>
  <si>
    <t>Bancos de couro</t>
  </si>
  <si>
    <t>Janelas</t>
  </si>
  <si>
    <t>Desemb. traseiro</t>
  </si>
  <si>
    <t>Teto solar</t>
  </si>
  <si>
    <t>Vidros elétricos dianteiros</t>
  </si>
  <si>
    <t>Vidros elétricos traseiros</t>
  </si>
  <si>
    <t>Outros</t>
  </si>
  <si>
    <t>Computador de bordo</t>
  </si>
  <si>
    <t>Farol de neblina</t>
  </si>
  <si>
    <t>Sensor de farol</t>
  </si>
  <si>
    <t>Ford Ecosport</t>
  </si>
  <si>
    <t>Kia Sportage</t>
  </si>
  <si>
    <t>Renault Duster</t>
  </si>
  <si>
    <t>Hyundai Tucson</t>
  </si>
  <si>
    <t>Audi Q3</t>
  </si>
  <si>
    <t>Chery Tiggo</t>
  </si>
  <si>
    <t>Chevrolet Tracker</t>
  </si>
  <si>
    <t>Citroen Aircross</t>
  </si>
  <si>
    <t>Dodge Journey</t>
  </si>
  <si>
    <t>Honda HR-V</t>
  </si>
  <si>
    <t>Hyundai ix35</t>
  </si>
  <si>
    <t>JAC T6</t>
  </si>
  <si>
    <t>Jeep Renegade</t>
  </si>
  <si>
    <t>Lifan X60</t>
  </si>
  <si>
    <t>Mercedes Benz Classe GLA</t>
  </si>
  <si>
    <t>Mitsubishi Pajero</t>
  </si>
  <si>
    <t>Peugeot 2008</t>
  </si>
  <si>
    <t>Land Rover Range Rover Evoque</t>
  </si>
  <si>
    <t>Suzuki Grand Vitara</t>
  </si>
  <si>
    <t>Toyota SW4</t>
  </si>
  <si>
    <t>Troller T4</t>
  </si>
  <si>
    <t>X</t>
  </si>
  <si>
    <t>Mecânica</t>
  </si>
  <si>
    <t>Motorização</t>
  </si>
  <si>
    <t>1.6</t>
  </si>
  <si>
    <t>2.0</t>
  </si>
  <si>
    <t>1.4</t>
  </si>
  <si>
    <t>1.8</t>
  </si>
  <si>
    <t>3.6</t>
  </si>
  <si>
    <t>1.7</t>
  </si>
  <si>
    <t>3.2</t>
  </si>
  <si>
    <t>2.7</t>
  </si>
  <si>
    <t>Direção</t>
  </si>
  <si>
    <t>Elétrica</t>
  </si>
  <si>
    <t>Hidráulica</t>
  </si>
  <si>
    <t>Câmbio</t>
  </si>
  <si>
    <t>Manual de 5 marchas</t>
  </si>
  <si>
    <t>Automática com modo manual de 6 marchas</t>
  </si>
  <si>
    <t>Dupla embreagem man.sequ.com modo auto de 7 marchas</t>
  </si>
  <si>
    <t>Manual de 6 marchas</t>
  </si>
  <si>
    <t>Automática de 5 marchas</t>
  </si>
  <si>
    <t>Automática com modo manual de 9 marchas</t>
  </si>
  <si>
    <t>Combustível</t>
  </si>
  <si>
    <t>Gasolina</t>
  </si>
  <si>
    <t>Diesel</t>
  </si>
  <si>
    <t>Potência(cv)</t>
  </si>
  <si>
    <t>110.0</t>
  </si>
  <si>
    <t>169.0</t>
  </si>
  <si>
    <t>115.0</t>
  </si>
  <si>
    <t>150.0</t>
  </si>
  <si>
    <t>138.0</t>
  </si>
  <si>
    <t>140.0</t>
  </si>
  <si>
    <t>89.0</t>
  </si>
  <si>
    <t>280.0</t>
  </si>
  <si>
    <t>139.0</t>
  </si>
  <si>
    <t>155.0</t>
  </si>
  <si>
    <t>130.0</t>
  </si>
  <si>
    <t>128.0</t>
  </si>
  <si>
    <t>156.0</t>
  </si>
  <si>
    <t>180.0</t>
  </si>
  <si>
    <t>158.0</t>
  </si>
  <si>
    <t>200.0</t>
  </si>
  <si>
    <t>Torque (kgf.m)</t>
  </si>
  <si>
    <t>Velocidade Máxima (km/h)</t>
  </si>
  <si>
    <t>Tempo 0-100 (s)</t>
  </si>
  <si>
    <t>8.9</t>
  </si>
  <si>
    <t>11.8</t>
  </si>
  <si>
    <t>10.2</t>
  </si>
  <si>
    <t>13.4</t>
  </si>
  <si>
    <t>8.8</t>
  </si>
  <si>
    <t>7.6</t>
  </si>
  <si>
    <t>12.5</t>
  </si>
  <si>
    <t>12.3</t>
  </si>
  <si>
    <t>Consumo cidade (km/l)</t>
  </si>
  <si>
    <t>7.9</t>
  </si>
  <si>
    <t>7.4</t>
  </si>
  <si>
    <t>10.3</t>
  </si>
  <si>
    <t>6.1</t>
  </si>
  <si>
    <t>10.0</t>
  </si>
  <si>
    <t>9.6</t>
  </si>
  <si>
    <t>Consumo estrada (km/l)</t>
  </si>
  <si>
    <t>11.2</t>
  </si>
  <si>
    <t>9.8</t>
  </si>
  <si>
    <t>9.2</t>
  </si>
  <si>
    <t>11.6</t>
  </si>
  <si>
    <t>10.5</t>
  </si>
  <si>
    <t>10.7</t>
  </si>
  <si>
    <t>11.1</t>
  </si>
  <si>
    <t>Modelo</t>
  </si>
  <si>
    <t>Valor</t>
  </si>
  <si>
    <t>Avaliação</t>
  </si>
  <si>
    <t>Custo/Benefício</t>
  </si>
  <si>
    <t>Versão</t>
  </si>
  <si>
    <t>Veículo</t>
  </si>
  <si>
    <t>Variavies</t>
  </si>
  <si>
    <t>Row Labels</t>
  </si>
  <si>
    <t>Grand Total</t>
  </si>
  <si>
    <t>Custo100</t>
  </si>
  <si>
    <t>Custo150</t>
  </si>
  <si>
    <t>Custo50</t>
  </si>
  <si>
    <t>Custo150+</t>
  </si>
  <si>
    <t>Cidade</t>
  </si>
  <si>
    <t>Campo</t>
  </si>
  <si>
    <t>Família</t>
  </si>
  <si>
    <t>Potencia</t>
  </si>
  <si>
    <t xml:space="preserve">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</si>
</sst>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444444"/>
      <name val="Calibri"/>
      <family val="2"/>
      <scheme val="minor"/>
    </font>
    <font>
      <sz val="10.5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777777"/>
      <name val="Open Sans"/>
      <family val="2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b/>
      <sz val="10"/>
      <color rgb="FF444444"/>
      <name val="Calibri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83">
    <xf numFmtId="0" fontId="0" fillId="0" borderId="0" xfId="0"/>
    <xf numFmtId="0" fontId="1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2" xfId="0" applyFont="1" applyBorder="1"/>
    <xf numFmtId="8" fontId="3" fillId="2" borderId="2" xfId="0" applyNumberFormat="1" applyFont="1" applyFill="1" applyBorder="1" applyAlignment="1">
      <alignment horizontal="center" vertical="center" wrapText="1"/>
    </xf>
    <xf numFmtId="8" fontId="3" fillId="2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/>
    </xf>
    <xf numFmtId="0" fontId="5" fillId="2" borderId="5" xfId="1" applyFill="1" applyBorder="1" applyAlignment="1">
      <alignment horizontal="right" vertical="center" wrapText="1"/>
    </xf>
    <xf numFmtId="0" fontId="5" fillId="2" borderId="6" xfId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2" xfId="0" applyFont="1" applyBorder="1"/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9" fontId="11" fillId="0" borderId="0" xfId="2" applyFont="1"/>
    <xf numFmtId="0" fontId="12" fillId="2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0" fillId="4" borderId="0" xfId="0" applyFill="1"/>
    <xf numFmtId="0" fontId="8" fillId="4" borderId="2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6" borderId="0" xfId="0" applyFont="1" applyFill="1"/>
    <xf numFmtId="0" fontId="13" fillId="6" borderId="5" xfId="0" applyFont="1" applyFill="1" applyBorder="1" applyAlignment="1">
      <alignment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9" fontId="11" fillId="6" borderId="0" xfId="2" applyFont="1" applyFill="1"/>
    <xf numFmtId="0" fontId="0" fillId="6" borderId="0" xfId="0" applyFill="1"/>
    <xf numFmtId="0" fontId="8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0" fillId="5" borderId="0" xfId="0" applyFill="1"/>
    <xf numFmtId="0" fontId="3" fillId="5" borderId="11" xfId="0" applyFont="1" applyFill="1" applyBorder="1" applyAlignment="1">
      <alignment vertical="center" wrapText="1"/>
    </xf>
    <xf numFmtId="9" fontId="0" fillId="5" borderId="0" xfId="2" applyFont="1" applyFill="1"/>
    <xf numFmtId="0" fontId="1" fillId="5" borderId="0" xfId="0" applyFont="1" applyFill="1"/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8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9" fontId="11" fillId="0" borderId="0" xfId="2" quotePrefix="1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9"/>
        </patternFill>
      </fill>
    </dxf>
    <dxf>
      <fill>
        <patternFill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Calibri"/>
        <scheme val="minor"/>
      </font>
      <numFmt numFmtId="12" formatCode="&quot;R$&quot;\ #,##0.00;[Red]\-&quot;R$&quot;\ 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969696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hyperlink" Target="http://www.icarros.com.br/chevrolet/tracker" TargetMode="External"/><Relationship Id="rId18" Type="http://schemas.openxmlformats.org/officeDocument/2006/relationships/image" Target="../media/image9.jpeg"/><Relationship Id="rId26" Type="http://schemas.openxmlformats.org/officeDocument/2006/relationships/image" Target="../media/image13.jpeg"/><Relationship Id="rId39" Type="http://schemas.openxmlformats.org/officeDocument/2006/relationships/hyperlink" Target="http://www.icarros.com.br/toyota/sw4" TargetMode="External"/><Relationship Id="rId3" Type="http://schemas.openxmlformats.org/officeDocument/2006/relationships/hyperlink" Target="http://www.icarros.com.br/kia/sportage" TargetMode="External"/><Relationship Id="rId21" Type="http://schemas.openxmlformats.org/officeDocument/2006/relationships/hyperlink" Target="http://www.icarros.com.br/hyundai/ix35" TargetMode="External"/><Relationship Id="rId34" Type="http://schemas.openxmlformats.org/officeDocument/2006/relationships/image" Target="../media/image17.jpeg"/><Relationship Id="rId42" Type="http://schemas.openxmlformats.org/officeDocument/2006/relationships/image" Target="../media/image21.jpeg"/><Relationship Id="rId7" Type="http://schemas.openxmlformats.org/officeDocument/2006/relationships/hyperlink" Target="http://www.icarros.com.br/hyundai/tucson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://www.icarros.com.br/dodge/journey" TargetMode="External"/><Relationship Id="rId25" Type="http://schemas.openxmlformats.org/officeDocument/2006/relationships/hyperlink" Target="http://www.icarros.com.br/jeep/renegade" TargetMode="External"/><Relationship Id="rId33" Type="http://schemas.openxmlformats.org/officeDocument/2006/relationships/hyperlink" Target="http://www.icarros.com.br/peugeot/2008" TargetMode="External"/><Relationship Id="rId38" Type="http://schemas.openxmlformats.org/officeDocument/2006/relationships/image" Target="../media/image19.jpeg"/><Relationship Id="rId2" Type="http://schemas.openxmlformats.org/officeDocument/2006/relationships/image" Target="../media/image1.jpeg"/><Relationship Id="rId16" Type="http://schemas.openxmlformats.org/officeDocument/2006/relationships/image" Target="../media/image8.jpeg"/><Relationship Id="rId20" Type="http://schemas.openxmlformats.org/officeDocument/2006/relationships/image" Target="../media/image10.jpeg"/><Relationship Id="rId29" Type="http://schemas.openxmlformats.org/officeDocument/2006/relationships/hyperlink" Target="http://www.icarros.com.br/mercedes-benz/classe-gla" TargetMode="External"/><Relationship Id="rId41" Type="http://schemas.openxmlformats.org/officeDocument/2006/relationships/hyperlink" Target="http://www.icarros.com.br/troller/t4" TargetMode="External"/><Relationship Id="rId1" Type="http://schemas.openxmlformats.org/officeDocument/2006/relationships/hyperlink" Target="http://www.icarros.com.br/ford/ecosport" TargetMode="External"/><Relationship Id="rId6" Type="http://schemas.openxmlformats.org/officeDocument/2006/relationships/image" Target="../media/image3.jpeg"/><Relationship Id="rId11" Type="http://schemas.openxmlformats.org/officeDocument/2006/relationships/hyperlink" Target="http://www.icarros.com.br/chery/tiggo" TargetMode="External"/><Relationship Id="rId24" Type="http://schemas.openxmlformats.org/officeDocument/2006/relationships/image" Target="../media/image12.jpeg"/><Relationship Id="rId32" Type="http://schemas.openxmlformats.org/officeDocument/2006/relationships/image" Target="../media/image16.jpeg"/><Relationship Id="rId37" Type="http://schemas.openxmlformats.org/officeDocument/2006/relationships/hyperlink" Target="http://www.icarros.com.br/suzuki/grand-vitara" TargetMode="External"/><Relationship Id="rId40" Type="http://schemas.openxmlformats.org/officeDocument/2006/relationships/image" Target="../media/image20.png"/><Relationship Id="rId5" Type="http://schemas.openxmlformats.org/officeDocument/2006/relationships/hyperlink" Target="http://www.icarros.com.br/renault/duster" TargetMode="External"/><Relationship Id="rId15" Type="http://schemas.openxmlformats.org/officeDocument/2006/relationships/hyperlink" Target="http://www.icarros.com.br/citroen/aircross" TargetMode="External"/><Relationship Id="rId23" Type="http://schemas.openxmlformats.org/officeDocument/2006/relationships/hyperlink" Target="http://www.icarros.com.br/jac/t6" TargetMode="External"/><Relationship Id="rId28" Type="http://schemas.openxmlformats.org/officeDocument/2006/relationships/image" Target="../media/image14.jpeg"/><Relationship Id="rId36" Type="http://schemas.openxmlformats.org/officeDocument/2006/relationships/image" Target="../media/image18.jpeg"/><Relationship Id="rId10" Type="http://schemas.openxmlformats.org/officeDocument/2006/relationships/image" Target="../media/image5.jpeg"/><Relationship Id="rId19" Type="http://schemas.openxmlformats.org/officeDocument/2006/relationships/hyperlink" Target="http://www.icarros.com.br/honda/hr-v" TargetMode="External"/><Relationship Id="rId31" Type="http://schemas.openxmlformats.org/officeDocument/2006/relationships/hyperlink" Target="http://www.icarros.com.br/mitsubishi/pajero" TargetMode="External"/><Relationship Id="rId4" Type="http://schemas.openxmlformats.org/officeDocument/2006/relationships/image" Target="../media/image2.jpeg"/><Relationship Id="rId9" Type="http://schemas.openxmlformats.org/officeDocument/2006/relationships/hyperlink" Target="http://www.icarros.com.br/audi/q3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jpeg"/><Relationship Id="rId27" Type="http://schemas.openxmlformats.org/officeDocument/2006/relationships/hyperlink" Target="http://www.icarros.com.br/lifan/x60" TargetMode="External"/><Relationship Id="rId30" Type="http://schemas.openxmlformats.org/officeDocument/2006/relationships/image" Target="../media/image15.jpeg"/><Relationship Id="rId35" Type="http://schemas.openxmlformats.org/officeDocument/2006/relationships/hyperlink" Target="http://www.icarros.com.br/land-rover/range-rover-evoq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457200</xdr:colOff>
      <xdr:row>3</xdr:row>
      <xdr:rowOff>152400</xdr:rowOff>
    </xdr:to>
    <xdr:pic>
      <xdr:nvPicPr>
        <xdr:cNvPr id="2" name="Picture 1" descr="Ford Ecospor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152400</xdr:rowOff>
    </xdr:to>
    <xdr:pic>
      <xdr:nvPicPr>
        <xdr:cNvPr id="3" name="Picture 2" descr="Kia Sportag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457200</xdr:colOff>
      <xdr:row>3</xdr:row>
      <xdr:rowOff>152400</xdr:rowOff>
    </xdr:to>
    <xdr:pic>
      <xdr:nvPicPr>
        <xdr:cNvPr id="4" name="Picture 3" descr="Renault Duste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457200</xdr:colOff>
      <xdr:row>3</xdr:row>
      <xdr:rowOff>152400</xdr:rowOff>
    </xdr:to>
    <xdr:pic>
      <xdr:nvPicPr>
        <xdr:cNvPr id="5" name="Picture 4" descr="Hyundai Tucson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457200</xdr:colOff>
      <xdr:row>3</xdr:row>
      <xdr:rowOff>152400</xdr:rowOff>
    </xdr:to>
    <xdr:pic>
      <xdr:nvPicPr>
        <xdr:cNvPr id="6" name="Picture 5" descr="Audi Q3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457200</xdr:colOff>
      <xdr:row>3</xdr:row>
      <xdr:rowOff>152400</xdr:rowOff>
    </xdr:to>
    <xdr:pic>
      <xdr:nvPicPr>
        <xdr:cNvPr id="7" name="Picture 6" descr="Chery Tiggo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457200</xdr:colOff>
      <xdr:row>3</xdr:row>
      <xdr:rowOff>152400</xdr:rowOff>
    </xdr:to>
    <xdr:pic>
      <xdr:nvPicPr>
        <xdr:cNvPr id="8" name="Picture 7" descr="Chevrolet Tracke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457200</xdr:colOff>
      <xdr:row>3</xdr:row>
      <xdr:rowOff>152400</xdr:rowOff>
    </xdr:to>
    <xdr:pic>
      <xdr:nvPicPr>
        <xdr:cNvPr id="9" name="Picture 8" descr="Citroen Aircros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457200</xdr:colOff>
      <xdr:row>3</xdr:row>
      <xdr:rowOff>152400</xdr:rowOff>
    </xdr:to>
    <xdr:pic>
      <xdr:nvPicPr>
        <xdr:cNvPr id="10" name="Picture 9" descr="Dodge Journey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457200</xdr:colOff>
      <xdr:row>3</xdr:row>
      <xdr:rowOff>152400</xdr:rowOff>
    </xdr:to>
    <xdr:pic>
      <xdr:nvPicPr>
        <xdr:cNvPr id="11" name="Picture 10" descr="Honda HR-V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457200</xdr:colOff>
      <xdr:row>3</xdr:row>
      <xdr:rowOff>152400</xdr:rowOff>
    </xdr:to>
    <xdr:pic>
      <xdr:nvPicPr>
        <xdr:cNvPr id="12" name="Picture 11" descr="Hyundai ix35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457200</xdr:colOff>
      <xdr:row>3</xdr:row>
      <xdr:rowOff>152400</xdr:rowOff>
    </xdr:to>
    <xdr:pic>
      <xdr:nvPicPr>
        <xdr:cNvPr id="13" name="Picture 12" descr="JAC T6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457200</xdr:colOff>
      <xdr:row>3</xdr:row>
      <xdr:rowOff>152400</xdr:rowOff>
    </xdr:to>
    <xdr:pic>
      <xdr:nvPicPr>
        <xdr:cNvPr id="14" name="Picture 13" descr="Jeep Renegade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457200</xdr:colOff>
      <xdr:row>3</xdr:row>
      <xdr:rowOff>152400</xdr:rowOff>
    </xdr:to>
    <xdr:pic>
      <xdr:nvPicPr>
        <xdr:cNvPr id="15" name="Picture 14" descr="Kia Sportag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457200</xdr:colOff>
      <xdr:row>3</xdr:row>
      <xdr:rowOff>152400</xdr:rowOff>
    </xdr:to>
    <xdr:pic>
      <xdr:nvPicPr>
        <xdr:cNvPr id="16" name="Picture 15" descr="Lifan X60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457200</xdr:colOff>
      <xdr:row>3</xdr:row>
      <xdr:rowOff>152400</xdr:rowOff>
    </xdr:to>
    <xdr:pic>
      <xdr:nvPicPr>
        <xdr:cNvPr id="17" name="Picture 16" descr="Mercedes Benz Classe GLA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17</xdr:col>
      <xdr:colOff>457200</xdr:colOff>
      <xdr:row>3</xdr:row>
      <xdr:rowOff>152400</xdr:rowOff>
    </xdr:to>
    <xdr:pic>
      <xdr:nvPicPr>
        <xdr:cNvPr id="18" name="Picture 17" descr="Mitsubishi Pajero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457200</xdr:colOff>
      <xdr:row>3</xdr:row>
      <xdr:rowOff>152400</xdr:rowOff>
    </xdr:to>
    <xdr:pic>
      <xdr:nvPicPr>
        <xdr:cNvPr id="19" name="Picture 18" descr="Peugeot 2008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457200</xdr:colOff>
      <xdr:row>3</xdr:row>
      <xdr:rowOff>152400</xdr:rowOff>
    </xdr:to>
    <xdr:pic>
      <xdr:nvPicPr>
        <xdr:cNvPr id="20" name="Picture 19" descr="Land Rover Range Rover Evoque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457200</xdr:colOff>
      <xdr:row>3</xdr:row>
      <xdr:rowOff>152400</xdr:rowOff>
    </xdr:to>
    <xdr:pic>
      <xdr:nvPicPr>
        <xdr:cNvPr id="21" name="Picture 20" descr="Suzuki Grand Vitara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21</xdr:col>
      <xdr:colOff>457200</xdr:colOff>
      <xdr:row>3</xdr:row>
      <xdr:rowOff>152400</xdr:rowOff>
    </xdr:to>
    <xdr:pic>
      <xdr:nvPicPr>
        <xdr:cNvPr id="22" name="Picture 21" descr="Toyota SW4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457200</xdr:colOff>
      <xdr:row>3</xdr:row>
      <xdr:rowOff>152400</xdr:rowOff>
    </xdr:to>
    <xdr:pic>
      <xdr:nvPicPr>
        <xdr:cNvPr id="23" name="Picture 22" descr="Troller T4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aceno, Rafael" refreshedDate="42527.841675925927" createdVersion="5" refreshedVersion="5" minRefreshableVersion="3" recordCount="22">
  <cacheSource type="worksheet">
    <worksheetSource ref="A1:AL21" sheet="Transposta"/>
  </cacheSource>
  <cacheFields count="38">
    <cacheField name="Versão" numFmtId="0">
      <sharedItems/>
    </cacheField>
    <cacheField name="Modelo" numFmtId="0">
      <sharedItems count="21">
        <s v="Ford Ecosport"/>
        <s v="Kia Sportage"/>
        <s v="Renault Duster"/>
        <s v="Hyundai Tucson"/>
        <s v="Audi Q3"/>
        <s v="Chery Tiggo"/>
        <s v="Chevrolet Tracker"/>
        <s v="Citroen Aircross"/>
        <s v="Dodge Journey"/>
        <s v="Honda HR-V"/>
        <s v="Hyundai ix35"/>
        <s v="JAC T6"/>
        <s v="Jeep Renegade"/>
        <s v="Lifan X60"/>
        <s v="Mercedes Benz Classe GLA"/>
        <s v="Mitsubishi Pajero"/>
        <s v="Peugeot 2008"/>
        <s v="Land Rover Range Rover Evoque"/>
        <s v="Suzuki Grand Vitara"/>
        <s v="Toyota SW4"/>
        <s v="Troller T4"/>
      </sharedItems>
    </cacheField>
    <cacheField name="Valor" numFmtId="8">
      <sharedItems containsSemiMixedTypes="0" containsString="0" containsNumber="1" containsInteger="1" minValue="50490" maxValue="182500" count="21">
        <n v="68490"/>
        <n v="103900"/>
        <n v="66490"/>
        <n v="66900"/>
        <n v="136990"/>
        <n v="53390"/>
        <n v="77790"/>
        <n v="50490"/>
        <n v="119900"/>
        <n v="78700"/>
        <n v="99990"/>
        <n v="69990"/>
        <n v="95900"/>
        <n v="59990"/>
        <n v="128900"/>
        <n v="163990"/>
        <n v="69290"/>
        <n v="182500"/>
        <n v="78990"/>
        <n v="130050"/>
        <n v="112655"/>
      </sharedItems>
    </cacheField>
    <cacheField name="Avaliação" numFmtId="0">
      <sharedItems containsSemiMixedTypes="0" containsString="0" containsNumber="1" minValue="7" maxValue="9.4"/>
    </cacheField>
    <cacheField name="Airbag lateral" numFmtId="0">
      <sharedItems containsBlank="1"/>
    </cacheField>
    <cacheField name="Airbag motorista" numFmtId="0">
      <sharedItems containsBlank="1"/>
    </cacheField>
    <cacheField name="Airbag passageiro" numFmtId="0">
      <sharedItems containsBlank="1"/>
    </cacheField>
    <cacheField name="Alarme" numFmtId="0">
      <sharedItems containsBlank="1"/>
    </cacheField>
    <cacheField name="Controle de tração" numFmtId="0">
      <sharedItems containsBlank="1"/>
    </cacheField>
    <cacheField name="Distribuição eletrônica de frenagem" numFmtId="0">
      <sharedItems containsBlank="1"/>
    </cacheField>
    <cacheField name="Freios ABS" numFmtId="0">
      <sharedItems/>
    </cacheField>
    <cacheField name="Ar-condicionado" numFmtId="0">
      <sharedItems/>
    </cacheField>
    <cacheField name="Piloto automático" numFmtId="0">
      <sharedItems containsBlank="1"/>
    </cacheField>
    <cacheField name="Travas elétricas" numFmtId="0">
      <sharedItems containsBlank="1"/>
    </cacheField>
    <cacheField name="Volante com regulagem de altura" numFmtId="0">
      <sharedItems containsBlank="1"/>
    </cacheField>
    <cacheField name="Cd player" numFmtId="0">
      <sharedItems containsBlank="1"/>
    </cacheField>
    <cacheField name="Cd player com MP3" numFmtId="0">
      <sharedItems containsBlank="1"/>
    </cacheField>
    <cacheField name="Entrada USB" numFmtId="0">
      <sharedItems containsBlank="1"/>
    </cacheField>
    <cacheField name="Rádio FM/AM" numFmtId="0">
      <sharedItems containsBlank="1"/>
    </cacheField>
    <cacheField name="Ajuste elétrico" numFmtId="0">
      <sharedItems containsBlank="1"/>
    </cacheField>
    <cacheField name="Bancos de couro" numFmtId="0">
      <sharedItems containsBlank="1"/>
    </cacheField>
    <cacheField name="Desemb. traseiro" numFmtId="0">
      <sharedItems containsBlank="1"/>
    </cacheField>
    <cacheField name="Teto solar" numFmtId="0">
      <sharedItems containsBlank="1"/>
    </cacheField>
    <cacheField name="Vidros elétricos dianteiros" numFmtId="0">
      <sharedItems containsBlank="1"/>
    </cacheField>
    <cacheField name="Vidros elétricos traseiros" numFmtId="0">
      <sharedItems containsBlank="1"/>
    </cacheField>
    <cacheField name="Computador de bordo" numFmtId="0">
      <sharedItems containsBlank="1"/>
    </cacheField>
    <cacheField name="Farol de neblina" numFmtId="0">
      <sharedItems containsBlank="1"/>
    </cacheField>
    <cacheField name="Sensor de farol" numFmtId="0">
      <sharedItems containsBlank="1"/>
    </cacheField>
    <cacheField name="Motorização" numFmtId="0">
      <sharedItems/>
    </cacheField>
    <cacheField name="Direção" numFmtId="0">
      <sharedItems/>
    </cacheField>
    <cacheField name="Câmbio" numFmtId="0">
      <sharedItems/>
    </cacheField>
    <cacheField name="Combustível" numFmtId="0">
      <sharedItems/>
    </cacheField>
    <cacheField name="Potência(cv)" numFmtId="0">
      <sharedItems/>
    </cacheField>
    <cacheField name="Torque (kgf.m)" numFmtId="0">
      <sharedItems containsMixedTypes="1" containsNumber="1" minValue="13.5" maxValue="47.9"/>
    </cacheField>
    <cacheField name="Velocidade Máxima (km/h)" numFmtId="0">
      <sharedItems containsMixedTypes="1" containsNumber="1" containsInteger="1" minValue="160" maxValue="217"/>
    </cacheField>
    <cacheField name="Tempo 0-100 (s)" numFmtId="0">
      <sharedItems/>
    </cacheField>
    <cacheField name="Consumo cidade (km/l)" numFmtId="0">
      <sharedItems/>
    </cacheField>
    <cacheField name="Consumo estrada (km/l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Ecosport 1.6 SE (Flex) 2017"/>
    <x v="0"/>
    <x v="0"/>
    <n v="7.2"/>
    <m/>
    <s v="X"/>
    <s v="X"/>
    <m/>
    <m/>
    <s v="X"/>
    <s v="X"/>
    <s v="X"/>
    <m/>
    <s v="X"/>
    <s v="X"/>
    <s v="X"/>
    <s v="X"/>
    <s v="X"/>
    <s v="X"/>
    <m/>
    <m/>
    <s v="X"/>
    <m/>
    <s v="X"/>
    <s v="X"/>
    <s v="X"/>
    <s v="X"/>
    <m/>
    <s v="1.6"/>
    <s v="Elétrica"/>
    <s v="Manual de 5 marchas"/>
    <s v="Gasolina"/>
    <s v="110.0"/>
    <n v="15.7"/>
    <s v="N/D"/>
    <s v="N/D"/>
    <s v="10.2"/>
    <s v="11.8"/>
  </r>
  <r>
    <s v="Sportage LX 2.0 (Flex) (Aut) P574 2016"/>
    <x v="1"/>
    <x v="1"/>
    <n v="9.4"/>
    <m/>
    <s v="X"/>
    <s v="X"/>
    <m/>
    <m/>
    <s v="X"/>
    <s v="X"/>
    <s v="X"/>
    <s v="X"/>
    <s v="X"/>
    <s v="X"/>
    <s v="X"/>
    <s v="X"/>
    <s v="X"/>
    <s v="X"/>
    <m/>
    <m/>
    <s v="X"/>
    <m/>
    <s v="X"/>
    <s v="X"/>
    <m/>
    <s v="X"/>
    <s v="X"/>
    <s v="2.0"/>
    <s v="Elétrica"/>
    <s v="Automática com modo manual de 6 marchas"/>
    <s v="Gasolina"/>
    <s v="169.0"/>
    <n v="20"/>
    <s v="N/D"/>
    <s v="N/D"/>
    <s v="8.9"/>
    <s v="11.2"/>
  </r>
  <r>
    <s v="Duster 1.6 16V Expression (Flex) 2016"/>
    <x v="2"/>
    <x v="2"/>
    <n v="7.9"/>
    <m/>
    <s v="X"/>
    <s v="X"/>
    <s v="X"/>
    <m/>
    <s v="X"/>
    <s v="X"/>
    <s v="X"/>
    <m/>
    <s v="X"/>
    <s v="X"/>
    <s v="X"/>
    <s v="X"/>
    <s v="X"/>
    <s v="X"/>
    <m/>
    <m/>
    <s v="X"/>
    <m/>
    <s v="X"/>
    <s v="X"/>
    <m/>
    <m/>
    <m/>
    <s v="1.6"/>
    <s v="Hidráulica"/>
    <s v="Manual de 5 marchas"/>
    <s v="Gasolina"/>
    <s v="110.0"/>
    <n v="15.1"/>
    <n v="160"/>
    <s v="N/D"/>
    <s v="N/D"/>
    <s v="N/D"/>
  </r>
  <r>
    <s v="Tucson 2.0L 16v GLS Base (Flex) (Aut) 2016"/>
    <x v="3"/>
    <x v="3"/>
    <n v="7.5"/>
    <m/>
    <s v="X"/>
    <s v="X"/>
    <s v="X"/>
    <m/>
    <s v="X"/>
    <s v="X"/>
    <s v="X"/>
    <m/>
    <s v="X"/>
    <s v="X"/>
    <m/>
    <m/>
    <s v="X"/>
    <s v="X"/>
    <m/>
    <m/>
    <s v="X"/>
    <m/>
    <s v="X"/>
    <s v="X"/>
    <m/>
    <s v="X"/>
    <s v="X"/>
    <s v="2.0"/>
    <s v="Hidráulica"/>
    <s v="Automática com modo manual de 4 marchas"/>
    <s v="Gasolina"/>
    <s v="142.0"/>
    <n v="19.100000000000001"/>
    <s v="N/D"/>
    <s v="N/D"/>
    <s v="7.2"/>
    <s v="9.1"/>
  </r>
  <r>
    <s v="Q3 1.4 TFSI Attraction S tronic 2016"/>
    <x v="4"/>
    <x v="4"/>
    <n v="8.4"/>
    <s v="X"/>
    <s v="X"/>
    <m/>
    <s v="X"/>
    <s v="X"/>
    <s v="X"/>
    <s v="X"/>
    <s v="X"/>
    <s v="X"/>
    <s v="X"/>
    <s v="X"/>
    <s v="X"/>
    <s v="X"/>
    <s v="X"/>
    <s v="X"/>
    <s v="X"/>
    <m/>
    <s v="X"/>
    <s v="X"/>
    <s v="X"/>
    <m/>
    <s v="X"/>
    <s v="X"/>
    <s v="X"/>
    <s v="1.4"/>
    <s v="Elétrica"/>
    <s v="Dupla embreagem man.sequ.com modo auto de 7 marchas"/>
    <s v="Gasolina"/>
    <s v="150.0"/>
    <n v="25.5"/>
    <n v="204"/>
    <s v="8.9"/>
    <s v="N/D"/>
    <s v="N/D"/>
  </r>
  <r>
    <s v="Tiggo 2.0 16V 2015"/>
    <x v="5"/>
    <x v="5"/>
    <n v="8.4"/>
    <m/>
    <m/>
    <s v="X"/>
    <s v="X"/>
    <m/>
    <s v="X"/>
    <s v="X"/>
    <s v="X"/>
    <m/>
    <s v="X"/>
    <s v="X"/>
    <s v="X"/>
    <s v="X"/>
    <s v="X"/>
    <s v="X"/>
    <m/>
    <m/>
    <s v="X"/>
    <m/>
    <s v="X"/>
    <m/>
    <s v="X"/>
    <s v="X"/>
    <m/>
    <s v="2.0"/>
    <s v="Hidráulica"/>
    <s v="Manual de 5 marchas"/>
    <s v="Gasolina"/>
    <s v="138.0"/>
    <n v="18.600000000000001"/>
    <n v="170"/>
    <s v="11.8"/>
    <s v="7.9"/>
    <s v="9.8"/>
  </r>
  <r>
    <s v="Tracker LT 1.8 16V Ecotec (Flex) (Aut) 2016"/>
    <x v="6"/>
    <x v="6"/>
    <n v="7.5"/>
    <m/>
    <s v="X"/>
    <s v="X"/>
    <s v="X"/>
    <m/>
    <s v="X"/>
    <s v="X"/>
    <s v="X"/>
    <m/>
    <s v="X"/>
    <s v="X"/>
    <s v="X"/>
    <s v="X"/>
    <m/>
    <s v="X"/>
    <m/>
    <m/>
    <s v="X"/>
    <m/>
    <s v="X"/>
    <s v="X"/>
    <s v="X"/>
    <s v="X"/>
    <m/>
    <s v="1.8"/>
    <s v="Hidráulica"/>
    <s v="Automática com modo manual de 6 marchas"/>
    <s v="Gasolina"/>
    <s v="140.0"/>
    <n v="17.8"/>
    <n v="189"/>
    <s v="N/D"/>
    <s v="N/D"/>
    <s v="N/D"/>
  </r>
  <r>
    <s v="Aircross 1.5 8V Start (Flex) 2017"/>
    <x v="7"/>
    <x v="7"/>
    <n v="7.4"/>
    <m/>
    <s v="X"/>
    <s v="X"/>
    <m/>
    <m/>
    <s v="X"/>
    <s v="X"/>
    <s v="X"/>
    <m/>
    <s v="X"/>
    <m/>
    <m/>
    <m/>
    <m/>
    <m/>
    <m/>
    <m/>
    <s v="X"/>
    <m/>
    <s v="X"/>
    <s v="X"/>
    <s v="X"/>
    <m/>
    <m/>
    <s v="1.4"/>
    <s v="Elétrica"/>
    <s v="Manual de 5 marchas"/>
    <s v="Gasolina"/>
    <s v="89.0"/>
    <n v="13.5"/>
    <s v="N/D"/>
    <s v="N/D"/>
    <s v="10.3"/>
    <s v="11.6"/>
  </r>
  <r>
    <s v="Journey SXT 3.6 V6 2015"/>
    <x v="8"/>
    <x v="8"/>
    <n v="8.8000000000000007"/>
    <s v="X"/>
    <s v="X"/>
    <s v="X"/>
    <s v="X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3.6"/>
    <s v="Hidráulica"/>
    <s v="Automática com modo manual de 6 marchas"/>
    <s v="Gasolina"/>
    <s v="280.0"/>
    <n v="34.9"/>
    <s v="N/D"/>
    <s v="N/D"/>
    <s v="6.1"/>
    <s v="7.4"/>
  </r>
  <r>
    <s v="HR-V LX 1.8 I-VTEC (Flex) 2016"/>
    <x v="9"/>
    <x v="9"/>
    <n v="9"/>
    <m/>
    <s v="X"/>
    <s v="X"/>
    <s v="X"/>
    <m/>
    <s v="X"/>
    <s v="X"/>
    <s v="X"/>
    <m/>
    <s v="X"/>
    <s v="X"/>
    <s v="X"/>
    <s v="X"/>
    <s v="X"/>
    <s v="X"/>
    <m/>
    <m/>
    <s v="X"/>
    <m/>
    <s v="X"/>
    <s v="X"/>
    <s v="X"/>
    <m/>
    <m/>
    <s v="1.8"/>
    <s v="Elétrica"/>
    <s v="Manual de 6 marchas"/>
    <s v="Gasolina"/>
    <s v="139.0"/>
    <n v="17.5"/>
    <s v="N/D"/>
    <s v="N/D"/>
    <s v="10.0"/>
    <s v="12.5"/>
  </r>
  <r>
    <s v="Ix35 2.0L 16v (Flex) (Aut) 2016"/>
    <x v="10"/>
    <x v="10"/>
    <n v="9.3000000000000007"/>
    <m/>
    <s v="X"/>
    <s v="X"/>
    <s v="X"/>
    <m/>
    <s v="X"/>
    <s v="X"/>
    <s v="X"/>
    <s v="X"/>
    <s v="X"/>
    <s v="X"/>
    <s v="X"/>
    <s v="X"/>
    <s v="X"/>
    <s v="X"/>
    <m/>
    <s v="X"/>
    <s v="X"/>
    <m/>
    <s v="X"/>
    <s v="X"/>
    <s v="X"/>
    <s v="X"/>
    <s v="X"/>
    <s v="2.0"/>
    <s v="Elétrica"/>
    <s v="Automática com modo manual de 6 marchas"/>
    <s v="Gasolina"/>
    <s v="169.0"/>
    <n v="20.399999999999999"/>
    <s v="N/D"/>
    <s v="N/D"/>
    <s v="8.8"/>
    <s v="10.5"/>
  </r>
  <r>
    <s v="T6 2.0 16V VVT Jet Flex 2015"/>
    <x v="11"/>
    <x v="11"/>
    <n v="9.3000000000000007"/>
    <m/>
    <s v="X"/>
    <s v="X"/>
    <s v="X"/>
    <m/>
    <s v="X"/>
    <s v="X"/>
    <s v="X"/>
    <m/>
    <m/>
    <s v="X"/>
    <s v="X"/>
    <s v="X"/>
    <m/>
    <s v="X"/>
    <m/>
    <m/>
    <s v="X"/>
    <m/>
    <s v="X"/>
    <s v="X"/>
    <s v="X"/>
    <m/>
    <m/>
    <s v="2.0"/>
    <s v="Elétrica"/>
    <s v="Manual de 5 marchas"/>
    <s v="Gasolina"/>
    <s v="155.0"/>
    <n v="20"/>
    <s v="N/D"/>
    <s v="N/D"/>
    <s v="N/D"/>
    <s v="N/D"/>
  </r>
  <r>
    <s v="Renegade 1.8 (Flex) (Aut) 2016"/>
    <x v="12"/>
    <x v="11"/>
    <n v="8.4"/>
    <m/>
    <s v="X"/>
    <s v="X"/>
    <m/>
    <m/>
    <s v="X"/>
    <s v="X"/>
    <s v="X"/>
    <s v="X"/>
    <s v="X"/>
    <s v="X"/>
    <m/>
    <m/>
    <s v="X"/>
    <s v="X"/>
    <m/>
    <m/>
    <s v="X"/>
    <m/>
    <s v="X"/>
    <s v="X"/>
    <s v="X"/>
    <m/>
    <m/>
    <s v="1.7"/>
    <s v="Elétrica"/>
    <s v="Automática com modo manual de 6 marchas"/>
    <s v="Gasolina"/>
    <s v="130.0"/>
    <n v="18.600000000000001"/>
    <n v="180"/>
    <s v="N/D"/>
    <s v="9.6"/>
    <s v="10.7"/>
  </r>
  <r>
    <s v="Sportage LX 2.0 (Flex) (Aut) P578 2015"/>
    <x v="1"/>
    <x v="12"/>
    <n v="9.4"/>
    <m/>
    <s v="X"/>
    <s v="X"/>
    <m/>
    <m/>
    <s v="X"/>
    <s v="X"/>
    <s v="X"/>
    <m/>
    <s v="X"/>
    <s v="X"/>
    <s v="X"/>
    <s v="X"/>
    <s v="X"/>
    <s v="X"/>
    <m/>
    <m/>
    <m/>
    <m/>
    <m/>
    <s v="X"/>
    <m/>
    <s v="X"/>
    <s v="X"/>
    <s v="2.0"/>
    <s v="Elétrica"/>
    <s v="Automática com modo manual de 6 marchas"/>
    <s v="Gasolina"/>
    <s v="169.0"/>
    <n v="20"/>
    <s v="N/D"/>
    <s v="N/D"/>
    <s v="8.9"/>
    <s v="11.2"/>
  </r>
  <r>
    <s v="X60 1.8 16V VVT Talent 2015"/>
    <x v="13"/>
    <x v="13"/>
    <n v="8.9"/>
    <m/>
    <s v="X"/>
    <s v="X"/>
    <s v="X"/>
    <m/>
    <s v="X"/>
    <s v="X"/>
    <s v="X"/>
    <m/>
    <s v="X"/>
    <s v="X"/>
    <s v="X"/>
    <s v="X"/>
    <s v="X"/>
    <s v="X"/>
    <m/>
    <m/>
    <s v="X"/>
    <m/>
    <s v="X"/>
    <s v="X"/>
    <s v="X"/>
    <s v="X"/>
    <s v="X"/>
    <s v="1.8"/>
    <s v="Hidráulica"/>
    <s v="Manual de 5 marchas"/>
    <s v="Gasolina"/>
    <s v="128.0"/>
    <n v="17.100000000000001"/>
    <n v="170"/>
    <s v="13.4"/>
    <s v="N/D"/>
    <s v="N/D"/>
  </r>
  <r>
    <s v="GLA 200 Style 2015"/>
    <x v="14"/>
    <x v="14"/>
    <n v="8.5"/>
    <s v="X"/>
    <s v="X"/>
    <s v="X"/>
    <m/>
    <s v="X"/>
    <s v="X"/>
    <s v="X"/>
    <s v="X"/>
    <s v="X"/>
    <s v="X"/>
    <s v="X"/>
    <s v="X"/>
    <s v="X"/>
    <s v="X"/>
    <s v="X"/>
    <m/>
    <m/>
    <s v="X"/>
    <m/>
    <s v="X"/>
    <s v="X"/>
    <s v="X"/>
    <m/>
    <s v="X"/>
    <s v="1.6"/>
    <s v="Elétrica"/>
    <s v="Dupla embreagem man.sequ.com modo auto de 7 marchas"/>
    <s v="Gasolina"/>
    <s v="156.0"/>
    <n v="25.5"/>
    <s v="N/D"/>
    <s v="N/D"/>
    <s v="N/D"/>
    <s v="N/D"/>
  </r>
  <r>
    <s v="Pajero 3.2 DI-D 4WD (Aut) 2016"/>
    <x v="15"/>
    <x v="15"/>
    <n v="9.3000000000000007"/>
    <m/>
    <s v="X"/>
    <s v="X"/>
    <m/>
    <m/>
    <s v="X"/>
    <s v="X"/>
    <s v="X"/>
    <s v="X"/>
    <s v="X"/>
    <s v="X"/>
    <s v="X"/>
    <s v="X"/>
    <s v="X"/>
    <s v="X"/>
    <m/>
    <m/>
    <s v="X"/>
    <m/>
    <s v="X"/>
    <s v="X"/>
    <m/>
    <s v="X"/>
    <m/>
    <s v="3.2"/>
    <s v="Hidráulica"/>
    <s v="Automática de 5 marchas"/>
    <s v="Diesel"/>
    <s v="180.0"/>
    <n v="35"/>
    <n v="174"/>
    <s v="13.4"/>
    <s v="N/D"/>
    <s v="N/D"/>
  </r>
  <r>
    <s v="2008 Allure 1.6 16V (Flex) 2016"/>
    <x v="16"/>
    <x v="16"/>
    <n v="9.1"/>
    <s v="X"/>
    <s v="X"/>
    <s v="X"/>
    <s v="X"/>
    <m/>
    <s v="X"/>
    <s v="X"/>
    <s v="X"/>
    <m/>
    <s v="X"/>
    <s v="X"/>
    <m/>
    <m/>
    <s v="X"/>
    <s v="X"/>
    <m/>
    <s v="X"/>
    <s v="X"/>
    <m/>
    <s v="X"/>
    <m/>
    <s v="X"/>
    <s v="X"/>
    <m/>
    <s v="1.6"/>
    <s v="Elétrica"/>
    <s v="Manual de 5 marchas"/>
    <s v="Gasolina"/>
    <s v="115.0"/>
    <n v="15.5"/>
    <n v="183"/>
    <s v="N/D"/>
    <s v="10.2"/>
    <s v="11.6"/>
  </r>
  <r>
    <s v="Range Rover Evoque 2.0 Si4 Pure 2015"/>
    <x v="17"/>
    <x v="17"/>
    <n v="9.1999999999999993"/>
    <m/>
    <m/>
    <s v="X"/>
    <m/>
    <s v="X"/>
    <s v="X"/>
    <s v="X"/>
    <s v="X"/>
    <s v="X"/>
    <m/>
    <m/>
    <s v="X"/>
    <s v="X"/>
    <s v="X"/>
    <s v="X"/>
    <s v="X"/>
    <m/>
    <s v="X"/>
    <m/>
    <s v="X"/>
    <s v="X"/>
    <s v="X"/>
    <s v="X"/>
    <m/>
    <s v="2.0"/>
    <s v="Elétrica"/>
    <s v="Automática com modo manual de 9 marchas"/>
    <s v="Gasolina"/>
    <s v="N/D"/>
    <s v="N/D"/>
    <n v="217"/>
    <s v="7.6"/>
    <s v="7.9"/>
    <s v="11.1"/>
  </r>
  <r>
    <s v="Grand Vitara 2.0 16V 2WD 2015"/>
    <x v="18"/>
    <x v="18"/>
    <n v="9.1"/>
    <m/>
    <s v="X"/>
    <s v="X"/>
    <s v="X"/>
    <m/>
    <s v="X"/>
    <s v="X"/>
    <s v="X"/>
    <m/>
    <s v="X"/>
    <s v="X"/>
    <s v="X"/>
    <s v="X"/>
    <m/>
    <s v="X"/>
    <m/>
    <m/>
    <s v="X"/>
    <m/>
    <m/>
    <m/>
    <s v="X"/>
    <m/>
    <m/>
    <s v="2.0"/>
    <s v="Hidráulica"/>
    <s v="Manual de 5 marchas"/>
    <s v="Gasolina"/>
    <s v="140.0"/>
    <n v="18.7"/>
    <n v="175"/>
    <s v="12.5"/>
    <s v="7.6"/>
    <s v="9.2"/>
  </r>
  <r>
    <s v="Hilux SW4 2.7 4x2 SR (Flex) 2015"/>
    <x v="19"/>
    <x v="19"/>
    <n v="8.1999999999999993"/>
    <m/>
    <s v="X"/>
    <s v="X"/>
    <s v="X"/>
    <m/>
    <m/>
    <s v="X"/>
    <s v="X"/>
    <m/>
    <s v="X"/>
    <s v="X"/>
    <s v="X"/>
    <s v="X"/>
    <s v="X"/>
    <s v="X"/>
    <m/>
    <m/>
    <s v="X"/>
    <m/>
    <s v="X"/>
    <s v="X"/>
    <m/>
    <s v="X"/>
    <m/>
    <s v="2.7"/>
    <s v="Hidráulica"/>
    <s v="Manual de 5 marchas"/>
    <s v="Gasolina"/>
    <s v="158.0"/>
    <n v="25"/>
    <s v="N/D"/>
    <s v="N/D"/>
    <s v="N/D"/>
    <s v="N/D"/>
  </r>
  <r>
    <s v="T4 3.2 TGV Diesel 2015"/>
    <x v="20"/>
    <x v="20"/>
    <n v="7"/>
    <m/>
    <m/>
    <m/>
    <m/>
    <m/>
    <m/>
    <s v="X"/>
    <s v="X"/>
    <m/>
    <s v="X"/>
    <m/>
    <m/>
    <m/>
    <m/>
    <m/>
    <m/>
    <m/>
    <s v="X"/>
    <m/>
    <s v="X"/>
    <m/>
    <m/>
    <s v="X"/>
    <m/>
    <s v="3.2"/>
    <s v="Hidráulica"/>
    <s v="Manual de 6 marchas"/>
    <s v="Diesel"/>
    <s v="200.0"/>
    <n v="47.9"/>
    <s v="N/D"/>
    <s v="12.3"/>
    <s v="N/D"/>
    <s v="N/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25" firstHeaderRow="1" firstDataRow="1" firstDataCol="1"/>
  <pivotFields count="38">
    <pivotField showAll="0"/>
    <pivotField axis="axisRow" showAll="0">
      <items count="22">
        <item x="4"/>
        <item x="5"/>
        <item x="6"/>
        <item x="7"/>
        <item x="8"/>
        <item x="0"/>
        <item x="9"/>
        <item x="10"/>
        <item x="3"/>
        <item x="11"/>
        <item x="12"/>
        <item x="1"/>
        <item x="17"/>
        <item x="13"/>
        <item x="14"/>
        <item x="15"/>
        <item x="16"/>
        <item x="2"/>
        <item x="18"/>
        <item x="19"/>
        <item x="20"/>
        <item t="default"/>
      </items>
    </pivotField>
    <pivotField numFmtId="8" showAll="0">
      <items count="22">
        <item x="7"/>
        <item x="5"/>
        <item x="13"/>
        <item x="2"/>
        <item x="3"/>
        <item x="0"/>
        <item x="16"/>
        <item x="11"/>
        <item x="6"/>
        <item x="9"/>
        <item x="18"/>
        <item x="12"/>
        <item x="10"/>
        <item x="1"/>
        <item x="20"/>
        <item x="8"/>
        <item x="14"/>
        <item x="19"/>
        <item x="4"/>
        <item x="15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T21" totalsRowShown="0" headerRowDxfId="48" dataDxfId="47" tableBorderDxfId="46" dataCellStyle="Percent">
  <autoFilter ref="A1:AT21"/>
  <sortState ref="A2:AR22">
    <sortCondition ref="B1:B22"/>
  </sortState>
  <tableColumns count="46">
    <tableColumn id="1" name="Versão" dataDxfId="45"/>
    <tableColumn id="2" name="Modelo" dataDxfId="44"/>
    <tableColumn id="3" name="Valor" dataDxfId="43"/>
    <tableColumn id="4" name="Avaliação" dataDxfId="42"/>
    <tableColumn id="5" name="Airbag lateral" dataDxfId="41"/>
    <tableColumn id="6" name="Airbag motorista" dataDxfId="40"/>
    <tableColumn id="7" name="Airbag passageiro" dataDxfId="39"/>
    <tableColumn id="8" name="Alarme" dataDxfId="38"/>
    <tableColumn id="9" name="Controle de tração" dataDxfId="37"/>
    <tableColumn id="10" name="Distribuição eletrônica de frenagem" dataDxfId="36"/>
    <tableColumn id="11" name="Freios ABS" dataDxfId="35"/>
    <tableColumn id="12" name="Ar-condicionado" dataDxfId="34"/>
    <tableColumn id="13" name="Piloto automático" dataDxfId="33"/>
    <tableColumn id="14" name="Travas elétricas" dataDxfId="32"/>
    <tableColumn id="15" name="Volante com regulagem de altura" dataDxfId="31"/>
    <tableColumn id="16" name="Cd player" dataDxfId="30"/>
    <tableColumn id="17" name="Cd player com MP3" dataDxfId="29"/>
    <tableColumn id="18" name="Entrada USB" dataDxfId="28"/>
    <tableColumn id="19" name="Rádio FM/AM" dataDxfId="27"/>
    <tableColumn id="20" name="Ajuste elétrico" dataDxfId="26"/>
    <tableColumn id="21" name="Bancos de couro" dataDxfId="25"/>
    <tableColumn id="22" name="Desemb. traseiro" dataDxfId="24"/>
    <tableColumn id="23" name="Teto solar" dataDxfId="23"/>
    <tableColumn id="24" name="Vidros elétricos dianteiros" dataDxfId="22"/>
    <tableColumn id="25" name="Vidros elétricos traseiros" dataDxfId="21"/>
    <tableColumn id="26" name="Computador de bordo" dataDxfId="20"/>
    <tableColumn id="27" name="Farol de neblina" dataDxfId="19"/>
    <tableColumn id="28" name="Sensor de farol" dataDxfId="18"/>
    <tableColumn id="29" name="Motorização" dataDxfId="17"/>
    <tableColumn id="30" name="Direção" dataDxfId="16"/>
    <tableColumn id="31" name="Câmbio" dataDxfId="15"/>
    <tableColumn id="32" name="Combustível" dataDxfId="14"/>
    <tableColumn id="33" name="Potência(cv)" dataDxfId="13"/>
    <tableColumn id="34" name="Torque (kgf.m)" dataDxfId="12"/>
    <tableColumn id="35" name="Velocidade Máxima (km/h)" dataDxfId="11"/>
    <tableColumn id="36" name="Tempo 0-100 (s)" dataDxfId="10"/>
    <tableColumn id="37" name="Consumo cidade (km/l)" dataDxfId="9"/>
    <tableColumn id="38" name="Consumo estrada (km/l)" dataDxfId="8"/>
    <tableColumn id="39" name="Custo50" dataDxfId="7" dataCellStyle="Percent">
      <calculatedColumnFormula>MIN(1,(50000/$C2)^2)</calculatedColumnFormula>
    </tableColumn>
    <tableColumn id="40" name="Custo100" dataDxfId="6" dataCellStyle="Percent">
      <calculatedColumnFormula>MIN(1,(100000/$C2)^2)</calculatedColumnFormula>
    </tableColumn>
    <tableColumn id="41" name="Custo150" dataDxfId="5" dataCellStyle="Percent">
      <calculatedColumnFormula>MIN(1,(150000/$C2)^2)</calculatedColumnFormula>
    </tableColumn>
    <tableColumn id="42" name="Custo150+" dataDxfId="4" dataCellStyle="Percent">
      <calculatedColumnFormula>MIN(1,(150000/$C2)^2)</calculatedColumnFormula>
    </tableColumn>
    <tableColumn id="44" name="Segurança" dataDxfId="3">
      <calculatedColumnFormula>(IF($E2="X",20,0)+IF($F2="X",20,0)+IF($G2="X",20,0)+IF($J2="X",20,0)+IF($K2="X",20,0))</calculatedColumnFormula>
    </tableColumn>
    <tableColumn id="43" name="Conforto" dataDxfId="2" dataCellStyle="Percent">
      <calculatedColumnFormula>(IF($L2="X",1,0)+IF($M2="X",1,0)+IF($N2="X",1,0)+IF($O2="X",1,0)+IF($P2="X",1,0)+IF($Q2="X",1,0)+IF($R2="X",1,0)+IF($S2="X",1,0)+IF($T2="X",1,0)+IF($U2="X",1,0)+IF($V2="X",1,0)+IF($W2="X",1,0)+IF($X2="X",1,0)+IF($Y2="X",1,0)+IF($Z2="X",1,0))*(1/13)</calculatedColumnFormula>
    </tableColumn>
    <tableColumn id="45" name="Cidade" dataDxfId="1" dataCellStyle="Percent">
      <calculatedColumnFormula>(IF($AK2="X",1,0) + $AK2 * 0.1) *(1/1)</calculatedColumnFormula>
    </tableColumn>
    <tableColumn id="46" name="Campo" dataDxfId="0" dataCellStyle="Percent">
      <calculatedColumnFormula>(IF($I2="X",1,0)+IF($AA2="X",1,0)+IF($AF2="Diesel",1,0.3) + ($AH2/45))*(1/4)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28" workbookViewId="0">
      <selection activeCell="L34" sqref="L34"/>
    </sheetView>
  </sheetViews>
  <sheetFormatPr defaultRowHeight="15"/>
  <cols>
    <col min="1" max="2" width="9.140625" customWidth="1"/>
    <col min="3" max="3" width="12.85546875" customWidth="1"/>
    <col min="4" max="4" width="12.28515625" bestFit="1" customWidth="1"/>
    <col min="5" max="5" width="13.28515625" customWidth="1"/>
    <col min="6" max="6" width="12.28515625" bestFit="1" customWidth="1"/>
    <col min="7" max="7" width="11.28515625" bestFit="1" customWidth="1"/>
    <col min="8" max="8" width="15.5703125" customWidth="1"/>
    <col min="9" max="9" width="14" customWidth="1"/>
    <col min="10" max="10" width="12.28515625" bestFit="1" customWidth="1"/>
    <col min="11" max="13" width="11.28515625" bestFit="1" customWidth="1"/>
    <col min="14" max="14" width="13" customWidth="1"/>
    <col min="15" max="16" width="11.28515625" bestFit="1" customWidth="1"/>
    <col min="17" max="17" width="12.28515625" bestFit="1" customWidth="1"/>
    <col min="18" max="18" width="15" customWidth="1"/>
    <col min="19" max="19" width="13.85546875" customWidth="1"/>
    <col min="20" max="20" width="12.28515625" bestFit="1" customWidth="1"/>
    <col min="21" max="21" width="11.28515625" bestFit="1" customWidth="1"/>
    <col min="22" max="23" width="12.28515625" bestFit="1" customWidth="1"/>
  </cols>
  <sheetData>
    <row r="1" spans="1:23" ht="60">
      <c r="A1" s="78" t="s">
        <v>145</v>
      </c>
      <c r="B1" s="22" t="s">
        <v>144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7" t="s">
        <v>20</v>
      </c>
    </row>
    <row r="2" spans="1:23" ht="38.25">
      <c r="A2" s="79"/>
      <c r="B2" s="1" t="s">
        <v>140</v>
      </c>
      <c r="C2" s="4" t="s">
        <v>52</v>
      </c>
      <c r="D2" s="4" t="s">
        <v>53</v>
      </c>
      <c r="E2" s="4" t="s">
        <v>54</v>
      </c>
      <c r="F2" s="4" t="s">
        <v>56</v>
      </c>
      <c r="G2" s="4" t="s">
        <v>57</v>
      </c>
      <c r="H2" s="4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53</v>
      </c>
      <c r="P2" s="4" t="s">
        <v>65</v>
      </c>
      <c r="Q2" s="4" t="s">
        <v>66</v>
      </c>
      <c r="R2" s="4" t="s">
        <v>67</v>
      </c>
      <c r="S2" s="4" t="s">
        <v>68</v>
      </c>
      <c r="T2" s="4" t="s">
        <v>69</v>
      </c>
      <c r="U2" s="4" t="s">
        <v>70</v>
      </c>
      <c r="V2" s="4" t="s">
        <v>71</v>
      </c>
      <c r="W2" s="28" t="s">
        <v>72</v>
      </c>
    </row>
    <row r="3" spans="1:23">
      <c r="A3" s="79"/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1"/>
    </row>
    <row r="4" spans="1:23" ht="15.75" thickBot="1">
      <c r="A4" s="80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4"/>
    </row>
    <row r="5" spans="1:23">
      <c r="A5" s="78" t="s">
        <v>143</v>
      </c>
      <c r="B5" s="22" t="s">
        <v>141</v>
      </c>
      <c r="C5" s="23">
        <v>68490</v>
      </c>
      <c r="D5" s="23">
        <v>103900</v>
      </c>
      <c r="E5" s="23">
        <v>66490</v>
      </c>
      <c r="F5" s="23">
        <v>136990</v>
      </c>
      <c r="G5" s="23">
        <v>53390</v>
      </c>
      <c r="H5" s="23">
        <v>77790</v>
      </c>
      <c r="I5" s="23">
        <v>50490</v>
      </c>
      <c r="J5" s="23">
        <v>119900</v>
      </c>
      <c r="K5" s="23">
        <v>78700</v>
      </c>
      <c r="L5" s="23">
        <v>99990</v>
      </c>
      <c r="M5" s="23">
        <v>69990</v>
      </c>
      <c r="N5" s="23">
        <v>69990</v>
      </c>
      <c r="O5" s="23">
        <v>95900</v>
      </c>
      <c r="P5" s="23">
        <v>59990</v>
      </c>
      <c r="Q5" s="23">
        <v>128900</v>
      </c>
      <c r="R5" s="23">
        <v>163990</v>
      </c>
      <c r="S5" s="23">
        <v>69290</v>
      </c>
      <c r="T5" s="23">
        <v>182500</v>
      </c>
      <c r="U5" s="23">
        <v>78990</v>
      </c>
      <c r="V5" s="23">
        <v>130050</v>
      </c>
      <c r="W5" s="24">
        <v>112655</v>
      </c>
    </row>
    <row r="6" spans="1:23" ht="15.75" thickBot="1">
      <c r="A6" s="80"/>
      <c r="B6" s="25" t="s">
        <v>142</v>
      </c>
      <c r="C6" s="12">
        <v>7.2</v>
      </c>
      <c r="D6" s="12">
        <v>9.4</v>
      </c>
      <c r="E6" s="12">
        <v>7.9</v>
      </c>
      <c r="F6" s="12">
        <v>8.4</v>
      </c>
      <c r="G6" s="12">
        <v>8.4</v>
      </c>
      <c r="H6" s="12">
        <v>7.5</v>
      </c>
      <c r="I6" s="12">
        <v>7.4</v>
      </c>
      <c r="J6" s="12">
        <v>8.8000000000000007</v>
      </c>
      <c r="K6" s="12">
        <v>9</v>
      </c>
      <c r="L6" s="12">
        <v>9.3000000000000007</v>
      </c>
      <c r="M6" s="12">
        <v>9.3000000000000007</v>
      </c>
      <c r="N6" s="12">
        <v>8.4</v>
      </c>
      <c r="O6" s="12">
        <v>9.4</v>
      </c>
      <c r="P6" s="12">
        <v>8.9</v>
      </c>
      <c r="Q6" s="12">
        <v>8.5</v>
      </c>
      <c r="R6" s="12">
        <v>9.3000000000000007</v>
      </c>
      <c r="S6" s="12">
        <v>9.1</v>
      </c>
      <c r="T6" s="12">
        <v>9.1999999999999993</v>
      </c>
      <c r="U6" s="12">
        <v>9.1</v>
      </c>
      <c r="V6" s="12">
        <v>8.1999999999999993</v>
      </c>
      <c r="W6" s="13">
        <v>7</v>
      </c>
    </row>
    <row r="7" spans="1:23" ht="25.5">
      <c r="A7" s="78" t="s">
        <v>22</v>
      </c>
      <c r="B7" s="14" t="s">
        <v>23</v>
      </c>
      <c r="C7" s="15"/>
      <c r="D7" s="15"/>
      <c r="E7" s="15"/>
      <c r="F7" s="15" t="s">
        <v>73</v>
      </c>
      <c r="G7" s="15"/>
      <c r="H7" s="15"/>
      <c r="I7" s="15"/>
      <c r="J7" s="15" t="s">
        <v>73</v>
      </c>
      <c r="K7" s="15"/>
      <c r="L7" s="15"/>
      <c r="M7" s="15"/>
      <c r="N7" s="15"/>
      <c r="O7" s="15"/>
      <c r="P7" s="15"/>
      <c r="Q7" s="15" t="s">
        <v>73</v>
      </c>
      <c r="R7" s="15"/>
      <c r="S7" s="15" t="s">
        <v>73</v>
      </c>
      <c r="T7" s="15"/>
      <c r="U7" s="15"/>
      <c r="V7" s="15"/>
      <c r="W7" s="16"/>
    </row>
    <row r="8" spans="1:23" ht="25.5">
      <c r="A8" s="79"/>
      <c r="B8" s="2" t="s">
        <v>24</v>
      </c>
      <c r="C8" s="6" t="s">
        <v>73</v>
      </c>
      <c r="D8" s="6" t="s">
        <v>73</v>
      </c>
      <c r="E8" s="6" t="s">
        <v>73</v>
      </c>
      <c r="F8" s="6" t="s">
        <v>73</v>
      </c>
      <c r="G8" s="6"/>
      <c r="H8" s="6" t="s">
        <v>73</v>
      </c>
      <c r="I8" s="6" t="s">
        <v>73</v>
      </c>
      <c r="J8" s="6" t="s">
        <v>73</v>
      </c>
      <c r="K8" s="6" t="s">
        <v>73</v>
      </c>
      <c r="L8" s="6" t="s">
        <v>73</v>
      </c>
      <c r="M8" s="6" t="s">
        <v>73</v>
      </c>
      <c r="N8" s="6" t="s">
        <v>73</v>
      </c>
      <c r="O8" s="6" t="s">
        <v>73</v>
      </c>
      <c r="P8" s="6" t="s">
        <v>73</v>
      </c>
      <c r="Q8" s="6" t="s">
        <v>73</v>
      </c>
      <c r="R8" s="6" t="s">
        <v>73</v>
      </c>
      <c r="S8" s="6" t="s">
        <v>73</v>
      </c>
      <c r="T8" s="6"/>
      <c r="U8" s="6" t="s">
        <v>73</v>
      </c>
      <c r="V8" s="6" t="s">
        <v>73</v>
      </c>
      <c r="W8" s="17"/>
    </row>
    <row r="9" spans="1:23" ht="25.5">
      <c r="A9" s="79"/>
      <c r="B9" s="2" t="s">
        <v>25</v>
      </c>
      <c r="C9" s="6" t="s">
        <v>73</v>
      </c>
      <c r="D9" s="6" t="s">
        <v>73</v>
      </c>
      <c r="E9" s="6" t="s">
        <v>73</v>
      </c>
      <c r="F9" s="6"/>
      <c r="G9" s="6" t="s">
        <v>73</v>
      </c>
      <c r="H9" s="6" t="s">
        <v>73</v>
      </c>
      <c r="I9" s="6" t="s">
        <v>73</v>
      </c>
      <c r="J9" s="6" t="s">
        <v>73</v>
      </c>
      <c r="K9" s="6" t="s">
        <v>73</v>
      </c>
      <c r="L9" s="6" t="s">
        <v>73</v>
      </c>
      <c r="M9" s="6" t="s">
        <v>73</v>
      </c>
      <c r="N9" s="6" t="s">
        <v>73</v>
      </c>
      <c r="O9" s="6" t="s">
        <v>73</v>
      </c>
      <c r="P9" s="6" t="s">
        <v>73</v>
      </c>
      <c r="Q9" s="6" t="s">
        <v>73</v>
      </c>
      <c r="R9" s="6" t="s">
        <v>73</v>
      </c>
      <c r="S9" s="6" t="s">
        <v>73</v>
      </c>
      <c r="T9" s="6" t="s">
        <v>73</v>
      </c>
      <c r="U9" s="6" t="s">
        <v>73</v>
      </c>
      <c r="V9" s="6" t="s">
        <v>73</v>
      </c>
      <c r="W9" s="17"/>
    </row>
    <row r="10" spans="1:23">
      <c r="A10" s="79"/>
      <c r="B10" s="2" t="s">
        <v>26</v>
      </c>
      <c r="C10" s="6"/>
      <c r="D10" s="6"/>
      <c r="E10" s="6" t="s">
        <v>73</v>
      </c>
      <c r="F10" s="6" t="s">
        <v>73</v>
      </c>
      <c r="G10" s="6" t="s">
        <v>73</v>
      </c>
      <c r="H10" s="6" t="s">
        <v>73</v>
      </c>
      <c r="I10" s="6"/>
      <c r="J10" s="6" t="s">
        <v>73</v>
      </c>
      <c r="K10" s="6" t="s">
        <v>73</v>
      </c>
      <c r="L10" s="6" t="s">
        <v>73</v>
      </c>
      <c r="M10" s="6" t="s">
        <v>73</v>
      </c>
      <c r="N10" s="6"/>
      <c r="O10" s="6"/>
      <c r="P10" s="6" t="s">
        <v>73</v>
      </c>
      <c r="Q10" s="6"/>
      <c r="R10" s="6"/>
      <c r="S10" s="6" t="s">
        <v>73</v>
      </c>
      <c r="T10" s="6"/>
      <c r="U10" s="6" t="s">
        <v>73</v>
      </c>
      <c r="V10" s="6" t="s">
        <v>73</v>
      </c>
      <c r="W10" s="17"/>
    </row>
    <row r="11" spans="1:23" ht="25.5">
      <c r="A11" s="79"/>
      <c r="B11" s="2" t="s">
        <v>27</v>
      </c>
      <c r="C11" s="6"/>
      <c r="D11" s="6"/>
      <c r="E11" s="6"/>
      <c r="F11" s="6" t="s">
        <v>73</v>
      </c>
      <c r="G11" s="6"/>
      <c r="H11" s="6"/>
      <c r="I11" s="6"/>
      <c r="J11" s="6" t="s">
        <v>73</v>
      </c>
      <c r="K11" s="6"/>
      <c r="L11" s="6"/>
      <c r="M11" s="6"/>
      <c r="N11" s="6"/>
      <c r="O11" s="6"/>
      <c r="P11" s="6"/>
      <c r="Q11" s="6" t="s">
        <v>73</v>
      </c>
      <c r="R11" s="6"/>
      <c r="S11" s="6"/>
      <c r="T11" s="6" t="s">
        <v>73</v>
      </c>
      <c r="U11" s="6"/>
      <c r="V11" s="6"/>
      <c r="W11" s="17"/>
    </row>
    <row r="12" spans="1:23" ht="63.75">
      <c r="A12" s="79"/>
      <c r="B12" s="2" t="s">
        <v>28</v>
      </c>
      <c r="C12" s="6" t="s">
        <v>73</v>
      </c>
      <c r="D12" s="6" t="s">
        <v>73</v>
      </c>
      <c r="E12" s="6" t="s">
        <v>73</v>
      </c>
      <c r="F12" s="6" t="s">
        <v>73</v>
      </c>
      <c r="G12" s="6" t="s">
        <v>73</v>
      </c>
      <c r="H12" s="6" t="s">
        <v>73</v>
      </c>
      <c r="I12" s="6" t="s">
        <v>73</v>
      </c>
      <c r="J12" s="6" t="s">
        <v>73</v>
      </c>
      <c r="K12" s="6" t="s">
        <v>73</v>
      </c>
      <c r="L12" s="6" t="s">
        <v>73</v>
      </c>
      <c r="M12" s="6" t="s">
        <v>73</v>
      </c>
      <c r="N12" s="6" t="s">
        <v>73</v>
      </c>
      <c r="O12" s="6" t="s">
        <v>73</v>
      </c>
      <c r="P12" s="6" t="s">
        <v>73</v>
      </c>
      <c r="Q12" s="6" t="s">
        <v>73</v>
      </c>
      <c r="R12" s="6" t="s">
        <v>73</v>
      </c>
      <c r="S12" s="6" t="s">
        <v>73</v>
      </c>
      <c r="T12" s="6" t="s">
        <v>73</v>
      </c>
      <c r="U12" s="6" t="s">
        <v>73</v>
      </c>
      <c r="V12" s="6"/>
      <c r="W12" s="17"/>
    </row>
    <row r="13" spans="1:23" ht="15.75" thickBot="1">
      <c r="A13" s="80"/>
      <c r="B13" s="18" t="s">
        <v>29</v>
      </c>
      <c r="C13" s="19" t="s">
        <v>73</v>
      </c>
      <c r="D13" s="19" t="s">
        <v>73</v>
      </c>
      <c r="E13" s="19" t="s">
        <v>73</v>
      </c>
      <c r="F13" s="19" t="s">
        <v>73</v>
      </c>
      <c r="G13" s="19" t="s">
        <v>73</v>
      </c>
      <c r="H13" s="19" t="s">
        <v>73</v>
      </c>
      <c r="I13" s="19" t="s">
        <v>73</v>
      </c>
      <c r="J13" s="19" t="s">
        <v>73</v>
      </c>
      <c r="K13" s="19" t="s">
        <v>73</v>
      </c>
      <c r="L13" s="19" t="s">
        <v>73</v>
      </c>
      <c r="M13" s="19" t="s">
        <v>73</v>
      </c>
      <c r="N13" s="19" t="s">
        <v>73</v>
      </c>
      <c r="O13" s="19" t="s">
        <v>73</v>
      </c>
      <c r="P13" s="19" t="s">
        <v>73</v>
      </c>
      <c r="Q13" s="19" t="s">
        <v>73</v>
      </c>
      <c r="R13" s="19" t="s">
        <v>73</v>
      </c>
      <c r="S13" s="19" t="s">
        <v>73</v>
      </c>
      <c r="T13" s="19" t="s">
        <v>73</v>
      </c>
      <c r="U13" s="19" t="s">
        <v>73</v>
      </c>
      <c r="V13" s="19" t="s">
        <v>73</v>
      </c>
      <c r="W13" s="21" t="s">
        <v>73</v>
      </c>
    </row>
    <row r="14" spans="1:23" ht="38.25">
      <c r="A14" s="75" t="s">
        <v>30</v>
      </c>
      <c r="B14" s="14" t="s">
        <v>31</v>
      </c>
      <c r="C14" s="15" t="s">
        <v>73</v>
      </c>
      <c r="D14" s="15" t="s">
        <v>73</v>
      </c>
      <c r="E14" s="15" t="s">
        <v>73</v>
      </c>
      <c r="F14" s="15" t="s">
        <v>73</v>
      </c>
      <c r="G14" s="15" t="s">
        <v>73</v>
      </c>
      <c r="H14" s="15" t="s">
        <v>73</v>
      </c>
      <c r="I14" s="15" t="s">
        <v>73</v>
      </c>
      <c r="J14" s="15" t="s">
        <v>73</v>
      </c>
      <c r="K14" s="15" t="s">
        <v>73</v>
      </c>
      <c r="L14" s="15" t="s">
        <v>73</v>
      </c>
      <c r="M14" s="15" t="s">
        <v>73</v>
      </c>
      <c r="N14" s="15" t="s">
        <v>73</v>
      </c>
      <c r="O14" s="15" t="s">
        <v>73</v>
      </c>
      <c r="P14" s="15" t="s">
        <v>73</v>
      </c>
      <c r="Q14" s="15" t="s">
        <v>73</v>
      </c>
      <c r="R14" s="15" t="s">
        <v>73</v>
      </c>
      <c r="S14" s="15" t="s">
        <v>73</v>
      </c>
      <c r="T14" s="15" t="s">
        <v>73</v>
      </c>
      <c r="U14" s="15" t="s">
        <v>73</v>
      </c>
      <c r="V14" s="15" t="s">
        <v>73</v>
      </c>
      <c r="W14" s="16" t="s">
        <v>73</v>
      </c>
    </row>
    <row r="15" spans="1:23" ht="38.25">
      <c r="A15" s="76"/>
      <c r="B15" s="2" t="s">
        <v>32</v>
      </c>
      <c r="C15" s="6"/>
      <c r="D15" s="6" t="s">
        <v>73</v>
      </c>
      <c r="E15" s="6"/>
      <c r="F15" s="6" t="s">
        <v>73</v>
      </c>
      <c r="G15" s="6"/>
      <c r="H15" s="6"/>
      <c r="I15" s="6"/>
      <c r="J15" s="6" t="s">
        <v>73</v>
      </c>
      <c r="K15" s="6"/>
      <c r="L15" s="6" t="s">
        <v>73</v>
      </c>
      <c r="M15" s="6"/>
      <c r="N15" s="6" t="s">
        <v>73</v>
      </c>
      <c r="O15" s="6"/>
      <c r="P15" s="6"/>
      <c r="Q15" s="6" t="s">
        <v>73</v>
      </c>
      <c r="R15" s="6" t="s">
        <v>73</v>
      </c>
      <c r="S15" s="6"/>
      <c r="T15" s="6" t="s">
        <v>73</v>
      </c>
      <c r="U15" s="6"/>
      <c r="V15" s="6"/>
      <c r="W15" s="17"/>
    </row>
    <row r="16" spans="1:23" ht="25.5">
      <c r="A16" s="76"/>
      <c r="B16" s="2" t="s">
        <v>33</v>
      </c>
      <c r="C16" s="6" t="s">
        <v>73</v>
      </c>
      <c r="D16" s="6" t="s">
        <v>73</v>
      </c>
      <c r="E16" s="6" t="s">
        <v>73</v>
      </c>
      <c r="F16" s="6" t="s">
        <v>73</v>
      </c>
      <c r="G16" s="6" t="s">
        <v>73</v>
      </c>
      <c r="H16" s="6" t="s">
        <v>73</v>
      </c>
      <c r="I16" s="6" t="s">
        <v>73</v>
      </c>
      <c r="J16" s="6"/>
      <c r="K16" s="6" t="s">
        <v>73</v>
      </c>
      <c r="L16" s="6" t="s">
        <v>73</v>
      </c>
      <c r="M16" s="6"/>
      <c r="N16" s="6" t="s">
        <v>73</v>
      </c>
      <c r="O16" s="6" t="s">
        <v>73</v>
      </c>
      <c r="P16" s="6" t="s">
        <v>73</v>
      </c>
      <c r="Q16" s="6" t="s">
        <v>73</v>
      </c>
      <c r="R16" s="6" t="s">
        <v>73</v>
      </c>
      <c r="S16" s="6" t="s">
        <v>73</v>
      </c>
      <c r="T16" s="6"/>
      <c r="U16" s="6" t="s">
        <v>73</v>
      </c>
      <c r="V16" s="6" t="s">
        <v>73</v>
      </c>
      <c r="W16" s="17" t="s">
        <v>73</v>
      </c>
    </row>
    <row r="17" spans="1:23" ht="64.5" thickBot="1">
      <c r="A17" s="77"/>
      <c r="B17" s="18" t="s">
        <v>34</v>
      </c>
      <c r="C17" s="19" t="s">
        <v>73</v>
      </c>
      <c r="D17" s="19" t="s">
        <v>73</v>
      </c>
      <c r="E17" s="19" t="s">
        <v>73</v>
      </c>
      <c r="F17" s="19" t="s">
        <v>73</v>
      </c>
      <c r="G17" s="19" t="s">
        <v>73</v>
      </c>
      <c r="H17" s="19" t="s">
        <v>73</v>
      </c>
      <c r="I17" s="19"/>
      <c r="J17" s="19" t="s">
        <v>73</v>
      </c>
      <c r="K17" s="19" t="s">
        <v>73</v>
      </c>
      <c r="L17" s="19" t="s">
        <v>73</v>
      </c>
      <c r="M17" s="19" t="s">
        <v>73</v>
      </c>
      <c r="N17" s="19" t="s">
        <v>73</v>
      </c>
      <c r="O17" s="19" t="s">
        <v>73</v>
      </c>
      <c r="P17" s="19" t="s">
        <v>73</v>
      </c>
      <c r="Q17" s="19" t="s">
        <v>73</v>
      </c>
      <c r="R17" s="19" t="s">
        <v>73</v>
      </c>
      <c r="S17" s="19" t="s">
        <v>73</v>
      </c>
      <c r="T17" s="19"/>
      <c r="U17" s="19" t="s">
        <v>73</v>
      </c>
      <c r="V17" s="19" t="s">
        <v>73</v>
      </c>
      <c r="W17" s="21"/>
    </row>
    <row r="18" spans="1:23" ht="30.75" customHeight="1">
      <c r="A18" s="75" t="s">
        <v>35</v>
      </c>
      <c r="B18" s="14" t="s">
        <v>36</v>
      </c>
      <c r="C18" s="15" t="s">
        <v>73</v>
      </c>
      <c r="D18" s="15" t="s">
        <v>73</v>
      </c>
      <c r="E18" s="15" t="s">
        <v>73</v>
      </c>
      <c r="F18" s="15" t="s">
        <v>73</v>
      </c>
      <c r="G18" s="15" t="s">
        <v>73</v>
      </c>
      <c r="H18" s="15" t="s">
        <v>73</v>
      </c>
      <c r="I18" s="15"/>
      <c r="J18" s="15" t="s">
        <v>73</v>
      </c>
      <c r="K18" s="15" t="s">
        <v>73</v>
      </c>
      <c r="L18" s="15" t="s">
        <v>73</v>
      </c>
      <c r="M18" s="15" t="s">
        <v>73</v>
      </c>
      <c r="N18" s="15"/>
      <c r="O18" s="15" t="s">
        <v>73</v>
      </c>
      <c r="P18" s="15" t="s">
        <v>73</v>
      </c>
      <c r="Q18" s="15" t="s">
        <v>73</v>
      </c>
      <c r="R18" s="15" t="s">
        <v>73</v>
      </c>
      <c r="S18" s="15"/>
      <c r="T18" s="15" t="s">
        <v>73</v>
      </c>
      <c r="U18" s="15" t="s">
        <v>73</v>
      </c>
      <c r="V18" s="15" t="s">
        <v>73</v>
      </c>
      <c r="W18" s="16"/>
    </row>
    <row r="19" spans="1:23" ht="25.5">
      <c r="A19" s="76"/>
      <c r="B19" s="2" t="s">
        <v>37</v>
      </c>
      <c r="C19" s="6" t="s">
        <v>73</v>
      </c>
      <c r="D19" s="6" t="s">
        <v>73</v>
      </c>
      <c r="E19" s="6" t="s">
        <v>73</v>
      </c>
      <c r="F19" s="6" t="s">
        <v>73</v>
      </c>
      <c r="G19" s="6" t="s">
        <v>73</v>
      </c>
      <c r="H19" s="6" t="s">
        <v>73</v>
      </c>
      <c r="I19" s="6"/>
      <c r="J19" s="6" t="s">
        <v>73</v>
      </c>
      <c r="K19" s="6" t="s">
        <v>73</v>
      </c>
      <c r="L19" s="6" t="s">
        <v>73</v>
      </c>
      <c r="M19" s="6" t="s">
        <v>73</v>
      </c>
      <c r="N19" s="6"/>
      <c r="O19" s="6" t="s">
        <v>73</v>
      </c>
      <c r="P19" s="6" t="s">
        <v>73</v>
      </c>
      <c r="Q19" s="6" t="s">
        <v>73</v>
      </c>
      <c r="R19" s="6" t="s">
        <v>73</v>
      </c>
      <c r="S19" s="6"/>
      <c r="T19" s="6" t="s">
        <v>73</v>
      </c>
      <c r="U19" s="6" t="s">
        <v>73</v>
      </c>
      <c r="V19" s="6" t="s">
        <v>73</v>
      </c>
      <c r="W19" s="17"/>
    </row>
    <row r="20" spans="1:23" ht="25.5">
      <c r="A20" s="76"/>
      <c r="B20" s="2" t="s">
        <v>38</v>
      </c>
      <c r="C20" s="6" t="s">
        <v>73</v>
      </c>
      <c r="D20" s="6" t="s">
        <v>73</v>
      </c>
      <c r="E20" s="6" t="s">
        <v>73</v>
      </c>
      <c r="F20" s="6" t="s">
        <v>73</v>
      </c>
      <c r="G20" s="6" t="s">
        <v>73</v>
      </c>
      <c r="H20" s="6"/>
      <c r="I20" s="6"/>
      <c r="J20" s="6" t="s">
        <v>73</v>
      </c>
      <c r="K20" s="6" t="s">
        <v>73</v>
      </c>
      <c r="L20" s="6" t="s">
        <v>73</v>
      </c>
      <c r="M20" s="6"/>
      <c r="N20" s="6" t="s">
        <v>73</v>
      </c>
      <c r="O20" s="6" t="s">
        <v>73</v>
      </c>
      <c r="P20" s="6" t="s">
        <v>73</v>
      </c>
      <c r="Q20" s="6" t="s">
        <v>73</v>
      </c>
      <c r="R20" s="6" t="s">
        <v>73</v>
      </c>
      <c r="S20" s="6" t="s">
        <v>73</v>
      </c>
      <c r="T20" s="6" t="s">
        <v>73</v>
      </c>
      <c r="U20" s="6"/>
      <c r="V20" s="6" t="s">
        <v>73</v>
      </c>
      <c r="W20" s="17"/>
    </row>
    <row r="21" spans="1:23" ht="26.25" thickBot="1">
      <c r="A21" s="77"/>
      <c r="B21" s="18" t="s">
        <v>39</v>
      </c>
      <c r="C21" s="19" t="s">
        <v>73</v>
      </c>
      <c r="D21" s="19" t="s">
        <v>73</v>
      </c>
      <c r="E21" s="19" t="s">
        <v>73</v>
      </c>
      <c r="F21" s="19" t="s">
        <v>73</v>
      </c>
      <c r="G21" s="19" t="s">
        <v>73</v>
      </c>
      <c r="H21" s="19" t="s">
        <v>73</v>
      </c>
      <c r="I21" s="19"/>
      <c r="J21" s="19" t="s">
        <v>73</v>
      </c>
      <c r="K21" s="19" t="s">
        <v>73</v>
      </c>
      <c r="L21" s="19" t="s">
        <v>73</v>
      </c>
      <c r="M21" s="19" t="s">
        <v>73</v>
      </c>
      <c r="N21" s="19" t="s">
        <v>73</v>
      </c>
      <c r="O21" s="19" t="s">
        <v>73</v>
      </c>
      <c r="P21" s="19" t="s">
        <v>73</v>
      </c>
      <c r="Q21" s="19" t="s">
        <v>73</v>
      </c>
      <c r="R21" s="19" t="s">
        <v>73</v>
      </c>
      <c r="S21" s="19" t="s">
        <v>73</v>
      </c>
      <c r="T21" s="19" t="s">
        <v>73</v>
      </c>
      <c r="U21" s="19" t="s">
        <v>73</v>
      </c>
      <c r="V21" s="19" t="s">
        <v>73</v>
      </c>
      <c r="W21" s="21"/>
    </row>
    <row r="22" spans="1:23" ht="25.5">
      <c r="A22" s="75" t="s">
        <v>40</v>
      </c>
      <c r="B22" s="14" t="s">
        <v>41</v>
      </c>
      <c r="C22" s="15"/>
      <c r="D22" s="15"/>
      <c r="E22" s="15"/>
      <c r="F22" s="15" t="s">
        <v>73</v>
      </c>
      <c r="G22" s="15"/>
      <c r="H22" s="15"/>
      <c r="I22" s="15"/>
      <c r="J22" s="15" t="s">
        <v>73</v>
      </c>
      <c r="K22" s="15"/>
      <c r="L22" s="15"/>
      <c r="M22" s="15"/>
      <c r="N22" s="15"/>
      <c r="O22" s="15"/>
      <c r="P22" s="15"/>
      <c r="Q22" s="15"/>
      <c r="R22" s="15"/>
      <c r="S22" s="15"/>
      <c r="T22" s="15" t="s">
        <v>73</v>
      </c>
      <c r="U22" s="15"/>
      <c r="V22" s="15"/>
      <c r="W22" s="16"/>
    </row>
    <row r="23" spans="1:23" ht="26.25" thickBot="1">
      <c r="A23" s="77"/>
      <c r="B23" s="18" t="s">
        <v>42</v>
      </c>
      <c r="C23" s="19"/>
      <c r="D23" s="19"/>
      <c r="E23" s="19"/>
      <c r="F23" s="19"/>
      <c r="G23" s="19"/>
      <c r="H23" s="19"/>
      <c r="I23" s="19"/>
      <c r="J23" s="19" t="s">
        <v>73</v>
      </c>
      <c r="K23" s="19"/>
      <c r="L23" s="19" t="s">
        <v>73</v>
      </c>
      <c r="M23" s="19"/>
      <c r="N23" s="19"/>
      <c r="O23" s="19"/>
      <c r="P23" s="19"/>
      <c r="Q23" s="19"/>
      <c r="R23" s="19"/>
      <c r="S23" s="19" t="s">
        <v>73</v>
      </c>
      <c r="T23" s="19"/>
      <c r="U23" s="19"/>
      <c r="V23" s="19"/>
      <c r="W23" s="21"/>
    </row>
    <row r="24" spans="1:23" ht="25.5">
      <c r="A24" s="75" t="s">
        <v>43</v>
      </c>
      <c r="B24" s="14" t="s">
        <v>44</v>
      </c>
      <c r="C24" s="15" t="s">
        <v>73</v>
      </c>
      <c r="D24" s="15" t="s">
        <v>73</v>
      </c>
      <c r="E24" s="15" t="s">
        <v>73</v>
      </c>
      <c r="F24" s="15" t="s">
        <v>73</v>
      </c>
      <c r="G24" s="15" t="s">
        <v>73</v>
      </c>
      <c r="H24" s="15" t="s">
        <v>73</v>
      </c>
      <c r="I24" s="15" t="s">
        <v>73</v>
      </c>
      <c r="J24" s="15" t="s">
        <v>73</v>
      </c>
      <c r="K24" s="15" t="s">
        <v>73</v>
      </c>
      <c r="L24" s="15" t="s">
        <v>73</v>
      </c>
      <c r="M24" s="15" t="s">
        <v>73</v>
      </c>
      <c r="N24" s="15" t="s">
        <v>73</v>
      </c>
      <c r="O24" s="15"/>
      <c r="P24" s="15" t="s">
        <v>73</v>
      </c>
      <c r="Q24" s="15" t="s">
        <v>73</v>
      </c>
      <c r="R24" s="15" t="s">
        <v>73</v>
      </c>
      <c r="S24" s="15" t="s">
        <v>73</v>
      </c>
      <c r="T24" s="15" t="s">
        <v>73</v>
      </c>
      <c r="U24" s="15" t="s">
        <v>73</v>
      </c>
      <c r="V24" s="15" t="s">
        <v>73</v>
      </c>
      <c r="W24" s="16" t="s">
        <v>73</v>
      </c>
    </row>
    <row r="25" spans="1:23">
      <c r="A25" s="76"/>
      <c r="B25" s="2" t="s">
        <v>45</v>
      </c>
      <c r="C25" s="6"/>
      <c r="D25" s="6"/>
      <c r="E25" s="6"/>
      <c r="F25" s="6" t="s">
        <v>73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7"/>
    </row>
    <row r="26" spans="1:23" ht="38.25">
      <c r="A26" s="76"/>
      <c r="B26" s="2" t="s">
        <v>46</v>
      </c>
      <c r="C26" s="6" t="s">
        <v>73</v>
      </c>
      <c r="D26" s="6" t="s">
        <v>73</v>
      </c>
      <c r="E26" s="6" t="s">
        <v>73</v>
      </c>
      <c r="F26" s="6" t="s">
        <v>73</v>
      </c>
      <c r="G26" s="6" t="s">
        <v>73</v>
      </c>
      <c r="H26" s="6" t="s">
        <v>73</v>
      </c>
      <c r="I26" s="6" t="s">
        <v>73</v>
      </c>
      <c r="J26" s="6" t="s">
        <v>73</v>
      </c>
      <c r="K26" s="6" t="s">
        <v>73</v>
      </c>
      <c r="L26" s="6" t="s">
        <v>73</v>
      </c>
      <c r="M26" s="6" t="s">
        <v>73</v>
      </c>
      <c r="N26" s="6" t="s">
        <v>73</v>
      </c>
      <c r="O26" s="6"/>
      <c r="P26" s="6" t="s">
        <v>73</v>
      </c>
      <c r="Q26" s="6" t="s">
        <v>73</v>
      </c>
      <c r="R26" s="6" t="s">
        <v>73</v>
      </c>
      <c r="S26" s="6" t="s">
        <v>73</v>
      </c>
      <c r="T26" s="6" t="s">
        <v>73</v>
      </c>
      <c r="U26" s="6"/>
      <c r="V26" s="6" t="s">
        <v>73</v>
      </c>
      <c r="W26" s="17" t="s">
        <v>73</v>
      </c>
    </row>
    <row r="27" spans="1:23" ht="39" thickBot="1">
      <c r="A27" s="77"/>
      <c r="B27" s="18" t="s">
        <v>47</v>
      </c>
      <c r="C27" s="19" t="s">
        <v>73</v>
      </c>
      <c r="D27" s="19" t="s">
        <v>73</v>
      </c>
      <c r="E27" s="19" t="s">
        <v>73</v>
      </c>
      <c r="F27" s="19"/>
      <c r="G27" s="19"/>
      <c r="H27" s="19" t="s">
        <v>73</v>
      </c>
      <c r="I27" s="19" t="s">
        <v>73</v>
      </c>
      <c r="J27" s="19" t="s">
        <v>73</v>
      </c>
      <c r="K27" s="19" t="s">
        <v>73</v>
      </c>
      <c r="L27" s="19" t="s">
        <v>73</v>
      </c>
      <c r="M27" s="19" t="s">
        <v>73</v>
      </c>
      <c r="N27" s="19" t="s">
        <v>73</v>
      </c>
      <c r="O27" s="19" t="s">
        <v>73</v>
      </c>
      <c r="P27" s="19" t="s">
        <v>73</v>
      </c>
      <c r="Q27" s="19" t="s">
        <v>73</v>
      </c>
      <c r="R27" s="19" t="s">
        <v>73</v>
      </c>
      <c r="S27" s="19"/>
      <c r="T27" s="19" t="s">
        <v>73</v>
      </c>
      <c r="U27" s="19"/>
      <c r="V27" s="19" t="s">
        <v>73</v>
      </c>
      <c r="W27" s="21"/>
    </row>
    <row r="28" spans="1:23" ht="38.25">
      <c r="A28" s="75" t="s">
        <v>48</v>
      </c>
      <c r="B28" s="14" t="s">
        <v>49</v>
      </c>
      <c r="C28" s="15" t="s">
        <v>73</v>
      </c>
      <c r="D28" s="15"/>
      <c r="E28" s="15"/>
      <c r="F28" s="15" t="s">
        <v>73</v>
      </c>
      <c r="G28" s="15" t="s">
        <v>73</v>
      </c>
      <c r="H28" s="15" t="s">
        <v>73</v>
      </c>
      <c r="I28" s="15" t="s">
        <v>73</v>
      </c>
      <c r="J28" s="15" t="s">
        <v>73</v>
      </c>
      <c r="K28" s="15" t="s">
        <v>73</v>
      </c>
      <c r="L28" s="15" t="s">
        <v>73</v>
      </c>
      <c r="M28" s="15" t="s">
        <v>73</v>
      </c>
      <c r="N28" s="15" t="s">
        <v>73</v>
      </c>
      <c r="O28" s="15"/>
      <c r="P28" s="15" t="s">
        <v>73</v>
      </c>
      <c r="Q28" s="15" t="s">
        <v>73</v>
      </c>
      <c r="R28" s="15"/>
      <c r="S28" s="15" t="s">
        <v>73</v>
      </c>
      <c r="T28" s="15" t="s">
        <v>73</v>
      </c>
      <c r="U28" s="15" t="s">
        <v>73</v>
      </c>
      <c r="V28" s="15"/>
      <c r="W28" s="16"/>
    </row>
    <row r="29" spans="1:23" ht="25.5">
      <c r="A29" s="76"/>
      <c r="B29" s="2" t="s">
        <v>50</v>
      </c>
      <c r="C29" s="6" t="s">
        <v>73</v>
      </c>
      <c r="D29" s="6" t="s">
        <v>73</v>
      </c>
      <c r="E29" s="6"/>
      <c r="F29" s="6" t="s">
        <v>73</v>
      </c>
      <c r="G29" s="6" t="s">
        <v>73</v>
      </c>
      <c r="H29" s="6" t="s">
        <v>73</v>
      </c>
      <c r="I29" s="6"/>
      <c r="J29" s="6" t="s">
        <v>73</v>
      </c>
      <c r="K29" s="6"/>
      <c r="L29" s="6" t="s">
        <v>73</v>
      </c>
      <c r="M29" s="6"/>
      <c r="N29" s="6"/>
      <c r="O29" s="6" t="s">
        <v>73</v>
      </c>
      <c r="P29" s="6" t="s">
        <v>73</v>
      </c>
      <c r="Q29" s="6"/>
      <c r="R29" s="6" t="s">
        <v>73</v>
      </c>
      <c r="S29" s="6" t="s">
        <v>73</v>
      </c>
      <c r="T29" s="6" t="s">
        <v>73</v>
      </c>
      <c r="U29" s="6"/>
      <c r="V29" s="6" t="s">
        <v>73</v>
      </c>
      <c r="W29" s="17" t="s">
        <v>73</v>
      </c>
    </row>
    <row r="30" spans="1:23" ht="26.25" thickBot="1">
      <c r="A30" s="77"/>
      <c r="B30" s="18" t="s">
        <v>51</v>
      </c>
      <c r="C30" s="19"/>
      <c r="D30" s="19" t="s">
        <v>73</v>
      </c>
      <c r="E30" s="19"/>
      <c r="F30" s="19" t="s">
        <v>73</v>
      </c>
      <c r="G30" s="19"/>
      <c r="H30" s="19"/>
      <c r="I30" s="19"/>
      <c r="J30" s="19" t="s">
        <v>73</v>
      </c>
      <c r="K30" s="19"/>
      <c r="L30" s="19" t="s">
        <v>73</v>
      </c>
      <c r="M30" s="19"/>
      <c r="N30" s="19"/>
      <c r="O30" s="19" t="s">
        <v>73</v>
      </c>
      <c r="P30" s="19" t="s">
        <v>73</v>
      </c>
      <c r="Q30" s="19" t="s">
        <v>73</v>
      </c>
      <c r="R30" s="19"/>
      <c r="S30" s="19"/>
      <c r="T30" s="19"/>
      <c r="U30" s="19"/>
      <c r="V30" s="19"/>
      <c r="W30" s="20"/>
    </row>
    <row r="31" spans="1:23" ht="25.5">
      <c r="A31" s="75" t="s">
        <v>74</v>
      </c>
      <c r="B31" s="7" t="s">
        <v>75</v>
      </c>
      <c r="C31" s="8" t="s">
        <v>76</v>
      </c>
      <c r="D31" s="8" t="s">
        <v>77</v>
      </c>
      <c r="E31" s="8" t="s">
        <v>76</v>
      </c>
      <c r="F31" s="8" t="s">
        <v>78</v>
      </c>
      <c r="G31" s="8" t="s">
        <v>77</v>
      </c>
      <c r="H31" s="8" t="s">
        <v>79</v>
      </c>
      <c r="I31" s="8" t="s">
        <v>78</v>
      </c>
      <c r="J31" s="8" t="s">
        <v>80</v>
      </c>
      <c r="K31" s="8" t="s">
        <v>79</v>
      </c>
      <c r="L31" s="8" t="s">
        <v>77</v>
      </c>
      <c r="M31" s="8" t="s">
        <v>77</v>
      </c>
      <c r="N31" s="8" t="s">
        <v>81</v>
      </c>
      <c r="O31" s="8" t="s">
        <v>77</v>
      </c>
      <c r="P31" s="8" t="s">
        <v>79</v>
      </c>
      <c r="Q31" s="8" t="s">
        <v>76</v>
      </c>
      <c r="R31" s="8" t="s">
        <v>82</v>
      </c>
      <c r="S31" s="8" t="s">
        <v>76</v>
      </c>
      <c r="T31" s="8" t="s">
        <v>77</v>
      </c>
      <c r="U31" s="8" t="s">
        <v>77</v>
      </c>
      <c r="V31" s="8" t="s">
        <v>83</v>
      </c>
      <c r="W31" s="9" t="s">
        <v>82</v>
      </c>
    </row>
    <row r="32" spans="1:23">
      <c r="A32" s="76"/>
      <c r="B32" s="3" t="s">
        <v>84</v>
      </c>
      <c r="C32" s="5" t="s">
        <v>85</v>
      </c>
      <c r="D32" s="5" t="s">
        <v>85</v>
      </c>
      <c r="E32" s="5" t="s">
        <v>86</v>
      </c>
      <c r="F32" s="5" t="s">
        <v>85</v>
      </c>
      <c r="G32" s="5" t="s">
        <v>86</v>
      </c>
      <c r="H32" s="5" t="s">
        <v>86</v>
      </c>
      <c r="I32" s="5" t="s">
        <v>85</v>
      </c>
      <c r="J32" s="5" t="s">
        <v>86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86</v>
      </c>
      <c r="Q32" s="5" t="s">
        <v>85</v>
      </c>
      <c r="R32" s="5" t="s">
        <v>86</v>
      </c>
      <c r="S32" s="5" t="s">
        <v>85</v>
      </c>
      <c r="T32" s="5" t="s">
        <v>85</v>
      </c>
      <c r="U32" s="5" t="s">
        <v>86</v>
      </c>
      <c r="V32" s="5" t="s">
        <v>86</v>
      </c>
      <c r="W32" s="10" t="s">
        <v>86</v>
      </c>
    </row>
    <row r="33" spans="1:23" ht="71.25">
      <c r="A33" s="76"/>
      <c r="B33" s="3" t="s">
        <v>87</v>
      </c>
      <c r="C33" s="5" t="s">
        <v>88</v>
      </c>
      <c r="D33" s="5" t="s">
        <v>89</v>
      </c>
      <c r="E33" s="5" t="s">
        <v>88</v>
      </c>
      <c r="F33" s="5" t="s">
        <v>90</v>
      </c>
      <c r="G33" s="5" t="s">
        <v>88</v>
      </c>
      <c r="H33" s="5" t="s">
        <v>89</v>
      </c>
      <c r="I33" s="5" t="s">
        <v>88</v>
      </c>
      <c r="J33" s="5" t="s">
        <v>89</v>
      </c>
      <c r="K33" s="5" t="s">
        <v>91</v>
      </c>
      <c r="L33" s="5" t="s">
        <v>89</v>
      </c>
      <c r="M33" s="5" t="s">
        <v>88</v>
      </c>
      <c r="N33" s="5" t="s">
        <v>89</v>
      </c>
      <c r="O33" s="5" t="s">
        <v>89</v>
      </c>
      <c r="P33" s="5" t="s">
        <v>88</v>
      </c>
      <c r="Q33" s="5" t="s">
        <v>90</v>
      </c>
      <c r="R33" s="5" t="s">
        <v>92</v>
      </c>
      <c r="S33" s="5" t="s">
        <v>88</v>
      </c>
      <c r="T33" s="5" t="s">
        <v>93</v>
      </c>
      <c r="U33" s="5" t="s">
        <v>88</v>
      </c>
      <c r="V33" s="5" t="s">
        <v>88</v>
      </c>
      <c r="W33" s="10" t="s">
        <v>91</v>
      </c>
    </row>
    <row r="34" spans="1:23" ht="25.5">
      <c r="A34" s="76"/>
      <c r="B34" s="3" t="s">
        <v>94</v>
      </c>
      <c r="C34" s="5" t="s">
        <v>95</v>
      </c>
      <c r="D34" s="5" t="s">
        <v>95</v>
      </c>
      <c r="E34" s="5" t="s">
        <v>95</v>
      </c>
      <c r="F34" s="5" t="s">
        <v>95</v>
      </c>
      <c r="G34" s="5" t="s">
        <v>95</v>
      </c>
      <c r="H34" s="5" t="s">
        <v>95</v>
      </c>
      <c r="I34" s="5" t="s">
        <v>95</v>
      </c>
      <c r="J34" s="5" t="s">
        <v>95</v>
      </c>
      <c r="K34" s="5" t="s">
        <v>95</v>
      </c>
      <c r="L34" s="5" t="s">
        <v>95</v>
      </c>
      <c r="M34" s="5" t="s">
        <v>95</v>
      </c>
      <c r="N34" s="5" t="s">
        <v>95</v>
      </c>
      <c r="O34" s="5" t="s">
        <v>95</v>
      </c>
      <c r="P34" s="5" t="s">
        <v>95</v>
      </c>
      <c r="Q34" s="5" t="s">
        <v>95</v>
      </c>
      <c r="R34" s="5" t="s">
        <v>96</v>
      </c>
      <c r="S34" s="5" t="s">
        <v>95</v>
      </c>
      <c r="T34" s="5" t="s">
        <v>95</v>
      </c>
      <c r="U34" s="5" t="s">
        <v>95</v>
      </c>
      <c r="V34" s="5" t="s">
        <v>95</v>
      </c>
      <c r="W34" s="10" t="s">
        <v>96</v>
      </c>
    </row>
    <row r="35" spans="1:23" ht="25.5">
      <c r="A35" s="76"/>
      <c r="B35" s="3" t="s">
        <v>97</v>
      </c>
      <c r="C35" s="5" t="s">
        <v>98</v>
      </c>
      <c r="D35" s="5" t="s">
        <v>99</v>
      </c>
      <c r="E35" s="5" t="s">
        <v>98</v>
      </c>
      <c r="F35" s="5" t="s">
        <v>101</v>
      </c>
      <c r="G35" s="5" t="s">
        <v>102</v>
      </c>
      <c r="H35" s="5" t="s">
        <v>103</v>
      </c>
      <c r="I35" s="5" t="s">
        <v>104</v>
      </c>
      <c r="J35" s="5" t="s">
        <v>105</v>
      </c>
      <c r="K35" s="5" t="s">
        <v>106</v>
      </c>
      <c r="L35" s="5" t="s">
        <v>99</v>
      </c>
      <c r="M35" s="5" t="s">
        <v>107</v>
      </c>
      <c r="N35" s="5" t="s">
        <v>108</v>
      </c>
      <c r="O35" s="5" t="s">
        <v>99</v>
      </c>
      <c r="P35" s="5" t="s">
        <v>109</v>
      </c>
      <c r="Q35" s="5" t="s">
        <v>110</v>
      </c>
      <c r="R35" s="5" t="s">
        <v>111</v>
      </c>
      <c r="S35" s="5" t="s">
        <v>100</v>
      </c>
      <c r="T35" s="5" t="s">
        <v>21</v>
      </c>
      <c r="U35" s="5" t="s">
        <v>103</v>
      </c>
      <c r="V35" s="5" t="s">
        <v>112</v>
      </c>
      <c r="W35" s="10" t="s">
        <v>113</v>
      </c>
    </row>
    <row r="36" spans="1:23" ht="25.5">
      <c r="A36" s="76"/>
      <c r="B36" s="3" t="s">
        <v>114</v>
      </c>
      <c r="C36" s="5">
        <v>15.7</v>
      </c>
      <c r="D36" s="5">
        <v>20</v>
      </c>
      <c r="E36" s="5">
        <v>15.1</v>
      </c>
      <c r="F36" s="5">
        <v>25.5</v>
      </c>
      <c r="G36" s="5">
        <v>18.600000000000001</v>
      </c>
      <c r="H36" s="5">
        <v>17.8</v>
      </c>
      <c r="I36" s="5">
        <v>13.5</v>
      </c>
      <c r="J36" s="5">
        <v>34.9</v>
      </c>
      <c r="K36" s="5">
        <v>17.5</v>
      </c>
      <c r="L36" s="5">
        <v>20.399999999999999</v>
      </c>
      <c r="M36" s="5">
        <v>20</v>
      </c>
      <c r="N36" s="5">
        <v>18.600000000000001</v>
      </c>
      <c r="O36" s="5">
        <v>20</v>
      </c>
      <c r="P36" s="5">
        <v>17.100000000000001</v>
      </c>
      <c r="Q36" s="5">
        <v>25.5</v>
      </c>
      <c r="R36" s="5">
        <v>35</v>
      </c>
      <c r="S36" s="5">
        <v>15.5</v>
      </c>
      <c r="T36" s="5" t="s">
        <v>21</v>
      </c>
      <c r="U36" s="5">
        <v>18.7</v>
      </c>
      <c r="V36" s="5">
        <v>25</v>
      </c>
      <c r="W36" s="10">
        <v>47.9</v>
      </c>
    </row>
    <row r="37" spans="1:23" ht="38.25">
      <c r="A37" s="76"/>
      <c r="B37" s="3" t="s">
        <v>115</v>
      </c>
      <c r="C37" s="5" t="s">
        <v>21</v>
      </c>
      <c r="D37" s="5" t="s">
        <v>21</v>
      </c>
      <c r="E37" s="5">
        <v>160</v>
      </c>
      <c r="F37" s="5">
        <v>204</v>
      </c>
      <c r="G37" s="5">
        <v>170</v>
      </c>
      <c r="H37" s="5">
        <v>189</v>
      </c>
      <c r="I37" s="5" t="s">
        <v>21</v>
      </c>
      <c r="J37" s="5" t="s">
        <v>21</v>
      </c>
      <c r="K37" s="5" t="s">
        <v>21</v>
      </c>
      <c r="L37" s="5" t="s">
        <v>21</v>
      </c>
      <c r="M37" s="5" t="s">
        <v>21</v>
      </c>
      <c r="N37" s="5">
        <v>180</v>
      </c>
      <c r="O37" s="5" t="s">
        <v>21</v>
      </c>
      <c r="P37" s="5">
        <v>170</v>
      </c>
      <c r="Q37" s="5" t="s">
        <v>21</v>
      </c>
      <c r="R37" s="5">
        <v>174</v>
      </c>
      <c r="S37" s="5">
        <v>183</v>
      </c>
      <c r="T37" s="5">
        <v>217</v>
      </c>
      <c r="U37" s="5">
        <v>175</v>
      </c>
      <c r="V37" s="5" t="s">
        <v>21</v>
      </c>
      <c r="W37" s="10" t="s">
        <v>21</v>
      </c>
    </row>
    <row r="38" spans="1:23" ht="25.5">
      <c r="A38" s="76"/>
      <c r="B38" s="3" t="s">
        <v>116</v>
      </c>
      <c r="C38" s="5" t="s">
        <v>21</v>
      </c>
      <c r="D38" s="5" t="s">
        <v>21</v>
      </c>
      <c r="E38" s="5" t="s">
        <v>21</v>
      </c>
      <c r="F38" s="5" t="s">
        <v>117</v>
      </c>
      <c r="G38" s="5" t="s">
        <v>118</v>
      </c>
      <c r="H38" s="5" t="s">
        <v>21</v>
      </c>
      <c r="I38" s="5" t="s">
        <v>21</v>
      </c>
      <c r="J38" s="5" t="s">
        <v>21</v>
      </c>
      <c r="K38" s="5" t="s">
        <v>21</v>
      </c>
      <c r="L38" s="5" t="s">
        <v>21</v>
      </c>
      <c r="M38" s="5" t="s">
        <v>21</v>
      </c>
      <c r="N38" s="5" t="s">
        <v>21</v>
      </c>
      <c r="O38" s="5" t="s">
        <v>21</v>
      </c>
      <c r="P38" s="5" t="s">
        <v>120</v>
      </c>
      <c r="Q38" s="5" t="s">
        <v>21</v>
      </c>
      <c r="R38" s="5" t="s">
        <v>120</v>
      </c>
      <c r="S38" s="5" t="s">
        <v>21</v>
      </c>
      <c r="T38" s="5" t="s">
        <v>122</v>
      </c>
      <c r="U38" s="5" t="s">
        <v>123</v>
      </c>
      <c r="V38" s="5" t="s">
        <v>21</v>
      </c>
      <c r="W38" s="10" t="s">
        <v>124</v>
      </c>
    </row>
    <row r="39" spans="1:23" ht="38.25">
      <c r="A39" s="76"/>
      <c r="B39" s="3" t="s">
        <v>125</v>
      </c>
      <c r="C39" s="5" t="s">
        <v>119</v>
      </c>
      <c r="D39" s="5" t="s">
        <v>117</v>
      </c>
      <c r="E39" s="5" t="s">
        <v>21</v>
      </c>
      <c r="F39" s="5">
        <v>10</v>
      </c>
      <c r="G39" s="5" t="s">
        <v>126</v>
      </c>
      <c r="H39" s="5" t="s">
        <v>21</v>
      </c>
      <c r="I39" s="5" t="s">
        <v>128</v>
      </c>
      <c r="J39" s="5" t="s">
        <v>129</v>
      </c>
      <c r="K39" s="5" t="s">
        <v>130</v>
      </c>
      <c r="L39" s="5" t="s">
        <v>121</v>
      </c>
      <c r="M39" s="5" t="s">
        <v>21</v>
      </c>
      <c r="N39" s="5" t="s">
        <v>131</v>
      </c>
      <c r="O39" s="5" t="s">
        <v>117</v>
      </c>
      <c r="P39" s="5" t="s">
        <v>21</v>
      </c>
      <c r="Q39" s="5" t="s">
        <v>21</v>
      </c>
      <c r="R39" s="5" t="s">
        <v>21</v>
      </c>
      <c r="S39" s="5" t="s">
        <v>119</v>
      </c>
      <c r="T39" s="5" t="s">
        <v>126</v>
      </c>
      <c r="U39" s="5" t="s">
        <v>122</v>
      </c>
      <c r="V39" s="5" t="s">
        <v>21</v>
      </c>
      <c r="W39" s="10" t="s">
        <v>21</v>
      </c>
    </row>
    <row r="40" spans="1:23" ht="39" thickBot="1">
      <c r="A40" s="77"/>
      <c r="B40" s="11" t="s">
        <v>132</v>
      </c>
      <c r="C40" s="12" t="s">
        <v>118</v>
      </c>
      <c r="D40" s="12" t="s">
        <v>133</v>
      </c>
      <c r="E40" s="12" t="s">
        <v>21</v>
      </c>
      <c r="F40" s="12">
        <v>12</v>
      </c>
      <c r="G40" s="12" t="s">
        <v>134</v>
      </c>
      <c r="H40" s="12" t="s">
        <v>21</v>
      </c>
      <c r="I40" s="12" t="s">
        <v>136</v>
      </c>
      <c r="J40" s="12" t="s">
        <v>127</v>
      </c>
      <c r="K40" s="12" t="s">
        <v>123</v>
      </c>
      <c r="L40" s="12" t="s">
        <v>137</v>
      </c>
      <c r="M40" s="12" t="s">
        <v>21</v>
      </c>
      <c r="N40" s="12" t="s">
        <v>138</v>
      </c>
      <c r="O40" s="12" t="s">
        <v>133</v>
      </c>
      <c r="P40" s="12" t="s">
        <v>21</v>
      </c>
      <c r="Q40" s="12" t="s">
        <v>21</v>
      </c>
      <c r="R40" s="12" t="s">
        <v>21</v>
      </c>
      <c r="S40" s="12" t="s">
        <v>136</v>
      </c>
      <c r="T40" s="12" t="s">
        <v>139</v>
      </c>
      <c r="U40" s="12" t="s">
        <v>135</v>
      </c>
      <c r="V40" s="12" t="s">
        <v>21</v>
      </c>
      <c r="W40" s="13" t="s">
        <v>21</v>
      </c>
    </row>
  </sheetData>
  <mergeCells count="9">
    <mergeCell ref="A28:A30"/>
    <mergeCell ref="A31:A40"/>
    <mergeCell ref="A1:A4"/>
    <mergeCell ref="A5:A6"/>
    <mergeCell ref="A7:A13"/>
    <mergeCell ref="A14:A17"/>
    <mergeCell ref="A18:A21"/>
    <mergeCell ref="A22:A23"/>
    <mergeCell ref="A24:A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topLeftCell="AL6" zoomScale="70" zoomScaleNormal="70" workbookViewId="0">
      <pane xSplit="21075" topLeftCell="AS1"/>
      <selection activeCell="AS6" sqref="AS6"/>
      <selection pane="topRight" activeCell="AU2" sqref="AU2"/>
    </sheetView>
  </sheetViews>
  <sheetFormatPr defaultRowHeight="15"/>
  <cols>
    <col min="1" max="1" width="9.28515625" customWidth="1"/>
    <col min="2" max="2" width="10.140625" customWidth="1"/>
    <col min="3" max="3" width="16" bestFit="1" customWidth="1"/>
    <col min="4" max="4" width="11.5703125" customWidth="1"/>
    <col min="5" max="5" width="13.5703125" style="43" customWidth="1"/>
    <col min="6" max="6" width="16.28515625" style="43" customWidth="1"/>
    <col min="7" max="7" width="16.7109375" style="43" customWidth="1"/>
    <col min="9" max="9" width="17.7109375" customWidth="1"/>
    <col min="10" max="10" width="31" style="43" customWidth="1"/>
    <col min="11" max="11" width="11.28515625" style="43" customWidth="1"/>
    <col min="12" max="12" width="15.7109375" style="56" customWidth="1"/>
    <col min="13" max="13" width="17" style="65" customWidth="1"/>
    <col min="14" max="14" width="15" style="56" customWidth="1"/>
    <col min="15" max="15" width="29.140625" style="56" customWidth="1"/>
    <col min="16" max="16" width="10.42578125" style="56" customWidth="1"/>
    <col min="17" max="17" width="18.140625" style="56" customWidth="1"/>
    <col min="18" max="18" width="12.5703125" style="56" customWidth="1"/>
    <col min="19" max="19" width="13.85546875" style="56" customWidth="1"/>
    <col min="20" max="26" width="24.7109375" style="56" customWidth="1"/>
    <col min="27" max="27" width="15.5703125" customWidth="1"/>
    <col min="28" max="28" width="14.85546875" customWidth="1"/>
    <col min="29" max="29" width="12.7109375" customWidth="1"/>
    <col min="32" max="32" width="12.85546875" customWidth="1"/>
    <col min="33" max="33" width="12.5703125" customWidth="1"/>
    <col min="34" max="34" width="14.5703125" customWidth="1"/>
    <col min="35" max="35" width="24.140625" customWidth="1"/>
    <col min="36" max="36" width="15.85546875" customWidth="1"/>
    <col min="37" max="37" width="21.140625" customWidth="1"/>
    <col min="38" max="38" width="22" customWidth="1"/>
    <col min="39" max="39" width="13.85546875" style="71" bestFit="1" customWidth="1"/>
    <col min="40" max="40" width="15.42578125" style="71" bestFit="1" customWidth="1"/>
    <col min="41" max="41" width="14.5703125" style="71" bestFit="1" customWidth="1"/>
    <col min="42" max="42" width="15.7109375" style="71" bestFit="1" customWidth="1"/>
    <col min="43" max="43" width="11" style="43" customWidth="1"/>
    <col min="44" max="44" width="9.140625" style="65"/>
    <col min="47" max="47" width="9.140625" style="82"/>
    <col min="48" max="48" width="10" style="82" bestFit="1" customWidth="1"/>
  </cols>
  <sheetData>
    <row r="1" spans="1:48" ht="46.5" customHeight="1" thickBot="1">
      <c r="A1" s="37" t="s">
        <v>144</v>
      </c>
      <c r="B1" s="1" t="s">
        <v>140</v>
      </c>
      <c r="C1" s="22" t="s">
        <v>141</v>
      </c>
      <c r="D1" s="25" t="s">
        <v>142</v>
      </c>
      <c r="E1" s="44" t="s">
        <v>23</v>
      </c>
      <c r="F1" s="45" t="s">
        <v>24</v>
      </c>
      <c r="G1" s="45" t="s">
        <v>25</v>
      </c>
      <c r="H1" s="2" t="s">
        <v>26</v>
      </c>
      <c r="I1" s="2" t="s">
        <v>27</v>
      </c>
      <c r="J1" s="45" t="s">
        <v>28</v>
      </c>
      <c r="K1" s="50" t="s">
        <v>29</v>
      </c>
      <c r="L1" s="53" t="s">
        <v>31</v>
      </c>
      <c r="M1" s="66" t="s">
        <v>32</v>
      </c>
      <c r="N1" s="60" t="s">
        <v>33</v>
      </c>
      <c r="O1" s="57" t="s">
        <v>34</v>
      </c>
      <c r="P1" s="53" t="s">
        <v>36</v>
      </c>
      <c r="Q1" s="60" t="s">
        <v>37</v>
      </c>
      <c r="R1" s="60" t="s">
        <v>38</v>
      </c>
      <c r="S1" s="57" t="s">
        <v>39</v>
      </c>
      <c r="T1" s="53" t="s">
        <v>41</v>
      </c>
      <c r="U1" s="57" t="s">
        <v>42</v>
      </c>
      <c r="V1" s="53" t="s">
        <v>44</v>
      </c>
      <c r="W1" s="60" t="s">
        <v>45</v>
      </c>
      <c r="X1" s="60" t="s">
        <v>46</v>
      </c>
      <c r="Y1" s="57" t="s">
        <v>47</v>
      </c>
      <c r="Z1" s="53" t="s">
        <v>49</v>
      </c>
      <c r="AA1" s="2" t="s">
        <v>50</v>
      </c>
      <c r="AB1" s="18" t="s">
        <v>51</v>
      </c>
      <c r="AC1" s="7" t="s">
        <v>75</v>
      </c>
      <c r="AD1" s="3" t="s">
        <v>84</v>
      </c>
      <c r="AE1" s="3" t="s">
        <v>87</v>
      </c>
      <c r="AF1" s="3" t="s">
        <v>94</v>
      </c>
      <c r="AG1" s="3" t="s">
        <v>97</v>
      </c>
      <c r="AH1" s="3" t="s">
        <v>114</v>
      </c>
      <c r="AI1" s="3" t="s">
        <v>115</v>
      </c>
      <c r="AJ1" s="3" t="s">
        <v>116</v>
      </c>
      <c r="AK1" s="3" t="s">
        <v>125</v>
      </c>
      <c r="AL1" s="11" t="s">
        <v>132</v>
      </c>
      <c r="AM1" s="70" t="s">
        <v>151</v>
      </c>
      <c r="AN1" s="74" t="s">
        <v>149</v>
      </c>
      <c r="AO1" s="72" t="s">
        <v>150</v>
      </c>
      <c r="AP1" s="72" t="s">
        <v>152</v>
      </c>
      <c r="AQ1" s="42" t="s">
        <v>22</v>
      </c>
      <c r="AR1" s="63" t="s">
        <v>30</v>
      </c>
      <c r="AS1" s="41" t="s">
        <v>153</v>
      </c>
      <c r="AT1" s="41" t="s">
        <v>154</v>
      </c>
      <c r="AU1" s="82" t="s">
        <v>155</v>
      </c>
      <c r="AV1" s="82" t="s">
        <v>156</v>
      </c>
    </row>
    <row r="2" spans="1:48" ht="114.75" thickBot="1">
      <c r="A2" s="38" t="s">
        <v>3</v>
      </c>
      <c r="B2" s="4" t="s">
        <v>56</v>
      </c>
      <c r="C2" s="23">
        <v>136990</v>
      </c>
      <c r="D2" s="12">
        <v>8.4</v>
      </c>
      <c r="E2" s="46" t="s">
        <v>73</v>
      </c>
      <c r="F2" s="47" t="s">
        <v>73</v>
      </c>
      <c r="G2" s="47" t="s">
        <v>73</v>
      </c>
      <c r="H2" s="6" t="s">
        <v>73</v>
      </c>
      <c r="I2" s="6" t="s">
        <v>73</v>
      </c>
      <c r="J2" s="47" t="s">
        <v>73</v>
      </c>
      <c r="K2" s="51" t="s">
        <v>73</v>
      </c>
      <c r="L2" s="54" t="s">
        <v>73</v>
      </c>
      <c r="M2" s="67" t="s">
        <v>73</v>
      </c>
      <c r="N2" s="61" t="s">
        <v>73</v>
      </c>
      <c r="O2" s="58" t="s">
        <v>73</v>
      </c>
      <c r="P2" s="54" t="s">
        <v>73</v>
      </c>
      <c r="Q2" s="61" t="s">
        <v>73</v>
      </c>
      <c r="R2" s="61" t="s">
        <v>73</v>
      </c>
      <c r="S2" s="58" t="s">
        <v>73</v>
      </c>
      <c r="T2" s="54" t="s">
        <v>73</v>
      </c>
      <c r="U2" s="69"/>
      <c r="V2" s="54" t="s">
        <v>73</v>
      </c>
      <c r="W2" s="61" t="s">
        <v>73</v>
      </c>
      <c r="X2" s="61" t="s">
        <v>73</v>
      </c>
      <c r="Y2" s="69"/>
      <c r="Z2" s="54" t="s">
        <v>73</v>
      </c>
      <c r="AA2" s="6" t="s">
        <v>73</v>
      </c>
      <c r="AB2" s="19" t="s">
        <v>73</v>
      </c>
      <c r="AC2" s="8" t="s">
        <v>78</v>
      </c>
      <c r="AD2" s="5" t="s">
        <v>85</v>
      </c>
      <c r="AE2" s="5" t="s">
        <v>90</v>
      </c>
      <c r="AF2" s="5" t="s">
        <v>95</v>
      </c>
      <c r="AG2" s="5">
        <v>150</v>
      </c>
      <c r="AH2" s="5">
        <v>25.5</v>
      </c>
      <c r="AI2" s="5">
        <v>204</v>
      </c>
      <c r="AJ2" s="5" t="s">
        <v>117</v>
      </c>
      <c r="AK2" s="5">
        <v>10.7</v>
      </c>
      <c r="AL2" s="12">
        <v>12.5</v>
      </c>
      <c r="AM2" s="73">
        <f>MIN(1,(50000/$C2)^2)</f>
        <v>0.13321780614135259</v>
      </c>
      <c r="AN2" s="73">
        <f>MIN(1,(100000/$C2)^2)</f>
        <v>0.53287122456541036</v>
      </c>
      <c r="AO2" s="73">
        <f>MIN(1,(150000/$C2)^2)</f>
        <v>1</v>
      </c>
      <c r="AP2" s="73">
        <f>MIN(1,(150000/$C2)^2)</f>
        <v>1</v>
      </c>
      <c r="AQ2" s="43">
        <f>(IF($E2="X",20,0)+IF($F2="X",20,0)+IF($G2="X",20,0)+IF($J2="X",20,0)+IF($K2="X",20,0))</f>
        <v>100</v>
      </c>
      <c r="AR2" s="64">
        <f>(IF($L2="X",1,0)+IF($M2="X",1,0)+IF($N2="X",1,0)+IF($O2="X",1,0)+IF($P2="X",1,0)+IF($Q2="X",1,0)+IF($R2="X",1,0)+IF($S2="X",1,0)+IF($T2="X",1,0)+IF($U2="X",1,0)+IF($V2="X",1,0)+IF($W2="X",1,0)+IF($X2="X",1,0)+IF($Y2="X",1,0)+IF($Z2="X",1,0))*(1/13)</f>
        <v>1</v>
      </c>
      <c r="AS2" s="40">
        <f t="shared" ref="AS2:AS21" si="0">(IF($AK2="X",1,0) + $AK2 * 0.1) *(1/1)</f>
        <v>1.07</v>
      </c>
      <c r="AT2" s="81">
        <f t="shared" ref="AT2:AT21" si="1">(IF($I2="X",1,0)+IF($AA2="X",1,0)+IF($AF2="Diesel",1,0.3) + ($AH2/45))*(1/4)</f>
        <v>0.71666666666666656</v>
      </c>
      <c r="AU2" s="82">
        <f>(IF($H2="X",1,0)+IF($AA2="X",1,0)+ IF($AB2="X",1,0) + ($AQ2 / 100) + ($AR2 ) + ($AS2 ) ) / 6</f>
        <v>1.0116666666666667</v>
      </c>
      <c r="AV2" s="82">
        <f>(Table1[[#This Row],[Potência(cv)]] / 200 + Table1[[#This Row],[Torque (kgf.m)]] / 45) / 2</f>
        <v>0.65833333333333333</v>
      </c>
    </row>
    <row r="3" spans="1:48" ht="43.5" thickBot="1">
      <c r="A3" s="38" t="s">
        <v>4</v>
      </c>
      <c r="B3" s="4" t="s">
        <v>57</v>
      </c>
      <c r="C3" s="23">
        <v>53390</v>
      </c>
      <c r="D3" s="12">
        <v>8.4</v>
      </c>
      <c r="E3" s="46"/>
      <c r="F3" s="47"/>
      <c r="G3" s="47" t="s">
        <v>73</v>
      </c>
      <c r="H3" s="6" t="s">
        <v>73</v>
      </c>
      <c r="I3" s="6"/>
      <c r="J3" s="47" t="s">
        <v>73</v>
      </c>
      <c r="K3" s="51" t="s">
        <v>73</v>
      </c>
      <c r="L3" s="54" t="s">
        <v>73</v>
      </c>
      <c r="M3" s="67"/>
      <c r="N3" s="61" t="s">
        <v>73</v>
      </c>
      <c r="O3" s="58" t="s">
        <v>73</v>
      </c>
      <c r="P3" s="54" t="s">
        <v>73</v>
      </c>
      <c r="Q3" s="61" t="s">
        <v>73</v>
      </c>
      <c r="R3" s="61" t="s">
        <v>73</v>
      </c>
      <c r="S3" s="58" t="s">
        <v>73</v>
      </c>
      <c r="T3" s="54"/>
      <c r="U3" s="58"/>
      <c r="V3" s="54" t="s">
        <v>73</v>
      </c>
      <c r="W3" s="61"/>
      <c r="X3" s="61" t="s">
        <v>73</v>
      </c>
      <c r="Y3" s="58"/>
      <c r="Z3" s="54" t="s">
        <v>73</v>
      </c>
      <c r="AA3" s="6" t="s">
        <v>73</v>
      </c>
      <c r="AB3" s="19"/>
      <c r="AC3" s="8" t="s">
        <v>77</v>
      </c>
      <c r="AD3" s="5" t="s">
        <v>86</v>
      </c>
      <c r="AE3" s="5" t="s">
        <v>88</v>
      </c>
      <c r="AF3" s="5" t="s">
        <v>95</v>
      </c>
      <c r="AG3" s="5">
        <v>138</v>
      </c>
      <c r="AH3" s="5">
        <v>18.600000000000001</v>
      </c>
      <c r="AI3" s="5">
        <v>170</v>
      </c>
      <c r="AJ3" s="5" t="s">
        <v>118</v>
      </c>
      <c r="AK3" s="5">
        <v>7.9</v>
      </c>
      <c r="AL3" s="12">
        <v>9.8000000000000007</v>
      </c>
      <c r="AM3" s="73">
        <f t="shared" ref="AM3:AM21" si="2">MIN(1,(50000/$C3)^2)</f>
        <v>0.87704154661575795</v>
      </c>
      <c r="AN3" s="73">
        <f t="shared" ref="AN3:AN21" si="3">MIN(1,(100000/$C3)^2)</f>
        <v>1</v>
      </c>
      <c r="AO3" s="73">
        <f t="shared" ref="AO3:AP21" si="4">MIN(1,(150000/$C3)^2)</f>
        <v>1</v>
      </c>
      <c r="AP3" s="73">
        <f t="shared" si="4"/>
        <v>1</v>
      </c>
      <c r="AQ3" s="43">
        <f t="shared" ref="AQ3:AQ21" si="5">(IF($E3="X",20,0)+IF($F3="X",20,0)+IF($G3="X",20,0)+IF($J3="X",20,0)+IF($K3="X",20,0))</f>
        <v>60</v>
      </c>
      <c r="AR3" s="64">
        <f t="shared" ref="AR3:AR21" si="6">(IF($L3="X",1,0)+IF($M3="X",1,0)+IF($N3="X",1,0)+IF($O3="X",1,0)+IF($P3="X",1,0)+IF($Q3="X",1,0)+IF($R3="X",1,0)+IF($S3="X",1,0)+IF($T3="X",1,0)+IF($U3="X",1,0)+IF($V3="X",1,0)+IF($W3="X",1,0)+IF($X3="X",1,0)+IF($Y3="X",1,0)+IF($Z3="X",1,0))*(1/13)</f>
        <v>0.76923076923076927</v>
      </c>
      <c r="AS3" s="40">
        <f t="shared" si="0"/>
        <v>0.79</v>
      </c>
      <c r="AT3" s="40">
        <f t="shared" si="1"/>
        <v>0.42833333333333334</v>
      </c>
      <c r="AU3" s="82">
        <f t="shared" ref="AU3:AU21" si="7">(IF($H3="X",1,0)+IF($AA3="X",1,0)+ IF($AB3="X",1,0) + ($AQ3 / 100) + ($AR3 ) + ($AS3 ) ) / 6</f>
        <v>0.69320512820512814</v>
      </c>
      <c r="AV3" s="82">
        <f>(Table1[[#This Row],[Potência(cv)]] / 200 + Table1[[#This Row],[Torque (kgf.m)]] / 45) / 2</f>
        <v>0.55166666666666664</v>
      </c>
    </row>
    <row r="4" spans="1:48" ht="105.75" thickBot="1">
      <c r="A4" s="38" t="s">
        <v>5</v>
      </c>
      <c r="B4" s="4" t="s">
        <v>58</v>
      </c>
      <c r="C4" s="23">
        <v>77790</v>
      </c>
      <c r="D4" s="12">
        <v>7.5</v>
      </c>
      <c r="E4" s="46"/>
      <c r="F4" s="47" t="s">
        <v>73</v>
      </c>
      <c r="G4" s="47" t="s">
        <v>73</v>
      </c>
      <c r="H4" s="6" t="s">
        <v>73</v>
      </c>
      <c r="I4" s="6"/>
      <c r="J4" s="47" t="s">
        <v>73</v>
      </c>
      <c r="K4" s="51" t="s">
        <v>73</v>
      </c>
      <c r="L4" s="54" t="s">
        <v>73</v>
      </c>
      <c r="M4" s="67"/>
      <c r="N4" s="61" t="s">
        <v>73</v>
      </c>
      <c r="O4" s="58" t="s">
        <v>73</v>
      </c>
      <c r="P4" s="54" t="s">
        <v>73</v>
      </c>
      <c r="Q4" s="61" t="s">
        <v>73</v>
      </c>
      <c r="R4" s="61"/>
      <c r="S4" s="58" t="s">
        <v>73</v>
      </c>
      <c r="T4" s="54"/>
      <c r="U4" s="58"/>
      <c r="V4" s="54" t="s">
        <v>73</v>
      </c>
      <c r="W4" s="61"/>
      <c r="X4" s="61" t="s">
        <v>73</v>
      </c>
      <c r="Y4" s="58" t="s">
        <v>73</v>
      </c>
      <c r="Z4" s="54" t="s">
        <v>73</v>
      </c>
      <c r="AA4" s="6" t="s">
        <v>73</v>
      </c>
      <c r="AB4" s="19"/>
      <c r="AC4" s="8" t="s">
        <v>79</v>
      </c>
      <c r="AD4" s="5" t="s">
        <v>86</v>
      </c>
      <c r="AE4" s="5" t="s">
        <v>89</v>
      </c>
      <c r="AF4" s="5" t="s">
        <v>95</v>
      </c>
      <c r="AG4" s="5">
        <v>140</v>
      </c>
      <c r="AH4" s="5">
        <v>17.8</v>
      </c>
      <c r="AI4" s="5">
        <v>189</v>
      </c>
      <c r="AJ4" s="5" t="s">
        <v>21</v>
      </c>
      <c r="AK4" s="5">
        <v>9.5</v>
      </c>
      <c r="AL4" s="12">
        <v>10.199999999999999</v>
      </c>
      <c r="AM4" s="73">
        <f t="shared" si="2"/>
        <v>0.41313545334948004</v>
      </c>
      <c r="AN4" s="73">
        <f t="shared" si="3"/>
        <v>1</v>
      </c>
      <c r="AO4" s="73">
        <f t="shared" si="4"/>
        <v>1</v>
      </c>
      <c r="AP4" s="73">
        <f t="shared" si="4"/>
        <v>1</v>
      </c>
      <c r="AQ4" s="43">
        <f t="shared" si="5"/>
        <v>80</v>
      </c>
      <c r="AR4" s="64">
        <f t="shared" si="6"/>
        <v>0.76923076923076927</v>
      </c>
      <c r="AS4" s="40">
        <f t="shared" si="0"/>
        <v>0.95000000000000007</v>
      </c>
      <c r="AT4" s="40">
        <f t="shared" si="1"/>
        <v>0.42388888888888887</v>
      </c>
      <c r="AU4" s="82">
        <f t="shared" si="7"/>
        <v>0.75320512820512819</v>
      </c>
      <c r="AV4" s="82">
        <f>(Table1[[#This Row],[Potência(cv)]] / 200 + Table1[[#This Row],[Torque (kgf.m)]] / 45) / 2</f>
        <v>0.5477777777777777</v>
      </c>
    </row>
    <row r="5" spans="1:48" ht="75.75" thickBot="1">
      <c r="A5" s="38" t="s">
        <v>6</v>
      </c>
      <c r="B5" s="4" t="s">
        <v>59</v>
      </c>
      <c r="C5" s="23">
        <v>50490</v>
      </c>
      <c r="D5" s="12">
        <v>7.4</v>
      </c>
      <c r="E5" s="46"/>
      <c r="F5" s="47" t="s">
        <v>73</v>
      </c>
      <c r="G5" s="47" t="s">
        <v>73</v>
      </c>
      <c r="H5" s="6"/>
      <c r="I5" s="6"/>
      <c r="J5" s="47" t="s">
        <v>73</v>
      </c>
      <c r="K5" s="51" t="s">
        <v>73</v>
      </c>
      <c r="L5" s="54" t="s">
        <v>73</v>
      </c>
      <c r="M5" s="67"/>
      <c r="N5" s="61" t="s">
        <v>73</v>
      </c>
      <c r="O5" s="58"/>
      <c r="P5" s="54"/>
      <c r="Q5" s="61"/>
      <c r="R5" s="61"/>
      <c r="S5" s="58"/>
      <c r="T5" s="54"/>
      <c r="U5" s="58"/>
      <c r="V5" s="54" t="s">
        <v>73</v>
      </c>
      <c r="W5" s="61"/>
      <c r="X5" s="61" t="s">
        <v>73</v>
      </c>
      <c r="Y5" s="58" t="s">
        <v>73</v>
      </c>
      <c r="Z5" s="54" t="s">
        <v>73</v>
      </c>
      <c r="AA5" s="6"/>
      <c r="AB5" s="19"/>
      <c r="AC5" s="8" t="s">
        <v>78</v>
      </c>
      <c r="AD5" s="5" t="s">
        <v>85</v>
      </c>
      <c r="AE5" s="5" t="s">
        <v>88</v>
      </c>
      <c r="AF5" s="5" t="s">
        <v>95</v>
      </c>
      <c r="AG5" s="5">
        <v>89</v>
      </c>
      <c r="AH5" s="5">
        <v>13.5</v>
      </c>
      <c r="AI5" s="5" t="s">
        <v>21</v>
      </c>
      <c r="AJ5" s="5" t="s">
        <v>21</v>
      </c>
      <c r="AK5" s="5">
        <v>10.3</v>
      </c>
      <c r="AL5" s="12">
        <v>11.6</v>
      </c>
      <c r="AM5" s="73">
        <f t="shared" si="2"/>
        <v>0.98068440081418784</v>
      </c>
      <c r="AN5" s="73">
        <f t="shared" si="3"/>
        <v>1</v>
      </c>
      <c r="AO5" s="73">
        <f t="shared" si="4"/>
        <v>1</v>
      </c>
      <c r="AP5" s="73">
        <f t="shared" si="4"/>
        <v>1</v>
      </c>
      <c r="AQ5" s="43">
        <f t="shared" si="5"/>
        <v>80</v>
      </c>
      <c r="AR5" s="64">
        <f t="shared" si="6"/>
        <v>0.46153846153846156</v>
      </c>
      <c r="AS5" s="40">
        <f t="shared" si="0"/>
        <v>1.03</v>
      </c>
      <c r="AT5" s="40">
        <f t="shared" si="1"/>
        <v>0.15</v>
      </c>
      <c r="AU5" s="82">
        <f t="shared" si="7"/>
        <v>0.38192307692307698</v>
      </c>
      <c r="AV5" s="82">
        <f>(Table1[[#This Row],[Potência(cv)]] / 200 + Table1[[#This Row],[Torque (kgf.m)]] / 45) / 2</f>
        <v>0.3725</v>
      </c>
    </row>
    <row r="6" spans="1:48" ht="86.25" thickBot="1">
      <c r="A6" s="38" t="s">
        <v>7</v>
      </c>
      <c r="B6" s="4" t="s">
        <v>60</v>
      </c>
      <c r="C6" s="23">
        <v>119900</v>
      </c>
      <c r="D6" s="12">
        <v>8.8000000000000007</v>
      </c>
      <c r="E6" s="46" t="s">
        <v>73</v>
      </c>
      <c r="F6" s="47" t="s">
        <v>73</v>
      </c>
      <c r="G6" s="47" t="s">
        <v>73</v>
      </c>
      <c r="H6" s="6" t="s">
        <v>73</v>
      </c>
      <c r="I6" s="6" t="s">
        <v>73</v>
      </c>
      <c r="J6" s="47" t="s">
        <v>73</v>
      </c>
      <c r="K6" s="51" t="s">
        <v>73</v>
      </c>
      <c r="L6" s="54" t="s">
        <v>73</v>
      </c>
      <c r="M6" s="67" t="s">
        <v>73</v>
      </c>
      <c r="N6" s="61"/>
      <c r="O6" s="58" t="s">
        <v>73</v>
      </c>
      <c r="P6" s="54" t="s">
        <v>73</v>
      </c>
      <c r="Q6" s="61" t="s">
        <v>73</v>
      </c>
      <c r="R6" s="61" t="s">
        <v>73</v>
      </c>
      <c r="S6" s="58" t="s">
        <v>73</v>
      </c>
      <c r="T6" s="54" t="s">
        <v>73</v>
      </c>
      <c r="U6" s="58" t="s">
        <v>73</v>
      </c>
      <c r="V6" s="54" t="s">
        <v>73</v>
      </c>
      <c r="W6" s="61"/>
      <c r="X6" s="61" t="s">
        <v>73</v>
      </c>
      <c r="Y6" s="58" t="s">
        <v>73</v>
      </c>
      <c r="Z6" s="54" t="s">
        <v>73</v>
      </c>
      <c r="AA6" s="6" t="s">
        <v>73</v>
      </c>
      <c r="AB6" s="19" t="s">
        <v>73</v>
      </c>
      <c r="AC6" s="8" t="s">
        <v>80</v>
      </c>
      <c r="AD6" s="5" t="s">
        <v>86</v>
      </c>
      <c r="AE6" s="5" t="s">
        <v>89</v>
      </c>
      <c r="AF6" s="5" t="s">
        <v>95</v>
      </c>
      <c r="AG6" s="5">
        <v>280</v>
      </c>
      <c r="AH6" s="5">
        <v>34.9</v>
      </c>
      <c r="AI6" s="5" t="s">
        <v>21</v>
      </c>
      <c r="AJ6" s="5" t="s">
        <v>21</v>
      </c>
      <c r="AK6" s="5">
        <v>6.1</v>
      </c>
      <c r="AL6" s="12">
        <v>7.4</v>
      </c>
      <c r="AM6" s="73">
        <f t="shared" si="2"/>
        <v>0.1739008250550744</v>
      </c>
      <c r="AN6" s="73">
        <f t="shared" si="3"/>
        <v>0.69560330022029759</v>
      </c>
      <c r="AO6" s="73">
        <f t="shared" si="4"/>
        <v>1</v>
      </c>
      <c r="AP6" s="73">
        <f t="shared" si="4"/>
        <v>1</v>
      </c>
      <c r="AQ6" s="43">
        <f t="shared" si="5"/>
        <v>100</v>
      </c>
      <c r="AR6" s="64">
        <f t="shared" si="6"/>
        <v>1</v>
      </c>
      <c r="AS6" s="40">
        <f t="shared" si="0"/>
        <v>0.61</v>
      </c>
      <c r="AT6" s="40">
        <f t="shared" si="1"/>
        <v>0.76888888888888884</v>
      </c>
      <c r="AU6" s="82">
        <f t="shared" si="7"/>
        <v>0.93500000000000005</v>
      </c>
      <c r="AV6" s="82">
        <f>(Table1[[#This Row],[Potência(cv)]] / 200 + Table1[[#This Row],[Torque (kgf.m)]] / 45) / 2</f>
        <v>1.0877777777777777</v>
      </c>
    </row>
    <row r="7" spans="1:48" ht="60.75" thickBot="1">
      <c r="A7" s="38" t="s">
        <v>0</v>
      </c>
      <c r="B7" s="4" t="s">
        <v>52</v>
      </c>
      <c r="C7" s="23">
        <v>68490</v>
      </c>
      <c r="D7" s="12">
        <v>7.2</v>
      </c>
      <c r="E7" s="46"/>
      <c r="F7" s="47" t="s">
        <v>73</v>
      </c>
      <c r="G7" s="47" t="s">
        <v>73</v>
      </c>
      <c r="H7" s="6"/>
      <c r="I7" s="6"/>
      <c r="J7" s="47" t="s">
        <v>73</v>
      </c>
      <c r="K7" s="51" t="s">
        <v>73</v>
      </c>
      <c r="L7" s="54" t="s">
        <v>73</v>
      </c>
      <c r="M7" s="67"/>
      <c r="N7" s="61" t="s">
        <v>73</v>
      </c>
      <c r="O7" s="58" t="s">
        <v>73</v>
      </c>
      <c r="P7" s="54" t="s">
        <v>73</v>
      </c>
      <c r="Q7" s="61" t="s">
        <v>73</v>
      </c>
      <c r="R7" s="61" t="s">
        <v>73</v>
      </c>
      <c r="S7" s="58" t="s">
        <v>73</v>
      </c>
      <c r="T7" s="54"/>
      <c r="U7" s="58"/>
      <c r="V7" s="54" t="s">
        <v>73</v>
      </c>
      <c r="W7" s="61"/>
      <c r="X7" s="61" t="s">
        <v>73</v>
      </c>
      <c r="Y7" s="58" t="s">
        <v>73</v>
      </c>
      <c r="Z7" s="54" t="s">
        <v>73</v>
      </c>
      <c r="AA7" s="6" t="s">
        <v>73</v>
      </c>
      <c r="AB7" s="19"/>
      <c r="AC7" s="8" t="s">
        <v>76</v>
      </c>
      <c r="AD7" s="5" t="s">
        <v>85</v>
      </c>
      <c r="AE7" s="5" t="s">
        <v>88</v>
      </c>
      <c r="AF7" s="5" t="s">
        <v>95</v>
      </c>
      <c r="AG7" s="5">
        <v>110</v>
      </c>
      <c r="AH7" s="5">
        <v>15.7</v>
      </c>
      <c r="AI7" s="5" t="s">
        <v>21</v>
      </c>
      <c r="AJ7" s="5" t="s">
        <v>21</v>
      </c>
      <c r="AK7" s="5">
        <v>10.199999999999999</v>
      </c>
      <c r="AL7" s="12">
        <v>11.8</v>
      </c>
      <c r="AM7" s="73">
        <f t="shared" si="2"/>
        <v>0.53294903018305673</v>
      </c>
      <c r="AN7" s="73">
        <f t="shared" si="3"/>
        <v>1</v>
      </c>
      <c r="AO7" s="73">
        <f t="shared" si="4"/>
        <v>1</v>
      </c>
      <c r="AP7" s="73">
        <f t="shared" si="4"/>
        <v>1</v>
      </c>
      <c r="AQ7" s="43">
        <f t="shared" si="5"/>
        <v>80</v>
      </c>
      <c r="AR7" s="64">
        <f t="shared" si="6"/>
        <v>0.84615384615384626</v>
      </c>
      <c r="AS7" s="40">
        <f t="shared" si="0"/>
        <v>1.02</v>
      </c>
      <c r="AT7" s="40">
        <f t="shared" si="1"/>
        <v>0.41222222222222221</v>
      </c>
      <c r="AU7" s="82">
        <f t="shared" si="7"/>
        <v>0.61102564102564105</v>
      </c>
      <c r="AV7" s="82">
        <f>(Table1[[#This Row],[Potência(cv)]] / 200 + Table1[[#This Row],[Torque (kgf.m)]] / 45) / 2</f>
        <v>0.44944444444444442</v>
      </c>
    </row>
    <row r="8" spans="1:48" ht="75.75" thickBot="1">
      <c r="A8" s="38" t="s">
        <v>8</v>
      </c>
      <c r="B8" s="4" t="s">
        <v>61</v>
      </c>
      <c r="C8" s="23">
        <v>78700</v>
      </c>
      <c r="D8" s="12">
        <v>9</v>
      </c>
      <c r="E8" s="46"/>
      <c r="F8" s="47" t="s">
        <v>73</v>
      </c>
      <c r="G8" s="47" t="s">
        <v>73</v>
      </c>
      <c r="H8" s="6" t="s">
        <v>73</v>
      </c>
      <c r="I8" s="6"/>
      <c r="J8" s="47" t="s">
        <v>73</v>
      </c>
      <c r="K8" s="51" t="s">
        <v>73</v>
      </c>
      <c r="L8" s="54" t="s">
        <v>73</v>
      </c>
      <c r="M8" s="67"/>
      <c r="N8" s="61" t="s">
        <v>73</v>
      </c>
      <c r="O8" s="58" t="s">
        <v>73</v>
      </c>
      <c r="P8" s="54" t="s">
        <v>73</v>
      </c>
      <c r="Q8" s="61" t="s">
        <v>73</v>
      </c>
      <c r="R8" s="61" t="s">
        <v>73</v>
      </c>
      <c r="S8" s="58" t="s">
        <v>73</v>
      </c>
      <c r="T8" s="54"/>
      <c r="U8" s="58"/>
      <c r="V8" s="54" t="s">
        <v>73</v>
      </c>
      <c r="W8" s="61"/>
      <c r="X8" s="61" t="s">
        <v>73</v>
      </c>
      <c r="Y8" s="58" t="s">
        <v>73</v>
      </c>
      <c r="Z8" s="54" t="s">
        <v>73</v>
      </c>
      <c r="AA8" s="6"/>
      <c r="AB8" s="19"/>
      <c r="AC8" s="8" t="s">
        <v>79</v>
      </c>
      <c r="AD8" s="5" t="s">
        <v>85</v>
      </c>
      <c r="AE8" s="5" t="s">
        <v>91</v>
      </c>
      <c r="AF8" s="5" t="s">
        <v>95</v>
      </c>
      <c r="AG8" s="5">
        <v>139</v>
      </c>
      <c r="AH8" s="5">
        <v>17.5</v>
      </c>
      <c r="AI8" s="5" t="s">
        <v>21</v>
      </c>
      <c r="AJ8" s="5" t="s">
        <v>21</v>
      </c>
      <c r="AK8" s="5">
        <v>10</v>
      </c>
      <c r="AL8" s="12">
        <v>12.5</v>
      </c>
      <c r="AM8" s="73">
        <f t="shared" si="2"/>
        <v>0.40363660435055676</v>
      </c>
      <c r="AN8" s="73">
        <f t="shared" si="3"/>
        <v>1</v>
      </c>
      <c r="AO8" s="73">
        <f t="shared" si="4"/>
        <v>1</v>
      </c>
      <c r="AP8" s="73">
        <f t="shared" si="4"/>
        <v>1</v>
      </c>
      <c r="AQ8" s="43">
        <f t="shared" si="5"/>
        <v>80</v>
      </c>
      <c r="AR8" s="64">
        <f t="shared" si="6"/>
        <v>0.84615384615384626</v>
      </c>
      <c r="AS8" s="40">
        <f t="shared" si="0"/>
        <v>1</v>
      </c>
      <c r="AT8" s="40">
        <f t="shared" si="1"/>
        <v>0.17222222222222222</v>
      </c>
      <c r="AU8" s="82">
        <f t="shared" si="7"/>
        <v>0.60769230769230775</v>
      </c>
      <c r="AV8" s="82">
        <f>(Table1[[#This Row],[Potência(cv)]] / 200 + Table1[[#This Row],[Torque (kgf.m)]] / 45) / 2</f>
        <v>0.54194444444444445</v>
      </c>
    </row>
    <row r="9" spans="1:48" ht="86.25" thickBot="1">
      <c r="A9" s="38" t="s">
        <v>9</v>
      </c>
      <c r="B9" s="4" t="s">
        <v>62</v>
      </c>
      <c r="C9" s="23">
        <v>99990</v>
      </c>
      <c r="D9" s="12">
        <v>9.3000000000000007</v>
      </c>
      <c r="E9" s="46"/>
      <c r="F9" s="47" t="s">
        <v>73</v>
      </c>
      <c r="G9" s="47" t="s">
        <v>73</v>
      </c>
      <c r="H9" s="6" t="s">
        <v>73</v>
      </c>
      <c r="I9" s="6"/>
      <c r="J9" s="47" t="s">
        <v>73</v>
      </c>
      <c r="K9" s="51" t="s">
        <v>73</v>
      </c>
      <c r="L9" s="54" t="s">
        <v>73</v>
      </c>
      <c r="M9" s="67" t="s">
        <v>73</v>
      </c>
      <c r="N9" s="61" t="s">
        <v>73</v>
      </c>
      <c r="O9" s="58" t="s">
        <v>73</v>
      </c>
      <c r="P9" s="54" t="s">
        <v>73</v>
      </c>
      <c r="Q9" s="61" t="s">
        <v>73</v>
      </c>
      <c r="R9" s="61" t="s">
        <v>73</v>
      </c>
      <c r="S9" s="58" t="s">
        <v>73</v>
      </c>
      <c r="T9" s="54"/>
      <c r="U9" s="58" t="s">
        <v>73</v>
      </c>
      <c r="V9" s="54" t="s">
        <v>73</v>
      </c>
      <c r="W9" s="61"/>
      <c r="X9" s="61" t="s">
        <v>73</v>
      </c>
      <c r="Y9" s="58" t="s">
        <v>73</v>
      </c>
      <c r="Z9" s="54" t="s">
        <v>73</v>
      </c>
      <c r="AA9" s="6" t="s">
        <v>73</v>
      </c>
      <c r="AB9" s="19" t="s">
        <v>73</v>
      </c>
      <c r="AC9" s="8" t="s">
        <v>77</v>
      </c>
      <c r="AD9" s="5" t="s">
        <v>85</v>
      </c>
      <c r="AE9" s="5" t="s">
        <v>89</v>
      </c>
      <c r="AF9" s="5" t="s">
        <v>95</v>
      </c>
      <c r="AG9" s="5">
        <v>169</v>
      </c>
      <c r="AH9" s="5">
        <v>20.399999999999999</v>
      </c>
      <c r="AI9" s="5" t="s">
        <v>21</v>
      </c>
      <c r="AJ9" s="5" t="s">
        <v>21</v>
      </c>
      <c r="AK9" s="5">
        <v>8.8000000000000007</v>
      </c>
      <c r="AL9" s="12">
        <v>10.5</v>
      </c>
      <c r="AM9" s="73">
        <f t="shared" si="2"/>
        <v>0.25005000750100009</v>
      </c>
      <c r="AN9" s="73">
        <f t="shared" si="3"/>
        <v>1</v>
      </c>
      <c r="AO9" s="73">
        <f t="shared" si="4"/>
        <v>1</v>
      </c>
      <c r="AP9" s="73">
        <f t="shared" si="4"/>
        <v>1</v>
      </c>
      <c r="AQ9" s="43">
        <f t="shared" si="5"/>
        <v>80</v>
      </c>
      <c r="AR9" s="64">
        <f t="shared" si="6"/>
        <v>1</v>
      </c>
      <c r="AS9" s="40">
        <f t="shared" si="0"/>
        <v>0.88000000000000012</v>
      </c>
      <c r="AT9" s="40">
        <f t="shared" si="1"/>
        <v>0.43833333333333335</v>
      </c>
      <c r="AU9" s="82">
        <f t="shared" si="7"/>
        <v>0.94666666666666666</v>
      </c>
      <c r="AV9" s="82">
        <f>(Table1[[#This Row],[Potência(cv)]] / 200 + Table1[[#This Row],[Torque (kgf.m)]] / 45) / 2</f>
        <v>0.64916666666666667</v>
      </c>
    </row>
    <row r="10" spans="1:48" ht="60.75" thickBot="1">
      <c r="A10" s="38" t="s">
        <v>10</v>
      </c>
      <c r="B10" s="4" t="s">
        <v>63</v>
      </c>
      <c r="C10" s="23">
        <v>69990</v>
      </c>
      <c r="D10" s="12">
        <v>9.3000000000000007</v>
      </c>
      <c r="E10" s="46"/>
      <c r="F10" s="47" t="s">
        <v>73</v>
      </c>
      <c r="G10" s="47" t="s">
        <v>73</v>
      </c>
      <c r="H10" s="6" t="s">
        <v>73</v>
      </c>
      <c r="I10" s="6"/>
      <c r="J10" s="47" t="s">
        <v>73</v>
      </c>
      <c r="K10" s="51" t="s">
        <v>73</v>
      </c>
      <c r="L10" s="54" t="s">
        <v>73</v>
      </c>
      <c r="M10" s="67"/>
      <c r="N10" s="61"/>
      <c r="O10" s="58" t="s">
        <v>73</v>
      </c>
      <c r="P10" s="54" t="s">
        <v>73</v>
      </c>
      <c r="Q10" s="61" t="s">
        <v>73</v>
      </c>
      <c r="R10" s="61"/>
      <c r="S10" s="58" t="s">
        <v>73</v>
      </c>
      <c r="T10" s="54"/>
      <c r="U10" s="58"/>
      <c r="V10" s="54" t="s">
        <v>73</v>
      </c>
      <c r="W10" s="61"/>
      <c r="X10" s="61" t="s">
        <v>73</v>
      </c>
      <c r="Y10" s="58" t="s">
        <v>73</v>
      </c>
      <c r="Z10" s="54" t="s">
        <v>73</v>
      </c>
      <c r="AA10" s="6"/>
      <c r="AB10" s="19"/>
      <c r="AC10" s="8" t="s">
        <v>77</v>
      </c>
      <c r="AD10" s="5" t="s">
        <v>85</v>
      </c>
      <c r="AE10" s="5" t="s">
        <v>88</v>
      </c>
      <c r="AF10" s="5" t="s">
        <v>95</v>
      </c>
      <c r="AG10" s="5">
        <v>155</v>
      </c>
      <c r="AH10" s="5">
        <v>20</v>
      </c>
      <c r="AI10" s="5" t="s">
        <v>21</v>
      </c>
      <c r="AJ10" s="5" t="s">
        <v>21</v>
      </c>
      <c r="AK10" s="5">
        <v>9.3000000000000007</v>
      </c>
      <c r="AL10" s="12">
        <v>11.3</v>
      </c>
      <c r="AM10" s="73">
        <f t="shared" si="2"/>
        <v>0.51034988547034077</v>
      </c>
      <c r="AN10" s="73">
        <f t="shared" si="3"/>
        <v>1</v>
      </c>
      <c r="AO10" s="73">
        <f t="shared" si="4"/>
        <v>1</v>
      </c>
      <c r="AP10" s="73">
        <f t="shared" si="4"/>
        <v>1</v>
      </c>
      <c r="AQ10" s="43">
        <f t="shared" si="5"/>
        <v>80</v>
      </c>
      <c r="AR10" s="64">
        <f t="shared" si="6"/>
        <v>0.69230769230769229</v>
      </c>
      <c r="AS10" s="40">
        <f t="shared" si="0"/>
        <v>0.93000000000000016</v>
      </c>
      <c r="AT10" s="40">
        <f t="shared" si="1"/>
        <v>0.18611111111111112</v>
      </c>
      <c r="AU10" s="82">
        <f t="shared" si="7"/>
        <v>0.57038461538461538</v>
      </c>
      <c r="AV10" s="82">
        <f>(Table1[[#This Row],[Potência(cv)]] / 200 + Table1[[#This Row],[Torque (kgf.m)]] / 45) / 2</f>
        <v>0.60972222222222228</v>
      </c>
    </row>
    <row r="11" spans="1:48" ht="86.25" thickBot="1">
      <c r="A11" s="38" t="s">
        <v>11</v>
      </c>
      <c r="B11" s="4" t="s">
        <v>64</v>
      </c>
      <c r="C11" s="23">
        <v>69990</v>
      </c>
      <c r="D11" s="12">
        <v>8.4</v>
      </c>
      <c r="E11" s="46"/>
      <c r="F11" s="47" t="s">
        <v>73</v>
      </c>
      <c r="G11" s="47" t="s">
        <v>73</v>
      </c>
      <c r="H11" s="6"/>
      <c r="I11" s="6"/>
      <c r="J11" s="47" t="s">
        <v>73</v>
      </c>
      <c r="K11" s="51" t="s">
        <v>73</v>
      </c>
      <c r="L11" s="54" t="s">
        <v>73</v>
      </c>
      <c r="M11" s="67" t="s">
        <v>73</v>
      </c>
      <c r="N11" s="61" t="s">
        <v>73</v>
      </c>
      <c r="O11" s="58" t="s">
        <v>73</v>
      </c>
      <c r="P11" s="54"/>
      <c r="Q11" s="61"/>
      <c r="R11" s="61" t="s">
        <v>73</v>
      </c>
      <c r="S11" s="58" t="s">
        <v>73</v>
      </c>
      <c r="T11" s="54"/>
      <c r="U11" s="58"/>
      <c r="V11" s="54" t="s">
        <v>73</v>
      </c>
      <c r="W11" s="61"/>
      <c r="X11" s="61" t="s">
        <v>73</v>
      </c>
      <c r="Y11" s="58" t="s">
        <v>73</v>
      </c>
      <c r="Z11" s="54" t="s">
        <v>73</v>
      </c>
      <c r="AA11" s="6"/>
      <c r="AB11" s="19"/>
      <c r="AC11" s="8" t="s">
        <v>81</v>
      </c>
      <c r="AD11" s="5" t="s">
        <v>85</v>
      </c>
      <c r="AE11" s="5" t="s">
        <v>89</v>
      </c>
      <c r="AF11" s="5" t="s">
        <v>95</v>
      </c>
      <c r="AG11" s="5">
        <v>130</v>
      </c>
      <c r="AH11" s="5">
        <v>18.600000000000001</v>
      </c>
      <c r="AI11" s="5">
        <v>180</v>
      </c>
      <c r="AJ11" s="5" t="s">
        <v>21</v>
      </c>
      <c r="AK11" s="5">
        <v>9.6</v>
      </c>
      <c r="AL11" s="12" t="s">
        <v>138</v>
      </c>
      <c r="AM11" s="73">
        <f t="shared" si="2"/>
        <v>0.51034988547034077</v>
      </c>
      <c r="AN11" s="73">
        <f t="shared" si="3"/>
        <v>1</v>
      </c>
      <c r="AO11" s="73">
        <f t="shared" si="4"/>
        <v>1</v>
      </c>
      <c r="AP11" s="73">
        <f t="shared" si="4"/>
        <v>1</v>
      </c>
      <c r="AQ11" s="43">
        <f t="shared" si="5"/>
        <v>80</v>
      </c>
      <c r="AR11" s="64">
        <f t="shared" si="6"/>
        <v>0.76923076923076927</v>
      </c>
      <c r="AS11" s="40">
        <f t="shared" si="0"/>
        <v>0.96</v>
      </c>
      <c r="AT11" s="40">
        <f t="shared" si="1"/>
        <v>0.17833333333333334</v>
      </c>
      <c r="AU11" s="82">
        <f t="shared" si="7"/>
        <v>0.42153846153846158</v>
      </c>
      <c r="AV11" s="82">
        <f>(Table1[[#This Row],[Potência(cv)]] / 200 + Table1[[#This Row],[Torque (kgf.m)]] / 45) / 2</f>
        <v>0.53166666666666673</v>
      </c>
    </row>
    <row r="12" spans="1:48" ht="90.75" thickBot="1">
      <c r="A12" s="38" t="s">
        <v>1</v>
      </c>
      <c r="B12" s="4" t="s">
        <v>53</v>
      </c>
      <c r="C12" s="23">
        <v>103900</v>
      </c>
      <c r="D12" s="12">
        <v>9.4</v>
      </c>
      <c r="E12" s="46"/>
      <c r="F12" s="47" t="s">
        <v>73</v>
      </c>
      <c r="G12" s="47" t="s">
        <v>73</v>
      </c>
      <c r="H12" s="6"/>
      <c r="I12" s="6"/>
      <c r="J12" s="47" t="s">
        <v>73</v>
      </c>
      <c r="K12" s="51" t="s">
        <v>73</v>
      </c>
      <c r="L12" s="54" t="s">
        <v>73</v>
      </c>
      <c r="M12" s="67" t="s">
        <v>73</v>
      </c>
      <c r="N12" s="61" t="s">
        <v>73</v>
      </c>
      <c r="O12" s="58" t="s">
        <v>73</v>
      </c>
      <c r="P12" s="54" t="s">
        <v>73</v>
      </c>
      <c r="Q12" s="61" t="s">
        <v>73</v>
      </c>
      <c r="R12" s="61" t="s">
        <v>73</v>
      </c>
      <c r="S12" s="58" t="s">
        <v>73</v>
      </c>
      <c r="T12" s="54"/>
      <c r="U12" s="58"/>
      <c r="V12" s="54" t="s">
        <v>73</v>
      </c>
      <c r="W12" s="61"/>
      <c r="X12" s="61" t="s">
        <v>73</v>
      </c>
      <c r="Y12" s="58" t="s">
        <v>73</v>
      </c>
      <c r="Z12" s="54"/>
      <c r="AA12" s="6" t="s">
        <v>73</v>
      </c>
      <c r="AB12" s="19" t="s">
        <v>73</v>
      </c>
      <c r="AC12" s="8" t="s">
        <v>77</v>
      </c>
      <c r="AD12" s="5" t="s">
        <v>85</v>
      </c>
      <c r="AE12" s="5" t="s">
        <v>89</v>
      </c>
      <c r="AF12" s="5" t="s">
        <v>95</v>
      </c>
      <c r="AG12" s="5">
        <v>169</v>
      </c>
      <c r="AH12" s="5">
        <v>20</v>
      </c>
      <c r="AI12" s="5" t="s">
        <v>21</v>
      </c>
      <c r="AJ12" s="5" t="s">
        <v>21</v>
      </c>
      <c r="AK12" s="5">
        <v>8.9</v>
      </c>
      <c r="AL12" s="12" t="s">
        <v>133</v>
      </c>
      <c r="AM12" s="73">
        <f t="shared" si="2"/>
        <v>0.23158419335983274</v>
      </c>
      <c r="AN12" s="73">
        <f t="shared" si="3"/>
        <v>0.92633677343933096</v>
      </c>
      <c r="AO12" s="73">
        <f t="shared" si="4"/>
        <v>1</v>
      </c>
      <c r="AP12" s="73">
        <f t="shared" si="4"/>
        <v>1</v>
      </c>
      <c r="AQ12" s="43">
        <f t="shared" si="5"/>
        <v>80</v>
      </c>
      <c r="AR12" s="64">
        <f t="shared" si="6"/>
        <v>0.84615384615384626</v>
      </c>
      <c r="AS12" s="40">
        <f t="shared" si="0"/>
        <v>0.89000000000000012</v>
      </c>
      <c r="AT12" s="40">
        <f t="shared" si="1"/>
        <v>0.43611111111111112</v>
      </c>
      <c r="AU12" s="82">
        <f t="shared" si="7"/>
        <v>0.75602564102564107</v>
      </c>
      <c r="AV12" s="82">
        <f>(Table1[[#This Row],[Potência(cv)]] / 200 + Table1[[#This Row],[Torque (kgf.m)]] / 45) / 2</f>
        <v>0.6447222222222222</v>
      </c>
    </row>
    <row r="13" spans="1:48" ht="90.75" thickBot="1">
      <c r="A13" s="38" t="s">
        <v>17</v>
      </c>
      <c r="B13" s="4" t="s">
        <v>69</v>
      </c>
      <c r="C13" s="23">
        <v>182500</v>
      </c>
      <c r="D13" s="12">
        <v>9.1999999999999993</v>
      </c>
      <c r="E13" s="46"/>
      <c r="F13" s="47" t="s">
        <v>73</v>
      </c>
      <c r="G13" s="47" t="s">
        <v>73</v>
      </c>
      <c r="H13" s="6"/>
      <c r="I13" s="6" t="s">
        <v>73</v>
      </c>
      <c r="J13" s="47" t="s">
        <v>73</v>
      </c>
      <c r="K13" s="51" t="s">
        <v>73</v>
      </c>
      <c r="L13" s="54" t="s">
        <v>73</v>
      </c>
      <c r="M13" s="67" t="s">
        <v>73</v>
      </c>
      <c r="N13" s="61"/>
      <c r="O13" s="58"/>
      <c r="P13" s="54" t="s">
        <v>73</v>
      </c>
      <c r="Q13" s="61" t="s">
        <v>73</v>
      </c>
      <c r="R13" s="61" t="s">
        <v>73</v>
      </c>
      <c r="S13" s="58" t="s">
        <v>73</v>
      </c>
      <c r="T13" s="54" t="s">
        <v>73</v>
      </c>
      <c r="U13" s="58"/>
      <c r="V13" s="54" t="s">
        <v>73</v>
      </c>
      <c r="W13" s="61"/>
      <c r="X13" s="61" t="s">
        <v>73</v>
      </c>
      <c r="Y13" s="58" t="s">
        <v>73</v>
      </c>
      <c r="Z13" s="54" t="s">
        <v>73</v>
      </c>
      <c r="AA13" s="6" t="s">
        <v>73</v>
      </c>
      <c r="AB13" s="19"/>
      <c r="AC13" s="8" t="s">
        <v>77</v>
      </c>
      <c r="AD13" s="5" t="s">
        <v>85</v>
      </c>
      <c r="AE13" s="5" t="s">
        <v>93</v>
      </c>
      <c r="AF13" s="5" t="s">
        <v>95</v>
      </c>
      <c r="AG13" s="5">
        <v>200</v>
      </c>
      <c r="AH13" s="5">
        <v>20</v>
      </c>
      <c r="AI13" s="5">
        <v>217</v>
      </c>
      <c r="AJ13" s="5" t="s">
        <v>122</v>
      </c>
      <c r="AK13" s="5">
        <v>7.9</v>
      </c>
      <c r="AL13" s="12" t="s">
        <v>139</v>
      </c>
      <c r="AM13" s="73">
        <f t="shared" si="2"/>
        <v>7.5060987051979722E-2</v>
      </c>
      <c r="AN13" s="73">
        <f t="shared" si="3"/>
        <v>0.30024394820791889</v>
      </c>
      <c r="AO13" s="73">
        <f t="shared" si="4"/>
        <v>0.6755488834678175</v>
      </c>
      <c r="AP13" s="73">
        <f t="shared" si="4"/>
        <v>0.6755488834678175</v>
      </c>
      <c r="AQ13" s="43">
        <f t="shared" si="5"/>
        <v>80</v>
      </c>
      <c r="AR13" s="64">
        <f t="shared" si="6"/>
        <v>0.84615384615384626</v>
      </c>
      <c r="AS13" s="40">
        <f t="shared" si="0"/>
        <v>0.79</v>
      </c>
      <c r="AT13" s="40">
        <f t="shared" si="1"/>
        <v>0.68611111111111112</v>
      </c>
      <c r="AU13" s="82">
        <f t="shared" si="7"/>
        <v>0.57269230769230772</v>
      </c>
      <c r="AV13" s="82">
        <f>(Table1[[#This Row],[Potência(cv)]] / 200 + Table1[[#This Row],[Torque (kgf.m)]] / 45) / 2</f>
        <v>0.72222222222222221</v>
      </c>
    </row>
    <row r="14" spans="1:48" ht="60.75" thickBot="1">
      <c r="A14" s="38" t="s">
        <v>13</v>
      </c>
      <c r="B14" s="4" t="s">
        <v>65</v>
      </c>
      <c r="C14" s="23">
        <v>59990</v>
      </c>
      <c r="D14" s="12">
        <v>8.9</v>
      </c>
      <c r="E14" s="46"/>
      <c r="F14" s="47" t="s">
        <v>73</v>
      </c>
      <c r="G14" s="47" t="s">
        <v>73</v>
      </c>
      <c r="H14" s="6" t="s">
        <v>73</v>
      </c>
      <c r="I14" s="6"/>
      <c r="J14" s="47" t="s">
        <v>73</v>
      </c>
      <c r="K14" s="51" t="s">
        <v>73</v>
      </c>
      <c r="L14" s="54" t="s">
        <v>73</v>
      </c>
      <c r="M14" s="67"/>
      <c r="N14" s="61" t="s">
        <v>73</v>
      </c>
      <c r="O14" s="58" t="s">
        <v>73</v>
      </c>
      <c r="P14" s="54" t="s">
        <v>73</v>
      </c>
      <c r="Q14" s="61" t="s">
        <v>73</v>
      </c>
      <c r="R14" s="61" t="s">
        <v>73</v>
      </c>
      <c r="S14" s="58" t="s">
        <v>73</v>
      </c>
      <c r="T14" s="54"/>
      <c r="U14" s="58"/>
      <c r="V14" s="54" t="s">
        <v>73</v>
      </c>
      <c r="W14" s="61"/>
      <c r="X14" s="61" t="s">
        <v>73</v>
      </c>
      <c r="Y14" s="58" t="s">
        <v>73</v>
      </c>
      <c r="Z14" s="54" t="s">
        <v>73</v>
      </c>
      <c r="AA14" s="6" t="s">
        <v>73</v>
      </c>
      <c r="AB14" s="19" t="s">
        <v>73</v>
      </c>
      <c r="AC14" s="8" t="s">
        <v>79</v>
      </c>
      <c r="AD14" s="5" t="s">
        <v>86</v>
      </c>
      <c r="AE14" s="5" t="s">
        <v>88</v>
      </c>
      <c r="AF14" s="5" t="s">
        <v>95</v>
      </c>
      <c r="AG14" s="5">
        <v>128</v>
      </c>
      <c r="AH14" s="5">
        <v>17.100000000000001</v>
      </c>
      <c r="AI14" s="5">
        <v>170</v>
      </c>
      <c r="AJ14" s="5" t="s">
        <v>120</v>
      </c>
      <c r="AK14" s="5">
        <v>7</v>
      </c>
      <c r="AL14" s="12">
        <v>9</v>
      </c>
      <c r="AM14" s="73">
        <f t="shared" si="2"/>
        <v>0.69467598380915907</v>
      </c>
      <c r="AN14" s="73">
        <f t="shared" si="3"/>
        <v>1</v>
      </c>
      <c r="AO14" s="73">
        <f t="shared" si="4"/>
        <v>1</v>
      </c>
      <c r="AP14" s="73">
        <f t="shared" si="4"/>
        <v>1</v>
      </c>
      <c r="AQ14" s="43">
        <f t="shared" si="5"/>
        <v>80</v>
      </c>
      <c r="AR14" s="64">
        <f t="shared" si="6"/>
        <v>0.84615384615384626</v>
      </c>
      <c r="AS14" s="40">
        <f t="shared" si="0"/>
        <v>0.70000000000000007</v>
      </c>
      <c r="AT14" s="40">
        <f t="shared" si="1"/>
        <v>0.42000000000000004</v>
      </c>
      <c r="AU14" s="82">
        <f t="shared" si="7"/>
        <v>0.89102564102564097</v>
      </c>
      <c r="AV14" s="82">
        <f>(Table1[[#This Row],[Potência(cv)]] / 200 + Table1[[#This Row],[Torque (kgf.m)]] / 45) / 2</f>
        <v>0.51</v>
      </c>
    </row>
    <row r="15" spans="1:48" ht="114.75" thickBot="1">
      <c r="A15" s="38" t="s">
        <v>14</v>
      </c>
      <c r="B15" s="4" t="s">
        <v>66</v>
      </c>
      <c r="C15" s="23">
        <v>128900</v>
      </c>
      <c r="D15" s="12">
        <v>8.5</v>
      </c>
      <c r="E15" s="46" t="s">
        <v>73</v>
      </c>
      <c r="F15" s="47" t="s">
        <v>73</v>
      </c>
      <c r="G15" s="47" t="s">
        <v>73</v>
      </c>
      <c r="H15" s="6"/>
      <c r="I15" s="6" t="s">
        <v>73</v>
      </c>
      <c r="J15" s="47" t="s">
        <v>73</v>
      </c>
      <c r="K15" s="51" t="s">
        <v>73</v>
      </c>
      <c r="L15" s="54" t="s">
        <v>73</v>
      </c>
      <c r="M15" s="67" t="s">
        <v>73</v>
      </c>
      <c r="N15" s="61" t="s">
        <v>73</v>
      </c>
      <c r="O15" s="58" t="s">
        <v>73</v>
      </c>
      <c r="P15" s="54" t="s">
        <v>73</v>
      </c>
      <c r="Q15" s="61" t="s">
        <v>73</v>
      </c>
      <c r="R15" s="61" t="s">
        <v>73</v>
      </c>
      <c r="S15" s="58" t="s">
        <v>73</v>
      </c>
      <c r="T15" s="54"/>
      <c r="U15" s="58"/>
      <c r="V15" s="54" t="s">
        <v>73</v>
      </c>
      <c r="W15" s="61"/>
      <c r="X15" s="61" t="s">
        <v>73</v>
      </c>
      <c r="Y15" s="58" t="s">
        <v>73</v>
      </c>
      <c r="Z15" s="54" t="s">
        <v>73</v>
      </c>
      <c r="AA15" s="6"/>
      <c r="AB15" s="19" t="s">
        <v>73</v>
      </c>
      <c r="AC15" s="8" t="s">
        <v>76</v>
      </c>
      <c r="AD15" s="5" t="s">
        <v>85</v>
      </c>
      <c r="AE15" s="5" t="s">
        <v>90</v>
      </c>
      <c r="AF15" s="5" t="s">
        <v>95</v>
      </c>
      <c r="AG15" s="5">
        <v>156</v>
      </c>
      <c r="AH15" s="5">
        <v>25.5</v>
      </c>
      <c r="AI15" s="5" t="s">
        <v>21</v>
      </c>
      <c r="AJ15" s="5" t="s">
        <v>21</v>
      </c>
      <c r="AK15" s="5">
        <v>11.4</v>
      </c>
      <c r="AL15" s="12">
        <v>15.3</v>
      </c>
      <c r="AM15" s="73">
        <f t="shared" si="2"/>
        <v>0.15046454423386765</v>
      </c>
      <c r="AN15" s="73">
        <f t="shared" si="3"/>
        <v>0.60185817693547061</v>
      </c>
      <c r="AO15" s="73">
        <f t="shared" si="4"/>
        <v>1</v>
      </c>
      <c r="AP15" s="73">
        <f t="shared" si="4"/>
        <v>1</v>
      </c>
      <c r="AQ15" s="43">
        <f t="shared" si="5"/>
        <v>100</v>
      </c>
      <c r="AR15" s="64">
        <f t="shared" si="6"/>
        <v>0.92307692307692313</v>
      </c>
      <c r="AS15" s="40">
        <f t="shared" si="0"/>
        <v>1.1400000000000001</v>
      </c>
      <c r="AT15" s="40">
        <f t="shared" si="1"/>
        <v>0.46666666666666667</v>
      </c>
      <c r="AU15" s="82">
        <f t="shared" si="7"/>
        <v>0.67717948717948728</v>
      </c>
      <c r="AV15" s="82">
        <f>(Table1[[#This Row],[Potência(cv)]] / 200 + Table1[[#This Row],[Torque (kgf.m)]] / 45) / 2</f>
        <v>0.67333333333333334</v>
      </c>
    </row>
    <row r="16" spans="1:48" ht="75.75" thickBot="1">
      <c r="A16" s="38" t="s">
        <v>15</v>
      </c>
      <c r="B16" s="4" t="s">
        <v>67</v>
      </c>
      <c r="C16" s="23">
        <v>163990</v>
      </c>
      <c r="D16" s="12">
        <v>9.3000000000000007</v>
      </c>
      <c r="E16" s="46"/>
      <c r="F16" s="47" t="s">
        <v>73</v>
      </c>
      <c r="G16" s="47" t="s">
        <v>73</v>
      </c>
      <c r="H16" s="6"/>
      <c r="I16" s="6"/>
      <c r="J16" s="47" t="s">
        <v>73</v>
      </c>
      <c r="K16" s="51" t="s">
        <v>73</v>
      </c>
      <c r="L16" s="54" t="s">
        <v>73</v>
      </c>
      <c r="M16" s="67" t="s">
        <v>73</v>
      </c>
      <c r="N16" s="61" t="s">
        <v>73</v>
      </c>
      <c r="O16" s="58" t="s">
        <v>73</v>
      </c>
      <c r="P16" s="54" t="s">
        <v>73</v>
      </c>
      <c r="Q16" s="61" t="s">
        <v>73</v>
      </c>
      <c r="R16" s="61" t="s">
        <v>73</v>
      </c>
      <c r="S16" s="58" t="s">
        <v>73</v>
      </c>
      <c r="T16" s="54"/>
      <c r="U16" s="58"/>
      <c r="V16" s="54" t="s">
        <v>73</v>
      </c>
      <c r="W16" s="61"/>
      <c r="X16" s="61" t="s">
        <v>73</v>
      </c>
      <c r="Y16" s="58" t="s">
        <v>73</v>
      </c>
      <c r="Z16" s="54"/>
      <c r="AA16" s="6" t="s">
        <v>73</v>
      </c>
      <c r="AB16" s="19"/>
      <c r="AC16" s="8" t="s">
        <v>82</v>
      </c>
      <c r="AD16" s="5" t="s">
        <v>86</v>
      </c>
      <c r="AE16" s="5" t="s">
        <v>92</v>
      </c>
      <c r="AF16" s="5" t="s">
        <v>96</v>
      </c>
      <c r="AG16" s="5">
        <v>180</v>
      </c>
      <c r="AH16" s="5">
        <v>35</v>
      </c>
      <c r="AI16" s="5">
        <v>174</v>
      </c>
      <c r="AJ16" s="5" t="s">
        <v>120</v>
      </c>
      <c r="AK16" s="5">
        <v>8.3000000000000007</v>
      </c>
      <c r="AL16" s="12">
        <v>12</v>
      </c>
      <c r="AM16" s="73">
        <f t="shared" si="2"/>
        <v>9.2961961107087862E-2</v>
      </c>
      <c r="AN16" s="73">
        <f t="shared" si="3"/>
        <v>0.37184784442835145</v>
      </c>
      <c r="AO16" s="73">
        <f t="shared" si="4"/>
        <v>0.83665764996379066</v>
      </c>
      <c r="AP16" s="73">
        <f t="shared" si="4"/>
        <v>0.83665764996379066</v>
      </c>
      <c r="AQ16" s="43">
        <f t="shared" si="5"/>
        <v>80</v>
      </c>
      <c r="AR16" s="64">
        <f t="shared" si="6"/>
        <v>0.84615384615384626</v>
      </c>
      <c r="AS16" s="40">
        <f t="shared" si="0"/>
        <v>0.83000000000000007</v>
      </c>
      <c r="AT16" s="40">
        <f t="shared" si="1"/>
        <v>0.69444444444444442</v>
      </c>
      <c r="AU16" s="82">
        <f t="shared" si="7"/>
        <v>0.57935897435897443</v>
      </c>
      <c r="AV16" s="82">
        <f>(Table1[[#This Row],[Potência(cv)]] / 200 + Table1[[#This Row],[Torque (kgf.m)]] / 45) / 2</f>
        <v>0.83888888888888891</v>
      </c>
    </row>
    <row r="17" spans="1:48" ht="75.75" thickBot="1">
      <c r="A17" s="38" t="s">
        <v>16</v>
      </c>
      <c r="B17" s="4" t="s">
        <v>68</v>
      </c>
      <c r="C17" s="23">
        <v>69290</v>
      </c>
      <c r="D17" s="12">
        <v>9.1</v>
      </c>
      <c r="E17" s="46" t="s">
        <v>73</v>
      </c>
      <c r="F17" s="47" t="s">
        <v>73</v>
      </c>
      <c r="G17" s="47" t="s">
        <v>73</v>
      </c>
      <c r="H17" s="6" t="s">
        <v>73</v>
      </c>
      <c r="I17" s="6"/>
      <c r="J17" s="47" t="s">
        <v>73</v>
      </c>
      <c r="K17" s="51" t="s">
        <v>73</v>
      </c>
      <c r="L17" s="54" t="s">
        <v>73</v>
      </c>
      <c r="M17" s="67"/>
      <c r="N17" s="61" t="s">
        <v>73</v>
      </c>
      <c r="O17" s="58" t="s">
        <v>73</v>
      </c>
      <c r="P17" s="54"/>
      <c r="Q17" s="61"/>
      <c r="R17" s="61" t="s">
        <v>73</v>
      </c>
      <c r="S17" s="58" t="s">
        <v>73</v>
      </c>
      <c r="T17" s="54"/>
      <c r="U17" s="58" t="s">
        <v>73</v>
      </c>
      <c r="V17" s="54" t="s">
        <v>73</v>
      </c>
      <c r="W17" s="61"/>
      <c r="X17" s="61" t="s">
        <v>73</v>
      </c>
      <c r="Y17" s="58"/>
      <c r="Z17" s="54" t="s">
        <v>73</v>
      </c>
      <c r="AA17" s="6" t="s">
        <v>73</v>
      </c>
      <c r="AB17" s="19"/>
      <c r="AC17" s="8" t="s">
        <v>76</v>
      </c>
      <c r="AD17" s="5" t="s">
        <v>85</v>
      </c>
      <c r="AE17" s="5" t="s">
        <v>88</v>
      </c>
      <c r="AF17" s="5" t="s">
        <v>95</v>
      </c>
      <c r="AG17" s="5">
        <v>115</v>
      </c>
      <c r="AH17" s="5">
        <v>15.5</v>
      </c>
      <c r="AI17" s="5">
        <v>183</v>
      </c>
      <c r="AJ17" s="5" t="s">
        <v>21</v>
      </c>
      <c r="AK17" s="5">
        <v>10.199999999999999</v>
      </c>
      <c r="AL17" s="12" t="s">
        <v>136</v>
      </c>
      <c r="AM17" s="73">
        <f t="shared" si="2"/>
        <v>0.52071355836670996</v>
      </c>
      <c r="AN17" s="73">
        <f t="shared" si="3"/>
        <v>1</v>
      </c>
      <c r="AO17" s="73">
        <f t="shared" si="4"/>
        <v>1</v>
      </c>
      <c r="AP17" s="73">
        <f t="shared" si="4"/>
        <v>1</v>
      </c>
      <c r="AQ17" s="43">
        <f t="shared" si="5"/>
        <v>100</v>
      </c>
      <c r="AR17" s="64">
        <f t="shared" si="6"/>
        <v>0.69230769230769229</v>
      </c>
      <c r="AS17" s="40">
        <f t="shared" si="0"/>
        <v>1.02</v>
      </c>
      <c r="AT17" s="40">
        <f t="shared" si="1"/>
        <v>0.41111111111111109</v>
      </c>
      <c r="AU17" s="82">
        <f t="shared" si="7"/>
        <v>0.78538461538461546</v>
      </c>
      <c r="AV17" s="82">
        <f>(Table1[[#This Row],[Potência(cv)]] / 200 + Table1[[#This Row],[Torque (kgf.m)]] / 45) / 2</f>
        <v>0.4597222222222222</v>
      </c>
    </row>
    <row r="18" spans="1:48" ht="75.75" thickBot="1">
      <c r="A18" s="38" t="s">
        <v>2</v>
      </c>
      <c r="B18" s="4" t="s">
        <v>54</v>
      </c>
      <c r="C18" s="23">
        <v>66490</v>
      </c>
      <c r="D18" s="12">
        <v>7.9</v>
      </c>
      <c r="E18" s="46"/>
      <c r="F18" s="47" t="s">
        <v>73</v>
      </c>
      <c r="G18" s="47" t="s">
        <v>73</v>
      </c>
      <c r="H18" s="6" t="s">
        <v>73</v>
      </c>
      <c r="I18" s="6"/>
      <c r="J18" s="47" t="s">
        <v>73</v>
      </c>
      <c r="K18" s="51" t="s">
        <v>73</v>
      </c>
      <c r="L18" s="54" t="s">
        <v>73</v>
      </c>
      <c r="M18" s="67"/>
      <c r="N18" s="61" t="s">
        <v>73</v>
      </c>
      <c r="O18" s="58" t="s">
        <v>73</v>
      </c>
      <c r="P18" s="54" t="s">
        <v>73</v>
      </c>
      <c r="Q18" s="61" t="s">
        <v>73</v>
      </c>
      <c r="R18" s="61" t="s">
        <v>73</v>
      </c>
      <c r="S18" s="58" t="s">
        <v>73</v>
      </c>
      <c r="T18" s="54"/>
      <c r="U18" s="58"/>
      <c r="V18" s="54" t="s">
        <v>73</v>
      </c>
      <c r="W18" s="61"/>
      <c r="X18" s="61" t="s">
        <v>73</v>
      </c>
      <c r="Y18" s="58" t="s">
        <v>73</v>
      </c>
      <c r="Z18" s="54"/>
      <c r="AA18" s="6"/>
      <c r="AB18" s="19"/>
      <c r="AC18" s="8" t="s">
        <v>76</v>
      </c>
      <c r="AD18" s="5" t="s">
        <v>86</v>
      </c>
      <c r="AE18" s="5" t="s">
        <v>88</v>
      </c>
      <c r="AF18" s="5" t="s">
        <v>95</v>
      </c>
      <c r="AG18" s="5">
        <v>110</v>
      </c>
      <c r="AH18" s="5">
        <v>15.1</v>
      </c>
      <c r="AI18" s="5">
        <v>160</v>
      </c>
      <c r="AJ18" s="5" t="s">
        <v>21</v>
      </c>
      <c r="AK18" s="5">
        <v>8</v>
      </c>
      <c r="AL18" s="12">
        <v>11</v>
      </c>
      <c r="AM18" s="73">
        <f t="shared" si="2"/>
        <v>0.56549314247954852</v>
      </c>
      <c r="AN18" s="73">
        <f t="shared" si="3"/>
        <v>1</v>
      </c>
      <c r="AO18" s="73">
        <f t="shared" si="4"/>
        <v>1</v>
      </c>
      <c r="AP18" s="73">
        <f t="shared" si="4"/>
        <v>1</v>
      </c>
      <c r="AQ18" s="43">
        <f t="shared" si="5"/>
        <v>80</v>
      </c>
      <c r="AR18" s="64">
        <f t="shared" si="6"/>
        <v>0.76923076923076927</v>
      </c>
      <c r="AS18" s="40">
        <f t="shared" si="0"/>
        <v>0.8</v>
      </c>
      <c r="AT18" s="40">
        <f t="shared" si="1"/>
        <v>0.15888888888888889</v>
      </c>
      <c r="AU18" s="82">
        <f t="shared" si="7"/>
        <v>0.56153846153846165</v>
      </c>
      <c r="AV18" s="82">
        <f>(Table1[[#This Row],[Potência(cv)]] / 200 + Table1[[#This Row],[Torque (kgf.m)]] / 45) / 2</f>
        <v>0.44277777777777783</v>
      </c>
    </row>
    <row r="19" spans="1:48" ht="60.75" thickBot="1">
      <c r="A19" s="38" t="s">
        <v>18</v>
      </c>
      <c r="B19" s="4" t="s">
        <v>70</v>
      </c>
      <c r="C19" s="23">
        <v>78990</v>
      </c>
      <c r="D19" s="12">
        <v>9.1</v>
      </c>
      <c r="E19" s="46"/>
      <c r="F19" s="47" t="s">
        <v>73</v>
      </c>
      <c r="G19" s="47" t="s">
        <v>73</v>
      </c>
      <c r="H19" s="6" t="s">
        <v>73</v>
      </c>
      <c r="I19" s="6"/>
      <c r="J19" s="47" t="s">
        <v>73</v>
      </c>
      <c r="K19" s="51" t="s">
        <v>73</v>
      </c>
      <c r="L19" s="54" t="s">
        <v>73</v>
      </c>
      <c r="M19" s="67"/>
      <c r="N19" s="61" t="s">
        <v>73</v>
      </c>
      <c r="O19" s="58" t="s">
        <v>73</v>
      </c>
      <c r="P19" s="54" t="s">
        <v>73</v>
      </c>
      <c r="Q19" s="61" t="s">
        <v>73</v>
      </c>
      <c r="R19" s="61"/>
      <c r="S19" s="58" t="s">
        <v>73</v>
      </c>
      <c r="T19" s="54"/>
      <c r="U19" s="58"/>
      <c r="V19" s="54" t="s">
        <v>73</v>
      </c>
      <c r="W19" s="61"/>
      <c r="X19" s="61"/>
      <c r="Y19" s="58"/>
      <c r="Z19" s="54" t="s">
        <v>73</v>
      </c>
      <c r="AA19" s="6"/>
      <c r="AB19" s="19"/>
      <c r="AC19" s="8" t="s">
        <v>77</v>
      </c>
      <c r="AD19" s="5" t="s">
        <v>86</v>
      </c>
      <c r="AE19" s="5" t="s">
        <v>88</v>
      </c>
      <c r="AF19" s="5" t="s">
        <v>95</v>
      </c>
      <c r="AG19" s="5">
        <v>140</v>
      </c>
      <c r="AH19" s="5">
        <v>18.7</v>
      </c>
      <c r="AI19" s="5">
        <v>175</v>
      </c>
      <c r="AJ19" s="5" t="s">
        <v>123</v>
      </c>
      <c r="AK19" s="5">
        <v>7.6</v>
      </c>
      <c r="AL19" s="12" t="s">
        <v>135</v>
      </c>
      <c r="AM19" s="73">
        <f t="shared" si="2"/>
        <v>0.40067826175063925</v>
      </c>
      <c r="AN19" s="73">
        <f t="shared" si="3"/>
        <v>1</v>
      </c>
      <c r="AO19" s="73">
        <f t="shared" si="4"/>
        <v>1</v>
      </c>
      <c r="AP19" s="73">
        <f t="shared" si="4"/>
        <v>1</v>
      </c>
      <c r="AQ19" s="43">
        <f t="shared" si="5"/>
        <v>80</v>
      </c>
      <c r="AR19" s="64">
        <f t="shared" si="6"/>
        <v>0.61538461538461542</v>
      </c>
      <c r="AS19" s="40">
        <f t="shared" si="0"/>
        <v>0.76</v>
      </c>
      <c r="AT19" s="40">
        <f t="shared" si="1"/>
        <v>0.17888888888888888</v>
      </c>
      <c r="AU19" s="82">
        <f t="shared" si="7"/>
        <v>0.52923076923076928</v>
      </c>
      <c r="AV19" s="82">
        <f>(Table1[[#This Row],[Potência(cv)]] / 200 + Table1[[#This Row],[Torque (kgf.m)]] / 45) / 2</f>
        <v>0.55777777777777771</v>
      </c>
    </row>
    <row r="20" spans="1:48" ht="75.75" thickBot="1">
      <c r="A20" s="38" t="s">
        <v>19</v>
      </c>
      <c r="B20" s="4" t="s">
        <v>71</v>
      </c>
      <c r="C20" s="23">
        <v>130050</v>
      </c>
      <c r="D20" s="12">
        <v>8.1999999999999993</v>
      </c>
      <c r="E20" s="46"/>
      <c r="F20" s="47" t="s">
        <v>73</v>
      </c>
      <c r="G20" s="47" t="s">
        <v>73</v>
      </c>
      <c r="H20" s="6" t="s">
        <v>73</v>
      </c>
      <c r="I20" s="6"/>
      <c r="J20" s="47"/>
      <c r="K20" s="51" t="s">
        <v>73</v>
      </c>
      <c r="L20" s="54" t="s">
        <v>73</v>
      </c>
      <c r="M20" s="67"/>
      <c r="N20" s="61" t="s">
        <v>73</v>
      </c>
      <c r="O20" s="58" t="s">
        <v>73</v>
      </c>
      <c r="P20" s="54" t="s">
        <v>73</v>
      </c>
      <c r="Q20" s="61" t="s">
        <v>73</v>
      </c>
      <c r="R20" s="61" t="s">
        <v>73</v>
      </c>
      <c r="S20" s="58" t="s">
        <v>73</v>
      </c>
      <c r="T20" s="54"/>
      <c r="U20" s="58"/>
      <c r="V20" s="54" t="s">
        <v>73</v>
      </c>
      <c r="W20" s="61"/>
      <c r="X20" s="61" t="s">
        <v>73</v>
      </c>
      <c r="Y20" s="58" t="s">
        <v>73</v>
      </c>
      <c r="Z20" s="54"/>
      <c r="AA20" s="6" t="s">
        <v>73</v>
      </c>
      <c r="AB20" s="19"/>
      <c r="AC20" s="8" t="s">
        <v>83</v>
      </c>
      <c r="AD20" s="5" t="s">
        <v>86</v>
      </c>
      <c r="AE20" s="5" t="s">
        <v>88</v>
      </c>
      <c r="AF20" s="5" t="s">
        <v>95</v>
      </c>
      <c r="AG20" s="5">
        <v>158</v>
      </c>
      <c r="AH20" s="5">
        <v>25</v>
      </c>
      <c r="AI20" s="5" t="s">
        <v>21</v>
      </c>
      <c r="AJ20" s="5" t="s">
        <v>21</v>
      </c>
      <c r="AK20" s="5">
        <v>6.3</v>
      </c>
      <c r="AL20" s="12">
        <v>10.199999999999999</v>
      </c>
      <c r="AM20" s="73">
        <f t="shared" si="2"/>
        <v>0.14781526816424229</v>
      </c>
      <c r="AN20" s="73">
        <f t="shared" si="3"/>
        <v>0.59126107265696914</v>
      </c>
      <c r="AO20" s="73">
        <f t="shared" si="4"/>
        <v>1</v>
      </c>
      <c r="AP20" s="73">
        <f t="shared" si="4"/>
        <v>1</v>
      </c>
      <c r="AQ20" s="43">
        <f t="shared" si="5"/>
        <v>60</v>
      </c>
      <c r="AR20" s="64">
        <f t="shared" si="6"/>
        <v>0.76923076923076927</v>
      </c>
      <c r="AS20" s="40">
        <f t="shared" si="0"/>
        <v>0.63</v>
      </c>
      <c r="AT20" s="40">
        <f t="shared" si="1"/>
        <v>0.46388888888888891</v>
      </c>
      <c r="AU20" s="82">
        <f t="shared" si="7"/>
        <v>0.66653846153846152</v>
      </c>
      <c r="AV20" s="82">
        <f>(Table1[[#This Row],[Potência(cv)]] / 200 + Table1[[#This Row],[Torque (kgf.m)]] / 45) / 2</f>
        <v>0.67277777777777781</v>
      </c>
    </row>
    <row r="21" spans="1:48" ht="60.75" thickBot="1">
      <c r="A21" s="39" t="s">
        <v>20</v>
      </c>
      <c r="B21" s="28" t="s">
        <v>72</v>
      </c>
      <c r="C21" s="24">
        <v>112655</v>
      </c>
      <c r="D21" s="13">
        <v>7</v>
      </c>
      <c r="E21" s="48"/>
      <c r="F21" s="49"/>
      <c r="G21" s="49"/>
      <c r="H21" s="17"/>
      <c r="I21" s="17"/>
      <c r="J21" s="49"/>
      <c r="K21" s="52" t="s">
        <v>73</v>
      </c>
      <c r="L21" s="55" t="s">
        <v>73</v>
      </c>
      <c r="M21" s="68"/>
      <c r="N21" s="62" t="s">
        <v>73</v>
      </c>
      <c r="O21" s="59"/>
      <c r="P21" s="55"/>
      <c r="Q21" s="62"/>
      <c r="R21" s="62"/>
      <c r="S21" s="59"/>
      <c r="T21" s="55"/>
      <c r="U21" s="59"/>
      <c r="V21" s="55" t="s">
        <v>73</v>
      </c>
      <c r="W21" s="62"/>
      <c r="X21" s="62" t="s">
        <v>73</v>
      </c>
      <c r="Y21" s="59"/>
      <c r="Z21" s="55"/>
      <c r="AA21" s="17" t="s">
        <v>73</v>
      </c>
      <c r="AB21" s="20"/>
      <c r="AC21" s="9" t="s">
        <v>82</v>
      </c>
      <c r="AD21" s="10" t="s">
        <v>86</v>
      </c>
      <c r="AE21" s="10" t="s">
        <v>91</v>
      </c>
      <c r="AF21" s="10" t="s">
        <v>96</v>
      </c>
      <c r="AG21" s="10">
        <v>200</v>
      </c>
      <c r="AH21" s="10">
        <v>47.9</v>
      </c>
      <c r="AI21" s="10" t="s">
        <v>21</v>
      </c>
      <c r="AJ21" s="10" t="s">
        <v>124</v>
      </c>
      <c r="AK21" s="10">
        <v>8</v>
      </c>
      <c r="AL21" s="13">
        <v>12</v>
      </c>
      <c r="AM21" s="73">
        <f t="shared" si="2"/>
        <v>0.19698767976605649</v>
      </c>
      <c r="AN21" s="73">
        <f t="shared" si="3"/>
        <v>0.78795071906422598</v>
      </c>
      <c r="AO21" s="73">
        <f t="shared" si="4"/>
        <v>1</v>
      </c>
      <c r="AP21" s="73">
        <f t="shared" si="4"/>
        <v>1</v>
      </c>
      <c r="AQ21" s="43">
        <f t="shared" si="5"/>
        <v>20</v>
      </c>
      <c r="AR21" s="64">
        <f t="shared" si="6"/>
        <v>0.30769230769230771</v>
      </c>
      <c r="AS21" s="40">
        <f t="shared" si="0"/>
        <v>0.8</v>
      </c>
      <c r="AT21" s="40">
        <f t="shared" si="1"/>
        <v>0.76611111111111108</v>
      </c>
      <c r="AU21" s="82">
        <f t="shared" si="7"/>
        <v>0.38461538461538458</v>
      </c>
      <c r="AV21" s="82">
        <f>(Table1[[#This Row],[Potência(cv)]] / 200 + Table1[[#This Row],[Torque (kgf.m)]] / 45) / 2</f>
        <v>1.0322222222222222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abSelected="1" workbookViewId="0">
      <selection activeCell="B25" sqref="B25"/>
    </sheetView>
  </sheetViews>
  <sheetFormatPr defaultRowHeight="15"/>
  <cols>
    <col min="1" max="1" width="29.85546875" bestFit="1" customWidth="1"/>
    <col min="2" max="2" width="12.28515625" customWidth="1"/>
  </cols>
  <sheetData>
    <row r="3" spans="1:2">
      <c r="A3" s="35" t="s">
        <v>147</v>
      </c>
      <c r="B3" t="s">
        <v>157</v>
      </c>
    </row>
    <row r="4" spans="1:2">
      <c r="A4" s="36" t="s">
        <v>56</v>
      </c>
      <c r="B4">
        <v>7</v>
      </c>
    </row>
    <row r="5" spans="1:2">
      <c r="A5" s="36" t="s">
        <v>57</v>
      </c>
      <c r="B5">
        <v>6</v>
      </c>
    </row>
    <row r="6" spans="1:2">
      <c r="A6" s="36" t="s">
        <v>58</v>
      </c>
      <c r="B6">
        <v>5</v>
      </c>
    </row>
    <row r="7" spans="1:2">
      <c r="A7" s="36" t="s">
        <v>59</v>
      </c>
      <c r="B7">
        <v>5</v>
      </c>
    </row>
    <row r="8" spans="1:2">
      <c r="A8" s="36" t="s">
        <v>60</v>
      </c>
      <c r="B8">
        <v>7</v>
      </c>
    </row>
    <row r="9" spans="1:2">
      <c r="A9" s="36" t="s">
        <v>52</v>
      </c>
      <c r="B9">
        <v>7.5</v>
      </c>
    </row>
    <row r="10" spans="1:2">
      <c r="A10" s="36" t="s">
        <v>61</v>
      </c>
      <c r="B10">
        <v>8</v>
      </c>
    </row>
    <row r="11" spans="1:2">
      <c r="A11" s="36" t="s">
        <v>62</v>
      </c>
      <c r="B11">
        <v>7</v>
      </c>
    </row>
    <row r="12" spans="1:2">
      <c r="A12" s="36" t="s">
        <v>55</v>
      </c>
      <c r="B12">
        <v>8</v>
      </c>
    </row>
    <row r="13" spans="1:2">
      <c r="A13" s="36" t="s">
        <v>63</v>
      </c>
      <c r="B13">
        <v>4</v>
      </c>
    </row>
    <row r="14" spans="1:2">
      <c r="A14" s="36" t="s">
        <v>64</v>
      </c>
      <c r="B14">
        <v>6</v>
      </c>
    </row>
    <row r="15" spans="1:2">
      <c r="A15" s="36" t="s">
        <v>53</v>
      </c>
      <c r="B15">
        <v>8</v>
      </c>
    </row>
    <row r="16" spans="1:2">
      <c r="A16" s="36" t="s">
        <v>69</v>
      </c>
      <c r="B16">
        <v>9.5</v>
      </c>
    </row>
    <row r="17" spans="1:2">
      <c r="A17" s="36" t="s">
        <v>65</v>
      </c>
      <c r="B17">
        <v>6.5</v>
      </c>
    </row>
    <row r="18" spans="1:2">
      <c r="A18" s="36" t="s">
        <v>66</v>
      </c>
      <c r="B18">
        <v>8.5</v>
      </c>
    </row>
    <row r="19" spans="1:2">
      <c r="A19" s="36" t="s">
        <v>67</v>
      </c>
      <c r="B19">
        <v>7</v>
      </c>
    </row>
    <row r="20" spans="1:2">
      <c r="A20" s="36" t="s">
        <v>68</v>
      </c>
      <c r="B20">
        <v>7</v>
      </c>
    </row>
    <row r="21" spans="1:2">
      <c r="A21" s="36" t="s">
        <v>54</v>
      </c>
      <c r="B21">
        <v>6</v>
      </c>
    </row>
    <row r="22" spans="1:2">
      <c r="A22" s="36" t="s">
        <v>70</v>
      </c>
      <c r="B22">
        <v>6.5</v>
      </c>
    </row>
    <row r="23" spans="1:2">
      <c r="A23" s="36" t="s">
        <v>71</v>
      </c>
      <c r="B23">
        <v>8</v>
      </c>
    </row>
    <row r="24" spans="1:2">
      <c r="A24" s="36" t="s">
        <v>72</v>
      </c>
      <c r="B24">
        <v>4</v>
      </c>
    </row>
    <row r="25" spans="1:2">
      <c r="A25" s="36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9" sqref="A9"/>
    </sheetView>
  </sheetViews>
  <sheetFormatPr defaultRowHeight="15"/>
  <sheetData>
    <row r="1" spans="1:1">
      <c r="A1" t="s">
        <v>146</v>
      </c>
    </row>
    <row r="3" spans="1:1">
      <c r="A3" t="s">
        <v>140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58</v>
      </c>
    </row>
    <row r="11" spans="1:1">
      <c r="A11" t="s">
        <v>59</v>
      </c>
    </row>
    <row r="12" spans="1:1">
      <c r="A12" t="s">
        <v>60</v>
      </c>
    </row>
    <row r="13" spans="1:1">
      <c r="A13" t="s">
        <v>61</v>
      </c>
    </row>
    <row r="14" spans="1:1">
      <c r="A14" t="s">
        <v>62</v>
      </c>
    </row>
    <row r="15" spans="1:1">
      <c r="A15" t="s">
        <v>63</v>
      </c>
    </row>
    <row r="16" spans="1:1">
      <c r="A16" t="s">
        <v>64</v>
      </c>
    </row>
    <row r="17" spans="1:1">
      <c r="A17" t="s">
        <v>53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Detalhes</vt:lpstr>
      <vt:lpstr>Transposta</vt:lpstr>
      <vt:lpstr>Filter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Damaceno, Rafael</dc:creator>
  <cp:lastModifiedBy>Brauner, Douglas</cp:lastModifiedBy>
  <dcterms:created xsi:type="dcterms:W3CDTF">2016-05-30T23:13:52Z</dcterms:created>
  <dcterms:modified xsi:type="dcterms:W3CDTF">2016-06-13T01:49:31Z</dcterms:modified>
</cp:coreProperties>
</file>