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 activeTab="2"/>
  </bookViews>
  <sheets>
    <sheet name="Gross Capture Totals" sheetId="3" r:id="rId1"/>
    <sheet name="Recaptures" sheetId="4" r:id="rId2"/>
    <sheet name="Net capture totals" sheetId="7" r:id="rId3"/>
    <sheet name="Species Codes" sheetId="9" r:id="rId4"/>
    <sheet name="SR" sheetId="8" r:id="rId5"/>
    <sheet name="Deaths" sheetId="5" r:id="rId6"/>
    <sheet name="Escapes etc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7" l="1"/>
  <c r="C78" i="7"/>
  <c r="C77" i="7"/>
  <c r="C76" i="7"/>
  <c r="C75" i="7"/>
  <c r="C74" i="7"/>
  <c r="C73" i="7"/>
  <c r="C72" i="7"/>
  <c r="C71" i="7"/>
  <c r="C70" i="7"/>
  <c r="C69" i="7"/>
  <c r="C67" i="7"/>
  <c r="C66" i="7"/>
  <c r="D66" i="4"/>
  <c r="E66" i="4"/>
  <c r="F66" i="4"/>
  <c r="G66" i="4"/>
  <c r="G72" i="4" s="1"/>
  <c r="H66" i="4"/>
  <c r="I66" i="4"/>
  <c r="J66" i="4"/>
  <c r="K66" i="4"/>
  <c r="K72" i="4" s="1"/>
  <c r="L66" i="4"/>
  <c r="M66" i="4"/>
  <c r="N66" i="4"/>
  <c r="O66" i="4"/>
  <c r="O72" i="4" s="1"/>
  <c r="P66" i="4"/>
  <c r="Q66" i="4"/>
  <c r="R66" i="4"/>
  <c r="S66" i="4"/>
  <c r="S72" i="4" s="1"/>
  <c r="T66" i="4"/>
  <c r="U66" i="4"/>
  <c r="V66" i="4"/>
  <c r="W66" i="4"/>
  <c r="W72" i="4" s="1"/>
  <c r="X66" i="4"/>
  <c r="Y66" i="4"/>
  <c r="Z66" i="4"/>
  <c r="D67" i="4"/>
  <c r="D72" i="4" s="1"/>
  <c r="E67" i="4"/>
  <c r="F67" i="4"/>
  <c r="G67" i="4"/>
  <c r="H67" i="4"/>
  <c r="H72" i="4" s="1"/>
  <c r="I67" i="4"/>
  <c r="J67" i="4"/>
  <c r="K67" i="4"/>
  <c r="L67" i="4"/>
  <c r="L72" i="4" s="1"/>
  <c r="M67" i="4"/>
  <c r="N67" i="4"/>
  <c r="O67" i="4"/>
  <c r="P67" i="4"/>
  <c r="P72" i="4" s="1"/>
  <c r="Q67" i="4"/>
  <c r="R67" i="4"/>
  <c r="S67" i="4"/>
  <c r="T67" i="4"/>
  <c r="T72" i="4" s="1"/>
  <c r="U67" i="4"/>
  <c r="V67" i="4"/>
  <c r="W67" i="4"/>
  <c r="X67" i="4"/>
  <c r="X72" i="4" s="1"/>
  <c r="Y67" i="4"/>
  <c r="Z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D69" i="4"/>
  <c r="E69" i="4"/>
  <c r="F69" i="4"/>
  <c r="F72" i="4" s="1"/>
  <c r="G69" i="4"/>
  <c r="H69" i="4"/>
  <c r="I69" i="4"/>
  <c r="J69" i="4"/>
  <c r="J72" i="4" s="1"/>
  <c r="K69" i="4"/>
  <c r="L69" i="4"/>
  <c r="M69" i="4"/>
  <c r="N69" i="4"/>
  <c r="N72" i="4" s="1"/>
  <c r="O69" i="4"/>
  <c r="P69" i="4"/>
  <c r="Q69" i="4"/>
  <c r="R69" i="4"/>
  <c r="R72" i="4" s="1"/>
  <c r="S69" i="4"/>
  <c r="T69" i="4"/>
  <c r="U69" i="4"/>
  <c r="V69" i="4"/>
  <c r="V72" i="4" s="1"/>
  <c r="W69" i="4"/>
  <c r="X69" i="4"/>
  <c r="Y69" i="4"/>
  <c r="Z69" i="4"/>
  <c r="Z72" i="4" s="1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E72" i="4"/>
  <c r="I72" i="4"/>
  <c r="M72" i="4"/>
  <c r="Q72" i="4"/>
  <c r="U72" i="4"/>
  <c r="Y72" i="4"/>
  <c r="D73" i="4"/>
  <c r="E73" i="4"/>
  <c r="F73" i="4"/>
  <c r="F79" i="4" s="1"/>
  <c r="G73" i="4"/>
  <c r="H73" i="4"/>
  <c r="I73" i="4"/>
  <c r="J73" i="4"/>
  <c r="J79" i="4" s="1"/>
  <c r="K73" i="4"/>
  <c r="L73" i="4"/>
  <c r="M73" i="4"/>
  <c r="N73" i="4"/>
  <c r="N79" i="4" s="1"/>
  <c r="O73" i="4"/>
  <c r="P73" i="4"/>
  <c r="Q73" i="4"/>
  <c r="R73" i="4"/>
  <c r="R79" i="4" s="1"/>
  <c r="S73" i="4"/>
  <c r="T73" i="4"/>
  <c r="U73" i="4"/>
  <c r="V73" i="4"/>
  <c r="V79" i="4" s="1"/>
  <c r="W73" i="4"/>
  <c r="X73" i="4"/>
  <c r="Y73" i="4"/>
  <c r="Z73" i="4"/>
  <c r="Z79" i="4" s="1"/>
  <c r="D74" i="4"/>
  <c r="E74" i="4"/>
  <c r="F74" i="4"/>
  <c r="G74" i="4"/>
  <c r="G79" i="4" s="1"/>
  <c r="H74" i="4"/>
  <c r="I74" i="4"/>
  <c r="J74" i="4"/>
  <c r="K74" i="4"/>
  <c r="K79" i="4" s="1"/>
  <c r="L74" i="4"/>
  <c r="M74" i="4"/>
  <c r="N74" i="4"/>
  <c r="O74" i="4"/>
  <c r="O79" i="4" s="1"/>
  <c r="P74" i="4"/>
  <c r="Q74" i="4"/>
  <c r="R74" i="4"/>
  <c r="S74" i="4"/>
  <c r="S79" i="4" s="1"/>
  <c r="T74" i="4"/>
  <c r="U74" i="4"/>
  <c r="V74" i="4"/>
  <c r="W74" i="4"/>
  <c r="W79" i="4" s="1"/>
  <c r="X74" i="4"/>
  <c r="Y74" i="4"/>
  <c r="Z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D76" i="4"/>
  <c r="E76" i="4"/>
  <c r="E79" i="4" s="1"/>
  <c r="F76" i="4"/>
  <c r="G76" i="4"/>
  <c r="H76" i="4"/>
  <c r="I76" i="4"/>
  <c r="I79" i="4" s="1"/>
  <c r="J76" i="4"/>
  <c r="K76" i="4"/>
  <c r="L76" i="4"/>
  <c r="M76" i="4"/>
  <c r="M79" i="4" s="1"/>
  <c r="N76" i="4"/>
  <c r="O76" i="4"/>
  <c r="P76" i="4"/>
  <c r="Q76" i="4"/>
  <c r="Q79" i="4" s="1"/>
  <c r="R76" i="4"/>
  <c r="S76" i="4"/>
  <c r="T76" i="4"/>
  <c r="U76" i="4"/>
  <c r="U79" i="4" s="1"/>
  <c r="V76" i="4"/>
  <c r="W76" i="4"/>
  <c r="X76" i="4"/>
  <c r="Y76" i="4"/>
  <c r="Y79" i="4" s="1"/>
  <c r="Z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D79" i="4"/>
  <c r="H79" i="4"/>
  <c r="L79" i="4"/>
  <c r="P79" i="4"/>
  <c r="T79" i="4"/>
  <c r="X79" i="4"/>
  <c r="C79" i="4"/>
  <c r="C78" i="4"/>
  <c r="C77" i="4"/>
  <c r="C76" i="4"/>
  <c r="C75" i="4"/>
  <c r="C74" i="4"/>
  <c r="C73" i="4"/>
  <c r="C72" i="4"/>
  <c r="C71" i="4"/>
  <c r="C70" i="4"/>
  <c r="C69" i="4"/>
  <c r="C67" i="4"/>
  <c r="C66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AA110" i="3"/>
  <c r="AA111" i="3"/>
  <c r="AA113" i="3"/>
  <c r="AA114" i="3"/>
  <c r="AA115" i="3"/>
  <c r="AA116" i="3"/>
  <c r="AA117" i="3"/>
  <c r="AA118" i="3"/>
  <c r="AA119" i="3"/>
  <c r="AA120" i="3"/>
  <c r="AA121" i="3"/>
  <c r="AA123" i="3"/>
  <c r="AA124" i="3"/>
  <c r="AA126" i="3"/>
  <c r="AA127" i="3"/>
  <c r="AA128" i="3"/>
  <c r="AA129" i="3"/>
  <c r="AA130" i="3"/>
  <c r="AA131" i="3"/>
  <c r="AA132" i="3"/>
  <c r="AA133" i="3"/>
  <c r="AA134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C160" i="3"/>
  <c r="C159" i="3"/>
  <c r="C158" i="3"/>
  <c r="C157" i="3"/>
  <c r="C156" i="3"/>
  <c r="C154" i="3"/>
  <c r="C153" i="3"/>
  <c r="C152" i="3"/>
  <c r="C150" i="3"/>
  <c r="C149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C147" i="3"/>
  <c r="C146" i="3"/>
  <c r="C145" i="3"/>
  <c r="C144" i="3"/>
  <c r="C143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C141" i="3"/>
  <c r="C140" i="3"/>
  <c r="C139" i="3"/>
  <c r="C137" i="3"/>
  <c r="C136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C134" i="3"/>
  <c r="C133" i="3"/>
  <c r="C132" i="3"/>
  <c r="C131" i="3"/>
  <c r="C130" i="3"/>
  <c r="C129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C128" i="3"/>
  <c r="C127" i="3"/>
  <c r="C126" i="3"/>
  <c r="C124" i="3"/>
  <c r="C123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C121" i="3"/>
  <c r="C120" i="3"/>
  <c r="C119" i="3"/>
  <c r="C118" i="3"/>
  <c r="C117" i="3"/>
  <c r="C116" i="3"/>
  <c r="C115" i="3"/>
  <c r="C114" i="3"/>
  <c r="C113" i="3"/>
  <c r="C111" i="3"/>
  <c r="C110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P72" i="3" s="1"/>
  <c r="Q71" i="3"/>
  <c r="R71" i="3"/>
  <c r="S71" i="3"/>
  <c r="T71" i="3"/>
  <c r="T72" i="3" s="1"/>
  <c r="U71" i="3"/>
  <c r="V71" i="3"/>
  <c r="W71" i="3"/>
  <c r="X71" i="3"/>
  <c r="X72" i="3" s="1"/>
  <c r="Y71" i="3"/>
  <c r="Z71" i="3"/>
  <c r="D72" i="3"/>
  <c r="E72" i="3"/>
  <c r="F72" i="3"/>
  <c r="G72" i="3"/>
  <c r="H72" i="3"/>
  <c r="I72" i="3"/>
  <c r="J72" i="3"/>
  <c r="K72" i="3"/>
  <c r="L72" i="3"/>
  <c r="M72" i="3"/>
  <c r="N72" i="3"/>
  <c r="O72" i="3"/>
  <c r="Q72" i="3"/>
  <c r="R72" i="3"/>
  <c r="S72" i="3"/>
  <c r="U72" i="3"/>
  <c r="V72" i="3"/>
  <c r="W72" i="3"/>
  <c r="Y72" i="3"/>
  <c r="Z72" i="3"/>
  <c r="D73" i="3"/>
  <c r="E73" i="3"/>
  <c r="E79" i="3" s="1"/>
  <c r="F73" i="3"/>
  <c r="F79" i="3" s="1"/>
  <c r="G73" i="3"/>
  <c r="H73" i="3"/>
  <c r="I73" i="3"/>
  <c r="I79" i="3" s="1"/>
  <c r="J73" i="3"/>
  <c r="J79" i="3" s="1"/>
  <c r="K73" i="3"/>
  <c r="L73" i="3"/>
  <c r="M73" i="3"/>
  <c r="M79" i="3" s="1"/>
  <c r="N73" i="3"/>
  <c r="N79" i="3" s="1"/>
  <c r="O73" i="3"/>
  <c r="P73" i="3"/>
  <c r="Q73" i="3"/>
  <c r="Q79" i="3" s="1"/>
  <c r="R73" i="3"/>
  <c r="R79" i="3" s="1"/>
  <c r="S73" i="3"/>
  <c r="T73" i="3"/>
  <c r="U73" i="3"/>
  <c r="U79" i="3" s="1"/>
  <c r="V73" i="3"/>
  <c r="V79" i="3" s="1"/>
  <c r="W73" i="3"/>
  <c r="X73" i="3"/>
  <c r="Y73" i="3"/>
  <c r="Y79" i="3" s="1"/>
  <c r="Z73" i="3"/>
  <c r="Z79" i="3" s="1"/>
  <c r="D74" i="3"/>
  <c r="E74" i="3"/>
  <c r="F74" i="3"/>
  <c r="G74" i="3"/>
  <c r="G79" i="3" s="1"/>
  <c r="H74" i="3"/>
  <c r="I74" i="3"/>
  <c r="J74" i="3"/>
  <c r="K74" i="3"/>
  <c r="K79" i="3" s="1"/>
  <c r="L74" i="3"/>
  <c r="M74" i="3"/>
  <c r="N74" i="3"/>
  <c r="O74" i="3"/>
  <c r="O79" i="3" s="1"/>
  <c r="P74" i="3"/>
  <c r="Q74" i="3"/>
  <c r="R74" i="3"/>
  <c r="S74" i="3"/>
  <c r="S79" i="3" s="1"/>
  <c r="T74" i="3"/>
  <c r="U74" i="3"/>
  <c r="V74" i="3"/>
  <c r="W74" i="3"/>
  <c r="W79" i="3" s="1"/>
  <c r="X74" i="3"/>
  <c r="Y74" i="3"/>
  <c r="Z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D79" i="3"/>
  <c r="H79" i="3"/>
  <c r="L79" i="3"/>
  <c r="P79" i="3"/>
  <c r="T79" i="3"/>
  <c r="X79" i="3"/>
  <c r="C79" i="3"/>
  <c r="C78" i="3"/>
  <c r="C77" i="3"/>
  <c r="C76" i="3"/>
  <c r="C75" i="3"/>
  <c r="C74" i="3"/>
  <c r="C73" i="3"/>
  <c r="C72" i="3"/>
  <c r="C71" i="3"/>
  <c r="C70" i="3"/>
  <c r="C69" i="3"/>
  <c r="C67" i="3"/>
  <c r="C66" i="3"/>
  <c r="D66" i="7" l="1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67" i="7"/>
  <c r="E67" i="7"/>
  <c r="E72" i="7" s="1"/>
  <c r="F67" i="7"/>
  <c r="G67" i="7"/>
  <c r="H67" i="7"/>
  <c r="I67" i="7"/>
  <c r="I72" i="7" s="1"/>
  <c r="J67" i="7"/>
  <c r="K67" i="7"/>
  <c r="L67" i="7"/>
  <c r="M67" i="7"/>
  <c r="M72" i="7" s="1"/>
  <c r="N67" i="7"/>
  <c r="O67" i="7"/>
  <c r="P67" i="7"/>
  <c r="Q67" i="7"/>
  <c r="Q72" i="7" s="1"/>
  <c r="R67" i="7"/>
  <c r="S67" i="7"/>
  <c r="T67" i="7"/>
  <c r="U67" i="7"/>
  <c r="U72" i="7" s="1"/>
  <c r="V67" i="7"/>
  <c r="W67" i="7"/>
  <c r="X67" i="7"/>
  <c r="Y67" i="7"/>
  <c r="Y72" i="7" s="1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D72" i="7"/>
  <c r="F72" i="7"/>
  <c r="G72" i="7"/>
  <c r="H72" i="7"/>
  <c r="J72" i="7"/>
  <c r="K72" i="7"/>
  <c r="L72" i="7"/>
  <c r="N72" i="7"/>
  <c r="O72" i="7"/>
  <c r="P72" i="7"/>
  <c r="R72" i="7"/>
  <c r="S72" i="7"/>
  <c r="T72" i="7"/>
  <c r="V72" i="7"/>
  <c r="W72" i="7"/>
  <c r="X72" i="7"/>
  <c r="C68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C63" i="7"/>
  <c r="Z64" i="4"/>
  <c r="Z63" i="4"/>
  <c r="C68" i="4"/>
  <c r="D95" i="4"/>
  <c r="E95" i="4"/>
  <c r="F95" i="4"/>
  <c r="G95" i="4"/>
  <c r="H95" i="4"/>
  <c r="I95" i="4"/>
  <c r="J95" i="4"/>
  <c r="K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D96" i="4"/>
  <c r="E96" i="4"/>
  <c r="F96" i="4"/>
  <c r="G96" i="4"/>
  <c r="H96" i="4"/>
  <c r="I96" i="4"/>
  <c r="J96" i="4"/>
  <c r="K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C96" i="4"/>
  <c r="C155" i="3"/>
  <c r="C151" i="3"/>
  <c r="C138" i="3"/>
  <c r="C142" i="3"/>
  <c r="AA108" i="3"/>
  <c r="Z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C108" i="3"/>
  <c r="C93" i="4" l="1"/>
  <c r="C86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D103" i="4"/>
  <c r="E103" i="4"/>
  <c r="F103" i="4"/>
  <c r="G103" i="4"/>
  <c r="H103" i="4"/>
  <c r="I103" i="4"/>
  <c r="J103" i="4"/>
  <c r="K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D104" i="4"/>
  <c r="E104" i="4"/>
  <c r="F104" i="4"/>
  <c r="G104" i="4"/>
  <c r="H104" i="4"/>
  <c r="I104" i="4"/>
  <c r="J104" i="4"/>
  <c r="K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D105" i="4"/>
  <c r="E105" i="4"/>
  <c r="F105" i="4"/>
  <c r="G105" i="4"/>
  <c r="H105" i="4"/>
  <c r="I105" i="4"/>
  <c r="J105" i="4"/>
  <c r="K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C104" i="4"/>
  <c r="C105" i="4"/>
  <c r="Z105" i="4" s="1"/>
  <c r="C103" i="4"/>
  <c r="D101" i="4"/>
  <c r="E101" i="4"/>
  <c r="F101" i="4"/>
  <c r="G101" i="4"/>
  <c r="H101" i="4"/>
  <c r="I101" i="4"/>
  <c r="J101" i="4"/>
  <c r="K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D102" i="4"/>
  <c r="E102" i="4"/>
  <c r="F102" i="4"/>
  <c r="G102" i="4"/>
  <c r="H102" i="4"/>
  <c r="I102" i="4"/>
  <c r="J102" i="4"/>
  <c r="K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C102" i="4"/>
  <c r="C101" i="4"/>
  <c r="Z101" i="4" s="1"/>
  <c r="C99" i="4"/>
  <c r="D99" i="4"/>
  <c r="E99" i="4"/>
  <c r="F99" i="4"/>
  <c r="G99" i="4"/>
  <c r="H99" i="4"/>
  <c r="I99" i="4"/>
  <c r="J99" i="4"/>
  <c r="K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C100" i="4"/>
  <c r="D100" i="4"/>
  <c r="E100" i="4"/>
  <c r="F100" i="4"/>
  <c r="G100" i="4"/>
  <c r="H100" i="4"/>
  <c r="I100" i="4"/>
  <c r="J100" i="4"/>
  <c r="K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D98" i="4"/>
  <c r="E98" i="4"/>
  <c r="F98" i="4"/>
  <c r="G98" i="4"/>
  <c r="H98" i="4"/>
  <c r="I98" i="4"/>
  <c r="J98" i="4"/>
  <c r="K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C98" i="4"/>
  <c r="T106" i="4" l="1"/>
  <c r="Z98" i="4"/>
  <c r="R106" i="4"/>
  <c r="N106" i="4"/>
  <c r="J106" i="4"/>
  <c r="F106" i="4"/>
  <c r="Z102" i="4"/>
  <c r="X106" i="4"/>
  <c r="P106" i="4"/>
  <c r="H106" i="4"/>
  <c r="V106" i="4"/>
  <c r="C106" i="4"/>
  <c r="Z104" i="4"/>
  <c r="Y106" i="4"/>
  <c r="U106" i="4"/>
  <c r="Q106" i="4"/>
  <c r="M106" i="4"/>
  <c r="I106" i="4"/>
  <c r="E106" i="4"/>
  <c r="Z103" i="4"/>
  <c r="W106" i="4"/>
  <c r="S106" i="4"/>
  <c r="O106" i="4"/>
  <c r="K106" i="4"/>
  <c r="G106" i="4"/>
  <c r="D106" i="4"/>
  <c r="Z99" i="4"/>
  <c r="Z100" i="4"/>
  <c r="Z106" i="4" l="1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D56" i="7"/>
  <c r="D73" i="7" s="1"/>
  <c r="E56" i="7"/>
  <c r="E73" i="7" s="1"/>
  <c r="F56" i="7"/>
  <c r="F73" i="7" s="1"/>
  <c r="G56" i="7"/>
  <c r="G73" i="7" s="1"/>
  <c r="H56" i="7"/>
  <c r="H73" i="7" s="1"/>
  <c r="I56" i="7"/>
  <c r="I73" i="7" s="1"/>
  <c r="J56" i="7"/>
  <c r="J73" i="7" s="1"/>
  <c r="K56" i="7"/>
  <c r="K73" i="7" s="1"/>
  <c r="L56" i="7"/>
  <c r="L73" i="7" s="1"/>
  <c r="M56" i="7"/>
  <c r="M73" i="7" s="1"/>
  <c r="N56" i="7"/>
  <c r="N73" i="7" s="1"/>
  <c r="O56" i="7"/>
  <c r="O73" i="7" s="1"/>
  <c r="P56" i="7"/>
  <c r="P73" i="7" s="1"/>
  <c r="Q56" i="7"/>
  <c r="Q73" i="7" s="1"/>
  <c r="R56" i="7"/>
  <c r="R73" i="7" s="1"/>
  <c r="S56" i="7"/>
  <c r="S73" i="7" s="1"/>
  <c r="T56" i="7"/>
  <c r="T73" i="7" s="1"/>
  <c r="U56" i="7"/>
  <c r="U73" i="7" s="1"/>
  <c r="V56" i="7"/>
  <c r="V73" i="7" s="1"/>
  <c r="W56" i="7"/>
  <c r="X56" i="7"/>
  <c r="X73" i="7" s="1"/>
  <c r="Y56" i="7"/>
  <c r="Y73" i="7" s="1"/>
  <c r="C56" i="7"/>
  <c r="C54" i="7"/>
  <c r="D54" i="7"/>
  <c r="E54" i="7"/>
  <c r="E77" i="7" s="1"/>
  <c r="F54" i="7"/>
  <c r="F77" i="7" s="1"/>
  <c r="G54" i="7"/>
  <c r="G77" i="7" s="1"/>
  <c r="H54" i="7"/>
  <c r="I54" i="7"/>
  <c r="I77" i="7" s="1"/>
  <c r="J54" i="7"/>
  <c r="J77" i="7" s="1"/>
  <c r="K54" i="7"/>
  <c r="K77" i="7" s="1"/>
  <c r="L54" i="7"/>
  <c r="M54" i="7"/>
  <c r="M77" i="7" s="1"/>
  <c r="N54" i="7"/>
  <c r="N77" i="7" s="1"/>
  <c r="O54" i="7"/>
  <c r="O77" i="7" s="1"/>
  <c r="P54" i="7"/>
  <c r="Q54" i="7"/>
  <c r="Q77" i="7" s="1"/>
  <c r="R54" i="7"/>
  <c r="R77" i="7" s="1"/>
  <c r="S54" i="7"/>
  <c r="S77" i="7" s="1"/>
  <c r="T54" i="7"/>
  <c r="U54" i="7"/>
  <c r="U77" i="7" s="1"/>
  <c r="V54" i="7"/>
  <c r="V77" i="7" s="1"/>
  <c r="W54" i="7"/>
  <c r="W77" i="7" s="1"/>
  <c r="X54" i="7"/>
  <c r="Y54" i="7"/>
  <c r="Y77" i="7" s="1"/>
  <c r="C55" i="7"/>
  <c r="D55" i="7"/>
  <c r="D78" i="7" s="1"/>
  <c r="E55" i="7"/>
  <c r="F55" i="7"/>
  <c r="F78" i="7" s="1"/>
  <c r="G55" i="7"/>
  <c r="G78" i="7" s="1"/>
  <c r="H55" i="7"/>
  <c r="H78" i="7" s="1"/>
  <c r="I55" i="7"/>
  <c r="J55" i="7"/>
  <c r="J78" i="7" s="1"/>
  <c r="K55" i="7"/>
  <c r="K78" i="7" s="1"/>
  <c r="L55" i="7"/>
  <c r="L78" i="7" s="1"/>
  <c r="M55" i="7"/>
  <c r="N55" i="7"/>
  <c r="N78" i="7" s="1"/>
  <c r="O55" i="7"/>
  <c r="O78" i="7" s="1"/>
  <c r="P55" i="7"/>
  <c r="P78" i="7" s="1"/>
  <c r="Q55" i="7"/>
  <c r="R55" i="7"/>
  <c r="R78" i="7" s="1"/>
  <c r="S55" i="7"/>
  <c r="S78" i="7" s="1"/>
  <c r="T55" i="7"/>
  <c r="T78" i="7" s="1"/>
  <c r="U55" i="7"/>
  <c r="V55" i="7"/>
  <c r="V78" i="7" s="1"/>
  <c r="W55" i="7"/>
  <c r="W78" i="7" s="1"/>
  <c r="X55" i="7"/>
  <c r="X78" i="7" s="1"/>
  <c r="Y55" i="7"/>
  <c r="C53" i="7"/>
  <c r="D53" i="7"/>
  <c r="D76" i="7" s="1"/>
  <c r="E53" i="7"/>
  <c r="E76" i="7" s="1"/>
  <c r="F53" i="7"/>
  <c r="F76" i="7" s="1"/>
  <c r="G53" i="7"/>
  <c r="H53" i="7"/>
  <c r="H76" i="7" s="1"/>
  <c r="I53" i="7"/>
  <c r="I76" i="7" s="1"/>
  <c r="J53" i="7"/>
  <c r="J76" i="7" s="1"/>
  <c r="K53" i="7"/>
  <c r="L53" i="7"/>
  <c r="L76" i="7" s="1"/>
  <c r="M53" i="7"/>
  <c r="M76" i="7" s="1"/>
  <c r="N53" i="7"/>
  <c r="N76" i="7" s="1"/>
  <c r="O53" i="7"/>
  <c r="P53" i="7"/>
  <c r="P76" i="7" s="1"/>
  <c r="Q53" i="7"/>
  <c r="Q76" i="7" s="1"/>
  <c r="R53" i="7"/>
  <c r="R76" i="7" s="1"/>
  <c r="S53" i="7"/>
  <c r="T53" i="7"/>
  <c r="T76" i="7" s="1"/>
  <c r="U53" i="7"/>
  <c r="U76" i="7" s="1"/>
  <c r="V53" i="7"/>
  <c r="V76" i="7" s="1"/>
  <c r="W53" i="7"/>
  <c r="X53" i="7"/>
  <c r="X76" i="7" s="1"/>
  <c r="Y53" i="7"/>
  <c r="Y76" i="7" s="1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C52" i="7"/>
  <c r="C50" i="7"/>
  <c r="C100" i="7" s="1"/>
  <c r="D50" i="7"/>
  <c r="D100" i="7" s="1"/>
  <c r="E50" i="7"/>
  <c r="E100" i="7" s="1"/>
  <c r="F50" i="7"/>
  <c r="F100" i="7" s="1"/>
  <c r="G50" i="7"/>
  <c r="G100" i="7" s="1"/>
  <c r="H50" i="7"/>
  <c r="H100" i="7" s="1"/>
  <c r="I50" i="7"/>
  <c r="I100" i="7" s="1"/>
  <c r="J50" i="7"/>
  <c r="J100" i="7" s="1"/>
  <c r="K50" i="7"/>
  <c r="K100" i="7" s="1"/>
  <c r="L50" i="7"/>
  <c r="L100" i="7" s="1"/>
  <c r="M50" i="7"/>
  <c r="M100" i="7" s="1"/>
  <c r="N50" i="7"/>
  <c r="N100" i="7" s="1"/>
  <c r="O50" i="7"/>
  <c r="O100" i="7" s="1"/>
  <c r="P50" i="7"/>
  <c r="P100" i="7" s="1"/>
  <c r="Q50" i="7"/>
  <c r="Q100" i="7" s="1"/>
  <c r="R50" i="7"/>
  <c r="R100" i="7" s="1"/>
  <c r="S50" i="7"/>
  <c r="S100" i="7" s="1"/>
  <c r="T50" i="7"/>
  <c r="T100" i="7" s="1"/>
  <c r="U50" i="7"/>
  <c r="U100" i="7" s="1"/>
  <c r="V50" i="7"/>
  <c r="V100" i="7" s="1"/>
  <c r="W50" i="7"/>
  <c r="W100" i="7" s="1"/>
  <c r="X50" i="7"/>
  <c r="X100" i="7" s="1"/>
  <c r="Y50" i="7"/>
  <c r="Y100" i="7" s="1"/>
  <c r="C51" i="7"/>
  <c r="C101" i="7" s="1"/>
  <c r="D51" i="7"/>
  <c r="D101" i="7" s="1"/>
  <c r="E51" i="7"/>
  <c r="E101" i="7" s="1"/>
  <c r="F51" i="7"/>
  <c r="F101" i="7" s="1"/>
  <c r="G51" i="7"/>
  <c r="G101" i="7" s="1"/>
  <c r="H51" i="7"/>
  <c r="H101" i="7" s="1"/>
  <c r="I51" i="7"/>
  <c r="I101" i="7" s="1"/>
  <c r="J51" i="7"/>
  <c r="J101" i="7" s="1"/>
  <c r="K51" i="7"/>
  <c r="K101" i="7" s="1"/>
  <c r="L51" i="7"/>
  <c r="L101" i="7" s="1"/>
  <c r="M51" i="7"/>
  <c r="M101" i="7" s="1"/>
  <c r="N51" i="7"/>
  <c r="N101" i="7" s="1"/>
  <c r="O51" i="7"/>
  <c r="O101" i="7" s="1"/>
  <c r="P51" i="7"/>
  <c r="P101" i="7" s="1"/>
  <c r="Q51" i="7"/>
  <c r="Q101" i="7" s="1"/>
  <c r="R51" i="7"/>
  <c r="R101" i="7" s="1"/>
  <c r="S51" i="7"/>
  <c r="S101" i="7" s="1"/>
  <c r="T51" i="7"/>
  <c r="T101" i="7" s="1"/>
  <c r="U51" i="7"/>
  <c r="U101" i="7" s="1"/>
  <c r="V51" i="7"/>
  <c r="V101" i="7" s="1"/>
  <c r="W51" i="7"/>
  <c r="W101" i="7" s="1"/>
  <c r="X51" i="7"/>
  <c r="X101" i="7" s="1"/>
  <c r="Y51" i="7"/>
  <c r="Y101" i="7" s="1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C49" i="7"/>
  <c r="C61" i="7"/>
  <c r="C105" i="7" s="1"/>
  <c r="D61" i="7"/>
  <c r="D105" i="7" s="1"/>
  <c r="E61" i="7"/>
  <c r="E105" i="7" s="1"/>
  <c r="F61" i="7"/>
  <c r="F105" i="7" s="1"/>
  <c r="G61" i="7"/>
  <c r="G105" i="7" s="1"/>
  <c r="H61" i="7"/>
  <c r="H105" i="7" s="1"/>
  <c r="I61" i="7"/>
  <c r="I105" i="7" s="1"/>
  <c r="J61" i="7"/>
  <c r="J105" i="7" s="1"/>
  <c r="K61" i="7"/>
  <c r="K105" i="7" s="1"/>
  <c r="L61" i="7"/>
  <c r="L105" i="7" s="1"/>
  <c r="M61" i="7"/>
  <c r="M105" i="7" s="1"/>
  <c r="N61" i="7"/>
  <c r="N105" i="7" s="1"/>
  <c r="O61" i="7"/>
  <c r="O105" i="7" s="1"/>
  <c r="P61" i="7"/>
  <c r="P105" i="7" s="1"/>
  <c r="Q61" i="7"/>
  <c r="Q105" i="7" s="1"/>
  <c r="R61" i="7"/>
  <c r="R105" i="7" s="1"/>
  <c r="S61" i="7"/>
  <c r="S105" i="7" s="1"/>
  <c r="T61" i="7"/>
  <c r="T105" i="7" s="1"/>
  <c r="U61" i="7"/>
  <c r="U105" i="7" s="1"/>
  <c r="V61" i="7"/>
  <c r="V105" i="7" s="1"/>
  <c r="W61" i="7"/>
  <c r="W105" i="7" s="1"/>
  <c r="X61" i="7"/>
  <c r="X105" i="7" s="1"/>
  <c r="Y61" i="7"/>
  <c r="Y105" i="7" s="1"/>
  <c r="C62" i="7"/>
  <c r="C106" i="7" s="1"/>
  <c r="D62" i="7"/>
  <c r="D106" i="7" s="1"/>
  <c r="E62" i="7"/>
  <c r="E106" i="7" s="1"/>
  <c r="F62" i="7"/>
  <c r="F106" i="7" s="1"/>
  <c r="G62" i="7"/>
  <c r="G106" i="7" s="1"/>
  <c r="H62" i="7"/>
  <c r="H106" i="7" s="1"/>
  <c r="I62" i="7"/>
  <c r="I106" i="7" s="1"/>
  <c r="J62" i="7"/>
  <c r="J106" i="7" s="1"/>
  <c r="K62" i="7"/>
  <c r="K106" i="7" s="1"/>
  <c r="L62" i="7"/>
  <c r="L106" i="7" s="1"/>
  <c r="M62" i="7"/>
  <c r="M106" i="7" s="1"/>
  <c r="N62" i="7"/>
  <c r="N106" i="7" s="1"/>
  <c r="O62" i="7"/>
  <c r="O106" i="7" s="1"/>
  <c r="P62" i="7"/>
  <c r="P106" i="7" s="1"/>
  <c r="Q62" i="7"/>
  <c r="Q106" i="7" s="1"/>
  <c r="R62" i="7"/>
  <c r="R106" i="7" s="1"/>
  <c r="S62" i="7"/>
  <c r="S106" i="7" s="1"/>
  <c r="T62" i="7"/>
  <c r="T106" i="7" s="1"/>
  <c r="U62" i="7"/>
  <c r="U106" i="7" s="1"/>
  <c r="V62" i="7"/>
  <c r="V106" i="7" s="1"/>
  <c r="W62" i="7"/>
  <c r="W106" i="7" s="1"/>
  <c r="X62" i="7"/>
  <c r="X106" i="7" s="1"/>
  <c r="Y62" i="7"/>
  <c r="Y106" i="7" s="1"/>
  <c r="D60" i="7"/>
  <c r="D104" i="7" s="1"/>
  <c r="E60" i="7"/>
  <c r="E104" i="7" s="1"/>
  <c r="F60" i="7"/>
  <c r="F104" i="7" s="1"/>
  <c r="G60" i="7"/>
  <c r="G104" i="7" s="1"/>
  <c r="H60" i="7"/>
  <c r="H104" i="7" s="1"/>
  <c r="I60" i="7"/>
  <c r="I104" i="7" s="1"/>
  <c r="J60" i="7"/>
  <c r="J104" i="7" s="1"/>
  <c r="K60" i="7"/>
  <c r="K104" i="7" s="1"/>
  <c r="L60" i="7"/>
  <c r="L104" i="7" s="1"/>
  <c r="M60" i="7"/>
  <c r="M104" i="7" s="1"/>
  <c r="N60" i="7"/>
  <c r="N104" i="7" s="1"/>
  <c r="O60" i="7"/>
  <c r="O104" i="7" s="1"/>
  <c r="P60" i="7"/>
  <c r="P104" i="7" s="1"/>
  <c r="Q60" i="7"/>
  <c r="Q104" i="7" s="1"/>
  <c r="R60" i="7"/>
  <c r="R104" i="7" s="1"/>
  <c r="S60" i="7"/>
  <c r="S104" i="7" s="1"/>
  <c r="T60" i="7"/>
  <c r="T104" i="7" s="1"/>
  <c r="U60" i="7"/>
  <c r="U104" i="7" s="1"/>
  <c r="V60" i="7"/>
  <c r="V104" i="7" s="1"/>
  <c r="W60" i="7"/>
  <c r="W104" i="7" s="1"/>
  <c r="X60" i="7"/>
  <c r="X104" i="7" s="1"/>
  <c r="Y60" i="7"/>
  <c r="Y104" i="7" s="1"/>
  <c r="AA68" i="3"/>
  <c r="C60" i="7"/>
  <c r="C104" i="7" s="1"/>
  <c r="A63" i="7"/>
  <c r="A64" i="7"/>
  <c r="A60" i="7"/>
  <c r="A61" i="7"/>
  <c r="A62" i="7"/>
  <c r="A49" i="7"/>
  <c r="A50" i="7"/>
  <c r="A51" i="7"/>
  <c r="V99" i="7" l="1"/>
  <c r="V74" i="7"/>
  <c r="J99" i="7"/>
  <c r="J74" i="7"/>
  <c r="J79" i="7" s="1"/>
  <c r="O102" i="7"/>
  <c r="O75" i="7"/>
  <c r="Y99" i="7"/>
  <c r="Y74" i="7"/>
  <c r="U99" i="7"/>
  <c r="U74" i="7"/>
  <c r="Q99" i="7"/>
  <c r="Q74" i="7"/>
  <c r="M99" i="7"/>
  <c r="M74" i="7"/>
  <c r="M79" i="7" s="1"/>
  <c r="I99" i="7"/>
  <c r="I74" i="7"/>
  <c r="I79" i="7" s="1"/>
  <c r="E99" i="7"/>
  <c r="E74" i="7"/>
  <c r="V75" i="7"/>
  <c r="R75" i="7"/>
  <c r="N75" i="7"/>
  <c r="J75" i="7"/>
  <c r="F75" i="7"/>
  <c r="V79" i="7"/>
  <c r="R99" i="7"/>
  <c r="R74" i="7"/>
  <c r="R79" i="7" s="1"/>
  <c r="F99" i="7"/>
  <c r="F74" i="7"/>
  <c r="F79" i="7" s="1"/>
  <c r="W102" i="7"/>
  <c r="W75" i="7"/>
  <c r="G102" i="7"/>
  <c r="G75" i="7"/>
  <c r="W103" i="7"/>
  <c r="W73" i="7"/>
  <c r="X99" i="7"/>
  <c r="X74" i="7"/>
  <c r="X79" i="7" s="1"/>
  <c r="T99" i="7"/>
  <c r="T74" i="7"/>
  <c r="P99" i="7"/>
  <c r="P74" i="7"/>
  <c r="P79" i="7" s="1"/>
  <c r="L99" i="7"/>
  <c r="L74" i="7"/>
  <c r="H99" i="7"/>
  <c r="H74" i="7"/>
  <c r="H79" i="7" s="1"/>
  <c r="D99" i="7"/>
  <c r="D74" i="7"/>
  <c r="Y75" i="7"/>
  <c r="U75" i="7"/>
  <c r="U79" i="7" s="1"/>
  <c r="Q75" i="7"/>
  <c r="M75" i="7"/>
  <c r="I75" i="7"/>
  <c r="E75" i="7"/>
  <c r="W76" i="7"/>
  <c r="S76" i="7"/>
  <c r="O76" i="7"/>
  <c r="K76" i="7"/>
  <c r="G76" i="7"/>
  <c r="C99" i="7"/>
  <c r="N99" i="7"/>
  <c r="N74" i="7"/>
  <c r="N79" i="7" s="1"/>
  <c r="S102" i="7"/>
  <c r="S75" i="7"/>
  <c r="K102" i="7"/>
  <c r="K75" i="7"/>
  <c r="K79" i="7" s="1"/>
  <c r="W99" i="7"/>
  <c r="W74" i="7"/>
  <c r="S99" i="7"/>
  <c r="S74" i="7"/>
  <c r="S79" i="7" s="1"/>
  <c r="O99" i="7"/>
  <c r="O74" i="7"/>
  <c r="O79" i="7" s="1"/>
  <c r="K99" i="7"/>
  <c r="K74" i="7"/>
  <c r="G99" i="7"/>
  <c r="G74" i="7"/>
  <c r="G79" i="7" s="1"/>
  <c r="X75" i="7"/>
  <c r="T75" i="7"/>
  <c r="P75" i="7"/>
  <c r="L75" i="7"/>
  <c r="L79" i="7" s="1"/>
  <c r="H75" i="7"/>
  <c r="D75" i="7"/>
  <c r="Y78" i="7"/>
  <c r="Y79" i="7" s="1"/>
  <c r="U78" i="7"/>
  <c r="Q78" i="7"/>
  <c r="Q79" i="7" s="1"/>
  <c r="M78" i="7"/>
  <c r="I78" i="7"/>
  <c r="E78" i="7"/>
  <c r="E79" i="7" s="1"/>
  <c r="X77" i="7"/>
  <c r="T77" i="7"/>
  <c r="P77" i="7"/>
  <c r="L77" i="7"/>
  <c r="H77" i="7"/>
  <c r="D77" i="7"/>
  <c r="T79" i="7"/>
  <c r="D79" i="7"/>
  <c r="S103" i="7"/>
  <c r="S107" i="7" s="1"/>
  <c r="O103" i="7"/>
  <c r="K103" i="7"/>
  <c r="K107" i="7" s="1"/>
  <c r="G103" i="7"/>
  <c r="G107" i="7" s="1"/>
  <c r="V102" i="7"/>
  <c r="R102" i="7"/>
  <c r="N102" i="7"/>
  <c r="J102" i="7"/>
  <c r="F102" i="7"/>
  <c r="V103" i="7"/>
  <c r="R103" i="7"/>
  <c r="N103" i="7"/>
  <c r="J103" i="7"/>
  <c r="F103" i="7"/>
  <c r="Z106" i="7"/>
  <c r="Z99" i="7"/>
  <c r="Z101" i="7"/>
  <c r="Z104" i="7"/>
  <c r="Y103" i="7"/>
  <c r="U103" i="7"/>
  <c r="Q103" i="7"/>
  <c r="M103" i="7"/>
  <c r="I103" i="7"/>
  <c r="E103" i="7"/>
  <c r="Z100" i="7"/>
  <c r="C102" i="7"/>
  <c r="C103" i="7"/>
  <c r="Y102" i="7"/>
  <c r="U102" i="7"/>
  <c r="Q102" i="7"/>
  <c r="M102" i="7"/>
  <c r="I102" i="7"/>
  <c r="E102" i="7"/>
  <c r="Z105" i="7"/>
  <c r="W107" i="7"/>
  <c r="O107" i="7"/>
  <c r="X102" i="7"/>
  <c r="T102" i="7"/>
  <c r="P102" i="7"/>
  <c r="L102" i="7"/>
  <c r="H102" i="7"/>
  <c r="D102" i="7"/>
  <c r="X103" i="7"/>
  <c r="T103" i="7"/>
  <c r="P103" i="7"/>
  <c r="L103" i="7"/>
  <c r="H103" i="7"/>
  <c r="D103" i="7"/>
  <c r="X97" i="4"/>
  <c r="X108" i="4" s="1"/>
  <c r="Z49" i="7"/>
  <c r="Z57" i="7"/>
  <c r="Z51" i="7"/>
  <c r="Z52" i="7"/>
  <c r="Z55" i="7"/>
  <c r="Z56" i="7"/>
  <c r="Z73" i="7" s="1"/>
  <c r="Z60" i="7"/>
  <c r="Z53" i="7"/>
  <c r="Z76" i="7" s="1"/>
  <c r="Z59" i="7"/>
  <c r="Z62" i="7"/>
  <c r="Z61" i="7"/>
  <c r="Z50" i="7"/>
  <c r="Z54" i="7"/>
  <c r="Z77" i="7" s="1"/>
  <c r="Z58" i="7"/>
  <c r="A62" i="4"/>
  <c r="A61" i="4"/>
  <c r="A60" i="4"/>
  <c r="A51" i="4"/>
  <c r="A50" i="4"/>
  <c r="A49" i="4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C104" i="3"/>
  <c r="C105" i="3"/>
  <c r="C103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C102" i="3"/>
  <c r="C101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C99" i="3"/>
  <c r="C100" i="3"/>
  <c r="C98" i="3"/>
  <c r="AA77" i="3"/>
  <c r="AA73" i="3"/>
  <c r="Z59" i="3"/>
  <c r="AA59" i="3"/>
  <c r="Z58" i="3"/>
  <c r="AA58" i="3"/>
  <c r="Z57" i="3"/>
  <c r="AA57" i="3"/>
  <c r="Z56" i="3"/>
  <c r="AA56" i="3"/>
  <c r="Z55" i="3"/>
  <c r="AA55" i="3"/>
  <c r="AA54" i="3"/>
  <c r="Z53" i="3"/>
  <c r="AA53" i="3"/>
  <c r="Z52" i="3"/>
  <c r="AA52" i="3"/>
  <c r="Z74" i="7" l="1"/>
  <c r="Z79" i="7" s="1"/>
  <c r="W79" i="7"/>
  <c r="Z78" i="7"/>
  <c r="Z75" i="7"/>
  <c r="Q107" i="7"/>
  <c r="F107" i="7"/>
  <c r="V107" i="7"/>
  <c r="J107" i="7"/>
  <c r="I107" i="7"/>
  <c r="Y107" i="7"/>
  <c r="M107" i="7"/>
  <c r="D107" i="7"/>
  <c r="T107" i="7"/>
  <c r="N107" i="7"/>
  <c r="R107" i="7"/>
  <c r="U107" i="7"/>
  <c r="C106" i="3"/>
  <c r="H107" i="7"/>
  <c r="X107" i="7"/>
  <c r="L107" i="7"/>
  <c r="T106" i="3"/>
  <c r="L106" i="3"/>
  <c r="Z101" i="3"/>
  <c r="P106" i="3"/>
  <c r="AA99" i="3"/>
  <c r="D106" i="3"/>
  <c r="V106" i="3"/>
  <c r="R106" i="3"/>
  <c r="N106" i="3"/>
  <c r="J106" i="3"/>
  <c r="F106" i="3"/>
  <c r="AA102" i="3"/>
  <c r="W106" i="3"/>
  <c r="S106" i="3"/>
  <c r="O106" i="3"/>
  <c r="K106" i="3"/>
  <c r="G106" i="3"/>
  <c r="Z103" i="3"/>
  <c r="P107" i="7"/>
  <c r="X106" i="3"/>
  <c r="H106" i="3"/>
  <c r="Y106" i="3"/>
  <c r="U106" i="3"/>
  <c r="Q106" i="3"/>
  <c r="M106" i="3"/>
  <c r="I106" i="3"/>
  <c r="E106" i="3"/>
  <c r="E107" i="7"/>
  <c r="Z103" i="7"/>
  <c r="Z102" i="7"/>
  <c r="C107" i="7"/>
  <c r="AA76" i="3"/>
  <c r="AA78" i="3"/>
  <c r="AA103" i="3"/>
  <c r="Z102" i="3"/>
  <c r="Z98" i="3"/>
  <c r="AA75" i="3"/>
  <c r="AA98" i="3"/>
  <c r="AA105" i="3"/>
  <c r="Z105" i="3"/>
  <c r="Z99" i="3"/>
  <c r="AA74" i="3"/>
  <c r="AA100" i="3"/>
  <c r="AA101" i="3"/>
  <c r="AA104" i="3"/>
  <c r="Z104" i="3"/>
  <c r="Z100" i="3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2" i="7"/>
  <c r="Z106" i="3" l="1"/>
  <c r="AA106" i="3"/>
  <c r="Z107" i="7"/>
  <c r="X95" i="7"/>
  <c r="X87" i="7"/>
  <c r="X81" i="7"/>
  <c r="X94" i="7"/>
  <c r="X90" i="7"/>
  <c r="X86" i="7"/>
  <c r="X82" i="7"/>
  <c r="X93" i="7"/>
  <c r="X89" i="7"/>
  <c r="X85" i="7"/>
  <c r="X91" i="7"/>
  <c r="X83" i="7"/>
  <c r="X96" i="7"/>
  <c r="X92" i="7"/>
  <c r="X88" i="7"/>
  <c r="X84" i="7"/>
  <c r="AA79" i="3"/>
  <c r="Z60" i="3"/>
  <c r="AA60" i="3"/>
  <c r="Z61" i="3"/>
  <c r="AA61" i="3"/>
  <c r="Z62" i="3"/>
  <c r="AA62" i="3"/>
  <c r="A62" i="3"/>
  <c r="A61" i="3"/>
  <c r="A60" i="3"/>
  <c r="X97" i="7" l="1"/>
  <c r="A50" i="3"/>
  <c r="A51" i="3"/>
  <c r="Z50" i="3"/>
  <c r="AA50" i="3"/>
  <c r="Z51" i="3"/>
  <c r="AA51" i="3"/>
  <c r="AA49" i="3"/>
  <c r="Z49" i="3"/>
  <c r="A49" i="3"/>
  <c r="X108" i="7" l="1"/>
  <c r="X109" i="7" s="1"/>
  <c r="X98" i="7"/>
  <c r="Y67" i="5"/>
  <c r="Y68" i="5"/>
  <c r="Y69" i="5"/>
  <c r="Y70" i="5"/>
  <c r="Y71" i="5"/>
  <c r="Y72" i="5"/>
  <c r="Y73" i="5"/>
  <c r="D71" i="5" l="1"/>
  <c r="E71" i="5"/>
  <c r="F71" i="5"/>
  <c r="G71" i="5"/>
  <c r="G73" i="5" s="1"/>
  <c r="H71" i="5"/>
  <c r="I71" i="5"/>
  <c r="J71" i="5"/>
  <c r="K71" i="5"/>
  <c r="K73" i="5" s="1"/>
  <c r="L71" i="5"/>
  <c r="M71" i="5"/>
  <c r="N71" i="5"/>
  <c r="O71" i="5"/>
  <c r="O73" i="5" s="1"/>
  <c r="P71" i="5"/>
  <c r="Q71" i="5"/>
  <c r="R71" i="5"/>
  <c r="S71" i="5"/>
  <c r="S73" i="5" s="1"/>
  <c r="T71" i="5"/>
  <c r="U71" i="5"/>
  <c r="V71" i="5"/>
  <c r="W71" i="5"/>
  <c r="W73" i="5" s="1"/>
  <c r="X71" i="5"/>
  <c r="C71" i="5"/>
  <c r="D73" i="5"/>
  <c r="E73" i="5"/>
  <c r="F73" i="5"/>
  <c r="H73" i="5"/>
  <c r="I73" i="5"/>
  <c r="J73" i="5"/>
  <c r="L73" i="5"/>
  <c r="M73" i="5"/>
  <c r="N73" i="5"/>
  <c r="P73" i="5"/>
  <c r="Q73" i="5"/>
  <c r="R73" i="5"/>
  <c r="T73" i="5"/>
  <c r="U73" i="5"/>
  <c r="V73" i="5"/>
  <c r="X73" i="5"/>
  <c r="C73" i="5"/>
  <c r="C72" i="5"/>
  <c r="D72" i="5"/>
  <c r="E72" i="5"/>
  <c r="F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G72" i="5"/>
  <c r="Z50" i="5"/>
  <c r="Z51" i="5"/>
  <c r="Z52" i="5"/>
  <c r="Z53" i="5"/>
  <c r="Z54" i="5"/>
  <c r="Z55" i="5"/>
  <c r="Z56" i="5"/>
  <c r="Z57" i="5"/>
  <c r="Z58" i="5"/>
  <c r="A58" i="5"/>
  <c r="A57" i="5"/>
  <c r="AA64" i="3"/>
  <c r="Z64" i="3"/>
  <c r="Z64" i="7" l="1"/>
  <c r="AA63" i="3"/>
  <c r="Z63" i="3"/>
  <c r="Z63" i="7" l="1"/>
  <c r="Z54" i="3"/>
  <c r="K7" i="8" l="1"/>
  <c r="K6" i="8"/>
  <c r="J7" i="8"/>
  <c r="H7" i="8"/>
  <c r="J6" i="8"/>
  <c r="H6" i="8"/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2" i="3"/>
  <c r="Z49" i="6" l="1"/>
  <c r="Z50" i="6"/>
  <c r="Z51" i="6"/>
  <c r="Z52" i="6"/>
  <c r="Z53" i="6"/>
  <c r="Z54" i="6"/>
  <c r="Z55" i="6"/>
  <c r="Z56" i="6"/>
  <c r="Y66" i="6"/>
  <c r="Y67" i="6"/>
  <c r="Y68" i="6"/>
  <c r="Y69" i="6"/>
  <c r="Y82" i="6" s="1"/>
  <c r="Y70" i="6"/>
  <c r="Y71" i="6"/>
  <c r="Y72" i="6"/>
  <c r="Y73" i="6"/>
  <c r="Y74" i="6"/>
  <c r="Y75" i="6"/>
  <c r="Y76" i="6"/>
  <c r="Y77" i="6"/>
  <c r="Y78" i="6"/>
  <c r="Y79" i="6"/>
  <c r="Y80" i="6"/>
  <c r="Y81" i="6"/>
  <c r="Y58" i="6"/>
  <c r="Y59" i="6"/>
  <c r="Y61" i="6"/>
  <c r="Y62" i="6"/>
  <c r="Y63" i="6"/>
  <c r="Y64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Z81" i="6" s="1"/>
  <c r="D81" i="6"/>
  <c r="C81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Z80" i="6" s="1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Z78" i="6" s="1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Z77" i="6" s="1"/>
  <c r="D77" i="6"/>
  <c r="C77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Z76" i="6" s="1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Z74" i="6" s="1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Z73" i="6" s="1"/>
  <c r="D73" i="6"/>
  <c r="C73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Z72" i="6" s="1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Z70" i="6" s="1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Z69" i="6" s="1"/>
  <c r="D69" i="6"/>
  <c r="C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Z68" i="6" s="1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X66" i="6"/>
  <c r="X82" i="6" s="1"/>
  <c r="W66" i="6"/>
  <c r="W82" i="6" s="1"/>
  <c r="V66" i="6"/>
  <c r="U66" i="6"/>
  <c r="T66" i="6"/>
  <c r="T82" i="6" s="1"/>
  <c r="S66" i="6"/>
  <c r="S82" i="6" s="1"/>
  <c r="R66" i="6"/>
  <c r="Q66" i="6"/>
  <c r="P66" i="6"/>
  <c r="P82" i="6" s="1"/>
  <c r="O66" i="6"/>
  <c r="O82" i="6" s="1"/>
  <c r="N66" i="6"/>
  <c r="M66" i="6"/>
  <c r="L66" i="6"/>
  <c r="L82" i="6" s="1"/>
  <c r="K66" i="6"/>
  <c r="K82" i="6" s="1"/>
  <c r="J66" i="6"/>
  <c r="I66" i="6"/>
  <c r="H66" i="6"/>
  <c r="H82" i="6" s="1"/>
  <c r="G66" i="6"/>
  <c r="G82" i="6" s="1"/>
  <c r="F66" i="6"/>
  <c r="E66" i="6"/>
  <c r="D66" i="6"/>
  <c r="D82" i="6" s="1"/>
  <c r="C66" i="6"/>
  <c r="Z66" i="6" s="1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Z64" i="6" s="1"/>
  <c r="D64" i="6"/>
  <c r="C64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Z63" i="6" s="1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Z61" i="6" s="1"/>
  <c r="Z60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Y90" i="5" s="1"/>
  <c r="D90" i="5"/>
  <c r="C90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Y89" i="5" s="1"/>
  <c r="C89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Y86" i="5" s="1"/>
  <c r="D86" i="5"/>
  <c r="C86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Y85" i="5" s="1"/>
  <c r="C85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Y80" i="5" s="1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Y79" i="5" s="1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Y78" i="5" s="1"/>
  <c r="D78" i="5"/>
  <c r="C78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Y77" i="5" s="1"/>
  <c r="C77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Y76" i="5" s="1"/>
  <c r="X75" i="5"/>
  <c r="W75" i="5"/>
  <c r="W91" i="5" s="1"/>
  <c r="V75" i="5"/>
  <c r="V91" i="5" s="1"/>
  <c r="U75" i="5"/>
  <c r="U91" i="5" s="1"/>
  <c r="T75" i="5"/>
  <c r="S75" i="5"/>
  <c r="S91" i="5" s="1"/>
  <c r="R75" i="5"/>
  <c r="R91" i="5" s="1"/>
  <c r="Q75" i="5"/>
  <c r="Q91" i="5" s="1"/>
  <c r="P75" i="5"/>
  <c r="O75" i="5"/>
  <c r="O91" i="5" s="1"/>
  <c r="N75" i="5"/>
  <c r="N91" i="5" s="1"/>
  <c r="M75" i="5"/>
  <c r="M91" i="5" s="1"/>
  <c r="L75" i="5"/>
  <c r="K75" i="5"/>
  <c r="K91" i="5" s="1"/>
  <c r="J75" i="5"/>
  <c r="J91" i="5" s="1"/>
  <c r="I75" i="5"/>
  <c r="I91" i="5" s="1"/>
  <c r="H75" i="5"/>
  <c r="G75" i="5"/>
  <c r="G91" i="5" s="1"/>
  <c r="F75" i="5"/>
  <c r="F91" i="5" s="1"/>
  <c r="E75" i="5"/>
  <c r="E91" i="5" s="1"/>
  <c r="D75" i="5"/>
  <c r="C75" i="5"/>
  <c r="Y75" i="5" s="1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Y66" i="5" s="1"/>
  <c r="D66" i="5"/>
  <c r="C66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Y62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Y61" i="5" s="1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Y60" i="5" s="1"/>
  <c r="D60" i="5"/>
  <c r="C60" i="5"/>
  <c r="Z68" i="7"/>
  <c r="Y94" i="4"/>
  <c r="W94" i="4"/>
  <c r="V94" i="4"/>
  <c r="U94" i="4"/>
  <c r="T94" i="4"/>
  <c r="S94" i="4"/>
  <c r="R94" i="4"/>
  <c r="Q94" i="4"/>
  <c r="P94" i="4"/>
  <c r="O94" i="4"/>
  <c r="N94" i="4"/>
  <c r="M94" i="4"/>
  <c r="K94" i="4"/>
  <c r="J94" i="4"/>
  <c r="I94" i="4"/>
  <c r="H94" i="4"/>
  <c r="G94" i="4"/>
  <c r="F94" i="4"/>
  <c r="E94" i="4"/>
  <c r="D94" i="4"/>
  <c r="C94" i="4"/>
  <c r="Y93" i="4"/>
  <c r="W93" i="4"/>
  <c r="V93" i="4"/>
  <c r="U93" i="4"/>
  <c r="T93" i="4"/>
  <c r="S93" i="4"/>
  <c r="R93" i="4"/>
  <c r="Q93" i="4"/>
  <c r="P93" i="4"/>
  <c r="O93" i="4"/>
  <c r="N93" i="4"/>
  <c r="M93" i="4"/>
  <c r="K93" i="4"/>
  <c r="J93" i="4"/>
  <c r="I93" i="4"/>
  <c r="H93" i="4"/>
  <c r="G93" i="4"/>
  <c r="F93" i="4"/>
  <c r="E93" i="4"/>
  <c r="D93" i="4"/>
  <c r="Y92" i="4"/>
  <c r="W92" i="4"/>
  <c r="V92" i="4"/>
  <c r="U92" i="4"/>
  <c r="T92" i="4"/>
  <c r="S92" i="4"/>
  <c r="R92" i="4"/>
  <c r="Q92" i="4"/>
  <c r="P92" i="4"/>
  <c r="O92" i="4"/>
  <c r="N92" i="4"/>
  <c r="M92" i="4"/>
  <c r="K92" i="4"/>
  <c r="J92" i="4"/>
  <c r="I92" i="4"/>
  <c r="H92" i="4"/>
  <c r="G92" i="4"/>
  <c r="F92" i="4"/>
  <c r="E92" i="4"/>
  <c r="D92" i="4"/>
  <c r="C92" i="4"/>
  <c r="Y91" i="4"/>
  <c r="W91" i="4"/>
  <c r="V91" i="4"/>
  <c r="U91" i="4"/>
  <c r="T91" i="4"/>
  <c r="S91" i="4"/>
  <c r="R91" i="4"/>
  <c r="Q91" i="4"/>
  <c r="P91" i="4"/>
  <c r="O91" i="4"/>
  <c r="N91" i="4"/>
  <c r="M91" i="4"/>
  <c r="K91" i="4"/>
  <c r="J91" i="4"/>
  <c r="I91" i="4"/>
  <c r="H91" i="4"/>
  <c r="G91" i="4"/>
  <c r="F91" i="4"/>
  <c r="E91" i="4"/>
  <c r="D91" i="4"/>
  <c r="C91" i="4"/>
  <c r="Y90" i="4"/>
  <c r="W90" i="4"/>
  <c r="V90" i="4"/>
  <c r="U90" i="4"/>
  <c r="T90" i="4"/>
  <c r="S90" i="4"/>
  <c r="R90" i="4"/>
  <c r="Q90" i="4"/>
  <c r="P90" i="4"/>
  <c r="O90" i="4"/>
  <c r="N90" i="4"/>
  <c r="M90" i="4"/>
  <c r="K90" i="4"/>
  <c r="J90" i="4"/>
  <c r="I90" i="4"/>
  <c r="H90" i="4"/>
  <c r="G90" i="4"/>
  <c r="F90" i="4"/>
  <c r="E90" i="4"/>
  <c r="D90" i="4"/>
  <c r="C90" i="4"/>
  <c r="Y89" i="4"/>
  <c r="W89" i="4"/>
  <c r="V89" i="4"/>
  <c r="U89" i="4"/>
  <c r="T89" i="4"/>
  <c r="S89" i="4"/>
  <c r="R89" i="4"/>
  <c r="Q89" i="4"/>
  <c r="P89" i="4"/>
  <c r="O89" i="4"/>
  <c r="N89" i="4"/>
  <c r="M89" i="4"/>
  <c r="K89" i="4"/>
  <c r="J89" i="4"/>
  <c r="I89" i="4"/>
  <c r="H89" i="4"/>
  <c r="G89" i="4"/>
  <c r="F89" i="4"/>
  <c r="E89" i="4"/>
  <c r="D89" i="4"/>
  <c r="C89" i="4"/>
  <c r="Y88" i="4"/>
  <c r="W88" i="4"/>
  <c r="V88" i="4"/>
  <c r="U88" i="4"/>
  <c r="T88" i="4"/>
  <c r="S88" i="4"/>
  <c r="R88" i="4"/>
  <c r="Q88" i="4"/>
  <c r="P88" i="4"/>
  <c r="O88" i="4"/>
  <c r="N88" i="4"/>
  <c r="M88" i="4"/>
  <c r="K88" i="4"/>
  <c r="J88" i="4"/>
  <c r="I88" i="4"/>
  <c r="H88" i="4"/>
  <c r="G88" i="4"/>
  <c r="F88" i="4"/>
  <c r="E88" i="4"/>
  <c r="D88" i="4"/>
  <c r="C88" i="4"/>
  <c r="Y87" i="4"/>
  <c r="W87" i="4"/>
  <c r="V87" i="4"/>
  <c r="U87" i="4"/>
  <c r="T87" i="4"/>
  <c r="S87" i="4"/>
  <c r="R87" i="4"/>
  <c r="Q87" i="4"/>
  <c r="P87" i="4"/>
  <c r="O87" i="4"/>
  <c r="N87" i="4"/>
  <c r="M87" i="4"/>
  <c r="K87" i="4"/>
  <c r="J87" i="4"/>
  <c r="I87" i="4"/>
  <c r="H87" i="4"/>
  <c r="G87" i="4"/>
  <c r="F87" i="4"/>
  <c r="E87" i="4"/>
  <c r="D87" i="4"/>
  <c r="C87" i="4"/>
  <c r="Y86" i="4"/>
  <c r="W86" i="4"/>
  <c r="V86" i="4"/>
  <c r="U86" i="4"/>
  <c r="T86" i="4"/>
  <c r="S86" i="4"/>
  <c r="R86" i="4"/>
  <c r="Q86" i="4"/>
  <c r="P86" i="4"/>
  <c r="O86" i="4"/>
  <c r="N86" i="4"/>
  <c r="M86" i="4"/>
  <c r="K86" i="4"/>
  <c r="J86" i="4"/>
  <c r="I86" i="4"/>
  <c r="H86" i="4"/>
  <c r="G86" i="4"/>
  <c r="F86" i="4"/>
  <c r="E86" i="4"/>
  <c r="D86" i="4"/>
  <c r="Y85" i="4"/>
  <c r="W85" i="4"/>
  <c r="V85" i="4"/>
  <c r="U85" i="4"/>
  <c r="T85" i="4"/>
  <c r="S85" i="4"/>
  <c r="R85" i="4"/>
  <c r="Q85" i="4"/>
  <c r="P85" i="4"/>
  <c r="O85" i="4"/>
  <c r="N85" i="4"/>
  <c r="M85" i="4"/>
  <c r="K85" i="4"/>
  <c r="J85" i="4"/>
  <c r="I85" i="4"/>
  <c r="H85" i="4"/>
  <c r="G85" i="4"/>
  <c r="F85" i="4"/>
  <c r="E85" i="4"/>
  <c r="D85" i="4"/>
  <c r="C85" i="4"/>
  <c r="Y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Y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Y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Y81" i="4"/>
  <c r="W81" i="4"/>
  <c r="V81" i="4"/>
  <c r="V97" i="4" s="1"/>
  <c r="U81" i="4"/>
  <c r="T81" i="4"/>
  <c r="S81" i="4"/>
  <c r="R81" i="4"/>
  <c r="R97" i="4" s="1"/>
  <c r="Q81" i="4"/>
  <c r="P81" i="4"/>
  <c r="O81" i="4"/>
  <c r="N81" i="4"/>
  <c r="N97" i="4" s="1"/>
  <c r="M81" i="4"/>
  <c r="L81" i="4"/>
  <c r="K81" i="4"/>
  <c r="J81" i="4"/>
  <c r="J97" i="4" s="1"/>
  <c r="I81" i="4"/>
  <c r="H81" i="4"/>
  <c r="G81" i="4"/>
  <c r="F81" i="4"/>
  <c r="F97" i="4" s="1"/>
  <c r="E81" i="4"/>
  <c r="D81" i="4"/>
  <c r="C81" i="4"/>
  <c r="AA71" i="3"/>
  <c r="AA69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Y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Y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Y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Y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Y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Y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Y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Y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Y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Y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Y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Y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Y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Y96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Y82" i="3"/>
  <c r="C82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Y81" i="3"/>
  <c r="C81" i="3"/>
  <c r="G97" i="4" l="1"/>
  <c r="G108" i="4" s="1"/>
  <c r="O97" i="4"/>
  <c r="O108" i="4" s="1"/>
  <c r="W97" i="4"/>
  <c r="W108" i="4" s="1"/>
  <c r="J108" i="4"/>
  <c r="R108" i="4"/>
  <c r="D97" i="4"/>
  <c r="H97" i="4"/>
  <c r="H108" i="4" s="1"/>
  <c r="L108" i="4"/>
  <c r="P97" i="4"/>
  <c r="P108" i="4" s="1"/>
  <c r="T97" i="4"/>
  <c r="T108" i="4" s="1"/>
  <c r="Y97" i="4"/>
  <c r="K97" i="4"/>
  <c r="K108" i="4" s="1"/>
  <c r="S97" i="4"/>
  <c r="S108" i="4" s="1"/>
  <c r="F108" i="4"/>
  <c r="N108" i="4"/>
  <c r="V108" i="4"/>
  <c r="E97" i="4"/>
  <c r="E108" i="4" s="1"/>
  <c r="I97" i="4"/>
  <c r="I108" i="4" s="1"/>
  <c r="M97" i="4"/>
  <c r="M108" i="4" s="1"/>
  <c r="Q97" i="4"/>
  <c r="Q108" i="4" s="1"/>
  <c r="U97" i="4"/>
  <c r="U108" i="4" s="1"/>
  <c r="Y108" i="4"/>
  <c r="D108" i="4"/>
  <c r="Z82" i="3"/>
  <c r="AA82" i="3"/>
  <c r="Z85" i="3"/>
  <c r="AA85" i="3"/>
  <c r="Z93" i="3"/>
  <c r="AA93" i="3"/>
  <c r="AA86" i="3"/>
  <c r="AA90" i="3"/>
  <c r="AA94" i="3"/>
  <c r="AA81" i="3"/>
  <c r="AA83" i="3"/>
  <c r="AA87" i="3"/>
  <c r="AA91" i="3"/>
  <c r="AA95" i="3"/>
  <c r="AA66" i="3"/>
  <c r="AA70" i="3"/>
  <c r="Z89" i="3"/>
  <c r="AA89" i="3"/>
  <c r="AA84" i="3"/>
  <c r="AA88" i="3"/>
  <c r="AA92" i="3"/>
  <c r="AA96" i="3"/>
  <c r="Z90" i="3"/>
  <c r="Z83" i="3"/>
  <c r="Z91" i="3"/>
  <c r="Z95" i="3"/>
  <c r="Z86" i="3"/>
  <c r="Z94" i="3"/>
  <c r="Z87" i="3"/>
  <c r="Z84" i="3"/>
  <c r="Z88" i="3"/>
  <c r="Z92" i="3"/>
  <c r="Z96" i="3"/>
  <c r="Z81" i="3"/>
  <c r="Y63" i="5"/>
  <c r="Y82" i="5"/>
  <c r="Y83" i="5"/>
  <c r="Y87" i="5"/>
  <c r="Y65" i="5"/>
  <c r="D91" i="5"/>
  <c r="H91" i="5"/>
  <c r="L91" i="5"/>
  <c r="P91" i="5"/>
  <c r="T91" i="5"/>
  <c r="X91" i="5"/>
  <c r="Y81" i="5"/>
  <c r="Y64" i="5"/>
  <c r="Y84" i="5"/>
  <c r="Y88" i="5"/>
  <c r="Z82" i="4"/>
  <c r="Z84" i="4"/>
  <c r="Z86" i="4"/>
  <c r="Z92" i="4"/>
  <c r="Z81" i="4"/>
  <c r="Z83" i="4"/>
  <c r="Z85" i="4"/>
  <c r="Z91" i="4"/>
  <c r="Z88" i="4"/>
  <c r="Z90" i="4"/>
  <c r="Z94" i="4"/>
  <c r="Z87" i="4"/>
  <c r="Z89" i="4"/>
  <c r="Z93" i="4"/>
  <c r="Z58" i="6"/>
  <c r="Z59" i="6"/>
  <c r="Z62" i="6"/>
  <c r="E82" i="6"/>
  <c r="I82" i="6"/>
  <c r="M82" i="6"/>
  <c r="Q82" i="6"/>
  <c r="U82" i="6"/>
  <c r="Z67" i="6"/>
  <c r="Z71" i="6"/>
  <c r="Z75" i="6"/>
  <c r="Z79" i="6"/>
  <c r="F82" i="6"/>
  <c r="J82" i="6"/>
  <c r="N82" i="6"/>
  <c r="R82" i="6"/>
  <c r="V82" i="6"/>
  <c r="C82" i="6"/>
  <c r="C91" i="5"/>
  <c r="W97" i="3"/>
  <c r="S97" i="3"/>
  <c r="O97" i="3"/>
  <c r="K97" i="3"/>
  <c r="G97" i="3"/>
  <c r="V97" i="3"/>
  <c r="R97" i="3"/>
  <c r="N97" i="3"/>
  <c r="J97" i="3"/>
  <c r="F97" i="3"/>
  <c r="C97" i="3"/>
  <c r="U97" i="3"/>
  <c r="Q97" i="3"/>
  <c r="M97" i="3"/>
  <c r="I97" i="3"/>
  <c r="E97" i="3"/>
  <c r="Y97" i="3"/>
  <c r="T97" i="3"/>
  <c r="P97" i="3"/>
  <c r="L97" i="3"/>
  <c r="H97" i="3"/>
  <c r="D97" i="3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AA97" i="3" l="1"/>
  <c r="Z97" i="3"/>
  <c r="Y91" i="5"/>
  <c r="Z82" i="6"/>
  <c r="A33" i="6"/>
  <c r="A32" i="6"/>
  <c r="A31" i="6"/>
  <c r="A30" i="6"/>
  <c r="Z3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 l="1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Z2" i="5" l="1"/>
  <c r="C43" i="7" l="1"/>
  <c r="C93" i="7" s="1"/>
  <c r="D43" i="7"/>
  <c r="D93" i="7" s="1"/>
  <c r="E43" i="7"/>
  <c r="E93" i="7" s="1"/>
  <c r="F43" i="7"/>
  <c r="F93" i="7" s="1"/>
  <c r="G43" i="7"/>
  <c r="G93" i="7" s="1"/>
  <c r="H43" i="7"/>
  <c r="H93" i="7" s="1"/>
  <c r="I43" i="7"/>
  <c r="I93" i="7" s="1"/>
  <c r="J43" i="7"/>
  <c r="J93" i="7" s="1"/>
  <c r="K43" i="7"/>
  <c r="K93" i="7" s="1"/>
  <c r="L43" i="7"/>
  <c r="L93" i="7" s="1"/>
  <c r="M43" i="7"/>
  <c r="M93" i="7" s="1"/>
  <c r="N43" i="7"/>
  <c r="N93" i="7" s="1"/>
  <c r="O43" i="7"/>
  <c r="O93" i="7" s="1"/>
  <c r="P43" i="7"/>
  <c r="P93" i="7" s="1"/>
  <c r="Q43" i="7"/>
  <c r="Q93" i="7" s="1"/>
  <c r="R43" i="7"/>
  <c r="R93" i="7" s="1"/>
  <c r="S43" i="7"/>
  <c r="S93" i="7" s="1"/>
  <c r="T43" i="7"/>
  <c r="T93" i="7" s="1"/>
  <c r="U43" i="7"/>
  <c r="U93" i="7" s="1"/>
  <c r="V43" i="7"/>
  <c r="V93" i="7" s="1"/>
  <c r="W43" i="7"/>
  <c r="W93" i="7" s="1"/>
  <c r="Y43" i="7"/>
  <c r="Y93" i="7" s="1"/>
  <c r="C44" i="7"/>
  <c r="C94" i="7" s="1"/>
  <c r="D44" i="7"/>
  <c r="D94" i="7" s="1"/>
  <c r="E44" i="7"/>
  <c r="E94" i="7" s="1"/>
  <c r="F44" i="7"/>
  <c r="F94" i="7" s="1"/>
  <c r="G44" i="7"/>
  <c r="G94" i="7" s="1"/>
  <c r="H44" i="7"/>
  <c r="H94" i="7" s="1"/>
  <c r="I44" i="7"/>
  <c r="I94" i="7" s="1"/>
  <c r="J44" i="7"/>
  <c r="J94" i="7" s="1"/>
  <c r="K44" i="7"/>
  <c r="K94" i="7" s="1"/>
  <c r="L44" i="7"/>
  <c r="L94" i="7" s="1"/>
  <c r="M44" i="7"/>
  <c r="M94" i="7" s="1"/>
  <c r="N44" i="7"/>
  <c r="N94" i="7" s="1"/>
  <c r="O44" i="7"/>
  <c r="O94" i="7" s="1"/>
  <c r="P44" i="7"/>
  <c r="P94" i="7" s="1"/>
  <c r="Q44" i="7"/>
  <c r="Q94" i="7" s="1"/>
  <c r="R44" i="7"/>
  <c r="R94" i="7" s="1"/>
  <c r="S44" i="7"/>
  <c r="S94" i="7" s="1"/>
  <c r="T44" i="7"/>
  <c r="T94" i="7" s="1"/>
  <c r="U44" i="7"/>
  <c r="U94" i="7" s="1"/>
  <c r="V44" i="7"/>
  <c r="V94" i="7" s="1"/>
  <c r="W44" i="7"/>
  <c r="W94" i="7" s="1"/>
  <c r="Y44" i="7"/>
  <c r="Y94" i="7" s="1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Y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Y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Y48" i="7"/>
  <c r="C46" i="4"/>
  <c r="C30" i="7"/>
  <c r="C87" i="7" s="1"/>
  <c r="D30" i="7"/>
  <c r="D87" i="7" s="1"/>
  <c r="E30" i="7"/>
  <c r="E87" i="7" s="1"/>
  <c r="F30" i="7"/>
  <c r="F87" i="7" s="1"/>
  <c r="G30" i="7"/>
  <c r="G87" i="7" s="1"/>
  <c r="H30" i="7"/>
  <c r="H87" i="7" s="1"/>
  <c r="I30" i="7"/>
  <c r="I87" i="7" s="1"/>
  <c r="J30" i="7"/>
  <c r="J87" i="7" s="1"/>
  <c r="K30" i="7"/>
  <c r="K87" i="7" s="1"/>
  <c r="L30" i="7"/>
  <c r="L87" i="7" s="1"/>
  <c r="M30" i="7"/>
  <c r="M87" i="7" s="1"/>
  <c r="N30" i="7"/>
  <c r="N87" i="7" s="1"/>
  <c r="O30" i="7"/>
  <c r="O87" i="7" s="1"/>
  <c r="P30" i="7"/>
  <c r="P87" i="7" s="1"/>
  <c r="Q30" i="7"/>
  <c r="Q87" i="7" s="1"/>
  <c r="R30" i="7"/>
  <c r="R87" i="7" s="1"/>
  <c r="S30" i="7"/>
  <c r="S87" i="7" s="1"/>
  <c r="T30" i="7"/>
  <c r="T87" i="7" s="1"/>
  <c r="U30" i="7"/>
  <c r="U87" i="7" s="1"/>
  <c r="V30" i="7"/>
  <c r="V87" i="7" s="1"/>
  <c r="W30" i="7"/>
  <c r="W87" i="7" s="1"/>
  <c r="Y30" i="7"/>
  <c r="Y87" i="7" s="1"/>
  <c r="C31" i="7"/>
  <c r="C88" i="7" s="1"/>
  <c r="D31" i="7"/>
  <c r="D88" i="7" s="1"/>
  <c r="E31" i="7"/>
  <c r="E88" i="7" s="1"/>
  <c r="F31" i="7"/>
  <c r="F88" i="7" s="1"/>
  <c r="G31" i="7"/>
  <c r="G88" i="7" s="1"/>
  <c r="H31" i="7"/>
  <c r="H88" i="7" s="1"/>
  <c r="I31" i="7"/>
  <c r="I88" i="7" s="1"/>
  <c r="J31" i="7"/>
  <c r="J88" i="7" s="1"/>
  <c r="K31" i="7"/>
  <c r="K88" i="7" s="1"/>
  <c r="L31" i="7"/>
  <c r="L88" i="7" s="1"/>
  <c r="M31" i="7"/>
  <c r="M88" i="7" s="1"/>
  <c r="N31" i="7"/>
  <c r="N88" i="7" s="1"/>
  <c r="O31" i="7"/>
  <c r="O88" i="7" s="1"/>
  <c r="P31" i="7"/>
  <c r="P88" i="7" s="1"/>
  <c r="Q31" i="7"/>
  <c r="Q88" i="7" s="1"/>
  <c r="R31" i="7"/>
  <c r="R88" i="7" s="1"/>
  <c r="S31" i="7"/>
  <c r="S88" i="7" s="1"/>
  <c r="T31" i="7"/>
  <c r="T88" i="7" s="1"/>
  <c r="U31" i="7"/>
  <c r="U88" i="7" s="1"/>
  <c r="V31" i="7"/>
  <c r="V88" i="7" s="1"/>
  <c r="W31" i="7"/>
  <c r="W88" i="7" s="1"/>
  <c r="Y31" i="7"/>
  <c r="Y88" i="7" s="1"/>
  <c r="C32" i="7"/>
  <c r="C89" i="7" s="1"/>
  <c r="D32" i="7"/>
  <c r="D89" i="7" s="1"/>
  <c r="E32" i="7"/>
  <c r="E89" i="7" s="1"/>
  <c r="F32" i="7"/>
  <c r="F89" i="7" s="1"/>
  <c r="G32" i="7"/>
  <c r="G89" i="7" s="1"/>
  <c r="H32" i="7"/>
  <c r="H89" i="7" s="1"/>
  <c r="I32" i="7"/>
  <c r="I89" i="7" s="1"/>
  <c r="J32" i="7"/>
  <c r="J89" i="7" s="1"/>
  <c r="K32" i="7"/>
  <c r="K89" i="7" s="1"/>
  <c r="L32" i="7"/>
  <c r="L89" i="7" s="1"/>
  <c r="M32" i="7"/>
  <c r="M89" i="7" s="1"/>
  <c r="N32" i="7"/>
  <c r="N89" i="7" s="1"/>
  <c r="O32" i="7"/>
  <c r="O89" i="7" s="1"/>
  <c r="P32" i="7"/>
  <c r="P89" i="7" s="1"/>
  <c r="Q32" i="7"/>
  <c r="Q89" i="7" s="1"/>
  <c r="R32" i="7"/>
  <c r="R89" i="7" s="1"/>
  <c r="S32" i="7"/>
  <c r="S89" i="7" s="1"/>
  <c r="T32" i="7"/>
  <c r="T89" i="7" s="1"/>
  <c r="U32" i="7"/>
  <c r="U89" i="7" s="1"/>
  <c r="V32" i="7"/>
  <c r="V89" i="7" s="1"/>
  <c r="W32" i="7"/>
  <c r="W89" i="7" s="1"/>
  <c r="Y32" i="7"/>
  <c r="Y89" i="7" s="1"/>
  <c r="C33" i="7"/>
  <c r="C90" i="7" s="1"/>
  <c r="D33" i="7"/>
  <c r="D90" i="7" s="1"/>
  <c r="E33" i="7"/>
  <c r="E90" i="7" s="1"/>
  <c r="F33" i="7"/>
  <c r="F90" i="7" s="1"/>
  <c r="G33" i="7"/>
  <c r="G90" i="7" s="1"/>
  <c r="H33" i="7"/>
  <c r="H90" i="7" s="1"/>
  <c r="I33" i="7"/>
  <c r="I90" i="7" s="1"/>
  <c r="J33" i="7"/>
  <c r="J90" i="7" s="1"/>
  <c r="K33" i="7"/>
  <c r="K90" i="7" s="1"/>
  <c r="L33" i="7"/>
  <c r="L90" i="7" s="1"/>
  <c r="M33" i="7"/>
  <c r="M90" i="7" s="1"/>
  <c r="N33" i="7"/>
  <c r="N90" i="7" s="1"/>
  <c r="O33" i="7"/>
  <c r="O90" i="7" s="1"/>
  <c r="P33" i="7"/>
  <c r="P90" i="7" s="1"/>
  <c r="Q33" i="7"/>
  <c r="Q90" i="7" s="1"/>
  <c r="R33" i="7"/>
  <c r="R90" i="7" s="1"/>
  <c r="S33" i="7"/>
  <c r="S90" i="7" s="1"/>
  <c r="T33" i="7"/>
  <c r="T90" i="7" s="1"/>
  <c r="U33" i="7"/>
  <c r="U90" i="7" s="1"/>
  <c r="V33" i="7"/>
  <c r="V90" i="7" s="1"/>
  <c r="W33" i="7"/>
  <c r="W90" i="7" s="1"/>
  <c r="Y33" i="7"/>
  <c r="Y90" i="7" s="1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Y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Y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Y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Y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Y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Y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Y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Y42" i="7"/>
  <c r="C95" i="4" l="1"/>
  <c r="Z95" i="4" s="1"/>
  <c r="C46" i="7"/>
  <c r="C95" i="7" s="1"/>
  <c r="Z46" i="4"/>
  <c r="W96" i="7"/>
  <c r="S96" i="7"/>
  <c r="O96" i="7"/>
  <c r="K96" i="7"/>
  <c r="G96" i="7"/>
  <c r="C96" i="7"/>
  <c r="W95" i="7"/>
  <c r="S95" i="7"/>
  <c r="O95" i="7"/>
  <c r="K95" i="7"/>
  <c r="G95" i="7"/>
  <c r="V96" i="7"/>
  <c r="R96" i="7"/>
  <c r="N96" i="7"/>
  <c r="J96" i="7"/>
  <c r="F96" i="7"/>
  <c r="V95" i="7"/>
  <c r="R95" i="7"/>
  <c r="N95" i="7"/>
  <c r="J95" i="7"/>
  <c r="F95" i="7"/>
  <c r="T92" i="7"/>
  <c r="L92" i="7"/>
  <c r="D92" i="7"/>
  <c r="R91" i="7"/>
  <c r="J91" i="7"/>
  <c r="V92" i="7"/>
  <c r="R92" i="7"/>
  <c r="N92" i="7"/>
  <c r="J92" i="7"/>
  <c r="F92" i="7"/>
  <c r="Y91" i="7"/>
  <c r="T91" i="7"/>
  <c r="P91" i="7"/>
  <c r="L91" i="7"/>
  <c r="H91" i="7"/>
  <c r="D91" i="7"/>
  <c r="U96" i="7"/>
  <c r="Q96" i="7"/>
  <c r="M96" i="7"/>
  <c r="I96" i="7"/>
  <c r="E96" i="7"/>
  <c r="U95" i="7"/>
  <c r="Q95" i="7"/>
  <c r="M95" i="7"/>
  <c r="I95" i="7"/>
  <c r="E95" i="7"/>
  <c r="Z94" i="7"/>
  <c r="Y92" i="7"/>
  <c r="P92" i="7"/>
  <c r="H92" i="7"/>
  <c r="V91" i="7"/>
  <c r="N91" i="7"/>
  <c r="F91" i="7"/>
  <c r="Z93" i="7"/>
  <c r="W92" i="7"/>
  <c r="S92" i="7"/>
  <c r="O92" i="7"/>
  <c r="K92" i="7"/>
  <c r="G92" i="7"/>
  <c r="C92" i="7"/>
  <c r="U91" i="7"/>
  <c r="Q91" i="7"/>
  <c r="M91" i="7"/>
  <c r="I91" i="7"/>
  <c r="E91" i="7"/>
  <c r="Z90" i="7"/>
  <c r="U92" i="7"/>
  <c r="Q92" i="7"/>
  <c r="M92" i="7"/>
  <c r="I92" i="7"/>
  <c r="E92" i="7"/>
  <c r="W91" i="7"/>
  <c r="S91" i="7"/>
  <c r="O91" i="7"/>
  <c r="K91" i="7"/>
  <c r="G91" i="7"/>
  <c r="C91" i="7"/>
  <c r="Z89" i="7"/>
  <c r="Z88" i="7"/>
  <c r="Z87" i="7"/>
  <c r="Y96" i="7"/>
  <c r="T96" i="7"/>
  <c r="P96" i="7"/>
  <c r="L96" i="7"/>
  <c r="H96" i="7"/>
  <c r="D96" i="7"/>
  <c r="Y95" i="7"/>
  <c r="T95" i="7"/>
  <c r="P95" i="7"/>
  <c r="L95" i="7"/>
  <c r="H95" i="7"/>
  <c r="D95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V3" i="7"/>
  <c r="W3" i="7"/>
  <c r="Y3" i="7"/>
  <c r="V4" i="7"/>
  <c r="W4" i="7"/>
  <c r="Y4" i="7"/>
  <c r="V5" i="7"/>
  <c r="W5" i="7"/>
  <c r="Y5" i="7"/>
  <c r="V6" i="7"/>
  <c r="W6" i="7"/>
  <c r="Y6" i="7"/>
  <c r="V7" i="7"/>
  <c r="W7" i="7"/>
  <c r="Y7" i="7"/>
  <c r="V8" i="7"/>
  <c r="W8" i="7"/>
  <c r="Y8" i="7"/>
  <c r="V9" i="7"/>
  <c r="W9" i="7"/>
  <c r="Y9" i="7"/>
  <c r="V10" i="7"/>
  <c r="W10" i="7"/>
  <c r="Y10" i="7"/>
  <c r="V11" i="7"/>
  <c r="W11" i="7"/>
  <c r="Y11" i="7"/>
  <c r="V12" i="7"/>
  <c r="W12" i="7"/>
  <c r="Y12" i="7"/>
  <c r="V13" i="7"/>
  <c r="W13" i="7"/>
  <c r="Y13" i="7"/>
  <c r="V14" i="7"/>
  <c r="W14" i="7"/>
  <c r="Y14" i="7"/>
  <c r="V15" i="7"/>
  <c r="W15" i="7"/>
  <c r="Y15" i="7"/>
  <c r="V16" i="7"/>
  <c r="W16" i="7"/>
  <c r="Y16" i="7"/>
  <c r="V17" i="7"/>
  <c r="W17" i="7"/>
  <c r="Y17" i="7"/>
  <c r="V18" i="7"/>
  <c r="W18" i="7"/>
  <c r="Y18" i="7"/>
  <c r="V19" i="7"/>
  <c r="W19" i="7"/>
  <c r="Y19" i="7"/>
  <c r="V20" i="7"/>
  <c r="W20" i="7"/>
  <c r="Y20" i="7"/>
  <c r="V21" i="7"/>
  <c r="W21" i="7"/>
  <c r="Y21" i="7"/>
  <c r="V22" i="7"/>
  <c r="W22" i="7"/>
  <c r="Y22" i="7"/>
  <c r="V23" i="7"/>
  <c r="W23" i="7"/>
  <c r="Y23" i="7"/>
  <c r="V24" i="7"/>
  <c r="W24" i="7"/>
  <c r="Y24" i="7"/>
  <c r="V25" i="7"/>
  <c r="W25" i="7"/>
  <c r="Y25" i="7"/>
  <c r="V26" i="7"/>
  <c r="W26" i="7"/>
  <c r="Y26" i="7"/>
  <c r="V27" i="7"/>
  <c r="W27" i="7"/>
  <c r="Y27" i="7"/>
  <c r="V28" i="7"/>
  <c r="W28" i="7"/>
  <c r="Y28" i="7"/>
  <c r="V29" i="7"/>
  <c r="W29" i="7"/>
  <c r="Y29" i="7"/>
  <c r="W2" i="7"/>
  <c r="Y2" i="7"/>
  <c r="A59" i="7"/>
  <c r="A58" i="7"/>
  <c r="A57" i="7"/>
  <c r="A56" i="7"/>
  <c r="A55" i="7"/>
  <c r="A54" i="7"/>
  <c r="A53" i="7"/>
  <c r="A52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59" i="4"/>
  <c r="A58" i="4"/>
  <c r="A57" i="4"/>
  <c r="A56" i="4"/>
  <c r="A55" i="4"/>
  <c r="A54" i="4"/>
  <c r="A53" i="4"/>
  <c r="A52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C2" i="7"/>
  <c r="Z96" i="4" l="1"/>
  <c r="C97" i="4"/>
  <c r="Y85" i="7"/>
  <c r="Z95" i="7"/>
  <c r="R86" i="7"/>
  <c r="N86" i="7"/>
  <c r="J86" i="7"/>
  <c r="F86" i="7"/>
  <c r="R85" i="7"/>
  <c r="N85" i="7"/>
  <c r="J85" i="7"/>
  <c r="F85" i="7"/>
  <c r="Y86" i="7"/>
  <c r="C81" i="7"/>
  <c r="S81" i="7"/>
  <c r="O81" i="7"/>
  <c r="K81" i="7"/>
  <c r="G81" i="7"/>
  <c r="U84" i="7"/>
  <c r="Q84" i="7"/>
  <c r="M84" i="7"/>
  <c r="I84" i="7"/>
  <c r="E84" i="7"/>
  <c r="T83" i="7"/>
  <c r="P83" i="7"/>
  <c r="L83" i="7"/>
  <c r="H83" i="7"/>
  <c r="D83" i="7"/>
  <c r="S82" i="7"/>
  <c r="O82" i="7"/>
  <c r="K82" i="7"/>
  <c r="G82" i="7"/>
  <c r="C82" i="7"/>
  <c r="W84" i="7"/>
  <c r="V83" i="7"/>
  <c r="Z92" i="7"/>
  <c r="V81" i="7"/>
  <c r="R81" i="7"/>
  <c r="N81" i="7"/>
  <c r="J81" i="7"/>
  <c r="F81" i="7"/>
  <c r="U86" i="7"/>
  <c r="Q86" i="7"/>
  <c r="M86" i="7"/>
  <c r="I86" i="7"/>
  <c r="E86" i="7"/>
  <c r="U85" i="7"/>
  <c r="Q85" i="7"/>
  <c r="M85" i="7"/>
  <c r="I85" i="7"/>
  <c r="P84" i="7"/>
  <c r="H84" i="7"/>
  <c r="O83" i="7"/>
  <c r="G83" i="7"/>
  <c r="N82" i="7"/>
  <c r="F82" i="7"/>
  <c r="Y81" i="7"/>
  <c r="W86" i="7"/>
  <c r="V84" i="7"/>
  <c r="U81" i="7"/>
  <c r="M81" i="7"/>
  <c r="T86" i="7"/>
  <c r="L86" i="7"/>
  <c r="D86" i="7"/>
  <c r="T85" i="7"/>
  <c r="L85" i="7"/>
  <c r="D85" i="7"/>
  <c r="O84" i="7"/>
  <c r="G84" i="7"/>
  <c r="R83" i="7"/>
  <c r="J83" i="7"/>
  <c r="Q82" i="7"/>
  <c r="M82" i="7"/>
  <c r="I82" i="7"/>
  <c r="E82" i="7"/>
  <c r="W81" i="7"/>
  <c r="V86" i="7"/>
  <c r="V85" i="7"/>
  <c r="Y83" i="7"/>
  <c r="W82" i="7"/>
  <c r="Z91" i="7"/>
  <c r="E85" i="7"/>
  <c r="T84" i="7"/>
  <c r="L84" i="7"/>
  <c r="D84" i="7"/>
  <c r="S83" i="7"/>
  <c r="K83" i="7"/>
  <c r="C83" i="7"/>
  <c r="R82" i="7"/>
  <c r="J82" i="7"/>
  <c r="W85" i="7"/>
  <c r="Y82" i="7"/>
  <c r="Q81" i="7"/>
  <c r="I81" i="7"/>
  <c r="E81" i="7"/>
  <c r="P86" i="7"/>
  <c r="H86" i="7"/>
  <c r="P85" i="7"/>
  <c r="H85" i="7"/>
  <c r="S84" i="7"/>
  <c r="K84" i="7"/>
  <c r="C84" i="7"/>
  <c r="N83" i="7"/>
  <c r="F83" i="7"/>
  <c r="U82" i="7"/>
  <c r="T81" i="7"/>
  <c r="P81" i="7"/>
  <c r="L81" i="7"/>
  <c r="H81" i="7"/>
  <c r="D81" i="7"/>
  <c r="S86" i="7"/>
  <c r="O86" i="7"/>
  <c r="K86" i="7"/>
  <c r="G86" i="7"/>
  <c r="C86" i="7"/>
  <c r="S85" i="7"/>
  <c r="O85" i="7"/>
  <c r="K85" i="7"/>
  <c r="G85" i="7"/>
  <c r="C85" i="7"/>
  <c r="R84" i="7"/>
  <c r="N84" i="7"/>
  <c r="J84" i="7"/>
  <c r="F84" i="7"/>
  <c r="U83" i="7"/>
  <c r="Q83" i="7"/>
  <c r="M83" i="7"/>
  <c r="I83" i="7"/>
  <c r="E83" i="7"/>
  <c r="T82" i="7"/>
  <c r="P82" i="7"/>
  <c r="L82" i="7"/>
  <c r="H82" i="7"/>
  <c r="D82" i="7"/>
  <c r="Y84" i="7"/>
  <c r="W83" i="7"/>
  <c r="V82" i="7"/>
  <c r="Z96" i="7"/>
  <c r="Z19" i="7"/>
  <c r="Z11" i="7"/>
  <c r="Z7" i="7"/>
  <c r="Z3" i="7"/>
  <c r="Z27" i="7"/>
  <c r="Z28" i="7"/>
  <c r="Z24" i="7"/>
  <c r="Z20" i="7"/>
  <c r="Z16" i="7"/>
  <c r="Z12" i="7"/>
  <c r="Z8" i="7"/>
  <c r="Z4" i="7"/>
  <c r="Z15" i="7"/>
  <c r="Z29" i="7"/>
  <c r="Z25" i="7"/>
  <c r="Z21" i="7"/>
  <c r="Z17" i="7"/>
  <c r="Z13" i="7"/>
  <c r="Z9" i="7"/>
  <c r="Z5" i="7"/>
  <c r="Z23" i="7"/>
  <c r="Z26" i="7"/>
  <c r="Z22" i="7"/>
  <c r="Z18" i="7"/>
  <c r="Z14" i="7"/>
  <c r="Z10" i="7"/>
  <c r="Z6" i="7"/>
  <c r="Z2" i="7"/>
  <c r="C108" i="4" l="1"/>
  <c r="Z108" i="4" s="1"/>
  <c r="Z97" i="4"/>
  <c r="Z85" i="7"/>
  <c r="D97" i="7"/>
  <c r="W97" i="7"/>
  <c r="Z67" i="7"/>
  <c r="Z72" i="7"/>
  <c r="F97" i="7"/>
  <c r="Z86" i="7"/>
  <c r="P97" i="7"/>
  <c r="L97" i="7"/>
  <c r="I97" i="7"/>
  <c r="Z70" i="7"/>
  <c r="M97" i="7"/>
  <c r="Y97" i="7"/>
  <c r="N97" i="7"/>
  <c r="R97" i="7"/>
  <c r="Z82" i="7"/>
  <c r="K97" i="7"/>
  <c r="Z84" i="7"/>
  <c r="Z71" i="7"/>
  <c r="Z66" i="7"/>
  <c r="Z69" i="7"/>
  <c r="V97" i="7"/>
  <c r="O97" i="7"/>
  <c r="H97" i="7"/>
  <c r="T97" i="7"/>
  <c r="E97" i="7"/>
  <c r="Q97" i="7"/>
  <c r="Z83" i="7"/>
  <c r="U97" i="7"/>
  <c r="J97" i="7"/>
  <c r="G97" i="7"/>
  <c r="S97" i="7"/>
  <c r="Z81" i="7"/>
  <c r="C97" i="7"/>
  <c r="Z22" i="3"/>
  <c r="Z23" i="3"/>
  <c r="Z24" i="3"/>
  <c r="Z25" i="3"/>
  <c r="Z26" i="3"/>
  <c r="Z27" i="3"/>
  <c r="Z28" i="3"/>
  <c r="Z29" i="3"/>
  <c r="J108" i="7" l="1"/>
  <c r="J109" i="7" s="1"/>
  <c r="J98" i="7"/>
  <c r="I108" i="7"/>
  <c r="I109" i="7" s="1"/>
  <c r="I98" i="7"/>
  <c r="D108" i="7"/>
  <c r="D109" i="7" s="1"/>
  <c r="D98" i="7"/>
  <c r="U108" i="7"/>
  <c r="U109" i="7" s="1"/>
  <c r="U98" i="7"/>
  <c r="Y108" i="7"/>
  <c r="Y109" i="7" s="1"/>
  <c r="Y98" i="7"/>
  <c r="S108" i="7"/>
  <c r="S109" i="7" s="1"/>
  <c r="S98" i="7"/>
  <c r="H108" i="7"/>
  <c r="H109" i="7" s="1"/>
  <c r="H98" i="7"/>
  <c r="M108" i="7"/>
  <c r="M109" i="7" s="1"/>
  <c r="M98" i="7"/>
  <c r="P108" i="7"/>
  <c r="P109" i="7" s="1"/>
  <c r="P98" i="7"/>
  <c r="C108" i="7"/>
  <c r="C109" i="7" s="1"/>
  <c r="C98" i="7"/>
  <c r="E108" i="7"/>
  <c r="E109" i="7" s="1"/>
  <c r="E98" i="7"/>
  <c r="V108" i="7"/>
  <c r="V109" i="7" s="1"/>
  <c r="V98" i="7"/>
  <c r="N108" i="7"/>
  <c r="N109" i="7" s="1"/>
  <c r="N98" i="7"/>
  <c r="F108" i="7"/>
  <c r="F109" i="7" s="1"/>
  <c r="F98" i="7"/>
  <c r="T108" i="7"/>
  <c r="T109" i="7" s="1"/>
  <c r="T98" i="7"/>
  <c r="K108" i="7"/>
  <c r="K109" i="7" s="1"/>
  <c r="K98" i="7"/>
  <c r="L108" i="7"/>
  <c r="L109" i="7" s="1"/>
  <c r="L98" i="7"/>
  <c r="G108" i="7"/>
  <c r="G109" i="7" s="1"/>
  <c r="G98" i="7"/>
  <c r="Q108" i="7"/>
  <c r="Q109" i="7" s="1"/>
  <c r="Q98" i="7"/>
  <c r="O108" i="7"/>
  <c r="O109" i="7" s="1"/>
  <c r="O98" i="7"/>
  <c r="R108" i="7"/>
  <c r="R109" i="7" s="1"/>
  <c r="R98" i="7"/>
  <c r="W108" i="7"/>
  <c r="W109" i="7" s="1"/>
  <c r="W98" i="7"/>
  <c r="Z97" i="7"/>
  <c r="Z17" i="3"/>
  <c r="Z18" i="3"/>
  <c r="Z19" i="3"/>
  <c r="Z20" i="3"/>
  <c r="Z21" i="3"/>
  <c r="Z13" i="3"/>
  <c r="Z14" i="3"/>
  <c r="Z15" i="3"/>
  <c r="Z16" i="3"/>
  <c r="Z109" i="7" l="1"/>
  <c r="Z98" i="7"/>
  <c r="Z108" i="7"/>
  <c r="Z46" i="3"/>
  <c r="Z44" i="3"/>
  <c r="Z36" i="3"/>
  <c r="Z37" i="3"/>
  <c r="Z38" i="3"/>
  <c r="Z31" i="3"/>
  <c r="Z32" i="3"/>
  <c r="Z33" i="3"/>
  <c r="Z30" i="3"/>
  <c r="Z41" i="3"/>
  <c r="A33" i="3"/>
  <c r="A32" i="3"/>
  <c r="A31" i="3"/>
  <c r="A30" i="3"/>
  <c r="AA67" i="3" l="1"/>
  <c r="Z48" i="3"/>
  <c r="Z43" i="3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Z2" i="6"/>
  <c r="A2" i="6"/>
  <c r="A48" i="3"/>
  <c r="A46" i="3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4" i="3"/>
  <c r="A4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4" i="3"/>
  <c r="A35" i="3"/>
  <c r="A36" i="3"/>
  <c r="A37" i="3"/>
  <c r="A38" i="3"/>
  <c r="A39" i="3"/>
  <c r="A40" i="3"/>
  <c r="A41" i="3"/>
  <c r="A42" i="3"/>
  <c r="A45" i="3"/>
  <c r="A47" i="3"/>
  <c r="A52" i="3"/>
  <c r="A53" i="3"/>
  <c r="A54" i="3"/>
  <c r="A55" i="3"/>
  <c r="A56" i="3"/>
  <c r="A57" i="3"/>
  <c r="A58" i="3"/>
  <c r="A59" i="3"/>
  <c r="A2" i="3"/>
  <c r="Z2" i="4" l="1"/>
  <c r="Z11" i="3" l="1"/>
  <c r="Z6" i="3" l="1"/>
  <c r="Z3" i="3"/>
  <c r="Z4" i="3"/>
  <c r="Z5" i="3"/>
  <c r="Z7" i="3"/>
  <c r="Z8" i="3"/>
  <c r="Z9" i="3"/>
  <c r="Z10" i="3"/>
  <c r="Z12" i="3"/>
  <c r="Z34" i="3"/>
  <c r="Z35" i="3"/>
  <c r="Z39" i="3"/>
  <c r="Z40" i="3"/>
  <c r="Z42" i="3"/>
  <c r="Z45" i="3"/>
  <c r="Z47" i="3"/>
  <c r="Z2" i="3"/>
  <c r="AA72" i="3"/>
</calcChain>
</file>

<file path=xl/sharedStrings.xml><?xml version="1.0" encoding="utf-8"?>
<sst xmlns="http://schemas.openxmlformats.org/spreadsheetml/2006/main" count="840" uniqueCount="263">
  <si>
    <t>CTRS</t>
  </si>
  <si>
    <t>DTT</t>
  </si>
  <si>
    <t>ESSQ</t>
  </si>
  <si>
    <t>LGTRS</t>
  </si>
  <si>
    <t>LSQ</t>
  </si>
  <si>
    <t>LTG</t>
  </si>
  <si>
    <t>MR</t>
  </si>
  <si>
    <t>RS</t>
  </si>
  <si>
    <t>SLTRS</t>
  </si>
  <si>
    <t>SS</t>
  </si>
  <si>
    <t>WH</t>
  </si>
  <si>
    <t>E1-1</t>
  </si>
  <si>
    <t>Total</t>
  </si>
  <si>
    <t>E1-2</t>
  </si>
  <si>
    <t>E10-1</t>
  </si>
  <si>
    <t>PR</t>
  </si>
  <si>
    <t>Unknown</t>
  </si>
  <si>
    <t>E10-2</t>
  </si>
  <si>
    <t>HTSQ</t>
  </si>
  <si>
    <t>E100-1</t>
  </si>
  <si>
    <t>MFR</t>
  </si>
  <si>
    <t>E100-2</t>
  </si>
  <si>
    <t>BS</t>
  </si>
  <si>
    <t>FSGSQ</t>
  </si>
  <si>
    <t>D100-1</t>
  </si>
  <si>
    <t>OG2N</t>
  </si>
  <si>
    <t>OG2W</t>
  </si>
  <si>
    <t>D100-2</t>
  </si>
  <si>
    <t>Grand Total</t>
  </si>
  <si>
    <t>Species</t>
  </si>
  <si>
    <t>E1-1 2011</t>
  </si>
  <si>
    <t>E1-1 2012</t>
  </si>
  <si>
    <t>E1-1 2014</t>
  </si>
  <si>
    <t>E1-1 2015</t>
  </si>
  <si>
    <t>E1-2 2011</t>
  </si>
  <si>
    <t>E1-2 2012</t>
  </si>
  <si>
    <t>E1-2 2014</t>
  </si>
  <si>
    <t>E1-2 2015</t>
  </si>
  <si>
    <t>E10-1 2011</t>
  </si>
  <si>
    <t>E10-1 2012</t>
  </si>
  <si>
    <t>E10-1 2014</t>
  </si>
  <si>
    <t>E10-1 2015</t>
  </si>
  <si>
    <t>E10-2 2011</t>
  </si>
  <si>
    <t>E10-2 2012</t>
  </si>
  <si>
    <t>E10-2 2014</t>
  </si>
  <si>
    <t>E10-2 2015</t>
  </si>
  <si>
    <t>E100-1 2012</t>
  </si>
  <si>
    <t>E100-1 2014</t>
  </si>
  <si>
    <t>E100-1 2015</t>
  </si>
  <si>
    <t>E100-2 2012</t>
  </si>
  <si>
    <t>E100-2 2014</t>
  </si>
  <si>
    <t>E100-2 2015</t>
  </si>
  <si>
    <t>D100-1 2011</t>
  </si>
  <si>
    <t>D100-1 2012</t>
  </si>
  <si>
    <t>D100-1 2014</t>
  </si>
  <si>
    <t>D100-1 2015</t>
  </si>
  <si>
    <t>D100-2 2011</t>
  </si>
  <si>
    <t>D100-2 2014</t>
  </si>
  <si>
    <t>D100-2 2015</t>
  </si>
  <si>
    <t>CBS</t>
  </si>
  <si>
    <t>RR</t>
  </si>
  <si>
    <t>OG2W 2011</t>
  </si>
  <si>
    <t>OG2W 2015</t>
  </si>
  <si>
    <t>OG2W 2014</t>
  </si>
  <si>
    <t>OG2N 2013</t>
  </si>
  <si>
    <t>OG2N 2014</t>
  </si>
  <si>
    <t>OG2N 2015</t>
  </si>
  <si>
    <t>F100-1 2011</t>
  </si>
  <si>
    <t>F100-2 2011</t>
  </si>
  <si>
    <t>D100-1-2016</t>
  </si>
  <si>
    <t>D100-2 2016</t>
  </si>
  <si>
    <t>E100-1-2016</t>
  </si>
  <si>
    <t>E100-2-2016</t>
  </si>
  <si>
    <t>PTSQ</t>
  </si>
  <si>
    <t>OG2N 2016</t>
  </si>
  <si>
    <t>OG2W 2016</t>
  </si>
  <si>
    <t>E10-2 2016</t>
  </si>
  <si>
    <t>E10-1 2016</t>
  </si>
  <si>
    <t>E1-1-2016</t>
  </si>
  <si>
    <t>E1-2 2016</t>
  </si>
  <si>
    <t>BS-recap</t>
  </si>
  <si>
    <t>CBS-recap</t>
  </si>
  <si>
    <t>CTRS-recap</t>
  </si>
  <si>
    <t>DTT-recap</t>
  </si>
  <si>
    <t>ESSQ-recap</t>
  </si>
  <si>
    <t>FSGSQ-recap</t>
  </si>
  <si>
    <t>HTSQ-recap</t>
  </si>
  <si>
    <t>LSRTRS (possible)-recap</t>
  </si>
  <si>
    <t>LGTRS-recap</t>
  </si>
  <si>
    <t>LSQ-recap</t>
  </si>
  <si>
    <t>LTG-recap</t>
  </si>
  <si>
    <t>MFR-recap</t>
  </si>
  <si>
    <t>MR-recap</t>
  </si>
  <si>
    <t>PR-recap</t>
  </si>
  <si>
    <t>PTSQ-recap</t>
  </si>
  <si>
    <t>RR-recap</t>
  </si>
  <si>
    <t>RS-recap</t>
  </si>
  <si>
    <t>SLTRS-recap</t>
  </si>
  <si>
    <t>SS-recap</t>
  </si>
  <si>
    <t>WH-recap</t>
  </si>
  <si>
    <t>F1-1-2011</t>
  </si>
  <si>
    <t>F1-2-2011</t>
  </si>
  <si>
    <t>BSQ?</t>
  </si>
  <si>
    <t>SSQ?</t>
  </si>
  <si>
    <t>F100-1 2012</t>
  </si>
  <si>
    <t>F100-2 2012</t>
  </si>
  <si>
    <t>D1-1-2012</t>
  </si>
  <si>
    <t>D1-2-2012</t>
  </si>
  <si>
    <t>D10-1-2012</t>
  </si>
  <si>
    <t>D10-2-2012</t>
  </si>
  <si>
    <t>2011</t>
  </si>
  <si>
    <t>2012</t>
  </si>
  <si>
    <t>2014</t>
  </si>
  <si>
    <t>2015</t>
  </si>
  <si>
    <t>2016</t>
  </si>
  <si>
    <t>BSQ?-recap</t>
  </si>
  <si>
    <t>SSQ?-recap</t>
  </si>
  <si>
    <t>TOTAL</t>
  </si>
  <si>
    <t>BS - Dead</t>
  </si>
  <si>
    <t>BSQ? - Dead</t>
  </si>
  <si>
    <t>CBS - Dead</t>
  </si>
  <si>
    <t>CTRS - Dead</t>
  </si>
  <si>
    <t>DTT - Dead</t>
  </si>
  <si>
    <t>ESSQ - Dead</t>
  </si>
  <si>
    <t>FSGSQ - Dead</t>
  </si>
  <si>
    <t>HTSQ - Dead</t>
  </si>
  <si>
    <t>LSRTRS? - Dead</t>
  </si>
  <si>
    <t>LGTRS - Dead</t>
  </si>
  <si>
    <t>LSQ - Dead</t>
  </si>
  <si>
    <t>LTG - Dead</t>
  </si>
  <si>
    <t>MFR - Dead</t>
  </si>
  <si>
    <t>MR - Dead</t>
  </si>
  <si>
    <t>PR - Dead</t>
  </si>
  <si>
    <t>PTSQ - Dead</t>
  </si>
  <si>
    <t>RR - Dead</t>
  </si>
  <si>
    <t>RS - Dead</t>
  </si>
  <si>
    <t>SLTRS - Dead</t>
  </si>
  <si>
    <t>SS - Dead</t>
  </si>
  <si>
    <t>SSQ? - Dead</t>
  </si>
  <si>
    <t>WH - Dead</t>
  </si>
  <si>
    <t>BS - omit</t>
  </si>
  <si>
    <t>BSQ? - omit</t>
  </si>
  <si>
    <t>CBS - omit</t>
  </si>
  <si>
    <t>CTRS - omit</t>
  </si>
  <si>
    <t>DTT - omit</t>
  </si>
  <si>
    <t>ESSQ - omit</t>
  </si>
  <si>
    <t>FSGSQ - omit</t>
  </si>
  <si>
    <t>HTSQ - omit</t>
  </si>
  <si>
    <t>LSRTRS? - omit</t>
  </si>
  <si>
    <t>LGTRS - omit</t>
  </si>
  <si>
    <t>LSQ - omit</t>
  </si>
  <si>
    <t>LTG - omit</t>
  </si>
  <si>
    <t>MFR - omit</t>
  </si>
  <si>
    <t>MR - omit</t>
  </si>
  <si>
    <t>PR - omit</t>
  </si>
  <si>
    <t>PTSQ - omit</t>
  </si>
  <si>
    <t>RR - omit</t>
  </si>
  <si>
    <t>RS - omit</t>
  </si>
  <si>
    <t>SLTRS - omit</t>
  </si>
  <si>
    <t>SS - omit</t>
  </si>
  <si>
    <t>SSQ? - omit</t>
  </si>
  <si>
    <t>WH - omit</t>
  </si>
  <si>
    <t>Unknown - omit</t>
  </si>
  <si>
    <t>D10-1</t>
  </si>
  <si>
    <t>D1-2</t>
  </si>
  <si>
    <t>D1-1</t>
  </si>
  <si>
    <t>D10-2</t>
  </si>
  <si>
    <t>F1-1</t>
  </si>
  <si>
    <t>F1-2</t>
  </si>
  <si>
    <t>F100-1</t>
  </si>
  <si>
    <t>F100-2</t>
  </si>
  <si>
    <t>Total by year SAFE</t>
  </si>
  <si>
    <t>Total by grid SAFE</t>
  </si>
  <si>
    <t>LETRS?</t>
  </si>
  <si>
    <t>Total by session</t>
  </si>
  <si>
    <t>SR</t>
  </si>
  <si>
    <t>Mean</t>
  </si>
  <si>
    <t>SD</t>
  </si>
  <si>
    <t>SE</t>
  </si>
  <si>
    <t>2013</t>
  </si>
  <si>
    <t>all</t>
  </si>
  <si>
    <t xml:space="preserve">permanent </t>
  </si>
  <si>
    <t>OP2E 2016</t>
  </si>
  <si>
    <t>OP2W 2016</t>
  </si>
  <si>
    <t>Total by Year OG</t>
  </si>
  <si>
    <t>OG1E 2012</t>
  </si>
  <si>
    <t>OG1N 2012</t>
  </si>
  <si>
    <t>OG1W2012</t>
  </si>
  <si>
    <t>OG3N 2013</t>
  </si>
  <si>
    <t>OG3E 2013</t>
  </si>
  <si>
    <t>OG3W 2013</t>
  </si>
  <si>
    <t>STTRS</t>
  </si>
  <si>
    <t>STTRS-recap</t>
  </si>
  <si>
    <t>Brown Spiny Rat</t>
  </si>
  <si>
    <t>Maxomys rajah</t>
  </si>
  <si>
    <t>Brooke's Squirrel</t>
  </si>
  <si>
    <t>Chestnut-Bellied Spiny Rat</t>
  </si>
  <si>
    <t>Maxomys ochraceiventer</t>
  </si>
  <si>
    <t>Common Treeshrew</t>
  </si>
  <si>
    <t>Tupaia glis</t>
  </si>
  <si>
    <t>Dark-Tailed Tree Rat</t>
  </si>
  <si>
    <t>Niviventer cremoriventer</t>
  </si>
  <si>
    <t>Earspot Squirrel</t>
  </si>
  <si>
    <t>Four-Striped Ground Sqiurrel</t>
  </si>
  <si>
    <t>Horse-Tailed Squirrel</t>
  </si>
  <si>
    <t>Lesser Treeshrew</t>
  </si>
  <si>
    <t>Tupaia minor</t>
  </si>
  <si>
    <t>Large Treeshrew</t>
  </si>
  <si>
    <t>Tupaia tana</t>
  </si>
  <si>
    <t>Low's Squirrel</t>
  </si>
  <si>
    <t>Sundasciurus lowii</t>
  </si>
  <si>
    <t>Long-Tailed Giant Rat</t>
  </si>
  <si>
    <t>Leopoldamys sabanus</t>
  </si>
  <si>
    <t>Malaysian Field Rat</t>
  </si>
  <si>
    <t>Rattus tiomanicus</t>
  </si>
  <si>
    <t>Muller's Rat</t>
  </si>
  <si>
    <t>Sundamys muelleri</t>
  </si>
  <si>
    <t>Polynesian Rat</t>
  </si>
  <si>
    <t>Rattus exulans</t>
  </si>
  <si>
    <t>Plantain Squirrel</t>
  </si>
  <si>
    <t>Black Rat</t>
  </si>
  <si>
    <t>Rattus rattus</t>
  </si>
  <si>
    <t>Red Spiny Rat</t>
  </si>
  <si>
    <t>Maxomys surifer</t>
  </si>
  <si>
    <t>Slender Treeshrew</t>
  </si>
  <si>
    <t>Tupaia gracilis</t>
  </si>
  <si>
    <t>Small Spiny Rat</t>
  </si>
  <si>
    <t>Maxomys baeodon</t>
  </si>
  <si>
    <t>Slender Squirrel</t>
  </si>
  <si>
    <t>Striped Treeshrew</t>
  </si>
  <si>
    <t>Whitehead's Rat</t>
  </si>
  <si>
    <t>Maxomys whiteheadi</t>
  </si>
  <si>
    <t>Lariscus hosei</t>
  </si>
  <si>
    <t>Sundasciurus hippurus</t>
  </si>
  <si>
    <t>Calliosciurus adamsi</t>
  </si>
  <si>
    <t>Calliosciurus notatus</t>
  </si>
  <si>
    <t>Sundasciurus tenuis</t>
  </si>
  <si>
    <t>Sundasciurus brookei</t>
  </si>
  <si>
    <t>Tupaia dorsalis</t>
  </si>
  <si>
    <t>Code</t>
  </si>
  <si>
    <t>Scientific</t>
  </si>
  <si>
    <t>OG1E</t>
  </si>
  <si>
    <t>OG1N</t>
  </si>
  <si>
    <t>OG1W</t>
  </si>
  <si>
    <t>OG3E</t>
  </si>
  <si>
    <t>OG3N</t>
  </si>
  <si>
    <t>OG3W</t>
  </si>
  <si>
    <t>OG1W 2012</t>
  </si>
  <si>
    <t>Overall Total</t>
  </si>
  <si>
    <t>Overall Total-F 2012</t>
  </si>
  <si>
    <t>Grand Total-F 2012</t>
  </si>
  <si>
    <t>TOTALS BY YEAR</t>
  </si>
  <si>
    <t>TOTALS BY GRID</t>
  </si>
  <si>
    <t>SAFE</t>
  </si>
  <si>
    <t>OG</t>
  </si>
  <si>
    <t>MEANS BY YEAR</t>
  </si>
  <si>
    <t>OVERALL TOTAL OF GROSS CAPTURES ACROSS ALL GRIDS AND YEARS</t>
  </si>
  <si>
    <t>MEANS BY YEAR IGNORING THE 2012 VALUES FOR F100</t>
  </si>
  <si>
    <t>STANDARD ERRORS BY YEAR</t>
  </si>
  <si>
    <t>STANDARD ERRORS BY YEAR IGNORING THE 2012 VALUES FOR F100</t>
  </si>
  <si>
    <t>OVERALL TOTAL OF RECAPTURES ACROSS GRIDS AND YEARS</t>
  </si>
  <si>
    <t>TOTAL BY YEAR</t>
  </si>
  <si>
    <t>TOTAL BY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</si>
</sst>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/>
    <xf numFmtId="0" fontId="0" fillId="5" borderId="0" xfId="0" applyFill="1" applyBorder="1"/>
    <xf numFmtId="0" fontId="0" fillId="5" borderId="1" xfId="0" applyFill="1" applyBorder="1"/>
    <xf numFmtId="0" fontId="1" fillId="5" borderId="0" xfId="0" applyFont="1" applyFill="1" applyBorder="1"/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 applyBorder="1"/>
    <xf numFmtId="0" fontId="1" fillId="2" borderId="1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5" borderId="3" xfId="0" applyFont="1" applyFill="1" applyBorder="1"/>
    <xf numFmtId="0" fontId="0" fillId="0" borderId="3" xfId="0" applyBorder="1" applyAlignment="1">
      <alignment horizontal="left"/>
    </xf>
    <xf numFmtId="0" fontId="0" fillId="0" borderId="0" xfId="0" applyBorder="1"/>
    <xf numFmtId="0" fontId="0" fillId="4" borderId="0" xfId="0" applyFill="1" applyBorder="1"/>
    <xf numFmtId="0" fontId="0" fillId="4" borderId="1" xfId="0" applyFill="1" applyBorder="1"/>
    <xf numFmtId="0" fontId="1" fillId="5" borderId="2" xfId="0" applyFont="1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2" fillId="6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2" xfId="0" applyFont="1" applyFill="1" applyBorder="1"/>
    <xf numFmtId="0" fontId="4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6" borderId="0" xfId="0" applyFont="1" applyFill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6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Border="1"/>
    <xf numFmtId="2" fontId="0" fillId="0" borderId="0" xfId="0" applyNumberFormat="1" applyBorder="1"/>
    <xf numFmtId="0" fontId="2" fillId="0" borderId="0" xfId="0" applyFont="1" applyFill="1" applyBorder="1"/>
    <xf numFmtId="0" fontId="3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0" fillId="7" borderId="0" xfId="0" applyFill="1" applyBorder="1"/>
    <xf numFmtId="0" fontId="3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6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1" xfId="0" applyFill="1" applyBorder="1"/>
    <xf numFmtId="0" fontId="3" fillId="0" borderId="3" xfId="0" applyFont="1" applyBorder="1"/>
    <xf numFmtId="0" fontId="3" fillId="0" borderId="1" xfId="0" applyFont="1" applyBorder="1"/>
    <xf numFmtId="0" fontId="0" fillId="0" borderId="0" xfId="0" quotePrefix="1" applyBorder="1" applyAlignment="1">
      <alignment horizontal="left"/>
    </xf>
    <xf numFmtId="0" fontId="4" fillId="3" borderId="3" xfId="0" applyFont="1" applyFill="1" applyBorder="1"/>
    <xf numFmtId="0" fontId="6" fillId="0" borderId="3" xfId="0" applyFont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1" fillId="5" borderId="1" xfId="0" applyFont="1" applyFill="1" applyBorder="1"/>
    <xf numFmtId="0" fontId="0" fillId="0" borderId="4" xfId="0" applyBorder="1"/>
    <xf numFmtId="0" fontId="1" fillId="5" borderId="4" xfId="0" applyFont="1" applyFill="1" applyBorder="1"/>
    <xf numFmtId="0" fontId="0" fillId="0" borderId="4" xfId="0" applyBorder="1" applyAlignment="1">
      <alignment horizontal="left"/>
    </xf>
    <xf numFmtId="0" fontId="2" fillId="8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6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10" xfId="0" applyFont="1" applyFill="1" applyBorder="1"/>
    <xf numFmtId="0" fontId="0" fillId="0" borderId="7" xfId="0" applyBorder="1" applyAlignment="1">
      <alignment horizontal="left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8" fillId="0" borderId="0" xfId="0" applyFont="1" applyFill="1" applyBorder="1"/>
    <xf numFmtId="0" fontId="8" fillId="0" borderId="1" xfId="0" applyFont="1" applyFill="1" applyBorder="1"/>
    <xf numFmtId="0" fontId="0" fillId="0" borderId="3" xfId="0" applyFill="1" applyBorder="1"/>
    <xf numFmtId="164" fontId="0" fillId="0" borderId="0" xfId="0" applyNumberFormat="1" applyFill="1" applyBorder="1"/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6" fillId="9" borderId="0" xfId="0" applyFont="1" applyFill="1" applyBorder="1" applyAlignment="1">
      <alignment horizontal="left"/>
    </xf>
    <xf numFmtId="0" fontId="4" fillId="9" borderId="0" xfId="0" applyFont="1" applyFill="1" applyBorder="1"/>
    <xf numFmtId="0" fontId="0" fillId="9" borderId="0" xfId="0" applyFill="1" applyBorder="1"/>
    <xf numFmtId="0" fontId="0" fillId="9" borderId="0" xfId="0" applyFill="1" applyBorder="1" applyAlignment="1">
      <alignment horizontal="left"/>
    </xf>
    <xf numFmtId="0" fontId="3" fillId="9" borderId="0" xfId="0" applyFont="1" applyFill="1" applyBorder="1"/>
    <xf numFmtId="0" fontId="4" fillId="9" borderId="0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6" borderId="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60"/>
  <sheetViews>
    <sheetView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N164" sqref="N164"/>
    </sheetView>
  </sheetViews>
  <sheetFormatPr defaultRowHeight="14.4" x14ac:dyDescent="0.3"/>
  <cols>
    <col min="1" max="1" width="8.88671875" style="27"/>
    <col min="2" max="2" width="12.33203125" customWidth="1"/>
    <col min="3" max="25" width="8.88671875" style="1"/>
    <col min="28" max="176" width="8.88671875" style="17"/>
  </cols>
  <sheetData>
    <row r="1" spans="1:176" s="26" customFormat="1" x14ac:dyDescent="0.3">
      <c r="A1" s="27"/>
      <c r="B1" s="25" t="s">
        <v>29</v>
      </c>
      <c r="C1" s="75" t="s">
        <v>22</v>
      </c>
      <c r="D1" s="75" t="s">
        <v>102</v>
      </c>
      <c r="E1" s="75" t="s">
        <v>59</v>
      </c>
      <c r="F1" s="75" t="s">
        <v>0</v>
      </c>
      <c r="G1" s="75" t="s">
        <v>1</v>
      </c>
      <c r="H1" s="75" t="s">
        <v>2</v>
      </c>
      <c r="I1" s="75" t="s">
        <v>23</v>
      </c>
      <c r="J1" s="75" t="s">
        <v>18</v>
      </c>
      <c r="K1" s="75" t="s">
        <v>173</v>
      </c>
      <c r="L1" s="75" t="s">
        <v>3</v>
      </c>
      <c r="M1" s="75" t="s">
        <v>4</v>
      </c>
      <c r="N1" s="75" t="s">
        <v>5</v>
      </c>
      <c r="O1" s="75" t="s">
        <v>20</v>
      </c>
      <c r="P1" s="75" t="s">
        <v>6</v>
      </c>
      <c r="Q1" s="75" t="s">
        <v>15</v>
      </c>
      <c r="R1" s="75" t="s">
        <v>73</v>
      </c>
      <c r="S1" s="75" t="s">
        <v>60</v>
      </c>
      <c r="T1" s="75" t="s">
        <v>7</v>
      </c>
      <c r="U1" s="75" t="s">
        <v>8</v>
      </c>
      <c r="V1" s="75" t="s">
        <v>9</v>
      </c>
      <c r="W1" s="75" t="s">
        <v>103</v>
      </c>
      <c r="X1" s="75" t="s">
        <v>191</v>
      </c>
      <c r="Y1" s="75" t="s">
        <v>10</v>
      </c>
      <c r="Z1" s="75" t="s">
        <v>117</v>
      </c>
      <c r="AA1" s="76" t="s">
        <v>175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</row>
    <row r="2" spans="1:176" x14ac:dyDescent="0.3">
      <c r="A2" s="27" t="str">
        <f>RIGHT(B2,4)</f>
        <v>2011</v>
      </c>
      <c r="B2" s="18" t="s">
        <v>30</v>
      </c>
      <c r="C2" s="3">
        <v>0</v>
      </c>
      <c r="D2" s="3">
        <v>0</v>
      </c>
      <c r="E2" s="3">
        <v>1</v>
      </c>
      <c r="F2" s="3">
        <v>0</v>
      </c>
      <c r="G2" s="3">
        <v>4</v>
      </c>
      <c r="H2" s="3">
        <v>0</v>
      </c>
      <c r="I2" s="3">
        <v>0</v>
      </c>
      <c r="J2" s="3">
        <v>0</v>
      </c>
      <c r="K2" s="3">
        <v>0</v>
      </c>
      <c r="L2" s="3">
        <v>8</v>
      </c>
      <c r="M2" s="3">
        <v>3</v>
      </c>
      <c r="N2" s="3">
        <v>12</v>
      </c>
      <c r="O2" s="3">
        <v>0</v>
      </c>
      <c r="P2" s="3">
        <v>12</v>
      </c>
      <c r="Q2" s="3">
        <v>8</v>
      </c>
      <c r="R2" s="3">
        <v>0</v>
      </c>
      <c r="S2" s="3">
        <v>12</v>
      </c>
      <c r="T2" s="3">
        <v>29</v>
      </c>
      <c r="U2" s="3">
        <v>2</v>
      </c>
      <c r="V2" s="3">
        <v>8</v>
      </c>
      <c r="W2" s="3">
        <v>0</v>
      </c>
      <c r="X2" s="3">
        <v>0</v>
      </c>
      <c r="Y2" s="3">
        <v>28</v>
      </c>
      <c r="Z2" s="17">
        <f>SUM(C2:Y2)</f>
        <v>127</v>
      </c>
      <c r="AA2">
        <f>COUNTIF(C2:Y2,"&gt;0")</f>
        <v>12</v>
      </c>
    </row>
    <row r="3" spans="1:176" x14ac:dyDescent="0.3">
      <c r="A3" s="27" t="str">
        <f t="shared" ref="A3:A62" si="0">RIGHT(B3,4)</f>
        <v>2012</v>
      </c>
      <c r="B3" s="18" t="s">
        <v>31</v>
      </c>
      <c r="C3" s="3">
        <v>0</v>
      </c>
      <c r="D3" s="3">
        <v>0</v>
      </c>
      <c r="E3" s="3">
        <v>0</v>
      </c>
      <c r="F3" s="3">
        <v>5</v>
      </c>
      <c r="G3" s="3">
        <v>8</v>
      </c>
      <c r="H3" s="3">
        <v>1</v>
      </c>
      <c r="I3" s="3">
        <v>0</v>
      </c>
      <c r="J3" s="3">
        <v>0</v>
      </c>
      <c r="K3" s="3">
        <v>0</v>
      </c>
      <c r="L3" s="3">
        <v>6</v>
      </c>
      <c r="M3" s="3">
        <v>8</v>
      </c>
      <c r="N3" s="3">
        <v>5</v>
      </c>
      <c r="O3" s="3">
        <v>0</v>
      </c>
      <c r="P3" s="3">
        <v>4</v>
      </c>
      <c r="Q3" s="3">
        <v>3</v>
      </c>
      <c r="R3" s="3">
        <v>0</v>
      </c>
      <c r="S3" s="3">
        <v>4</v>
      </c>
      <c r="T3" s="3">
        <v>6</v>
      </c>
      <c r="U3" s="3">
        <v>4</v>
      </c>
      <c r="V3" s="3">
        <v>10</v>
      </c>
      <c r="W3" s="3">
        <v>0</v>
      </c>
      <c r="X3" s="3">
        <v>0</v>
      </c>
      <c r="Y3" s="3">
        <v>22</v>
      </c>
      <c r="Z3" s="17">
        <f t="shared" ref="Z3:Z48" si="1">SUM(C3:Y3)</f>
        <v>86</v>
      </c>
      <c r="AA3">
        <f t="shared" ref="AA3:AA49" si="2">COUNTIF(C3:Y3,"&gt;0")</f>
        <v>13</v>
      </c>
    </row>
    <row r="4" spans="1:176" x14ac:dyDescent="0.3">
      <c r="A4" s="27" t="str">
        <f t="shared" si="0"/>
        <v>2014</v>
      </c>
      <c r="B4" s="18" t="s">
        <v>32</v>
      </c>
      <c r="C4" s="3">
        <v>0</v>
      </c>
      <c r="D4" s="3">
        <v>0</v>
      </c>
      <c r="E4" s="3">
        <v>0</v>
      </c>
      <c r="F4" s="3">
        <v>1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</v>
      </c>
      <c r="N4" s="3">
        <v>3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4</v>
      </c>
      <c r="U4" s="3">
        <v>2</v>
      </c>
      <c r="V4" s="3">
        <v>6</v>
      </c>
      <c r="W4" s="3">
        <v>0</v>
      </c>
      <c r="X4" s="3">
        <v>0</v>
      </c>
      <c r="Y4" s="3">
        <v>8</v>
      </c>
      <c r="Z4" s="17">
        <f t="shared" si="1"/>
        <v>30</v>
      </c>
      <c r="AA4">
        <f t="shared" si="2"/>
        <v>9</v>
      </c>
    </row>
    <row r="5" spans="1:176" x14ac:dyDescent="0.3">
      <c r="A5" s="27" t="str">
        <f t="shared" si="0"/>
        <v>2015</v>
      </c>
      <c r="B5" s="18" t="s">
        <v>33</v>
      </c>
      <c r="C5" s="3">
        <v>0</v>
      </c>
      <c r="D5" s="3">
        <v>0</v>
      </c>
      <c r="E5" s="3">
        <v>0</v>
      </c>
      <c r="F5" s="3">
        <v>3</v>
      </c>
      <c r="G5" s="3">
        <v>6</v>
      </c>
      <c r="H5" s="3">
        <v>1</v>
      </c>
      <c r="I5" s="3">
        <v>0</v>
      </c>
      <c r="J5" s="3">
        <v>0</v>
      </c>
      <c r="K5" s="3">
        <v>2</v>
      </c>
      <c r="L5" s="3">
        <v>6</v>
      </c>
      <c r="M5" s="3">
        <v>9</v>
      </c>
      <c r="N5" s="3">
        <v>3</v>
      </c>
      <c r="O5" s="3">
        <v>0</v>
      </c>
      <c r="P5" s="3">
        <v>3</v>
      </c>
      <c r="Q5" s="3">
        <v>0</v>
      </c>
      <c r="R5" s="3">
        <v>0</v>
      </c>
      <c r="S5" s="3">
        <v>0</v>
      </c>
      <c r="T5" s="3">
        <v>7</v>
      </c>
      <c r="U5" s="3">
        <v>12</v>
      </c>
      <c r="V5" s="3">
        <v>15</v>
      </c>
      <c r="W5" s="3">
        <v>0</v>
      </c>
      <c r="X5" s="3">
        <v>0</v>
      </c>
      <c r="Y5" s="3">
        <v>16</v>
      </c>
      <c r="Z5" s="17">
        <f t="shared" si="1"/>
        <v>83</v>
      </c>
      <c r="AA5">
        <f t="shared" si="2"/>
        <v>12</v>
      </c>
    </row>
    <row r="6" spans="1:176" x14ac:dyDescent="0.3">
      <c r="A6" s="27" t="str">
        <f t="shared" si="0"/>
        <v>2016</v>
      </c>
      <c r="B6" s="19" t="s">
        <v>78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5</v>
      </c>
      <c r="N6" s="2">
        <v>11</v>
      </c>
      <c r="O6" s="2">
        <v>0</v>
      </c>
      <c r="P6" s="2">
        <v>9</v>
      </c>
      <c r="Q6" s="2">
        <v>0</v>
      </c>
      <c r="R6" s="2">
        <v>0</v>
      </c>
      <c r="S6" s="2">
        <v>0</v>
      </c>
      <c r="T6" s="2">
        <v>9</v>
      </c>
      <c r="U6" s="2">
        <v>2</v>
      </c>
      <c r="V6" s="2">
        <v>0</v>
      </c>
      <c r="W6" s="2">
        <v>0</v>
      </c>
      <c r="X6" s="2">
        <v>0</v>
      </c>
      <c r="Y6" s="2">
        <v>16</v>
      </c>
      <c r="Z6" s="5">
        <f t="shared" si="1"/>
        <v>55</v>
      </c>
      <c r="AA6" s="5">
        <f t="shared" si="2"/>
        <v>9</v>
      </c>
    </row>
    <row r="7" spans="1:176" x14ac:dyDescent="0.3">
      <c r="A7" s="27" t="str">
        <f t="shared" si="0"/>
        <v>2011</v>
      </c>
      <c r="B7" s="13" t="s">
        <v>34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1</v>
      </c>
      <c r="I7" s="3">
        <v>0</v>
      </c>
      <c r="J7" s="3">
        <v>0</v>
      </c>
      <c r="K7" s="3">
        <v>1</v>
      </c>
      <c r="L7" s="3">
        <v>2</v>
      </c>
      <c r="M7" s="3">
        <v>3</v>
      </c>
      <c r="N7" s="3">
        <v>10</v>
      </c>
      <c r="O7" s="3">
        <v>0</v>
      </c>
      <c r="P7" s="3">
        <v>9</v>
      </c>
      <c r="Q7" s="3">
        <v>4</v>
      </c>
      <c r="R7" s="3">
        <v>0</v>
      </c>
      <c r="S7" s="3">
        <v>14</v>
      </c>
      <c r="T7" s="3">
        <v>26</v>
      </c>
      <c r="U7" s="3">
        <v>6</v>
      </c>
      <c r="V7" s="3">
        <v>10</v>
      </c>
      <c r="W7" s="3">
        <v>0</v>
      </c>
      <c r="X7" s="3">
        <v>0</v>
      </c>
      <c r="Y7" s="3">
        <v>44</v>
      </c>
      <c r="Z7" s="17">
        <f t="shared" si="1"/>
        <v>142</v>
      </c>
      <c r="AA7">
        <f t="shared" si="2"/>
        <v>14</v>
      </c>
    </row>
    <row r="8" spans="1:176" x14ac:dyDescent="0.3">
      <c r="A8" s="27" t="str">
        <f t="shared" si="0"/>
        <v>2012</v>
      </c>
      <c r="B8" s="13" t="s">
        <v>35</v>
      </c>
      <c r="C8" s="3">
        <v>1</v>
      </c>
      <c r="D8" s="3">
        <v>0</v>
      </c>
      <c r="E8" s="3">
        <v>0</v>
      </c>
      <c r="F8" s="3">
        <v>3</v>
      </c>
      <c r="G8" s="3">
        <v>14</v>
      </c>
      <c r="H8" s="3">
        <v>1</v>
      </c>
      <c r="I8" s="3">
        <v>1</v>
      </c>
      <c r="J8" s="3">
        <v>0</v>
      </c>
      <c r="K8" s="3">
        <v>1</v>
      </c>
      <c r="L8" s="3">
        <v>2</v>
      </c>
      <c r="M8" s="3">
        <v>6</v>
      </c>
      <c r="N8" s="3">
        <v>6</v>
      </c>
      <c r="O8" s="3">
        <v>0</v>
      </c>
      <c r="P8" s="3">
        <v>5</v>
      </c>
      <c r="Q8" s="3">
        <v>2</v>
      </c>
      <c r="R8" s="3">
        <v>0</v>
      </c>
      <c r="S8" s="3">
        <v>4</v>
      </c>
      <c r="T8" s="3">
        <v>13</v>
      </c>
      <c r="U8" s="3">
        <v>4</v>
      </c>
      <c r="V8" s="3">
        <v>10</v>
      </c>
      <c r="W8" s="3">
        <v>0</v>
      </c>
      <c r="X8" s="3">
        <v>0</v>
      </c>
      <c r="Y8" s="3">
        <v>29</v>
      </c>
      <c r="Z8" s="17">
        <f t="shared" si="1"/>
        <v>102</v>
      </c>
      <c r="AA8">
        <f t="shared" si="2"/>
        <v>16</v>
      </c>
    </row>
    <row r="9" spans="1:176" x14ac:dyDescent="0.3">
      <c r="A9" s="27" t="str">
        <f t="shared" si="0"/>
        <v>2014</v>
      </c>
      <c r="B9" s="13" t="s">
        <v>36</v>
      </c>
      <c r="C9" s="3">
        <v>0</v>
      </c>
      <c r="D9" s="3">
        <v>0</v>
      </c>
      <c r="E9" s="3">
        <v>1</v>
      </c>
      <c r="F9" s="3">
        <v>3</v>
      </c>
      <c r="G9" s="3">
        <v>5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4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3">
        <v>5</v>
      </c>
      <c r="U9" s="3">
        <v>2</v>
      </c>
      <c r="V9" s="3">
        <v>4</v>
      </c>
      <c r="W9" s="3">
        <v>0</v>
      </c>
      <c r="X9" s="3">
        <v>0</v>
      </c>
      <c r="Y9" s="3">
        <v>9</v>
      </c>
      <c r="Z9" s="17">
        <f t="shared" si="1"/>
        <v>35</v>
      </c>
      <c r="AA9">
        <f t="shared" si="2"/>
        <v>10</v>
      </c>
    </row>
    <row r="10" spans="1:176" x14ac:dyDescent="0.3">
      <c r="A10" s="27" t="str">
        <f t="shared" si="0"/>
        <v>2015</v>
      </c>
      <c r="B10" s="13" t="s">
        <v>37</v>
      </c>
      <c r="C10" s="3">
        <v>0</v>
      </c>
      <c r="D10" s="3">
        <v>0</v>
      </c>
      <c r="E10" s="3">
        <v>0</v>
      </c>
      <c r="F10" s="3">
        <v>5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5</v>
      </c>
      <c r="M10" s="3">
        <v>10</v>
      </c>
      <c r="N10" s="3">
        <v>2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5</v>
      </c>
      <c r="U10" s="3">
        <v>6</v>
      </c>
      <c r="V10" s="3">
        <v>6</v>
      </c>
      <c r="W10" s="3">
        <v>0</v>
      </c>
      <c r="X10" s="3">
        <v>0</v>
      </c>
      <c r="Y10" s="3">
        <v>17</v>
      </c>
      <c r="Z10" s="17">
        <f t="shared" si="1"/>
        <v>59</v>
      </c>
      <c r="AA10">
        <f t="shared" si="2"/>
        <v>10</v>
      </c>
    </row>
    <row r="11" spans="1:176" x14ac:dyDescent="0.3">
      <c r="A11" s="108" t="str">
        <f t="shared" si="0"/>
        <v>2016</v>
      </c>
      <c r="B11" s="14" t="s">
        <v>79</v>
      </c>
      <c r="C11" s="2">
        <v>0</v>
      </c>
      <c r="D11" s="2">
        <v>0</v>
      </c>
      <c r="E11" s="2">
        <v>0</v>
      </c>
      <c r="F11" s="2">
        <v>2</v>
      </c>
      <c r="G11" s="2">
        <v>8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15</v>
      </c>
      <c r="N11" s="2">
        <v>1</v>
      </c>
      <c r="O11" s="2">
        <v>0</v>
      </c>
      <c r="P11" s="2">
        <v>2</v>
      </c>
      <c r="Q11" s="2">
        <v>2</v>
      </c>
      <c r="R11" s="2">
        <v>0</v>
      </c>
      <c r="S11" s="2">
        <v>0</v>
      </c>
      <c r="T11" s="2">
        <v>5</v>
      </c>
      <c r="U11" s="2">
        <v>5</v>
      </c>
      <c r="V11" s="2">
        <v>0</v>
      </c>
      <c r="W11" s="2">
        <v>0</v>
      </c>
      <c r="X11" s="2">
        <v>0</v>
      </c>
      <c r="Y11" s="2">
        <v>34</v>
      </c>
      <c r="Z11" s="113">
        <f t="shared" si="1"/>
        <v>77</v>
      </c>
      <c r="AA11" s="5">
        <f t="shared" si="2"/>
        <v>10</v>
      </c>
    </row>
    <row r="12" spans="1:176" x14ac:dyDescent="0.3">
      <c r="A12" s="27" t="str">
        <f t="shared" si="0"/>
        <v>2011</v>
      </c>
      <c r="B12" s="9" t="s">
        <v>38</v>
      </c>
      <c r="C12" s="3">
        <v>0</v>
      </c>
      <c r="D12" s="3">
        <v>0</v>
      </c>
      <c r="E12" s="3">
        <v>0</v>
      </c>
      <c r="F12" s="3">
        <v>1</v>
      </c>
      <c r="G12" s="3">
        <v>9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8</v>
      </c>
      <c r="N12" s="3">
        <v>5</v>
      </c>
      <c r="O12" s="3">
        <v>0</v>
      </c>
      <c r="P12" s="3">
        <v>5</v>
      </c>
      <c r="Q12" s="3">
        <v>5</v>
      </c>
      <c r="R12" s="3">
        <v>0</v>
      </c>
      <c r="S12" s="3">
        <v>8</v>
      </c>
      <c r="T12" s="3">
        <v>11</v>
      </c>
      <c r="U12" s="3">
        <v>2</v>
      </c>
      <c r="V12" s="3">
        <v>10</v>
      </c>
      <c r="W12" s="3">
        <v>0</v>
      </c>
      <c r="X12" s="3">
        <v>0</v>
      </c>
      <c r="Y12" s="3">
        <v>15</v>
      </c>
      <c r="Z12" s="17">
        <f t="shared" si="1"/>
        <v>80</v>
      </c>
      <c r="AA12">
        <f t="shared" si="2"/>
        <v>12</v>
      </c>
    </row>
    <row r="13" spans="1:176" x14ac:dyDescent="0.3">
      <c r="A13" s="27" t="str">
        <f t="shared" si="0"/>
        <v>2012</v>
      </c>
      <c r="B13" s="9" t="s">
        <v>39</v>
      </c>
      <c r="C13" s="3">
        <v>0</v>
      </c>
      <c r="D13" s="3">
        <v>0</v>
      </c>
      <c r="E13" s="3">
        <v>0</v>
      </c>
      <c r="F13" s="3">
        <v>2</v>
      </c>
      <c r="G13" s="3">
        <v>10</v>
      </c>
      <c r="H13" s="3">
        <v>2</v>
      </c>
      <c r="I13" s="3">
        <v>0</v>
      </c>
      <c r="J13" s="3">
        <v>0</v>
      </c>
      <c r="K13" s="3">
        <v>0</v>
      </c>
      <c r="L13" s="3">
        <v>4</v>
      </c>
      <c r="M13" s="3">
        <v>5</v>
      </c>
      <c r="N13" s="3">
        <v>1</v>
      </c>
      <c r="O13" s="3">
        <v>0</v>
      </c>
      <c r="P13" s="3">
        <v>3</v>
      </c>
      <c r="Q13" s="3">
        <v>2</v>
      </c>
      <c r="R13" s="3">
        <v>0</v>
      </c>
      <c r="S13" s="3">
        <v>0</v>
      </c>
      <c r="T13" s="3">
        <v>3</v>
      </c>
      <c r="U13" s="3">
        <v>4</v>
      </c>
      <c r="V13" s="3">
        <v>9</v>
      </c>
      <c r="W13" s="3">
        <v>0</v>
      </c>
      <c r="X13" s="3">
        <v>0</v>
      </c>
      <c r="Y13" s="3">
        <v>10</v>
      </c>
      <c r="Z13" s="17">
        <f t="shared" si="1"/>
        <v>55</v>
      </c>
      <c r="AA13">
        <f t="shared" si="2"/>
        <v>12</v>
      </c>
    </row>
    <row r="14" spans="1:176" x14ac:dyDescent="0.3">
      <c r="A14" s="27" t="str">
        <f t="shared" si="0"/>
        <v>2014</v>
      </c>
      <c r="B14" s="9" t="s">
        <v>40</v>
      </c>
      <c r="C14" s="3">
        <v>0</v>
      </c>
      <c r="D14" s="3">
        <v>0</v>
      </c>
      <c r="E14" s="3">
        <v>0</v>
      </c>
      <c r="F14" s="3">
        <v>2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3</v>
      </c>
      <c r="M14" s="3">
        <v>4</v>
      </c>
      <c r="N14" s="3">
        <v>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4</v>
      </c>
      <c r="U14" s="3">
        <v>2</v>
      </c>
      <c r="V14" s="3">
        <v>4</v>
      </c>
      <c r="W14" s="3">
        <v>0</v>
      </c>
      <c r="X14" s="3">
        <v>0</v>
      </c>
      <c r="Y14" s="3">
        <v>3</v>
      </c>
      <c r="Z14" s="17">
        <f t="shared" si="1"/>
        <v>28</v>
      </c>
      <c r="AA14">
        <f t="shared" si="2"/>
        <v>9</v>
      </c>
    </row>
    <row r="15" spans="1:176" x14ac:dyDescent="0.3">
      <c r="A15" s="75" t="str">
        <f t="shared" si="0"/>
        <v>2015</v>
      </c>
      <c r="B15" s="9" t="s">
        <v>41</v>
      </c>
      <c r="C15" s="3">
        <v>0</v>
      </c>
      <c r="D15" s="3">
        <v>0</v>
      </c>
      <c r="E15" s="3">
        <v>0</v>
      </c>
      <c r="F15" s="3">
        <v>1</v>
      </c>
      <c r="G15" s="3">
        <v>4</v>
      </c>
      <c r="H15" s="3">
        <v>0</v>
      </c>
      <c r="I15" s="3">
        <v>0</v>
      </c>
      <c r="J15" s="3">
        <v>0</v>
      </c>
      <c r="K15" s="3">
        <v>0</v>
      </c>
      <c r="L15" s="3">
        <v>2</v>
      </c>
      <c r="M15" s="3">
        <v>6</v>
      </c>
      <c r="N15" s="3">
        <v>5</v>
      </c>
      <c r="O15" s="3">
        <v>0</v>
      </c>
      <c r="P15" s="3">
        <v>7</v>
      </c>
      <c r="Q15" s="3">
        <v>2</v>
      </c>
      <c r="R15" s="3">
        <v>0</v>
      </c>
      <c r="S15" s="3">
        <v>0</v>
      </c>
      <c r="T15" s="3">
        <v>12</v>
      </c>
      <c r="U15" s="3">
        <v>2</v>
      </c>
      <c r="V15" s="3">
        <v>1</v>
      </c>
      <c r="W15" s="3">
        <v>0</v>
      </c>
      <c r="X15" s="3">
        <v>0</v>
      </c>
      <c r="Y15" s="3">
        <v>17</v>
      </c>
      <c r="Z15" s="17">
        <f t="shared" si="1"/>
        <v>59</v>
      </c>
      <c r="AA15" s="17">
        <f t="shared" si="2"/>
        <v>11</v>
      </c>
    </row>
    <row r="16" spans="1:176" s="5" customFormat="1" x14ac:dyDescent="0.3">
      <c r="A16" s="108" t="str">
        <f t="shared" si="0"/>
        <v>2016</v>
      </c>
      <c r="B16" s="10" t="s">
        <v>77</v>
      </c>
      <c r="C16" s="2">
        <v>0</v>
      </c>
      <c r="D16" s="2">
        <v>0</v>
      </c>
      <c r="E16" s="2">
        <v>0</v>
      </c>
      <c r="F16" s="2">
        <v>1</v>
      </c>
      <c r="G16" s="2">
        <v>3</v>
      </c>
      <c r="H16" s="2">
        <v>0</v>
      </c>
      <c r="I16" s="2">
        <v>0</v>
      </c>
      <c r="J16" s="2">
        <v>0</v>
      </c>
      <c r="K16" s="2">
        <v>0</v>
      </c>
      <c r="L16" s="2">
        <v>2</v>
      </c>
      <c r="M16" s="2">
        <v>9</v>
      </c>
      <c r="N16" s="2">
        <v>3</v>
      </c>
      <c r="O16" s="2">
        <v>0</v>
      </c>
      <c r="P16" s="2">
        <v>7</v>
      </c>
      <c r="Q16" s="2">
        <v>2</v>
      </c>
      <c r="R16" s="2">
        <v>0</v>
      </c>
      <c r="S16" s="2">
        <v>0</v>
      </c>
      <c r="T16" s="2">
        <v>6</v>
      </c>
      <c r="U16" s="2">
        <v>0</v>
      </c>
      <c r="V16" s="2">
        <v>6</v>
      </c>
      <c r="W16" s="2">
        <v>0</v>
      </c>
      <c r="X16" s="2">
        <v>0</v>
      </c>
      <c r="Y16" s="2">
        <v>29</v>
      </c>
      <c r="Z16" s="5">
        <f t="shared" si="1"/>
        <v>68</v>
      </c>
      <c r="AA16" s="5">
        <f t="shared" si="2"/>
        <v>10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</row>
    <row r="17" spans="1:176" x14ac:dyDescent="0.3">
      <c r="A17" s="27" t="str">
        <f t="shared" si="0"/>
        <v>2011</v>
      </c>
      <c r="B17" s="11" t="s">
        <v>42</v>
      </c>
      <c r="C17" s="3">
        <v>0</v>
      </c>
      <c r="D17" s="3">
        <v>0</v>
      </c>
      <c r="E17" s="3">
        <v>0</v>
      </c>
      <c r="F17" s="3">
        <v>6</v>
      </c>
      <c r="G17" s="3">
        <v>9</v>
      </c>
      <c r="H17" s="3">
        <v>3</v>
      </c>
      <c r="I17" s="3">
        <v>1</v>
      </c>
      <c r="J17" s="3">
        <v>0</v>
      </c>
      <c r="K17" s="3">
        <v>2</v>
      </c>
      <c r="L17" s="3">
        <v>4</v>
      </c>
      <c r="M17" s="3">
        <v>4</v>
      </c>
      <c r="N17" s="3">
        <v>2</v>
      </c>
      <c r="O17" s="3">
        <v>0</v>
      </c>
      <c r="P17" s="3">
        <v>3</v>
      </c>
      <c r="Q17" s="3">
        <v>1</v>
      </c>
      <c r="R17" s="3">
        <v>0</v>
      </c>
      <c r="S17" s="3">
        <v>2</v>
      </c>
      <c r="T17" s="3">
        <v>25</v>
      </c>
      <c r="U17" s="3">
        <v>2</v>
      </c>
      <c r="V17" s="3">
        <v>6</v>
      </c>
      <c r="W17" s="3">
        <v>0</v>
      </c>
      <c r="X17" s="3">
        <v>0</v>
      </c>
      <c r="Y17" s="3">
        <v>10</v>
      </c>
      <c r="Z17" s="17">
        <f t="shared" si="1"/>
        <v>80</v>
      </c>
      <c r="AA17">
        <f t="shared" si="2"/>
        <v>15</v>
      </c>
    </row>
    <row r="18" spans="1:176" x14ac:dyDescent="0.3">
      <c r="A18" s="27" t="str">
        <f t="shared" si="0"/>
        <v>2012</v>
      </c>
      <c r="B18" s="11" t="s">
        <v>43</v>
      </c>
      <c r="C18" s="3">
        <v>0</v>
      </c>
      <c r="D18" s="3">
        <v>0</v>
      </c>
      <c r="E18" s="3">
        <v>0</v>
      </c>
      <c r="F18" s="3">
        <v>5</v>
      </c>
      <c r="G18" s="3">
        <v>2</v>
      </c>
      <c r="H18" s="3">
        <v>1</v>
      </c>
      <c r="I18" s="3">
        <v>0</v>
      </c>
      <c r="J18" s="3">
        <v>0</v>
      </c>
      <c r="K18" s="3">
        <v>2</v>
      </c>
      <c r="L18" s="3">
        <v>3</v>
      </c>
      <c r="M18" s="3">
        <v>10</v>
      </c>
      <c r="N18" s="3">
        <v>4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18</v>
      </c>
      <c r="U18" s="3">
        <v>3</v>
      </c>
      <c r="V18" s="3">
        <v>9</v>
      </c>
      <c r="W18" s="3">
        <v>0</v>
      </c>
      <c r="X18" s="3">
        <v>0</v>
      </c>
      <c r="Y18" s="3">
        <v>4</v>
      </c>
      <c r="Z18" s="17">
        <f t="shared" si="1"/>
        <v>61</v>
      </c>
      <c r="AA18">
        <f t="shared" si="2"/>
        <v>11</v>
      </c>
    </row>
    <row r="19" spans="1:176" x14ac:dyDescent="0.3">
      <c r="A19" s="27" t="str">
        <f t="shared" si="0"/>
        <v>2014</v>
      </c>
      <c r="B19" s="11" t="s">
        <v>44</v>
      </c>
      <c r="C19" s="3">
        <v>0</v>
      </c>
      <c r="D19" s="3">
        <v>0</v>
      </c>
      <c r="E19" s="3">
        <v>0</v>
      </c>
      <c r="F19" s="3">
        <v>3</v>
      </c>
      <c r="G19" s="3">
        <v>3</v>
      </c>
      <c r="H19" s="3">
        <v>1</v>
      </c>
      <c r="I19" s="3">
        <v>0</v>
      </c>
      <c r="J19" s="3">
        <v>0</v>
      </c>
      <c r="K19" s="3">
        <v>1</v>
      </c>
      <c r="L19" s="3">
        <v>3</v>
      </c>
      <c r="M19" s="3">
        <v>3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7</v>
      </c>
      <c r="U19" s="3">
        <v>1</v>
      </c>
      <c r="V19" s="3">
        <v>3</v>
      </c>
      <c r="W19" s="3">
        <v>0</v>
      </c>
      <c r="X19" s="3">
        <v>0</v>
      </c>
      <c r="Y19" s="3">
        <v>3</v>
      </c>
      <c r="Z19" s="17">
        <f t="shared" si="1"/>
        <v>28</v>
      </c>
      <c r="AA19">
        <f t="shared" si="2"/>
        <v>10</v>
      </c>
    </row>
    <row r="20" spans="1:176" x14ac:dyDescent="0.3">
      <c r="A20" s="27" t="str">
        <f t="shared" si="0"/>
        <v>2015</v>
      </c>
      <c r="B20" s="11" t="s">
        <v>45</v>
      </c>
      <c r="C20" s="3">
        <v>0</v>
      </c>
      <c r="D20" s="3">
        <v>0</v>
      </c>
      <c r="E20" s="3">
        <v>1</v>
      </c>
      <c r="F20" s="3">
        <v>0</v>
      </c>
      <c r="G20" s="3">
        <v>7</v>
      </c>
      <c r="H20" s="3">
        <v>1</v>
      </c>
      <c r="I20" s="3">
        <v>0</v>
      </c>
      <c r="J20" s="3">
        <v>1</v>
      </c>
      <c r="K20" s="3">
        <v>0</v>
      </c>
      <c r="L20" s="3">
        <v>2</v>
      </c>
      <c r="M20" s="3">
        <v>3</v>
      </c>
      <c r="N20" s="3">
        <v>1</v>
      </c>
      <c r="O20" s="3">
        <v>0</v>
      </c>
      <c r="P20" s="3">
        <v>2</v>
      </c>
      <c r="Q20" s="3">
        <v>0</v>
      </c>
      <c r="R20" s="3">
        <v>0</v>
      </c>
      <c r="S20" s="3">
        <v>0</v>
      </c>
      <c r="T20" s="3">
        <v>11</v>
      </c>
      <c r="U20" s="3">
        <v>0</v>
      </c>
      <c r="V20" s="3">
        <v>4</v>
      </c>
      <c r="W20" s="3">
        <v>0</v>
      </c>
      <c r="X20" s="3">
        <v>0</v>
      </c>
      <c r="Y20" s="3">
        <v>20</v>
      </c>
      <c r="Z20" s="17">
        <f t="shared" si="1"/>
        <v>53</v>
      </c>
      <c r="AA20">
        <f t="shared" si="2"/>
        <v>11</v>
      </c>
    </row>
    <row r="21" spans="1:176" x14ac:dyDescent="0.3">
      <c r="A21" s="108" t="str">
        <f t="shared" si="0"/>
        <v>2016</v>
      </c>
      <c r="B21" s="12" t="s">
        <v>76</v>
      </c>
      <c r="C21" s="2">
        <v>0</v>
      </c>
      <c r="D21" s="2">
        <v>0</v>
      </c>
      <c r="E21" s="2">
        <v>0</v>
      </c>
      <c r="F21" s="2">
        <v>2</v>
      </c>
      <c r="G21" s="2">
        <v>5</v>
      </c>
      <c r="H21" s="2">
        <v>0</v>
      </c>
      <c r="I21" s="2">
        <v>0</v>
      </c>
      <c r="J21" s="2">
        <v>0</v>
      </c>
      <c r="K21" s="2">
        <v>0</v>
      </c>
      <c r="L21" s="2">
        <v>2</v>
      </c>
      <c r="M21" s="2">
        <v>7</v>
      </c>
      <c r="N21" s="2">
        <v>2</v>
      </c>
      <c r="O21" s="2">
        <v>0</v>
      </c>
      <c r="P21" s="2">
        <v>3</v>
      </c>
      <c r="Q21" s="2">
        <v>3</v>
      </c>
      <c r="R21" s="2">
        <v>0</v>
      </c>
      <c r="S21" s="2">
        <v>0</v>
      </c>
      <c r="T21" s="2">
        <v>7</v>
      </c>
      <c r="U21" s="2">
        <v>0</v>
      </c>
      <c r="V21" s="2">
        <v>0</v>
      </c>
      <c r="W21" s="2">
        <v>0</v>
      </c>
      <c r="X21" s="2">
        <v>0</v>
      </c>
      <c r="Y21" s="2">
        <v>24</v>
      </c>
      <c r="Z21" s="5">
        <f t="shared" si="1"/>
        <v>55</v>
      </c>
      <c r="AA21" s="5">
        <f t="shared" si="2"/>
        <v>9</v>
      </c>
    </row>
    <row r="22" spans="1:176" x14ac:dyDescent="0.3">
      <c r="A22" s="27" t="str">
        <f t="shared" si="0"/>
        <v>2012</v>
      </c>
      <c r="B22" s="6" t="s">
        <v>46</v>
      </c>
      <c r="C22" s="3">
        <v>0</v>
      </c>
      <c r="D22" s="3">
        <v>0</v>
      </c>
      <c r="E22" s="3">
        <v>0</v>
      </c>
      <c r="F22" s="3">
        <v>1</v>
      </c>
      <c r="G22" s="3">
        <v>2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13</v>
      </c>
      <c r="U22" s="3">
        <v>0</v>
      </c>
      <c r="V22" s="3">
        <v>10</v>
      </c>
      <c r="W22" s="3">
        <v>0</v>
      </c>
      <c r="X22" s="3">
        <v>0</v>
      </c>
      <c r="Y22" s="3">
        <v>9</v>
      </c>
      <c r="Z22" s="17">
        <f t="shared" si="1"/>
        <v>37</v>
      </c>
      <c r="AA22">
        <f t="shared" si="2"/>
        <v>7</v>
      </c>
    </row>
    <row r="23" spans="1:176" x14ac:dyDescent="0.3">
      <c r="A23" s="27" t="str">
        <f t="shared" si="0"/>
        <v>2014</v>
      </c>
      <c r="B23" s="6" t="s">
        <v>47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</v>
      </c>
      <c r="M23" s="3">
        <v>6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9</v>
      </c>
      <c r="U23" s="3">
        <v>4</v>
      </c>
      <c r="V23" s="3">
        <v>7</v>
      </c>
      <c r="W23" s="3">
        <v>0</v>
      </c>
      <c r="X23" s="3">
        <v>0</v>
      </c>
      <c r="Y23" s="3">
        <v>1</v>
      </c>
      <c r="Z23" s="17">
        <f t="shared" si="1"/>
        <v>31</v>
      </c>
      <c r="AA23">
        <f t="shared" si="2"/>
        <v>8</v>
      </c>
    </row>
    <row r="24" spans="1:176" x14ac:dyDescent="0.3">
      <c r="A24" s="27" t="str">
        <f t="shared" si="0"/>
        <v>2015</v>
      </c>
      <c r="B24" s="6" t="s">
        <v>48</v>
      </c>
      <c r="C24" s="3">
        <v>0</v>
      </c>
      <c r="D24" s="3">
        <v>0</v>
      </c>
      <c r="E24" s="3">
        <v>0</v>
      </c>
      <c r="F24" s="3">
        <v>3</v>
      </c>
      <c r="G24" s="3">
        <v>17</v>
      </c>
      <c r="H24" s="3">
        <v>3</v>
      </c>
      <c r="I24" s="3">
        <v>0</v>
      </c>
      <c r="J24" s="3">
        <v>0</v>
      </c>
      <c r="K24" s="3">
        <v>0</v>
      </c>
      <c r="L24" s="3">
        <v>2</v>
      </c>
      <c r="M24" s="3">
        <v>3</v>
      </c>
      <c r="N24" s="3">
        <v>5</v>
      </c>
      <c r="O24" s="3">
        <v>1</v>
      </c>
      <c r="P24" s="3">
        <v>3</v>
      </c>
      <c r="Q24" s="3">
        <v>2</v>
      </c>
      <c r="R24" s="3">
        <v>0</v>
      </c>
      <c r="S24" s="3">
        <v>0</v>
      </c>
      <c r="T24" s="3">
        <v>12</v>
      </c>
      <c r="U24" s="3">
        <v>6</v>
      </c>
      <c r="V24" s="3">
        <v>11</v>
      </c>
      <c r="W24" s="3">
        <v>0</v>
      </c>
      <c r="X24" s="3">
        <v>0</v>
      </c>
      <c r="Y24" s="3">
        <v>16</v>
      </c>
      <c r="Z24" s="17">
        <f t="shared" si="1"/>
        <v>84</v>
      </c>
      <c r="AA24">
        <f t="shared" si="2"/>
        <v>13</v>
      </c>
    </row>
    <row r="25" spans="1:176" x14ac:dyDescent="0.3">
      <c r="A25" s="108" t="str">
        <f t="shared" si="0"/>
        <v>2016</v>
      </c>
      <c r="B25" s="7" t="s">
        <v>71</v>
      </c>
      <c r="C25" s="2">
        <v>0</v>
      </c>
      <c r="D25" s="2">
        <v>0</v>
      </c>
      <c r="E25" s="2">
        <v>0</v>
      </c>
      <c r="F25" s="2">
        <v>2</v>
      </c>
      <c r="G25" s="2">
        <v>20</v>
      </c>
      <c r="H25" s="2">
        <v>1</v>
      </c>
      <c r="I25" s="2">
        <v>0</v>
      </c>
      <c r="J25" s="2">
        <v>0</v>
      </c>
      <c r="K25" s="2">
        <v>0</v>
      </c>
      <c r="L25" s="2">
        <v>3</v>
      </c>
      <c r="M25" s="2">
        <v>7</v>
      </c>
      <c r="N25" s="2">
        <v>2</v>
      </c>
      <c r="O25" s="2">
        <v>0</v>
      </c>
      <c r="P25" s="2">
        <v>4</v>
      </c>
      <c r="Q25" s="2">
        <v>4</v>
      </c>
      <c r="R25" s="2">
        <v>0</v>
      </c>
      <c r="S25" s="2">
        <v>0</v>
      </c>
      <c r="T25" s="2">
        <v>10</v>
      </c>
      <c r="U25" s="2">
        <v>2</v>
      </c>
      <c r="V25" s="2">
        <v>10</v>
      </c>
      <c r="W25" s="2">
        <v>0</v>
      </c>
      <c r="X25" s="2">
        <v>0</v>
      </c>
      <c r="Y25" s="2">
        <v>23</v>
      </c>
      <c r="Z25" s="5">
        <f t="shared" si="1"/>
        <v>88</v>
      </c>
      <c r="AA25" s="5">
        <f t="shared" si="2"/>
        <v>12</v>
      </c>
    </row>
    <row r="26" spans="1:176" s="17" customFormat="1" x14ac:dyDescent="0.3">
      <c r="A26" s="75" t="str">
        <f t="shared" si="0"/>
        <v>2012</v>
      </c>
      <c r="B26" s="8" t="s">
        <v>49</v>
      </c>
      <c r="C26" s="3">
        <v>1</v>
      </c>
      <c r="D26" s="3">
        <v>0</v>
      </c>
      <c r="E26" s="3">
        <v>0</v>
      </c>
      <c r="F26" s="3">
        <v>2</v>
      </c>
      <c r="G26" s="3">
        <v>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2</v>
      </c>
      <c r="N26" s="3">
        <v>4</v>
      </c>
      <c r="O26" s="3">
        <v>0</v>
      </c>
      <c r="P26" s="3">
        <v>1</v>
      </c>
      <c r="Q26" s="3">
        <v>0</v>
      </c>
      <c r="R26" s="3">
        <v>0</v>
      </c>
      <c r="S26" s="3">
        <v>2</v>
      </c>
      <c r="T26" s="3">
        <v>12</v>
      </c>
      <c r="U26" s="3">
        <v>0</v>
      </c>
      <c r="V26" s="3">
        <v>2</v>
      </c>
      <c r="W26" s="3">
        <v>0</v>
      </c>
      <c r="X26" s="3">
        <v>0</v>
      </c>
      <c r="Y26" s="3">
        <v>5</v>
      </c>
      <c r="Z26" s="17">
        <f t="shared" si="1"/>
        <v>33</v>
      </c>
      <c r="AA26">
        <f t="shared" si="2"/>
        <v>10</v>
      </c>
    </row>
    <row r="27" spans="1:176" s="17" customFormat="1" x14ac:dyDescent="0.3">
      <c r="A27" s="75" t="str">
        <f t="shared" si="0"/>
        <v>2014</v>
      </c>
      <c r="B27" s="8" t="s">
        <v>50</v>
      </c>
      <c r="C27" s="3">
        <v>0</v>
      </c>
      <c r="D27" s="3">
        <v>0</v>
      </c>
      <c r="E27" s="3">
        <v>0</v>
      </c>
      <c r="F27" s="3">
        <v>6</v>
      </c>
      <c r="G27" s="3">
        <v>6</v>
      </c>
      <c r="H27" s="3">
        <v>0</v>
      </c>
      <c r="I27" s="3">
        <v>0</v>
      </c>
      <c r="J27" s="3">
        <v>1</v>
      </c>
      <c r="K27" s="3">
        <v>0</v>
      </c>
      <c r="L27" s="3">
        <v>3</v>
      </c>
      <c r="M27" s="3">
        <v>4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9</v>
      </c>
      <c r="U27" s="3">
        <v>0</v>
      </c>
      <c r="V27" s="3">
        <v>4</v>
      </c>
      <c r="W27" s="3">
        <v>0</v>
      </c>
      <c r="X27" s="3">
        <v>0</v>
      </c>
      <c r="Y27" s="3">
        <v>10</v>
      </c>
      <c r="Z27" s="17">
        <f t="shared" si="1"/>
        <v>43</v>
      </c>
      <c r="AA27">
        <f t="shared" si="2"/>
        <v>8</v>
      </c>
    </row>
    <row r="28" spans="1:176" s="17" customFormat="1" x14ac:dyDescent="0.3">
      <c r="A28" s="75" t="str">
        <f t="shared" si="0"/>
        <v>2015</v>
      </c>
      <c r="B28" s="8" t="s">
        <v>51</v>
      </c>
      <c r="C28" s="3">
        <v>3</v>
      </c>
      <c r="D28" s="3">
        <v>0</v>
      </c>
      <c r="E28" s="3">
        <v>0</v>
      </c>
      <c r="F28" s="3">
        <v>4</v>
      </c>
      <c r="G28" s="3">
        <v>8</v>
      </c>
      <c r="H28" s="3">
        <v>0</v>
      </c>
      <c r="I28" s="3">
        <v>1</v>
      </c>
      <c r="J28" s="3">
        <v>0</v>
      </c>
      <c r="K28" s="3">
        <v>0</v>
      </c>
      <c r="L28" s="3">
        <v>2</v>
      </c>
      <c r="M28" s="3">
        <v>12</v>
      </c>
      <c r="N28" s="3">
        <v>3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13</v>
      </c>
      <c r="U28" s="3">
        <v>1</v>
      </c>
      <c r="V28" s="3">
        <v>4</v>
      </c>
      <c r="W28" s="3">
        <v>0</v>
      </c>
      <c r="X28" s="3">
        <v>0</v>
      </c>
      <c r="Y28" s="3">
        <v>14</v>
      </c>
      <c r="Z28" s="17">
        <f t="shared" si="1"/>
        <v>65</v>
      </c>
      <c r="AA28">
        <f t="shared" si="2"/>
        <v>11</v>
      </c>
    </row>
    <row r="29" spans="1:176" s="22" customFormat="1" ht="15" thickBot="1" x14ac:dyDescent="0.35">
      <c r="A29" s="83" t="str">
        <f t="shared" si="0"/>
        <v>2016</v>
      </c>
      <c r="B29" s="15" t="s">
        <v>72</v>
      </c>
      <c r="C29" s="16">
        <v>1</v>
      </c>
      <c r="D29" s="16">
        <v>0</v>
      </c>
      <c r="E29" s="16">
        <v>0</v>
      </c>
      <c r="F29" s="16">
        <v>2</v>
      </c>
      <c r="G29" s="16">
        <v>11</v>
      </c>
      <c r="H29" s="16">
        <v>0</v>
      </c>
      <c r="I29" s="16">
        <v>0</v>
      </c>
      <c r="J29" s="16">
        <v>0</v>
      </c>
      <c r="K29" s="16">
        <v>0</v>
      </c>
      <c r="L29" s="16">
        <v>4</v>
      </c>
      <c r="M29" s="16">
        <v>8</v>
      </c>
      <c r="N29" s="16">
        <v>2</v>
      </c>
      <c r="O29" s="16">
        <v>0</v>
      </c>
      <c r="P29" s="16">
        <v>5</v>
      </c>
      <c r="Q29" s="16">
        <v>3</v>
      </c>
      <c r="R29" s="16">
        <v>4</v>
      </c>
      <c r="S29" s="16">
        <v>0</v>
      </c>
      <c r="T29" s="16">
        <v>7</v>
      </c>
      <c r="U29" s="16">
        <v>3</v>
      </c>
      <c r="V29" s="16">
        <v>2</v>
      </c>
      <c r="W29" s="16">
        <v>0</v>
      </c>
      <c r="X29" s="16">
        <v>0</v>
      </c>
      <c r="Y29" s="16">
        <v>15</v>
      </c>
      <c r="Z29" s="22">
        <f t="shared" si="1"/>
        <v>67</v>
      </c>
      <c r="AA29" s="22">
        <f t="shared" si="2"/>
        <v>13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</row>
    <row r="30" spans="1:176" s="17" customFormat="1" x14ac:dyDescent="0.3">
      <c r="A30" s="75" t="str">
        <f t="shared" si="0"/>
        <v>2012</v>
      </c>
      <c r="B30" s="18" t="s">
        <v>106</v>
      </c>
      <c r="C30" s="3">
        <v>0</v>
      </c>
      <c r="D30" s="3">
        <v>0</v>
      </c>
      <c r="E30" s="3">
        <v>0</v>
      </c>
      <c r="F30" s="3">
        <v>1</v>
      </c>
      <c r="G30" s="3">
        <v>7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6</v>
      </c>
      <c r="N30" s="3">
        <v>5</v>
      </c>
      <c r="O30" s="3">
        <v>0</v>
      </c>
      <c r="P30" s="3">
        <v>1</v>
      </c>
      <c r="Q30" s="3">
        <v>4</v>
      </c>
      <c r="R30" s="3">
        <v>0</v>
      </c>
      <c r="S30" s="3">
        <v>3</v>
      </c>
      <c r="T30" s="3">
        <v>12</v>
      </c>
      <c r="U30" s="3">
        <v>0</v>
      </c>
      <c r="V30" s="3">
        <v>9</v>
      </c>
      <c r="W30" s="3">
        <v>0</v>
      </c>
      <c r="X30" s="3">
        <v>0</v>
      </c>
      <c r="Y30" s="3">
        <v>9</v>
      </c>
      <c r="Z30" s="17">
        <f>SUM(C30:Y30)</f>
        <v>57</v>
      </c>
      <c r="AA30">
        <f t="shared" si="2"/>
        <v>10</v>
      </c>
    </row>
    <row r="31" spans="1:176" s="17" customFormat="1" x14ac:dyDescent="0.3">
      <c r="A31" s="75" t="str">
        <f t="shared" si="0"/>
        <v>2012</v>
      </c>
      <c r="B31" s="13" t="s">
        <v>107</v>
      </c>
      <c r="C31" s="3">
        <v>0</v>
      </c>
      <c r="D31" s="3">
        <v>0</v>
      </c>
      <c r="E31" s="3">
        <v>0</v>
      </c>
      <c r="F31" s="3">
        <v>3</v>
      </c>
      <c r="G31" s="3">
        <v>3</v>
      </c>
      <c r="H31" s="3">
        <v>0</v>
      </c>
      <c r="I31" s="3">
        <v>0</v>
      </c>
      <c r="J31" s="3">
        <v>0</v>
      </c>
      <c r="K31" s="3">
        <v>0</v>
      </c>
      <c r="L31" s="3">
        <v>2</v>
      </c>
      <c r="M31" s="3">
        <v>5</v>
      </c>
      <c r="N31" s="3">
        <v>6</v>
      </c>
      <c r="O31" s="3">
        <v>0</v>
      </c>
      <c r="P31" s="3">
        <v>3</v>
      </c>
      <c r="Q31" s="3">
        <v>6</v>
      </c>
      <c r="R31" s="3">
        <v>0</v>
      </c>
      <c r="S31" s="3">
        <v>0</v>
      </c>
      <c r="T31" s="3">
        <v>5</v>
      </c>
      <c r="U31" s="3">
        <v>0</v>
      </c>
      <c r="V31" s="3">
        <v>6</v>
      </c>
      <c r="W31" s="3">
        <v>0</v>
      </c>
      <c r="X31" s="3">
        <v>0</v>
      </c>
      <c r="Y31" s="3">
        <v>9</v>
      </c>
      <c r="Z31" s="17">
        <f>SUM(C31:Y31)</f>
        <v>48</v>
      </c>
      <c r="AA31">
        <f t="shared" si="2"/>
        <v>10</v>
      </c>
    </row>
    <row r="32" spans="1:176" s="17" customFormat="1" x14ac:dyDescent="0.3">
      <c r="A32" s="75" t="str">
        <f t="shared" si="0"/>
        <v>2012</v>
      </c>
      <c r="B32" s="9" t="s">
        <v>108</v>
      </c>
      <c r="C32" s="3">
        <v>0</v>
      </c>
      <c r="D32" s="3">
        <v>0</v>
      </c>
      <c r="E32" s="3">
        <v>0</v>
      </c>
      <c r="F32" s="3">
        <v>2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5</v>
      </c>
      <c r="N32" s="3">
        <v>2</v>
      </c>
      <c r="O32" s="3">
        <v>0</v>
      </c>
      <c r="P32" s="3">
        <v>2</v>
      </c>
      <c r="Q32" s="3">
        <v>0</v>
      </c>
      <c r="R32" s="3">
        <v>0</v>
      </c>
      <c r="S32" s="3">
        <v>2</v>
      </c>
      <c r="T32" s="3">
        <v>18</v>
      </c>
      <c r="U32" s="3">
        <v>0</v>
      </c>
      <c r="V32" s="3">
        <v>14</v>
      </c>
      <c r="W32" s="3">
        <v>0</v>
      </c>
      <c r="X32" s="3">
        <v>0</v>
      </c>
      <c r="Y32" s="3">
        <v>14</v>
      </c>
      <c r="Z32" s="17">
        <f>SUM(C32:Y32)</f>
        <v>60</v>
      </c>
      <c r="AA32">
        <f t="shared" si="2"/>
        <v>9</v>
      </c>
    </row>
    <row r="33" spans="1:176" s="17" customFormat="1" x14ac:dyDescent="0.3">
      <c r="A33" s="108" t="str">
        <f t="shared" si="0"/>
        <v>2012</v>
      </c>
      <c r="B33" s="12" t="s">
        <v>109</v>
      </c>
      <c r="C33" s="2">
        <v>0</v>
      </c>
      <c r="D33" s="2">
        <v>0</v>
      </c>
      <c r="E33" s="2">
        <v>0</v>
      </c>
      <c r="F33" s="2">
        <v>4</v>
      </c>
      <c r="G33" s="2">
        <v>3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5</v>
      </c>
      <c r="N33" s="2">
        <v>6</v>
      </c>
      <c r="O33" s="2">
        <v>0</v>
      </c>
      <c r="P33" s="2">
        <v>2</v>
      </c>
      <c r="Q33" s="2">
        <v>5</v>
      </c>
      <c r="R33" s="2">
        <v>0</v>
      </c>
      <c r="S33" s="2">
        <v>2</v>
      </c>
      <c r="T33" s="2">
        <v>11</v>
      </c>
      <c r="U33" s="2">
        <v>0</v>
      </c>
      <c r="V33" s="2">
        <v>8</v>
      </c>
      <c r="W33" s="2">
        <v>0</v>
      </c>
      <c r="X33" s="2">
        <v>0</v>
      </c>
      <c r="Y33" s="2">
        <v>10</v>
      </c>
      <c r="Z33" s="5">
        <f>SUM(C33:Y33)</f>
        <v>57</v>
      </c>
      <c r="AA33" s="5">
        <f t="shared" si="2"/>
        <v>11</v>
      </c>
    </row>
    <row r="34" spans="1:176" s="23" customFormat="1" x14ac:dyDescent="0.3">
      <c r="A34" s="75" t="str">
        <f t="shared" si="0"/>
        <v>2011</v>
      </c>
      <c r="B34" s="6" t="s">
        <v>52</v>
      </c>
      <c r="C34" s="3">
        <v>0</v>
      </c>
      <c r="D34" s="3">
        <v>0</v>
      </c>
      <c r="E34" s="3">
        <v>0</v>
      </c>
      <c r="F34" s="3">
        <v>2</v>
      </c>
      <c r="G34" s="3">
        <v>6</v>
      </c>
      <c r="H34" s="3">
        <v>0</v>
      </c>
      <c r="I34" s="3">
        <v>1</v>
      </c>
      <c r="J34" s="3">
        <v>0</v>
      </c>
      <c r="K34" s="3">
        <v>0</v>
      </c>
      <c r="L34" s="3">
        <v>2</v>
      </c>
      <c r="M34" s="3">
        <v>2</v>
      </c>
      <c r="N34" s="3">
        <v>4</v>
      </c>
      <c r="O34" s="3">
        <v>0</v>
      </c>
      <c r="P34" s="3">
        <v>4</v>
      </c>
      <c r="Q34" s="3">
        <v>5</v>
      </c>
      <c r="R34" s="3">
        <v>0</v>
      </c>
      <c r="S34" s="3">
        <v>5</v>
      </c>
      <c r="T34" s="3">
        <v>19</v>
      </c>
      <c r="U34" s="3">
        <v>0</v>
      </c>
      <c r="V34" s="3">
        <v>10</v>
      </c>
      <c r="W34" s="3">
        <v>0</v>
      </c>
      <c r="X34" s="3">
        <v>0</v>
      </c>
      <c r="Y34" s="3">
        <v>16</v>
      </c>
      <c r="Z34" s="17">
        <f t="shared" si="1"/>
        <v>76</v>
      </c>
      <c r="AA34">
        <f t="shared" si="2"/>
        <v>12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</row>
    <row r="35" spans="1:176" s="17" customFormat="1" x14ac:dyDescent="0.3">
      <c r="A35" s="75" t="str">
        <f t="shared" si="0"/>
        <v>2012</v>
      </c>
      <c r="B35" s="6" t="s">
        <v>53</v>
      </c>
      <c r="C35" s="3">
        <v>0</v>
      </c>
      <c r="D35" s="3">
        <v>0</v>
      </c>
      <c r="E35" s="3">
        <v>0</v>
      </c>
      <c r="F35" s="3">
        <v>3</v>
      </c>
      <c r="G35" s="3">
        <v>3</v>
      </c>
      <c r="H35" s="3">
        <v>0</v>
      </c>
      <c r="I35" s="3">
        <v>0</v>
      </c>
      <c r="J35" s="3">
        <v>0</v>
      </c>
      <c r="K35" s="3">
        <v>0</v>
      </c>
      <c r="L35" s="3">
        <v>5</v>
      </c>
      <c r="M35" s="3">
        <v>9</v>
      </c>
      <c r="N35" s="3">
        <v>1</v>
      </c>
      <c r="O35" s="3">
        <v>0</v>
      </c>
      <c r="P35" s="3">
        <v>4</v>
      </c>
      <c r="Q35" s="3">
        <v>1</v>
      </c>
      <c r="R35" s="3">
        <v>0</v>
      </c>
      <c r="S35" s="3">
        <v>1</v>
      </c>
      <c r="T35" s="3">
        <v>13</v>
      </c>
      <c r="U35" s="3">
        <v>1</v>
      </c>
      <c r="V35" s="3">
        <v>13</v>
      </c>
      <c r="W35" s="3">
        <v>0</v>
      </c>
      <c r="X35" s="3">
        <v>0</v>
      </c>
      <c r="Y35" s="3">
        <v>18</v>
      </c>
      <c r="Z35" s="17">
        <f t="shared" si="1"/>
        <v>72</v>
      </c>
      <c r="AA35">
        <f t="shared" si="2"/>
        <v>12</v>
      </c>
    </row>
    <row r="36" spans="1:176" s="17" customFormat="1" x14ac:dyDescent="0.3">
      <c r="A36" s="75" t="str">
        <f t="shared" si="0"/>
        <v>2014</v>
      </c>
      <c r="B36" s="6" t="s">
        <v>54</v>
      </c>
      <c r="C36" s="3">
        <v>0</v>
      </c>
      <c r="D36" s="3">
        <v>0</v>
      </c>
      <c r="E36" s="3">
        <v>0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2</v>
      </c>
      <c r="M36" s="3">
        <v>1</v>
      </c>
      <c r="N36" s="3">
        <v>2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9</v>
      </c>
      <c r="U36" s="3">
        <v>1</v>
      </c>
      <c r="V36" s="3">
        <v>5</v>
      </c>
      <c r="W36" s="3">
        <v>0</v>
      </c>
      <c r="X36" s="3">
        <v>0</v>
      </c>
      <c r="Y36" s="3">
        <v>4</v>
      </c>
      <c r="Z36" s="17">
        <f t="shared" si="1"/>
        <v>26</v>
      </c>
      <c r="AA36">
        <f t="shared" si="2"/>
        <v>9</v>
      </c>
    </row>
    <row r="37" spans="1:176" s="17" customFormat="1" x14ac:dyDescent="0.3">
      <c r="A37" s="75" t="str">
        <f t="shared" si="0"/>
        <v>2015</v>
      </c>
      <c r="B37" s="6" t="s">
        <v>55</v>
      </c>
      <c r="C37" s="3">
        <v>0</v>
      </c>
      <c r="D37" s="3">
        <v>0</v>
      </c>
      <c r="E37" s="3">
        <v>0</v>
      </c>
      <c r="F37" s="3">
        <v>3</v>
      </c>
      <c r="G37" s="3">
        <v>10</v>
      </c>
      <c r="H37" s="3">
        <v>0</v>
      </c>
      <c r="I37" s="3">
        <v>0</v>
      </c>
      <c r="J37" s="3">
        <v>0</v>
      </c>
      <c r="K37" s="3">
        <v>0</v>
      </c>
      <c r="L37" s="3">
        <v>4</v>
      </c>
      <c r="M37" s="3">
        <v>3</v>
      </c>
      <c r="N37" s="3">
        <v>2</v>
      </c>
      <c r="O37" s="3">
        <v>1</v>
      </c>
      <c r="P37" s="3">
        <v>2</v>
      </c>
      <c r="Q37" s="3">
        <v>4</v>
      </c>
      <c r="R37" s="3">
        <v>0</v>
      </c>
      <c r="S37" s="3">
        <v>0</v>
      </c>
      <c r="T37" s="3">
        <v>23</v>
      </c>
      <c r="U37" s="3">
        <v>2</v>
      </c>
      <c r="V37" s="3">
        <v>2</v>
      </c>
      <c r="W37" s="3">
        <v>0</v>
      </c>
      <c r="X37" s="3">
        <v>0</v>
      </c>
      <c r="Y37" s="3">
        <v>13</v>
      </c>
      <c r="Z37" s="17">
        <f t="shared" si="1"/>
        <v>69</v>
      </c>
      <c r="AA37">
        <f t="shared" si="2"/>
        <v>12</v>
      </c>
    </row>
    <row r="38" spans="1:176" s="17" customFormat="1" x14ac:dyDescent="0.3">
      <c r="A38" s="108" t="str">
        <f t="shared" si="0"/>
        <v>2016</v>
      </c>
      <c r="B38" s="7" t="s">
        <v>69</v>
      </c>
      <c r="C38" s="2">
        <v>0</v>
      </c>
      <c r="D38" s="2">
        <v>0</v>
      </c>
      <c r="E38" s="2">
        <v>0</v>
      </c>
      <c r="F38" s="2">
        <v>5</v>
      </c>
      <c r="G38" s="2">
        <v>5</v>
      </c>
      <c r="H38" s="2">
        <v>3</v>
      </c>
      <c r="I38" s="2">
        <v>0</v>
      </c>
      <c r="J38" s="2">
        <v>0</v>
      </c>
      <c r="K38" s="2">
        <v>0</v>
      </c>
      <c r="L38" s="2">
        <v>7</v>
      </c>
      <c r="M38" s="2">
        <v>7</v>
      </c>
      <c r="N38" s="2">
        <v>4</v>
      </c>
      <c r="O38" s="2">
        <v>0</v>
      </c>
      <c r="P38" s="2">
        <v>1</v>
      </c>
      <c r="Q38" s="2">
        <v>2</v>
      </c>
      <c r="R38" s="2">
        <v>0</v>
      </c>
      <c r="S38" s="2">
        <v>0</v>
      </c>
      <c r="T38" s="2">
        <v>10</v>
      </c>
      <c r="U38" s="2">
        <v>5</v>
      </c>
      <c r="V38" s="2">
        <v>0</v>
      </c>
      <c r="W38" s="2">
        <v>0</v>
      </c>
      <c r="X38" s="2">
        <v>0</v>
      </c>
      <c r="Y38" s="2">
        <v>14</v>
      </c>
      <c r="Z38" s="5">
        <f t="shared" si="1"/>
        <v>63</v>
      </c>
      <c r="AA38" s="5">
        <f t="shared" si="2"/>
        <v>11</v>
      </c>
    </row>
    <row r="39" spans="1:176" s="23" customFormat="1" x14ac:dyDescent="0.3">
      <c r="A39" s="75" t="str">
        <f t="shared" si="0"/>
        <v>2011</v>
      </c>
      <c r="B39" s="8" t="s">
        <v>56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5</v>
      </c>
      <c r="M39" s="3">
        <v>2</v>
      </c>
      <c r="N39" s="3">
        <v>3</v>
      </c>
      <c r="O39" s="3">
        <v>0</v>
      </c>
      <c r="P39" s="3">
        <v>5</v>
      </c>
      <c r="Q39" s="3">
        <v>11</v>
      </c>
      <c r="R39" s="3">
        <v>0</v>
      </c>
      <c r="S39" s="3">
        <v>5</v>
      </c>
      <c r="T39" s="3">
        <v>16</v>
      </c>
      <c r="U39" s="3">
        <v>0</v>
      </c>
      <c r="V39" s="3">
        <v>10</v>
      </c>
      <c r="W39" s="3">
        <v>0</v>
      </c>
      <c r="X39" s="3">
        <v>0</v>
      </c>
      <c r="Y39" s="3">
        <v>10</v>
      </c>
      <c r="Z39" s="17">
        <f t="shared" si="1"/>
        <v>67</v>
      </c>
      <c r="AA39">
        <f t="shared" si="2"/>
        <v>9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</row>
    <row r="40" spans="1:176" s="17" customFormat="1" x14ac:dyDescent="0.3">
      <c r="A40" s="75" t="str">
        <f t="shared" si="0"/>
        <v>2014</v>
      </c>
      <c r="B40" s="8" t="s">
        <v>57</v>
      </c>
      <c r="C40" s="3">
        <v>0</v>
      </c>
      <c r="D40" s="3">
        <v>0</v>
      </c>
      <c r="E40" s="3">
        <v>0</v>
      </c>
      <c r="F40" s="3">
        <v>2</v>
      </c>
      <c r="G40" s="3">
        <v>3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3</v>
      </c>
      <c r="Q40" s="3">
        <v>0</v>
      </c>
      <c r="R40" s="3">
        <v>0</v>
      </c>
      <c r="S40" s="3">
        <v>0</v>
      </c>
      <c r="T40" s="3">
        <v>6</v>
      </c>
      <c r="U40" s="3">
        <v>1</v>
      </c>
      <c r="V40" s="3">
        <v>6</v>
      </c>
      <c r="W40" s="3">
        <v>0</v>
      </c>
      <c r="X40" s="3">
        <v>0</v>
      </c>
      <c r="Y40" s="3">
        <v>5</v>
      </c>
      <c r="Z40" s="17">
        <f t="shared" si="1"/>
        <v>26</v>
      </c>
      <c r="AA40">
        <f t="shared" si="2"/>
        <v>7</v>
      </c>
    </row>
    <row r="41" spans="1:176" s="17" customFormat="1" x14ac:dyDescent="0.3">
      <c r="A41" s="75" t="str">
        <f t="shared" si="0"/>
        <v>2015</v>
      </c>
      <c r="B41" s="8" t="s">
        <v>58</v>
      </c>
      <c r="C41" s="3">
        <v>0</v>
      </c>
      <c r="D41" s="3">
        <v>0</v>
      </c>
      <c r="E41" s="3">
        <v>0</v>
      </c>
      <c r="F41" s="3">
        <v>2</v>
      </c>
      <c r="G41" s="3">
        <v>2</v>
      </c>
      <c r="H41" s="3">
        <v>0</v>
      </c>
      <c r="I41" s="3">
        <v>0</v>
      </c>
      <c r="J41" s="3">
        <v>0</v>
      </c>
      <c r="K41" s="3">
        <v>0</v>
      </c>
      <c r="L41" s="3">
        <v>4</v>
      </c>
      <c r="M41" s="3">
        <v>2</v>
      </c>
      <c r="N41" s="3">
        <v>0</v>
      </c>
      <c r="O41" s="3">
        <v>0</v>
      </c>
      <c r="P41" s="3">
        <v>2</v>
      </c>
      <c r="Q41" s="3">
        <v>1</v>
      </c>
      <c r="R41" s="3">
        <v>0</v>
      </c>
      <c r="S41" s="3">
        <v>0</v>
      </c>
      <c r="T41" s="3">
        <v>8</v>
      </c>
      <c r="U41" s="3">
        <v>4</v>
      </c>
      <c r="V41" s="3">
        <v>10</v>
      </c>
      <c r="W41" s="3">
        <v>0</v>
      </c>
      <c r="X41" s="3">
        <v>0</v>
      </c>
      <c r="Y41" s="3">
        <v>11</v>
      </c>
      <c r="Z41" s="17">
        <f t="shared" si="1"/>
        <v>46</v>
      </c>
      <c r="AA41" s="17">
        <f t="shared" si="2"/>
        <v>10</v>
      </c>
    </row>
    <row r="42" spans="1:176" s="22" customFormat="1" ht="15" thickBot="1" x14ac:dyDescent="0.35">
      <c r="A42" s="83" t="str">
        <f t="shared" si="0"/>
        <v>2016</v>
      </c>
      <c r="B42" s="15" t="s">
        <v>70</v>
      </c>
      <c r="C42" s="16">
        <v>0</v>
      </c>
      <c r="D42" s="16">
        <v>0</v>
      </c>
      <c r="E42" s="16">
        <v>0</v>
      </c>
      <c r="F42" s="16">
        <v>2</v>
      </c>
      <c r="G42" s="16">
        <v>6</v>
      </c>
      <c r="H42" s="16">
        <v>2</v>
      </c>
      <c r="I42" s="16">
        <v>0</v>
      </c>
      <c r="J42" s="16">
        <v>0</v>
      </c>
      <c r="K42" s="16">
        <v>0</v>
      </c>
      <c r="L42" s="16">
        <v>4</v>
      </c>
      <c r="M42" s="16">
        <v>1</v>
      </c>
      <c r="N42" s="16">
        <v>0</v>
      </c>
      <c r="O42" s="16">
        <v>0</v>
      </c>
      <c r="P42" s="16">
        <v>3</v>
      </c>
      <c r="Q42" s="16">
        <v>8</v>
      </c>
      <c r="R42" s="16">
        <v>0</v>
      </c>
      <c r="S42" s="16">
        <v>0</v>
      </c>
      <c r="T42" s="16">
        <v>9</v>
      </c>
      <c r="U42" s="16">
        <v>3</v>
      </c>
      <c r="V42" s="16">
        <v>1</v>
      </c>
      <c r="W42" s="16">
        <v>0</v>
      </c>
      <c r="X42" s="16">
        <v>0</v>
      </c>
      <c r="Y42" s="16">
        <v>15</v>
      </c>
      <c r="Z42" s="22">
        <f t="shared" si="1"/>
        <v>54</v>
      </c>
      <c r="AA42" s="22">
        <f t="shared" si="2"/>
        <v>11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</row>
    <row r="43" spans="1:176" s="17" customFormat="1" x14ac:dyDescent="0.3">
      <c r="A43" s="75" t="str">
        <f t="shared" si="0"/>
        <v>2011</v>
      </c>
      <c r="B43" s="8" t="s">
        <v>100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3</v>
      </c>
      <c r="J43" s="3">
        <v>1</v>
      </c>
      <c r="K43" s="3">
        <v>0</v>
      </c>
      <c r="L43" s="3">
        <v>3</v>
      </c>
      <c r="M43" s="3">
        <v>8</v>
      </c>
      <c r="N43" s="3">
        <v>12</v>
      </c>
      <c r="O43" s="3">
        <v>0</v>
      </c>
      <c r="P43" s="3">
        <v>3</v>
      </c>
      <c r="Q43" s="3">
        <v>5</v>
      </c>
      <c r="R43" s="3">
        <v>0</v>
      </c>
      <c r="S43" s="3">
        <v>11</v>
      </c>
      <c r="T43" s="3">
        <v>29</v>
      </c>
      <c r="U43" s="3">
        <v>0</v>
      </c>
      <c r="V43" s="3">
        <v>9</v>
      </c>
      <c r="W43" s="3">
        <v>0</v>
      </c>
      <c r="X43" s="3">
        <v>0</v>
      </c>
      <c r="Y43" s="3">
        <v>20</v>
      </c>
      <c r="Z43" s="21">
        <f t="shared" si="1"/>
        <v>104</v>
      </c>
      <c r="AA43">
        <f t="shared" si="2"/>
        <v>11</v>
      </c>
    </row>
    <row r="44" spans="1:176" s="17" customFormat="1" x14ac:dyDescent="0.3">
      <c r="A44" s="75" t="str">
        <f t="shared" si="0"/>
        <v>2011</v>
      </c>
      <c r="B44" s="8" t="s">
        <v>101</v>
      </c>
      <c r="C44" s="3">
        <v>1</v>
      </c>
      <c r="D44" s="3">
        <v>1</v>
      </c>
      <c r="E44" s="3">
        <v>0</v>
      </c>
      <c r="F44" s="3">
        <v>0</v>
      </c>
      <c r="G44" s="3">
        <v>2</v>
      </c>
      <c r="H44" s="3">
        <v>0</v>
      </c>
      <c r="I44" s="3">
        <v>1</v>
      </c>
      <c r="J44" s="3">
        <v>2</v>
      </c>
      <c r="K44" s="3">
        <v>0</v>
      </c>
      <c r="L44" s="3">
        <v>1</v>
      </c>
      <c r="M44" s="3">
        <v>8</v>
      </c>
      <c r="N44" s="3">
        <v>11</v>
      </c>
      <c r="O44" s="3">
        <v>0</v>
      </c>
      <c r="P44" s="3">
        <v>2</v>
      </c>
      <c r="Q44" s="3">
        <v>1</v>
      </c>
      <c r="R44" s="3">
        <v>0</v>
      </c>
      <c r="S44" s="3">
        <v>2</v>
      </c>
      <c r="T44" s="3">
        <v>36</v>
      </c>
      <c r="U44" s="3">
        <v>1</v>
      </c>
      <c r="V44" s="3">
        <v>11</v>
      </c>
      <c r="W44" s="3">
        <v>2</v>
      </c>
      <c r="X44" s="3">
        <v>0</v>
      </c>
      <c r="Y44" s="3">
        <v>18</v>
      </c>
      <c r="Z44" s="17">
        <f t="shared" si="1"/>
        <v>100</v>
      </c>
      <c r="AA44">
        <f t="shared" si="2"/>
        <v>16</v>
      </c>
    </row>
    <row r="45" spans="1:176" s="17" customFormat="1" x14ac:dyDescent="0.3">
      <c r="A45" s="75" t="str">
        <f t="shared" si="0"/>
        <v>2011</v>
      </c>
      <c r="B45" s="6" t="s">
        <v>67</v>
      </c>
      <c r="C45" s="3">
        <v>0</v>
      </c>
      <c r="D45" s="3">
        <v>0</v>
      </c>
      <c r="E45" s="3">
        <v>0</v>
      </c>
      <c r="F45" s="3">
        <v>1</v>
      </c>
      <c r="G45" s="3">
        <v>5</v>
      </c>
      <c r="H45" s="3">
        <v>0</v>
      </c>
      <c r="I45" s="3">
        <v>3</v>
      </c>
      <c r="J45" s="3">
        <v>1</v>
      </c>
      <c r="K45" s="3">
        <v>0</v>
      </c>
      <c r="L45" s="3">
        <v>2</v>
      </c>
      <c r="M45" s="3">
        <v>3</v>
      </c>
      <c r="N45" s="3">
        <v>7</v>
      </c>
      <c r="O45" s="3">
        <v>0</v>
      </c>
      <c r="P45" s="3">
        <v>4</v>
      </c>
      <c r="Q45" s="3">
        <v>0</v>
      </c>
      <c r="R45" s="3">
        <v>0</v>
      </c>
      <c r="S45" s="3">
        <v>0</v>
      </c>
      <c r="T45" s="3">
        <v>15</v>
      </c>
      <c r="U45" s="3">
        <v>1</v>
      </c>
      <c r="V45" s="3">
        <v>12</v>
      </c>
      <c r="W45" s="3">
        <v>0</v>
      </c>
      <c r="X45" s="3">
        <v>0</v>
      </c>
      <c r="Y45" s="3">
        <v>13</v>
      </c>
      <c r="Z45" s="17">
        <f t="shared" si="1"/>
        <v>67</v>
      </c>
      <c r="AA45">
        <f t="shared" si="2"/>
        <v>12</v>
      </c>
    </row>
    <row r="46" spans="1:176" s="17" customFormat="1" x14ac:dyDescent="0.3">
      <c r="A46" s="75" t="str">
        <f>RIGHT(B46,4)</f>
        <v>2012</v>
      </c>
      <c r="B46" s="6" t="s">
        <v>104</v>
      </c>
      <c r="C46" s="3">
        <v>0</v>
      </c>
      <c r="D46" s="3">
        <v>0</v>
      </c>
      <c r="E46" s="3">
        <v>0</v>
      </c>
      <c r="F46" s="3">
        <v>1</v>
      </c>
      <c r="G46" s="3">
        <v>5</v>
      </c>
      <c r="H46" s="3">
        <v>0</v>
      </c>
      <c r="I46" s="3">
        <v>2</v>
      </c>
      <c r="J46" s="3">
        <v>0</v>
      </c>
      <c r="K46" s="3">
        <v>0</v>
      </c>
      <c r="L46" s="3">
        <v>1</v>
      </c>
      <c r="M46" s="3">
        <v>8</v>
      </c>
      <c r="N46" s="3">
        <v>3</v>
      </c>
      <c r="O46" s="3">
        <v>0</v>
      </c>
      <c r="P46" s="3">
        <v>3</v>
      </c>
      <c r="Q46" s="3">
        <v>0</v>
      </c>
      <c r="R46" s="3">
        <v>0</v>
      </c>
      <c r="S46" s="3">
        <v>0</v>
      </c>
      <c r="T46" s="3">
        <v>10</v>
      </c>
      <c r="U46" s="3">
        <v>1</v>
      </c>
      <c r="V46" s="3">
        <v>11</v>
      </c>
      <c r="W46" s="3">
        <v>0</v>
      </c>
      <c r="X46" s="3">
        <v>0</v>
      </c>
      <c r="Y46" s="3">
        <v>10</v>
      </c>
      <c r="Z46" s="17">
        <f t="shared" si="1"/>
        <v>55</v>
      </c>
      <c r="AA46">
        <f t="shared" si="2"/>
        <v>11</v>
      </c>
    </row>
    <row r="47" spans="1:176" s="17" customFormat="1" x14ac:dyDescent="0.3">
      <c r="A47" s="75" t="str">
        <f>RIGHT(B47,4)</f>
        <v>2011</v>
      </c>
      <c r="B47" s="8" t="s">
        <v>68</v>
      </c>
      <c r="C47" s="3">
        <v>0</v>
      </c>
      <c r="D47" s="3">
        <v>0</v>
      </c>
      <c r="E47" s="3">
        <v>0</v>
      </c>
      <c r="F47" s="3">
        <v>4</v>
      </c>
      <c r="G47" s="3">
        <v>12</v>
      </c>
      <c r="H47" s="3">
        <v>0</v>
      </c>
      <c r="I47" s="3">
        <v>0</v>
      </c>
      <c r="J47" s="3">
        <v>1</v>
      </c>
      <c r="K47" s="3">
        <v>0</v>
      </c>
      <c r="L47" s="3">
        <v>1</v>
      </c>
      <c r="M47" s="3">
        <v>1</v>
      </c>
      <c r="N47" s="3">
        <v>12</v>
      </c>
      <c r="O47" s="3">
        <v>0</v>
      </c>
      <c r="P47" s="3">
        <v>6</v>
      </c>
      <c r="Q47" s="3">
        <v>1</v>
      </c>
      <c r="R47" s="3">
        <v>0</v>
      </c>
      <c r="S47" s="3">
        <v>14</v>
      </c>
      <c r="T47" s="3">
        <v>20</v>
      </c>
      <c r="U47" s="3">
        <v>1</v>
      </c>
      <c r="V47" s="3">
        <v>12</v>
      </c>
      <c r="W47" s="3">
        <v>0</v>
      </c>
      <c r="X47" s="3">
        <v>0</v>
      </c>
      <c r="Y47" s="3">
        <v>20</v>
      </c>
      <c r="Z47" s="17">
        <f>SUM(C47:Y47)</f>
        <v>105</v>
      </c>
      <c r="AA47">
        <f t="shared" si="2"/>
        <v>13</v>
      </c>
    </row>
    <row r="48" spans="1:176" s="22" customFormat="1" ht="15" thickBot="1" x14ac:dyDescent="0.35">
      <c r="A48" s="83" t="str">
        <f>RIGHT(B48,4)</f>
        <v>2012</v>
      </c>
      <c r="B48" s="15" t="s">
        <v>105</v>
      </c>
      <c r="C48" s="16">
        <v>0</v>
      </c>
      <c r="D48" s="16">
        <v>0</v>
      </c>
      <c r="E48" s="16">
        <v>0</v>
      </c>
      <c r="F48" s="16">
        <v>2</v>
      </c>
      <c r="G48" s="16">
        <v>6</v>
      </c>
      <c r="H48" s="16">
        <v>0</v>
      </c>
      <c r="I48" s="16">
        <v>0</v>
      </c>
      <c r="J48" s="16">
        <v>0</v>
      </c>
      <c r="K48" s="16">
        <v>0</v>
      </c>
      <c r="L48" s="16">
        <v>3</v>
      </c>
      <c r="M48" s="16">
        <v>4</v>
      </c>
      <c r="N48" s="16">
        <v>5</v>
      </c>
      <c r="O48" s="16">
        <v>0</v>
      </c>
      <c r="P48" s="16">
        <v>2</v>
      </c>
      <c r="Q48" s="16">
        <v>0</v>
      </c>
      <c r="R48" s="16">
        <v>0</v>
      </c>
      <c r="S48" s="16">
        <v>2</v>
      </c>
      <c r="T48" s="16">
        <v>13</v>
      </c>
      <c r="U48" s="16">
        <v>2</v>
      </c>
      <c r="V48" s="16">
        <v>4</v>
      </c>
      <c r="W48" s="16">
        <v>0</v>
      </c>
      <c r="X48" s="16">
        <v>0</v>
      </c>
      <c r="Y48" s="16">
        <v>9</v>
      </c>
      <c r="Z48" s="22">
        <f t="shared" si="1"/>
        <v>52</v>
      </c>
      <c r="AA48" s="22">
        <f t="shared" si="2"/>
        <v>11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</row>
    <row r="49" spans="1:27" s="17" customFormat="1" x14ac:dyDescent="0.3">
      <c r="A49" s="75" t="str">
        <f>RIGHT(B49,4)</f>
        <v>2012</v>
      </c>
      <c r="B49" s="30" t="s">
        <v>185</v>
      </c>
      <c r="C49" s="3">
        <v>5</v>
      </c>
      <c r="D49" s="3">
        <v>0</v>
      </c>
      <c r="E49" s="3">
        <v>1</v>
      </c>
      <c r="F49" s="3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">
        <v>0</v>
      </c>
      <c r="M49" s="3">
        <v>0</v>
      </c>
      <c r="N49" s="3">
        <v>0</v>
      </c>
      <c r="O49" s="31">
        <v>0</v>
      </c>
      <c r="P49" s="31">
        <v>0</v>
      </c>
      <c r="Q49" s="31">
        <v>0</v>
      </c>
      <c r="R49" s="32">
        <v>0</v>
      </c>
      <c r="S49" s="31">
        <v>0</v>
      </c>
      <c r="T49" s="3">
        <v>4</v>
      </c>
      <c r="U49" s="31">
        <v>0</v>
      </c>
      <c r="V49" s="31">
        <v>0</v>
      </c>
      <c r="W49" s="3">
        <v>0</v>
      </c>
      <c r="X49" s="3">
        <v>0</v>
      </c>
      <c r="Y49" s="3">
        <v>1</v>
      </c>
      <c r="Z49" s="139">
        <f>SUM(C49:Y49)</f>
        <v>11</v>
      </c>
      <c r="AA49" s="139">
        <f t="shared" si="2"/>
        <v>4</v>
      </c>
    </row>
    <row r="50" spans="1:27" s="17" customFormat="1" x14ac:dyDescent="0.3">
      <c r="A50" s="75" t="str">
        <f t="shared" ref="A50:A51" si="3">RIGHT(B50,4)</f>
        <v>2012</v>
      </c>
      <c r="B50" s="30" t="s">
        <v>186</v>
      </c>
      <c r="C50" s="3">
        <v>10</v>
      </c>
      <c r="D50" s="3">
        <v>0</v>
      </c>
      <c r="E50" s="3">
        <v>1</v>
      </c>
      <c r="F50" s="3">
        <v>3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">
        <v>0</v>
      </c>
      <c r="M50" s="3">
        <v>0</v>
      </c>
      <c r="N50" s="3">
        <v>1</v>
      </c>
      <c r="O50" s="31">
        <v>0</v>
      </c>
      <c r="P50" s="31">
        <v>0</v>
      </c>
      <c r="Q50" s="31">
        <v>0</v>
      </c>
      <c r="R50" s="32">
        <v>0</v>
      </c>
      <c r="S50" s="31">
        <v>0</v>
      </c>
      <c r="T50" s="3">
        <v>1</v>
      </c>
      <c r="U50" s="31">
        <v>0</v>
      </c>
      <c r="V50" s="31">
        <v>0</v>
      </c>
      <c r="W50" s="3">
        <v>0</v>
      </c>
      <c r="X50" s="3">
        <v>0</v>
      </c>
      <c r="Y50" s="3">
        <v>0</v>
      </c>
      <c r="Z50" s="139">
        <f t="shared" ref="Z50:Z51" si="4">SUM(C50:Y50)</f>
        <v>16</v>
      </c>
      <c r="AA50" s="139">
        <f t="shared" ref="AA50:AA51" si="5">COUNTIF(C50:Y50,"&gt;0")</f>
        <v>5</v>
      </c>
    </row>
    <row r="51" spans="1:27" s="17" customFormat="1" x14ac:dyDescent="0.3">
      <c r="A51" s="108" t="str">
        <f t="shared" si="3"/>
        <v>2012</v>
      </c>
      <c r="B51" s="33" t="s">
        <v>187</v>
      </c>
      <c r="C51" s="2">
        <v>11</v>
      </c>
      <c r="D51" s="2">
        <v>0</v>
      </c>
      <c r="E51" s="2">
        <v>0</v>
      </c>
      <c r="F51" s="2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2">
        <v>1</v>
      </c>
      <c r="M51" s="2">
        <v>1</v>
      </c>
      <c r="N51" s="2">
        <v>1</v>
      </c>
      <c r="O51" s="34">
        <v>0</v>
      </c>
      <c r="P51" s="34">
        <v>0</v>
      </c>
      <c r="Q51" s="34">
        <v>0</v>
      </c>
      <c r="R51" s="35">
        <v>0</v>
      </c>
      <c r="S51" s="34">
        <v>0</v>
      </c>
      <c r="T51" s="2">
        <v>1</v>
      </c>
      <c r="U51" s="34">
        <v>0</v>
      </c>
      <c r="V51" s="34">
        <v>0</v>
      </c>
      <c r="W51" s="2">
        <v>0</v>
      </c>
      <c r="X51" s="2">
        <v>0</v>
      </c>
      <c r="Y51" s="2">
        <v>2</v>
      </c>
      <c r="Z51" s="140">
        <f t="shared" si="4"/>
        <v>17</v>
      </c>
      <c r="AA51" s="140">
        <f t="shared" si="5"/>
        <v>6</v>
      </c>
    </row>
    <row r="52" spans="1:27" x14ac:dyDescent="0.3">
      <c r="A52" s="84" t="str">
        <f t="shared" si="0"/>
        <v>2013</v>
      </c>
      <c r="B52" s="30" t="s">
        <v>64</v>
      </c>
      <c r="C52" s="31">
        <v>4</v>
      </c>
      <c r="D52" s="32">
        <v>0</v>
      </c>
      <c r="E52" s="31">
        <v>0</v>
      </c>
      <c r="F52" s="31">
        <v>3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1</v>
      </c>
      <c r="M52" s="31">
        <v>0</v>
      </c>
      <c r="N52" s="31">
        <v>1</v>
      </c>
      <c r="O52" s="31">
        <v>0</v>
      </c>
      <c r="P52" s="31">
        <v>0</v>
      </c>
      <c r="Q52" s="31">
        <v>0</v>
      </c>
      <c r="R52" s="32">
        <v>0</v>
      </c>
      <c r="S52" s="31">
        <v>0</v>
      </c>
      <c r="T52" s="31">
        <v>0</v>
      </c>
      <c r="U52" s="31">
        <v>0</v>
      </c>
      <c r="V52" s="31">
        <v>0</v>
      </c>
      <c r="W52" s="32">
        <v>0</v>
      </c>
      <c r="X52" s="3">
        <v>0</v>
      </c>
      <c r="Y52" s="31">
        <v>0</v>
      </c>
      <c r="Z52" s="139">
        <f t="shared" ref="Z52" si="6">SUM(C52:Y52)</f>
        <v>9</v>
      </c>
      <c r="AA52" s="139">
        <f t="shared" ref="AA52" si="7">COUNTIF(C52:Y52,"&gt;0")</f>
        <v>4</v>
      </c>
    </row>
    <row r="53" spans="1:27" x14ac:dyDescent="0.3">
      <c r="A53" s="84" t="str">
        <f t="shared" si="0"/>
        <v>2014</v>
      </c>
      <c r="B53" s="30" t="s">
        <v>65</v>
      </c>
      <c r="C53" s="31">
        <v>19</v>
      </c>
      <c r="D53" s="32">
        <v>0</v>
      </c>
      <c r="E53" s="31">
        <v>0</v>
      </c>
      <c r="F53" s="31">
        <v>1</v>
      </c>
      <c r="G53" s="31">
        <v>2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4</v>
      </c>
      <c r="N53" s="31">
        <v>1</v>
      </c>
      <c r="O53" s="31">
        <v>0</v>
      </c>
      <c r="P53" s="31">
        <v>3</v>
      </c>
      <c r="Q53" s="31">
        <v>0</v>
      </c>
      <c r="R53" s="32">
        <v>0</v>
      </c>
      <c r="S53" s="31">
        <v>0</v>
      </c>
      <c r="T53" s="31">
        <v>0</v>
      </c>
      <c r="U53" s="31">
        <v>0</v>
      </c>
      <c r="V53" s="31">
        <v>0</v>
      </c>
      <c r="W53" s="32">
        <v>0</v>
      </c>
      <c r="X53" s="3">
        <v>0</v>
      </c>
      <c r="Y53" s="31">
        <v>0</v>
      </c>
      <c r="Z53" s="139">
        <f t="shared" ref="Z53" si="8">SUM(C53:Y53)</f>
        <v>30</v>
      </c>
      <c r="AA53" s="139">
        <f t="shared" ref="AA53:AA54" si="9">COUNTIF(C53:Y53,"&gt;0")</f>
        <v>6</v>
      </c>
    </row>
    <row r="54" spans="1:27" x14ac:dyDescent="0.3">
      <c r="A54" s="84" t="str">
        <f t="shared" si="0"/>
        <v>2015</v>
      </c>
      <c r="B54" s="30" t="s">
        <v>66</v>
      </c>
      <c r="C54" s="31">
        <v>26</v>
      </c>
      <c r="D54" s="32">
        <v>0</v>
      </c>
      <c r="E54" s="31">
        <v>0</v>
      </c>
      <c r="F54" s="31">
        <v>0</v>
      </c>
      <c r="G54" s="31">
        <v>7</v>
      </c>
      <c r="H54" s="31">
        <v>0</v>
      </c>
      <c r="I54" s="31">
        <v>1</v>
      </c>
      <c r="J54" s="31">
        <v>0</v>
      </c>
      <c r="K54" s="31">
        <v>0</v>
      </c>
      <c r="L54" s="31">
        <v>1</v>
      </c>
      <c r="M54" s="31">
        <v>3</v>
      </c>
      <c r="N54" s="31">
        <v>5</v>
      </c>
      <c r="O54" s="31">
        <v>0</v>
      </c>
      <c r="P54" s="31">
        <v>0</v>
      </c>
      <c r="Q54" s="31">
        <v>0</v>
      </c>
      <c r="R54" s="32">
        <v>0</v>
      </c>
      <c r="S54" s="31">
        <v>0</v>
      </c>
      <c r="T54" s="31">
        <v>0</v>
      </c>
      <c r="U54" s="31">
        <v>0</v>
      </c>
      <c r="V54" s="31">
        <v>0</v>
      </c>
      <c r="W54" s="32">
        <v>0</v>
      </c>
      <c r="X54" s="3">
        <v>0</v>
      </c>
      <c r="Y54" s="31">
        <v>1</v>
      </c>
      <c r="Z54" s="21">
        <f t="shared" ref="Z54:Z64" si="10">SUM(C54:Y54)</f>
        <v>44</v>
      </c>
      <c r="AA54" s="139">
        <f t="shared" si="9"/>
        <v>7</v>
      </c>
    </row>
    <row r="55" spans="1:27" x14ac:dyDescent="0.3">
      <c r="A55" s="84" t="str">
        <f t="shared" si="0"/>
        <v>2016</v>
      </c>
      <c r="B55" s="33" t="s">
        <v>74</v>
      </c>
      <c r="C55" s="34">
        <v>28</v>
      </c>
      <c r="D55" s="32">
        <v>0</v>
      </c>
      <c r="E55" s="34">
        <v>0</v>
      </c>
      <c r="F55" s="34">
        <v>0</v>
      </c>
      <c r="G55" s="34">
        <v>4</v>
      </c>
      <c r="H55" s="34">
        <v>0</v>
      </c>
      <c r="I55" s="34">
        <v>0</v>
      </c>
      <c r="J55" s="34">
        <v>0</v>
      </c>
      <c r="K55" s="34">
        <v>0</v>
      </c>
      <c r="L55" s="34">
        <v>1</v>
      </c>
      <c r="M55" s="34">
        <v>5</v>
      </c>
      <c r="N55" s="34">
        <v>7</v>
      </c>
      <c r="O55" s="34">
        <v>0</v>
      </c>
      <c r="P55" s="34">
        <v>0</v>
      </c>
      <c r="Q55" s="34">
        <v>0</v>
      </c>
      <c r="R55" s="35">
        <v>0</v>
      </c>
      <c r="S55" s="34">
        <v>0</v>
      </c>
      <c r="T55" s="34">
        <v>0</v>
      </c>
      <c r="U55" s="34">
        <v>1</v>
      </c>
      <c r="V55" s="34">
        <v>1</v>
      </c>
      <c r="W55" s="35">
        <v>0</v>
      </c>
      <c r="X55" s="2">
        <v>0</v>
      </c>
      <c r="Y55" s="34">
        <v>2</v>
      </c>
      <c r="Z55" s="113">
        <f t="shared" ref="Z55" si="11">SUM(C55:Y55)</f>
        <v>49</v>
      </c>
      <c r="AA55" s="140">
        <f t="shared" ref="AA55" si="12">COUNTIF(C55:Y55,"&gt;0")</f>
        <v>8</v>
      </c>
    </row>
    <row r="56" spans="1:27" x14ac:dyDescent="0.3">
      <c r="A56" s="84" t="str">
        <f t="shared" si="0"/>
        <v>2011</v>
      </c>
      <c r="B56" s="36" t="s">
        <v>61</v>
      </c>
      <c r="C56" s="37">
        <v>19</v>
      </c>
      <c r="D56" s="32">
        <v>0</v>
      </c>
      <c r="E56" s="37">
        <v>0</v>
      </c>
      <c r="F56" s="37">
        <v>0</v>
      </c>
      <c r="G56" s="37">
        <v>1</v>
      </c>
      <c r="H56" s="37">
        <v>0</v>
      </c>
      <c r="I56" s="37">
        <v>0</v>
      </c>
      <c r="J56" s="37">
        <v>1</v>
      </c>
      <c r="K56" s="37">
        <v>0</v>
      </c>
      <c r="L56" s="37">
        <v>0</v>
      </c>
      <c r="M56" s="37">
        <v>1</v>
      </c>
      <c r="N56" s="37">
        <v>7</v>
      </c>
      <c r="O56" s="37">
        <v>0</v>
      </c>
      <c r="P56" s="37">
        <v>0</v>
      </c>
      <c r="Q56" s="37">
        <v>0</v>
      </c>
      <c r="R56" s="38">
        <v>0</v>
      </c>
      <c r="S56" s="37">
        <v>0</v>
      </c>
      <c r="T56" s="37">
        <v>5</v>
      </c>
      <c r="U56" s="37">
        <v>0</v>
      </c>
      <c r="V56" s="37">
        <v>0</v>
      </c>
      <c r="W56" s="32">
        <v>0</v>
      </c>
      <c r="X56" s="3">
        <v>0</v>
      </c>
      <c r="Y56" s="31">
        <v>2</v>
      </c>
      <c r="Z56" s="21">
        <f t="shared" ref="Z56" si="13">SUM(C56:Y56)</f>
        <v>36</v>
      </c>
      <c r="AA56" s="139">
        <f t="shared" ref="AA56" si="14">COUNTIF(C56:Y56,"&gt;0")</f>
        <v>7</v>
      </c>
    </row>
    <row r="57" spans="1:27" x14ac:dyDescent="0.3">
      <c r="A57" s="84" t="str">
        <f t="shared" si="0"/>
        <v>2014</v>
      </c>
      <c r="B57" s="30" t="s">
        <v>63</v>
      </c>
      <c r="C57" s="31">
        <v>11</v>
      </c>
      <c r="D57" s="32">
        <v>0</v>
      </c>
      <c r="E57" s="31">
        <v>0</v>
      </c>
      <c r="F57" s="31">
        <v>3</v>
      </c>
      <c r="G57" s="31">
        <v>1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1</v>
      </c>
      <c r="N57" s="31">
        <v>5</v>
      </c>
      <c r="O57" s="31">
        <v>0</v>
      </c>
      <c r="P57" s="31">
        <v>0</v>
      </c>
      <c r="Q57" s="31">
        <v>0</v>
      </c>
      <c r="R57" s="32">
        <v>0</v>
      </c>
      <c r="S57" s="31">
        <v>0</v>
      </c>
      <c r="T57" s="31">
        <v>0</v>
      </c>
      <c r="U57" s="31">
        <v>0</v>
      </c>
      <c r="V57" s="31">
        <v>0</v>
      </c>
      <c r="W57" s="32">
        <v>0</v>
      </c>
      <c r="X57" s="3">
        <v>0</v>
      </c>
      <c r="Y57" s="31">
        <v>0</v>
      </c>
      <c r="Z57" s="21">
        <f t="shared" ref="Z57" si="15">SUM(C57:Y57)</f>
        <v>21</v>
      </c>
      <c r="AA57" s="139">
        <f t="shared" ref="AA57" si="16">COUNTIF(C57:Y57,"&gt;0")</f>
        <v>5</v>
      </c>
    </row>
    <row r="58" spans="1:27" ht="15" customHeight="1" x14ac:dyDescent="0.3">
      <c r="A58" s="84" t="str">
        <f t="shared" si="0"/>
        <v>2015</v>
      </c>
      <c r="B58" s="30" t="s">
        <v>62</v>
      </c>
      <c r="C58" s="31">
        <v>29</v>
      </c>
      <c r="D58" s="32">
        <v>0</v>
      </c>
      <c r="E58" s="31">
        <v>0</v>
      </c>
      <c r="F58" s="31">
        <v>0</v>
      </c>
      <c r="G58" s="31">
        <v>3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2</v>
      </c>
      <c r="O58" s="31">
        <v>0</v>
      </c>
      <c r="P58" s="31">
        <v>0</v>
      </c>
      <c r="Q58" s="31">
        <v>0</v>
      </c>
      <c r="R58" s="32">
        <v>0</v>
      </c>
      <c r="S58" s="31">
        <v>0</v>
      </c>
      <c r="T58" s="31">
        <v>0</v>
      </c>
      <c r="U58" s="31">
        <v>0</v>
      </c>
      <c r="V58" s="31">
        <v>0</v>
      </c>
      <c r="W58" s="32">
        <v>0</v>
      </c>
      <c r="X58" s="3">
        <v>0</v>
      </c>
      <c r="Y58" s="31">
        <v>4</v>
      </c>
      <c r="Z58" s="21">
        <f t="shared" ref="Z58" si="17">SUM(C58:Y58)</f>
        <v>38</v>
      </c>
      <c r="AA58" s="139">
        <f t="shared" ref="AA58" si="18">COUNTIF(C58:Y58,"&gt;0")</f>
        <v>4</v>
      </c>
    </row>
    <row r="59" spans="1:27" ht="15" customHeight="1" x14ac:dyDescent="0.3">
      <c r="A59" s="84" t="str">
        <f t="shared" si="0"/>
        <v>2016</v>
      </c>
      <c r="B59" s="33" t="s">
        <v>75</v>
      </c>
      <c r="C59" s="34">
        <v>20</v>
      </c>
      <c r="D59" s="32">
        <v>0</v>
      </c>
      <c r="E59" s="34">
        <v>0</v>
      </c>
      <c r="F59" s="34">
        <v>0</v>
      </c>
      <c r="G59" s="34">
        <v>1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2</v>
      </c>
      <c r="N59" s="34">
        <v>1</v>
      </c>
      <c r="O59" s="34">
        <v>0</v>
      </c>
      <c r="P59" s="34">
        <v>0</v>
      </c>
      <c r="Q59" s="34">
        <v>0</v>
      </c>
      <c r="R59" s="35">
        <v>0</v>
      </c>
      <c r="S59" s="34">
        <v>0</v>
      </c>
      <c r="T59" s="34">
        <v>1</v>
      </c>
      <c r="U59" s="34">
        <v>0</v>
      </c>
      <c r="V59" s="34">
        <v>0</v>
      </c>
      <c r="W59" s="35">
        <v>0</v>
      </c>
      <c r="X59" s="2">
        <v>0</v>
      </c>
      <c r="Y59" s="34">
        <v>4</v>
      </c>
      <c r="Z59" s="113">
        <f t="shared" ref="Z59" si="19">SUM(C59:Y59)</f>
        <v>29</v>
      </c>
      <c r="AA59" s="140">
        <f t="shared" ref="AA59" si="20">COUNTIF(C59:Y59,"&gt;0")</f>
        <v>6</v>
      </c>
    </row>
    <row r="60" spans="1:27" ht="15" customHeight="1" x14ac:dyDescent="0.3">
      <c r="A60" s="111" t="str">
        <f t="shared" si="0"/>
        <v>2013</v>
      </c>
      <c r="B60" s="30" t="s">
        <v>189</v>
      </c>
      <c r="C60" s="31">
        <v>12</v>
      </c>
      <c r="D60" s="31">
        <v>0</v>
      </c>
      <c r="E60" s="31">
        <v>3</v>
      </c>
      <c r="F60" s="31">
        <v>2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3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6</v>
      </c>
      <c r="U60" s="31">
        <v>0</v>
      </c>
      <c r="V60" s="31">
        <v>0</v>
      </c>
      <c r="W60" s="31">
        <v>0</v>
      </c>
      <c r="X60" s="3">
        <v>0</v>
      </c>
      <c r="Y60" s="31">
        <v>1</v>
      </c>
      <c r="Z60" s="21">
        <f t="shared" ref="Z60:Z62" si="21">SUM(C60:Y60)</f>
        <v>27</v>
      </c>
      <c r="AA60" s="21">
        <f t="shared" ref="AA60:AA62" si="22">COUNTIF(C60:Y60,"&gt;0")</f>
        <v>6</v>
      </c>
    </row>
    <row r="61" spans="1:27" ht="15" customHeight="1" x14ac:dyDescent="0.3">
      <c r="A61" s="112" t="str">
        <f t="shared" si="0"/>
        <v>2013</v>
      </c>
      <c r="B61" s="30" t="s">
        <v>188</v>
      </c>
      <c r="C61" s="31">
        <v>19</v>
      </c>
      <c r="D61" s="31">
        <v>0</v>
      </c>
      <c r="E61" s="31">
        <v>3</v>
      </c>
      <c r="F61" s="31">
        <v>2</v>
      </c>
      <c r="G61" s="31">
        <v>1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3</v>
      </c>
      <c r="N61" s="31">
        <v>1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1</v>
      </c>
      <c r="U61" s="31">
        <v>0</v>
      </c>
      <c r="V61" s="31">
        <v>0</v>
      </c>
      <c r="W61" s="31">
        <v>0</v>
      </c>
      <c r="X61" s="3">
        <v>1</v>
      </c>
      <c r="Y61" s="31">
        <v>1</v>
      </c>
      <c r="Z61" s="21">
        <f t="shared" si="21"/>
        <v>32</v>
      </c>
      <c r="AA61" s="21">
        <f t="shared" si="22"/>
        <v>9</v>
      </c>
    </row>
    <row r="62" spans="1:27" ht="15" customHeight="1" thickBot="1" x14ac:dyDescent="0.35">
      <c r="A62" s="118" t="str">
        <f t="shared" si="0"/>
        <v>2013</v>
      </c>
      <c r="B62" s="117" t="s">
        <v>190</v>
      </c>
      <c r="C62" s="119">
        <v>15</v>
      </c>
      <c r="D62" s="119">
        <v>0</v>
      </c>
      <c r="E62" s="119">
        <v>0</v>
      </c>
      <c r="F62" s="119">
        <v>0</v>
      </c>
      <c r="G62" s="119">
        <v>0</v>
      </c>
      <c r="H62" s="119">
        <v>0</v>
      </c>
      <c r="I62" s="119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3</v>
      </c>
      <c r="U62" s="119">
        <v>0</v>
      </c>
      <c r="V62" s="119">
        <v>0</v>
      </c>
      <c r="W62" s="119">
        <v>0</v>
      </c>
      <c r="X62" s="16">
        <v>0</v>
      </c>
      <c r="Y62" s="119">
        <v>2</v>
      </c>
      <c r="Z62" s="141">
        <f t="shared" si="21"/>
        <v>20</v>
      </c>
      <c r="AA62" s="141">
        <f t="shared" si="22"/>
        <v>3</v>
      </c>
    </row>
    <row r="63" spans="1:27" ht="15" customHeight="1" x14ac:dyDescent="0.3">
      <c r="A63" s="112">
        <v>2016</v>
      </c>
      <c r="B63" s="30" t="s">
        <v>182</v>
      </c>
      <c r="C63" s="31">
        <v>0</v>
      </c>
      <c r="D63" s="32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4</v>
      </c>
      <c r="P63" s="31">
        <v>1</v>
      </c>
      <c r="Q63" s="31">
        <v>11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">
        <v>0</v>
      </c>
      <c r="Y63" s="31">
        <v>1</v>
      </c>
      <c r="Z63" s="21">
        <f t="shared" si="10"/>
        <v>17</v>
      </c>
      <c r="AA63" s="21">
        <f t="shared" ref="AA63:AA106" si="23">COUNTIF(C63:Y63,"&gt;0")</f>
        <v>4</v>
      </c>
    </row>
    <row r="64" spans="1:27" ht="15" customHeight="1" x14ac:dyDescent="0.3">
      <c r="A64" s="112">
        <v>2016</v>
      </c>
      <c r="B64" s="30" t="s">
        <v>183</v>
      </c>
      <c r="C64" s="31">
        <v>0</v>
      </c>
      <c r="D64" s="32">
        <v>0</v>
      </c>
      <c r="E64" s="31">
        <v>0</v>
      </c>
      <c r="F64" s="31">
        <v>1</v>
      </c>
      <c r="G64" s="31">
        <v>1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2</v>
      </c>
      <c r="P64" s="31">
        <v>0</v>
      </c>
      <c r="Q64" s="31">
        <v>9</v>
      </c>
      <c r="R64" s="32">
        <v>0</v>
      </c>
      <c r="S64" s="32">
        <v>0</v>
      </c>
      <c r="T64" s="31">
        <v>1</v>
      </c>
      <c r="U64" s="32">
        <v>0</v>
      </c>
      <c r="V64" s="32">
        <v>0</v>
      </c>
      <c r="W64" s="32">
        <v>0</v>
      </c>
      <c r="X64" s="3">
        <v>0</v>
      </c>
      <c r="Y64" s="31">
        <v>12</v>
      </c>
      <c r="Z64" s="21">
        <f t="shared" si="10"/>
        <v>26</v>
      </c>
      <c r="AA64" s="21">
        <f t="shared" si="23"/>
        <v>6</v>
      </c>
    </row>
    <row r="65" spans="1:176" ht="15" customHeight="1" x14ac:dyDescent="0.3">
      <c r="A65" s="155" t="s">
        <v>251</v>
      </c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spans="1:176" x14ac:dyDescent="0.3">
      <c r="A66" s="152" t="s">
        <v>253</v>
      </c>
      <c r="B66" s="134">
        <v>2011</v>
      </c>
      <c r="C66" s="1">
        <f>SUM(C2, C7, C12, C17,C34,C39,C43,C44,C45,C47)</f>
        <v>1</v>
      </c>
      <c r="D66" s="1">
        <f t="shared" ref="D66:Z66" si="24">SUM(D2, D7, D12, D17,D34,D39,D43,D44,D45,D47)</f>
        <v>1</v>
      </c>
      <c r="E66" s="1">
        <f t="shared" si="24"/>
        <v>1</v>
      </c>
      <c r="F66" s="1">
        <f t="shared" si="24"/>
        <v>15</v>
      </c>
      <c r="G66" s="1">
        <f t="shared" si="24"/>
        <v>58</v>
      </c>
      <c r="H66" s="1">
        <f t="shared" si="24"/>
        <v>4</v>
      </c>
      <c r="I66" s="1">
        <f t="shared" si="24"/>
        <v>9</v>
      </c>
      <c r="J66" s="1">
        <f t="shared" si="24"/>
        <v>5</v>
      </c>
      <c r="K66" s="1">
        <f t="shared" si="24"/>
        <v>3</v>
      </c>
      <c r="L66" s="1">
        <f t="shared" si="24"/>
        <v>29</v>
      </c>
      <c r="M66" s="1">
        <f t="shared" si="24"/>
        <v>42</v>
      </c>
      <c r="N66" s="1">
        <f t="shared" si="24"/>
        <v>78</v>
      </c>
      <c r="O66" s="1">
        <f t="shared" si="24"/>
        <v>0</v>
      </c>
      <c r="P66" s="1">
        <f t="shared" si="24"/>
        <v>53</v>
      </c>
      <c r="Q66" s="1">
        <f t="shared" si="24"/>
        <v>41</v>
      </c>
      <c r="R66" s="1">
        <f t="shared" si="24"/>
        <v>0</v>
      </c>
      <c r="S66" s="1">
        <f t="shared" si="24"/>
        <v>73</v>
      </c>
      <c r="T66" s="1">
        <f t="shared" si="24"/>
        <v>226</v>
      </c>
      <c r="U66" s="1">
        <f t="shared" si="24"/>
        <v>15</v>
      </c>
      <c r="V66" s="1">
        <f t="shared" si="24"/>
        <v>98</v>
      </c>
      <c r="W66" s="1">
        <f t="shared" si="24"/>
        <v>2</v>
      </c>
      <c r="X66" s="1">
        <f t="shared" si="24"/>
        <v>0</v>
      </c>
      <c r="Y66" s="1">
        <f t="shared" si="24"/>
        <v>194</v>
      </c>
      <c r="Z66" s="151">
        <f t="shared" si="24"/>
        <v>948</v>
      </c>
      <c r="AA66" s="21">
        <f t="shared" si="23"/>
        <v>20</v>
      </c>
    </row>
    <row r="67" spans="1:176" x14ac:dyDescent="0.3">
      <c r="A67" s="153"/>
      <c r="B67" s="135">
        <v>2012</v>
      </c>
      <c r="C67" s="133">
        <f>SUM(C3, C8,C13,C18,C22,C26,C30,C31,C32,C33,C35,C46,C48)</f>
        <v>2</v>
      </c>
      <c r="D67" s="133">
        <f t="shared" ref="D67:Z67" si="25">SUM(D3, D8,D13,D18,D22,D26,D30,D31,D32,D33,D35,D46,D48)</f>
        <v>0</v>
      </c>
      <c r="E67" s="133">
        <f t="shared" si="25"/>
        <v>0</v>
      </c>
      <c r="F67" s="133">
        <f t="shared" si="25"/>
        <v>34</v>
      </c>
      <c r="G67" s="133">
        <f t="shared" si="25"/>
        <v>65</v>
      </c>
      <c r="H67" s="133">
        <f t="shared" si="25"/>
        <v>6</v>
      </c>
      <c r="I67" s="133">
        <f t="shared" si="25"/>
        <v>3</v>
      </c>
      <c r="J67" s="133">
        <f t="shared" si="25"/>
        <v>1</v>
      </c>
      <c r="K67" s="133">
        <f t="shared" si="25"/>
        <v>3</v>
      </c>
      <c r="L67" s="133">
        <f t="shared" si="25"/>
        <v>26</v>
      </c>
      <c r="M67" s="133">
        <f t="shared" si="25"/>
        <v>73</v>
      </c>
      <c r="N67" s="133">
        <f t="shared" si="25"/>
        <v>49</v>
      </c>
      <c r="O67" s="133">
        <f t="shared" si="25"/>
        <v>0</v>
      </c>
      <c r="P67" s="133">
        <f t="shared" si="25"/>
        <v>31</v>
      </c>
      <c r="Q67" s="133">
        <f t="shared" si="25"/>
        <v>23</v>
      </c>
      <c r="R67" s="133">
        <f t="shared" si="25"/>
        <v>0</v>
      </c>
      <c r="S67" s="133">
        <f t="shared" si="25"/>
        <v>20</v>
      </c>
      <c r="T67" s="133">
        <f t="shared" si="25"/>
        <v>147</v>
      </c>
      <c r="U67" s="133">
        <f t="shared" si="25"/>
        <v>19</v>
      </c>
      <c r="V67" s="133">
        <f t="shared" si="25"/>
        <v>115</v>
      </c>
      <c r="W67" s="133">
        <f t="shared" si="25"/>
        <v>0</v>
      </c>
      <c r="X67" s="133">
        <f t="shared" si="25"/>
        <v>0</v>
      </c>
      <c r="Y67" s="133">
        <f t="shared" si="25"/>
        <v>158</v>
      </c>
      <c r="Z67" s="151">
        <f t="shared" si="25"/>
        <v>775</v>
      </c>
      <c r="AA67" s="21">
        <f t="shared" si="23"/>
        <v>17</v>
      </c>
    </row>
    <row r="68" spans="1:176" x14ac:dyDescent="0.3">
      <c r="A68" s="153"/>
      <c r="B68" s="135">
        <v>2013</v>
      </c>
      <c r="C68" s="1">
        <v>0</v>
      </c>
      <c r="D68" s="1">
        <v>1</v>
      </c>
      <c r="E68" s="1">
        <v>2</v>
      </c>
      <c r="F68" s="1">
        <v>3</v>
      </c>
      <c r="G68" s="1">
        <v>4</v>
      </c>
      <c r="H68" s="1">
        <v>5</v>
      </c>
      <c r="I68" s="1">
        <v>6</v>
      </c>
      <c r="J68" s="1">
        <v>7</v>
      </c>
      <c r="K68" s="1">
        <v>8</v>
      </c>
      <c r="L68" s="1">
        <v>9</v>
      </c>
      <c r="M68" s="1">
        <v>10</v>
      </c>
      <c r="N68" s="1">
        <v>11</v>
      </c>
      <c r="O68" s="1">
        <v>12</v>
      </c>
      <c r="P68" s="1">
        <v>13</v>
      </c>
      <c r="Q68" s="1">
        <v>14</v>
      </c>
      <c r="R68" s="1">
        <v>15</v>
      </c>
      <c r="S68" s="1">
        <v>16</v>
      </c>
      <c r="T68" s="1">
        <v>17</v>
      </c>
      <c r="U68" s="1">
        <v>18</v>
      </c>
      <c r="V68" s="1">
        <v>19</v>
      </c>
      <c r="W68" s="1">
        <v>20</v>
      </c>
      <c r="X68" s="1">
        <v>21</v>
      </c>
      <c r="Y68" s="1">
        <v>22</v>
      </c>
      <c r="Z68" s="151">
        <v>23</v>
      </c>
      <c r="AA68" s="21">
        <f t="shared" si="23"/>
        <v>22</v>
      </c>
    </row>
    <row r="69" spans="1:176" x14ac:dyDescent="0.3">
      <c r="A69" s="153"/>
      <c r="B69" s="135">
        <v>2014</v>
      </c>
      <c r="C69" s="1">
        <f>SUM(C4,C9,C14,C19,C23,C27,C36,C40)</f>
        <v>0</v>
      </c>
      <c r="D69" s="1">
        <f t="shared" ref="D69:Z69" si="26">SUM(D4,D9,D14,D19,D23,D27,D36,D40)</f>
        <v>0</v>
      </c>
      <c r="E69" s="1">
        <f t="shared" si="26"/>
        <v>1</v>
      </c>
      <c r="F69" s="1">
        <f t="shared" si="26"/>
        <v>19</v>
      </c>
      <c r="G69" s="1">
        <f t="shared" si="26"/>
        <v>22</v>
      </c>
      <c r="H69" s="1">
        <f t="shared" si="26"/>
        <v>1</v>
      </c>
      <c r="I69" s="1">
        <f t="shared" si="26"/>
        <v>0</v>
      </c>
      <c r="J69" s="1">
        <f t="shared" si="26"/>
        <v>1</v>
      </c>
      <c r="K69" s="1">
        <f t="shared" si="26"/>
        <v>1</v>
      </c>
      <c r="L69" s="1">
        <f t="shared" si="26"/>
        <v>14</v>
      </c>
      <c r="M69" s="1">
        <f t="shared" si="26"/>
        <v>25</v>
      </c>
      <c r="N69" s="1">
        <f t="shared" si="26"/>
        <v>10</v>
      </c>
      <c r="O69" s="1">
        <f t="shared" si="26"/>
        <v>0</v>
      </c>
      <c r="P69" s="1">
        <f t="shared" si="26"/>
        <v>5</v>
      </c>
      <c r="Q69" s="1">
        <f t="shared" si="26"/>
        <v>0</v>
      </c>
      <c r="R69" s="1">
        <f t="shared" si="26"/>
        <v>0</v>
      </c>
      <c r="S69" s="1">
        <f t="shared" si="26"/>
        <v>0</v>
      </c>
      <c r="T69" s="1">
        <f t="shared" si="26"/>
        <v>53</v>
      </c>
      <c r="U69" s="1">
        <f t="shared" si="26"/>
        <v>13</v>
      </c>
      <c r="V69" s="1">
        <f t="shared" si="26"/>
        <v>39</v>
      </c>
      <c r="W69" s="1">
        <f t="shared" si="26"/>
        <v>0</v>
      </c>
      <c r="X69" s="1">
        <f t="shared" si="26"/>
        <v>0</v>
      </c>
      <c r="Y69" s="1">
        <f t="shared" si="26"/>
        <v>43</v>
      </c>
      <c r="Z69" s="151">
        <f t="shared" si="26"/>
        <v>247</v>
      </c>
      <c r="AA69" s="21">
        <f t="shared" si="23"/>
        <v>14</v>
      </c>
    </row>
    <row r="70" spans="1:176" x14ac:dyDescent="0.3">
      <c r="A70" s="153"/>
      <c r="B70" s="135">
        <v>2015</v>
      </c>
      <c r="C70" s="1">
        <f>SUM(C5,C10,C15,C20,C24,C28,C37,C41)</f>
        <v>3</v>
      </c>
      <c r="D70" s="1">
        <f t="shared" ref="D70:Z70" si="27">SUM(D5,D10,D15,D20,D24,D28,D37,D41)</f>
        <v>0</v>
      </c>
      <c r="E70" s="1">
        <f t="shared" si="27"/>
        <v>1</v>
      </c>
      <c r="F70" s="1">
        <f t="shared" si="27"/>
        <v>21</v>
      </c>
      <c r="G70" s="1">
        <f t="shared" si="27"/>
        <v>56</v>
      </c>
      <c r="H70" s="1">
        <f t="shared" si="27"/>
        <v>5</v>
      </c>
      <c r="I70" s="1">
        <f t="shared" si="27"/>
        <v>1</v>
      </c>
      <c r="J70" s="1">
        <f t="shared" si="27"/>
        <v>1</v>
      </c>
      <c r="K70" s="1">
        <f t="shared" si="27"/>
        <v>2</v>
      </c>
      <c r="L70" s="1">
        <f t="shared" si="27"/>
        <v>27</v>
      </c>
      <c r="M70" s="1">
        <f t="shared" si="27"/>
        <v>48</v>
      </c>
      <c r="N70" s="1">
        <f t="shared" si="27"/>
        <v>21</v>
      </c>
      <c r="O70" s="1">
        <f t="shared" si="27"/>
        <v>2</v>
      </c>
      <c r="P70" s="1">
        <f t="shared" si="27"/>
        <v>20</v>
      </c>
      <c r="Q70" s="1">
        <f t="shared" si="27"/>
        <v>9</v>
      </c>
      <c r="R70" s="1">
        <f t="shared" si="27"/>
        <v>0</v>
      </c>
      <c r="S70" s="1">
        <f t="shared" si="27"/>
        <v>0</v>
      </c>
      <c r="T70" s="1">
        <f t="shared" si="27"/>
        <v>91</v>
      </c>
      <c r="U70" s="1">
        <f t="shared" si="27"/>
        <v>33</v>
      </c>
      <c r="V70" s="1">
        <f t="shared" si="27"/>
        <v>53</v>
      </c>
      <c r="W70" s="1">
        <f t="shared" si="27"/>
        <v>0</v>
      </c>
      <c r="X70" s="1">
        <f t="shared" si="27"/>
        <v>0</v>
      </c>
      <c r="Y70" s="1">
        <f t="shared" si="27"/>
        <v>124</v>
      </c>
      <c r="Z70" s="151">
        <f t="shared" si="27"/>
        <v>518</v>
      </c>
      <c r="AA70" s="21">
        <f t="shared" si="23"/>
        <v>18</v>
      </c>
    </row>
    <row r="71" spans="1:176" x14ac:dyDescent="0.3">
      <c r="A71" s="153"/>
      <c r="B71" s="135">
        <v>2016</v>
      </c>
      <c r="C71" s="1">
        <f>SUM(C6,C11,C16,C21,C25,C29,C38,C42)</f>
        <v>1</v>
      </c>
      <c r="D71" s="1">
        <f t="shared" ref="D71:Z71" si="28">SUM(D6,D11,D16,D21,D25,D29,D38,D42)</f>
        <v>0</v>
      </c>
      <c r="E71" s="1">
        <f t="shared" si="28"/>
        <v>0</v>
      </c>
      <c r="F71" s="1">
        <f t="shared" si="28"/>
        <v>17</v>
      </c>
      <c r="G71" s="1">
        <f t="shared" si="28"/>
        <v>59</v>
      </c>
      <c r="H71" s="1">
        <f t="shared" si="28"/>
        <v>7</v>
      </c>
      <c r="I71" s="1">
        <f t="shared" si="28"/>
        <v>0</v>
      </c>
      <c r="J71" s="1">
        <f t="shared" si="28"/>
        <v>0</v>
      </c>
      <c r="K71" s="1">
        <f t="shared" si="28"/>
        <v>0</v>
      </c>
      <c r="L71" s="1">
        <f t="shared" si="28"/>
        <v>25</v>
      </c>
      <c r="M71" s="1">
        <f t="shared" si="28"/>
        <v>59</v>
      </c>
      <c r="N71" s="1">
        <f t="shared" si="28"/>
        <v>25</v>
      </c>
      <c r="O71" s="1">
        <f t="shared" si="28"/>
        <v>0</v>
      </c>
      <c r="P71" s="1">
        <f t="shared" si="28"/>
        <v>34</v>
      </c>
      <c r="Q71" s="1">
        <f t="shared" si="28"/>
        <v>24</v>
      </c>
      <c r="R71" s="1">
        <f t="shared" si="28"/>
        <v>4</v>
      </c>
      <c r="S71" s="1">
        <f t="shared" si="28"/>
        <v>0</v>
      </c>
      <c r="T71" s="1">
        <f t="shared" si="28"/>
        <v>63</v>
      </c>
      <c r="U71" s="1">
        <f t="shared" si="28"/>
        <v>20</v>
      </c>
      <c r="V71" s="1">
        <f t="shared" si="28"/>
        <v>19</v>
      </c>
      <c r="W71" s="1">
        <f t="shared" si="28"/>
        <v>0</v>
      </c>
      <c r="X71" s="1">
        <f t="shared" si="28"/>
        <v>0</v>
      </c>
      <c r="Y71" s="1">
        <f t="shared" si="28"/>
        <v>170</v>
      </c>
      <c r="Z71" s="151">
        <f t="shared" si="28"/>
        <v>527</v>
      </c>
      <c r="AA71" s="21">
        <f t="shared" si="23"/>
        <v>14</v>
      </c>
    </row>
    <row r="72" spans="1:176" s="26" customFormat="1" x14ac:dyDescent="0.3">
      <c r="A72" s="154"/>
      <c r="B72" s="132" t="s">
        <v>28</v>
      </c>
      <c r="C72" s="27">
        <f>SUM(C66:C71)</f>
        <v>7</v>
      </c>
      <c r="D72" s="27">
        <f t="shared" ref="D72:Z72" si="29">SUM(D66:D71)</f>
        <v>2</v>
      </c>
      <c r="E72" s="27">
        <f t="shared" si="29"/>
        <v>5</v>
      </c>
      <c r="F72" s="27">
        <f t="shared" si="29"/>
        <v>109</v>
      </c>
      <c r="G72" s="27">
        <f t="shared" si="29"/>
        <v>264</v>
      </c>
      <c r="H72" s="27">
        <f t="shared" si="29"/>
        <v>28</v>
      </c>
      <c r="I72" s="27">
        <f t="shared" si="29"/>
        <v>19</v>
      </c>
      <c r="J72" s="27">
        <f t="shared" si="29"/>
        <v>15</v>
      </c>
      <c r="K72" s="27">
        <f t="shared" si="29"/>
        <v>17</v>
      </c>
      <c r="L72" s="27">
        <f t="shared" si="29"/>
        <v>130</v>
      </c>
      <c r="M72" s="27">
        <f t="shared" si="29"/>
        <v>257</v>
      </c>
      <c r="N72" s="27">
        <f t="shared" si="29"/>
        <v>194</v>
      </c>
      <c r="O72" s="27">
        <f t="shared" si="29"/>
        <v>14</v>
      </c>
      <c r="P72" s="27">
        <f t="shared" si="29"/>
        <v>156</v>
      </c>
      <c r="Q72" s="27">
        <f t="shared" si="29"/>
        <v>111</v>
      </c>
      <c r="R72" s="27">
        <f t="shared" si="29"/>
        <v>19</v>
      </c>
      <c r="S72" s="27">
        <f t="shared" si="29"/>
        <v>109</v>
      </c>
      <c r="T72" s="27">
        <f t="shared" si="29"/>
        <v>597</v>
      </c>
      <c r="U72" s="27">
        <f t="shared" si="29"/>
        <v>118</v>
      </c>
      <c r="V72" s="27">
        <f t="shared" si="29"/>
        <v>343</v>
      </c>
      <c r="W72" s="27">
        <f t="shared" si="29"/>
        <v>22</v>
      </c>
      <c r="X72" s="27">
        <f t="shared" si="29"/>
        <v>21</v>
      </c>
      <c r="Y72" s="27">
        <f t="shared" si="29"/>
        <v>711</v>
      </c>
      <c r="Z72" s="151">
        <f t="shared" si="29"/>
        <v>3038</v>
      </c>
      <c r="AA72" s="21">
        <f t="shared" si="23"/>
        <v>23</v>
      </c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</row>
    <row r="73" spans="1:176" s="26" customFormat="1" ht="15" customHeight="1" x14ac:dyDescent="0.3">
      <c r="A73" s="158" t="s">
        <v>254</v>
      </c>
      <c r="B73" s="128">
        <v>2011</v>
      </c>
      <c r="C73" s="85">
        <f>C56</f>
        <v>19</v>
      </c>
      <c r="D73" s="85">
        <f t="shared" ref="D73:Z73" si="30">D56</f>
        <v>0</v>
      </c>
      <c r="E73" s="85">
        <f t="shared" si="30"/>
        <v>0</v>
      </c>
      <c r="F73" s="85">
        <f t="shared" si="30"/>
        <v>0</v>
      </c>
      <c r="G73" s="85">
        <f t="shared" si="30"/>
        <v>1</v>
      </c>
      <c r="H73" s="85">
        <f t="shared" si="30"/>
        <v>0</v>
      </c>
      <c r="I73" s="85">
        <f t="shared" si="30"/>
        <v>0</v>
      </c>
      <c r="J73" s="85">
        <f t="shared" si="30"/>
        <v>1</v>
      </c>
      <c r="K73" s="85">
        <f t="shared" si="30"/>
        <v>0</v>
      </c>
      <c r="L73" s="85">
        <f t="shared" si="30"/>
        <v>0</v>
      </c>
      <c r="M73" s="85">
        <f t="shared" si="30"/>
        <v>1</v>
      </c>
      <c r="N73" s="85">
        <f t="shared" si="30"/>
        <v>7</v>
      </c>
      <c r="O73" s="85">
        <f t="shared" si="30"/>
        <v>0</v>
      </c>
      <c r="P73" s="85">
        <f t="shared" si="30"/>
        <v>0</v>
      </c>
      <c r="Q73" s="85">
        <f t="shared" si="30"/>
        <v>0</v>
      </c>
      <c r="R73" s="85">
        <f t="shared" si="30"/>
        <v>0</v>
      </c>
      <c r="S73" s="85">
        <f t="shared" si="30"/>
        <v>0</v>
      </c>
      <c r="T73" s="85">
        <f t="shared" si="30"/>
        <v>5</v>
      </c>
      <c r="U73" s="85">
        <f t="shared" si="30"/>
        <v>0</v>
      </c>
      <c r="V73" s="85">
        <f t="shared" si="30"/>
        <v>0</v>
      </c>
      <c r="W73" s="85">
        <f t="shared" si="30"/>
        <v>0</v>
      </c>
      <c r="X73" s="85">
        <f t="shared" si="30"/>
        <v>0</v>
      </c>
      <c r="Y73" s="85">
        <f t="shared" si="30"/>
        <v>2</v>
      </c>
      <c r="Z73" s="151">
        <f t="shared" si="30"/>
        <v>36</v>
      </c>
      <c r="AA73" s="21">
        <f t="shared" si="23"/>
        <v>7</v>
      </c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</row>
    <row r="74" spans="1:176" s="26" customFormat="1" x14ac:dyDescent="0.3">
      <c r="A74" s="158"/>
      <c r="B74" s="128">
        <v>2012</v>
      </c>
      <c r="C74" s="85">
        <f>SUM(C49:C51)</f>
        <v>26</v>
      </c>
      <c r="D74" s="85">
        <f t="shared" ref="D74:Z74" si="31">SUM(D49:D51)</f>
        <v>0</v>
      </c>
      <c r="E74" s="85">
        <f t="shared" si="31"/>
        <v>2</v>
      </c>
      <c r="F74" s="85">
        <f t="shared" si="31"/>
        <v>3</v>
      </c>
      <c r="G74" s="85">
        <f t="shared" si="31"/>
        <v>0</v>
      </c>
      <c r="H74" s="85">
        <f t="shared" si="31"/>
        <v>0</v>
      </c>
      <c r="I74" s="85">
        <f t="shared" si="31"/>
        <v>0</v>
      </c>
      <c r="J74" s="85">
        <f t="shared" si="31"/>
        <v>0</v>
      </c>
      <c r="K74" s="85">
        <f t="shared" si="31"/>
        <v>0</v>
      </c>
      <c r="L74" s="85">
        <f t="shared" si="31"/>
        <v>1</v>
      </c>
      <c r="M74" s="85">
        <f t="shared" si="31"/>
        <v>1</v>
      </c>
      <c r="N74" s="85">
        <f t="shared" si="31"/>
        <v>2</v>
      </c>
      <c r="O74" s="85">
        <f t="shared" si="31"/>
        <v>0</v>
      </c>
      <c r="P74" s="85">
        <f t="shared" si="31"/>
        <v>0</v>
      </c>
      <c r="Q74" s="85">
        <f t="shared" si="31"/>
        <v>0</v>
      </c>
      <c r="R74" s="85">
        <f t="shared" si="31"/>
        <v>0</v>
      </c>
      <c r="S74" s="85">
        <f t="shared" si="31"/>
        <v>0</v>
      </c>
      <c r="T74" s="85">
        <f t="shared" si="31"/>
        <v>6</v>
      </c>
      <c r="U74" s="85">
        <f t="shared" si="31"/>
        <v>0</v>
      </c>
      <c r="V74" s="85">
        <f t="shared" si="31"/>
        <v>0</v>
      </c>
      <c r="W74" s="85">
        <f t="shared" si="31"/>
        <v>0</v>
      </c>
      <c r="X74" s="85">
        <f t="shared" si="31"/>
        <v>0</v>
      </c>
      <c r="Y74" s="85">
        <f t="shared" si="31"/>
        <v>3</v>
      </c>
      <c r="Z74" s="151">
        <f t="shared" si="31"/>
        <v>44</v>
      </c>
      <c r="AA74" s="21">
        <f t="shared" si="23"/>
        <v>8</v>
      </c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</row>
    <row r="75" spans="1:176" s="26" customFormat="1" x14ac:dyDescent="0.3">
      <c r="A75" s="158"/>
      <c r="B75" s="128">
        <v>2013</v>
      </c>
      <c r="C75" s="85">
        <f>SUM(C52,C60,C61,C62)</f>
        <v>50</v>
      </c>
      <c r="D75" s="85">
        <f t="shared" ref="D75:Z75" si="32">SUM(D52,D60,D61,D62)</f>
        <v>0</v>
      </c>
      <c r="E75" s="85">
        <f t="shared" si="32"/>
        <v>6</v>
      </c>
      <c r="F75" s="85">
        <f t="shared" si="32"/>
        <v>7</v>
      </c>
      <c r="G75" s="85">
        <f t="shared" si="32"/>
        <v>1</v>
      </c>
      <c r="H75" s="85">
        <f t="shared" si="32"/>
        <v>0</v>
      </c>
      <c r="I75" s="85">
        <f t="shared" si="32"/>
        <v>0</v>
      </c>
      <c r="J75" s="85">
        <f t="shared" si="32"/>
        <v>0</v>
      </c>
      <c r="K75" s="85">
        <f t="shared" si="32"/>
        <v>0</v>
      </c>
      <c r="L75" s="85">
        <f t="shared" si="32"/>
        <v>1</v>
      </c>
      <c r="M75" s="85">
        <f t="shared" si="32"/>
        <v>3</v>
      </c>
      <c r="N75" s="85">
        <f t="shared" si="32"/>
        <v>5</v>
      </c>
      <c r="O75" s="85">
        <f t="shared" si="32"/>
        <v>0</v>
      </c>
      <c r="P75" s="85">
        <f t="shared" si="32"/>
        <v>0</v>
      </c>
      <c r="Q75" s="85">
        <f t="shared" si="32"/>
        <v>0</v>
      </c>
      <c r="R75" s="85">
        <f t="shared" si="32"/>
        <v>0</v>
      </c>
      <c r="S75" s="85">
        <f t="shared" si="32"/>
        <v>0</v>
      </c>
      <c r="T75" s="85">
        <f t="shared" si="32"/>
        <v>10</v>
      </c>
      <c r="U75" s="85">
        <f t="shared" si="32"/>
        <v>0</v>
      </c>
      <c r="V75" s="85">
        <f t="shared" si="32"/>
        <v>0</v>
      </c>
      <c r="W75" s="85">
        <f t="shared" si="32"/>
        <v>0</v>
      </c>
      <c r="X75" s="85">
        <f t="shared" si="32"/>
        <v>1</v>
      </c>
      <c r="Y75" s="85">
        <f t="shared" si="32"/>
        <v>4</v>
      </c>
      <c r="Z75" s="151">
        <f t="shared" si="32"/>
        <v>88</v>
      </c>
      <c r="AA75" s="21">
        <f t="shared" si="23"/>
        <v>10</v>
      </c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</row>
    <row r="76" spans="1:176" s="26" customFormat="1" x14ac:dyDescent="0.3">
      <c r="A76" s="158"/>
      <c r="B76" s="128">
        <v>2014</v>
      </c>
      <c r="C76" s="85">
        <f>SUM(C53,C57)</f>
        <v>30</v>
      </c>
      <c r="D76" s="85">
        <f t="shared" ref="D76:Z76" si="33">SUM(D53,D57)</f>
        <v>0</v>
      </c>
      <c r="E76" s="85">
        <f t="shared" si="33"/>
        <v>0</v>
      </c>
      <c r="F76" s="85">
        <f t="shared" si="33"/>
        <v>4</v>
      </c>
      <c r="G76" s="85">
        <f t="shared" si="33"/>
        <v>3</v>
      </c>
      <c r="H76" s="85">
        <f t="shared" si="33"/>
        <v>0</v>
      </c>
      <c r="I76" s="85">
        <f t="shared" si="33"/>
        <v>0</v>
      </c>
      <c r="J76" s="85">
        <f t="shared" si="33"/>
        <v>0</v>
      </c>
      <c r="K76" s="85">
        <f t="shared" si="33"/>
        <v>0</v>
      </c>
      <c r="L76" s="85">
        <f t="shared" si="33"/>
        <v>0</v>
      </c>
      <c r="M76" s="85">
        <f t="shared" si="33"/>
        <v>5</v>
      </c>
      <c r="N76" s="85">
        <f t="shared" si="33"/>
        <v>6</v>
      </c>
      <c r="O76" s="85">
        <f t="shared" si="33"/>
        <v>0</v>
      </c>
      <c r="P76" s="85">
        <f t="shared" si="33"/>
        <v>3</v>
      </c>
      <c r="Q76" s="85">
        <f t="shared" si="33"/>
        <v>0</v>
      </c>
      <c r="R76" s="85">
        <f t="shared" si="33"/>
        <v>0</v>
      </c>
      <c r="S76" s="85">
        <f t="shared" si="33"/>
        <v>0</v>
      </c>
      <c r="T76" s="85">
        <f t="shared" si="33"/>
        <v>0</v>
      </c>
      <c r="U76" s="85">
        <f t="shared" si="33"/>
        <v>0</v>
      </c>
      <c r="V76" s="85">
        <f t="shared" si="33"/>
        <v>0</v>
      </c>
      <c r="W76" s="85">
        <f t="shared" si="33"/>
        <v>0</v>
      </c>
      <c r="X76" s="85">
        <f t="shared" si="33"/>
        <v>0</v>
      </c>
      <c r="Y76" s="85">
        <f t="shared" si="33"/>
        <v>0</v>
      </c>
      <c r="Z76" s="151">
        <f t="shared" si="33"/>
        <v>51</v>
      </c>
      <c r="AA76" s="21">
        <f t="shared" si="23"/>
        <v>6</v>
      </c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</row>
    <row r="77" spans="1:176" s="26" customFormat="1" x14ac:dyDescent="0.3">
      <c r="A77" s="158"/>
      <c r="B77" s="128">
        <v>2015</v>
      </c>
      <c r="C77" s="85">
        <f>SUM(C54,C58)</f>
        <v>55</v>
      </c>
      <c r="D77" s="85">
        <f t="shared" ref="D77:Z77" si="34">SUM(D54,D58)</f>
        <v>0</v>
      </c>
      <c r="E77" s="85">
        <f t="shared" si="34"/>
        <v>0</v>
      </c>
      <c r="F77" s="85">
        <f t="shared" si="34"/>
        <v>0</v>
      </c>
      <c r="G77" s="85">
        <f t="shared" si="34"/>
        <v>10</v>
      </c>
      <c r="H77" s="85">
        <f t="shared" si="34"/>
        <v>0</v>
      </c>
      <c r="I77" s="85">
        <f t="shared" si="34"/>
        <v>1</v>
      </c>
      <c r="J77" s="85">
        <f t="shared" si="34"/>
        <v>0</v>
      </c>
      <c r="K77" s="85">
        <f t="shared" si="34"/>
        <v>0</v>
      </c>
      <c r="L77" s="85">
        <f t="shared" si="34"/>
        <v>1</v>
      </c>
      <c r="M77" s="85">
        <f t="shared" si="34"/>
        <v>3</v>
      </c>
      <c r="N77" s="85">
        <f t="shared" si="34"/>
        <v>7</v>
      </c>
      <c r="O77" s="85">
        <f t="shared" si="34"/>
        <v>0</v>
      </c>
      <c r="P77" s="85">
        <f t="shared" si="34"/>
        <v>0</v>
      </c>
      <c r="Q77" s="85">
        <f t="shared" si="34"/>
        <v>0</v>
      </c>
      <c r="R77" s="85">
        <f t="shared" si="34"/>
        <v>0</v>
      </c>
      <c r="S77" s="85">
        <f t="shared" si="34"/>
        <v>0</v>
      </c>
      <c r="T77" s="85">
        <f t="shared" si="34"/>
        <v>0</v>
      </c>
      <c r="U77" s="85">
        <f t="shared" si="34"/>
        <v>0</v>
      </c>
      <c r="V77" s="85">
        <f t="shared" si="34"/>
        <v>0</v>
      </c>
      <c r="W77" s="85">
        <f t="shared" si="34"/>
        <v>0</v>
      </c>
      <c r="X77" s="85">
        <f t="shared" si="34"/>
        <v>0</v>
      </c>
      <c r="Y77" s="85">
        <f t="shared" si="34"/>
        <v>5</v>
      </c>
      <c r="Z77" s="151">
        <f t="shared" si="34"/>
        <v>82</v>
      </c>
      <c r="AA77" s="21">
        <f t="shared" si="23"/>
        <v>7</v>
      </c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</row>
    <row r="78" spans="1:176" s="26" customFormat="1" x14ac:dyDescent="0.3">
      <c r="A78" s="158"/>
      <c r="B78" s="128">
        <v>2016</v>
      </c>
      <c r="C78" s="85">
        <f>SUM(C55,C59)</f>
        <v>48</v>
      </c>
      <c r="D78" s="85">
        <f t="shared" ref="D78:Z78" si="35">SUM(D55,D59)</f>
        <v>0</v>
      </c>
      <c r="E78" s="85">
        <f t="shared" si="35"/>
        <v>0</v>
      </c>
      <c r="F78" s="85">
        <f t="shared" si="35"/>
        <v>0</v>
      </c>
      <c r="G78" s="85">
        <f t="shared" si="35"/>
        <v>5</v>
      </c>
      <c r="H78" s="85">
        <f t="shared" si="35"/>
        <v>0</v>
      </c>
      <c r="I78" s="85">
        <f t="shared" si="35"/>
        <v>0</v>
      </c>
      <c r="J78" s="85">
        <f t="shared" si="35"/>
        <v>0</v>
      </c>
      <c r="K78" s="85">
        <f t="shared" si="35"/>
        <v>0</v>
      </c>
      <c r="L78" s="85">
        <f t="shared" si="35"/>
        <v>1</v>
      </c>
      <c r="M78" s="85">
        <f t="shared" si="35"/>
        <v>7</v>
      </c>
      <c r="N78" s="85">
        <f t="shared" si="35"/>
        <v>8</v>
      </c>
      <c r="O78" s="85">
        <f t="shared" si="35"/>
        <v>0</v>
      </c>
      <c r="P78" s="85">
        <f t="shared" si="35"/>
        <v>0</v>
      </c>
      <c r="Q78" s="85">
        <f t="shared" si="35"/>
        <v>0</v>
      </c>
      <c r="R78" s="85">
        <f t="shared" si="35"/>
        <v>0</v>
      </c>
      <c r="S78" s="85">
        <f t="shared" si="35"/>
        <v>0</v>
      </c>
      <c r="T78" s="85">
        <f t="shared" si="35"/>
        <v>1</v>
      </c>
      <c r="U78" s="85">
        <f t="shared" si="35"/>
        <v>1</v>
      </c>
      <c r="V78" s="85">
        <f t="shared" si="35"/>
        <v>1</v>
      </c>
      <c r="W78" s="85">
        <f t="shared" si="35"/>
        <v>0</v>
      </c>
      <c r="X78" s="85">
        <f t="shared" si="35"/>
        <v>0</v>
      </c>
      <c r="Y78" s="85">
        <f t="shared" si="35"/>
        <v>6</v>
      </c>
      <c r="Z78" s="151">
        <f t="shared" si="35"/>
        <v>78</v>
      </c>
      <c r="AA78" s="21">
        <f t="shared" si="23"/>
        <v>9</v>
      </c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</row>
    <row r="79" spans="1:176" s="26" customFormat="1" x14ac:dyDescent="0.3">
      <c r="A79" s="158"/>
      <c r="B79" s="129" t="s">
        <v>28</v>
      </c>
      <c r="C79" s="27">
        <f>SUM(C73:C78)</f>
        <v>228</v>
      </c>
      <c r="D79" s="27">
        <f t="shared" ref="D79:Z79" si="36">SUM(D73:D78)</f>
        <v>0</v>
      </c>
      <c r="E79" s="27">
        <f t="shared" si="36"/>
        <v>8</v>
      </c>
      <c r="F79" s="27">
        <f t="shared" si="36"/>
        <v>14</v>
      </c>
      <c r="G79" s="27">
        <f t="shared" si="36"/>
        <v>20</v>
      </c>
      <c r="H79" s="27">
        <f t="shared" si="36"/>
        <v>0</v>
      </c>
      <c r="I79" s="27">
        <f t="shared" si="36"/>
        <v>1</v>
      </c>
      <c r="J79" s="27">
        <f t="shared" si="36"/>
        <v>1</v>
      </c>
      <c r="K79" s="27">
        <f t="shared" si="36"/>
        <v>0</v>
      </c>
      <c r="L79" s="27">
        <f t="shared" si="36"/>
        <v>4</v>
      </c>
      <c r="M79" s="27">
        <f t="shared" si="36"/>
        <v>20</v>
      </c>
      <c r="N79" s="27">
        <f t="shared" si="36"/>
        <v>35</v>
      </c>
      <c r="O79" s="27">
        <f t="shared" si="36"/>
        <v>0</v>
      </c>
      <c r="P79" s="27">
        <f t="shared" si="36"/>
        <v>3</v>
      </c>
      <c r="Q79" s="27">
        <f t="shared" si="36"/>
        <v>0</v>
      </c>
      <c r="R79" s="27">
        <f t="shared" si="36"/>
        <v>0</v>
      </c>
      <c r="S79" s="27">
        <f t="shared" si="36"/>
        <v>0</v>
      </c>
      <c r="T79" s="27">
        <f t="shared" si="36"/>
        <v>22</v>
      </c>
      <c r="U79" s="27">
        <f t="shared" si="36"/>
        <v>1</v>
      </c>
      <c r="V79" s="27">
        <f t="shared" si="36"/>
        <v>1</v>
      </c>
      <c r="W79" s="27">
        <f t="shared" si="36"/>
        <v>0</v>
      </c>
      <c r="X79" s="27">
        <f t="shared" si="36"/>
        <v>1</v>
      </c>
      <c r="Y79" s="27">
        <f t="shared" si="36"/>
        <v>20</v>
      </c>
      <c r="Z79" s="151">
        <f t="shared" si="36"/>
        <v>379</v>
      </c>
      <c r="AA79" s="21">
        <f t="shared" si="23"/>
        <v>15</v>
      </c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</row>
    <row r="80" spans="1:176" s="26" customFormat="1" ht="14.4" customHeight="1" x14ac:dyDescent="0.3">
      <c r="A80" s="156" t="s">
        <v>252</v>
      </c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</row>
    <row r="81" spans="1:27" ht="14.4" customHeight="1" x14ac:dyDescent="0.3">
      <c r="A81" s="152" t="s">
        <v>253</v>
      </c>
      <c r="B81" s="134" t="s">
        <v>11</v>
      </c>
      <c r="C81" s="1">
        <f t="shared" ref="C81:W81" si="37">SUM(C2:C6)</f>
        <v>0</v>
      </c>
      <c r="D81" s="1">
        <f t="shared" si="37"/>
        <v>0</v>
      </c>
      <c r="E81" s="1">
        <f t="shared" si="37"/>
        <v>1</v>
      </c>
      <c r="F81" s="1">
        <f t="shared" si="37"/>
        <v>10</v>
      </c>
      <c r="G81" s="1">
        <f t="shared" si="37"/>
        <v>21</v>
      </c>
      <c r="H81" s="1">
        <f t="shared" si="37"/>
        <v>3</v>
      </c>
      <c r="I81" s="1">
        <f t="shared" si="37"/>
        <v>0</v>
      </c>
      <c r="J81" s="1">
        <f t="shared" si="37"/>
        <v>0</v>
      </c>
      <c r="K81" s="1">
        <f t="shared" si="37"/>
        <v>2</v>
      </c>
      <c r="L81" s="1">
        <f t="shared" si="37"/>
        <v>20</v>
      </c>
      <c r="M81" s="1">
        <f t="shared" si="37"/>
        <v>28</v>
      </c>
      <c r="N81" s="1">
        <f t="shared" si="37"/>
        <v>34</v>
      </c>
      <c r="O81" s="1">
        <f t="shared" si="37"/>
        <v>0</v>
      </c>
      <c r="P81" s="1">
        <f t="shared" si="37"/>
        <v>29</v>
      </c>
      <c r="Q81" s="1">
        <f t="shared" si="37"/>
        <v>11</v>
      </c>
      <c r="R81" s="1">
        <f t="shared" si="37"/>
        <v>0</v>
      </c>
      <c r="S81" s="1">
        <f t="shared" si="37"/>
        <v>16</v>
      </c>
      <c r="T81" s="1">
        <f t="shared" si="37"/>
        <v>55</v>
      </c>
      <c r="U81" s="1">
        <f t="shared" si="37"/>
        <v>22</v>
      </c>
      <c r="V81" s="1">
        <f t="shared" si="37"/>
        <v>39</v>
      </c>
      <c r="W81" s="1">
        <f t="shared" si="37"/>
        <v>0</v>
      </c>
      <c r="X81" s="1">
        <v>0</v>
      </c>
      <c r="Y81" s="1">
        <f>SUM(Y2:Y6)</f>
        <v>90</v>
      </c>
      <c r="Z81" s="39">
        <f>SUM(C81:Y81)</f>
        <v>381</v>
      </c>
      <c r="AA81" s="21">
        <f t="shared" si="23"/>
        <v>15</v>
      </c>
    </row>
    <row r="82" spans="1:27" x14ac:dyDescent="0.3">
      <c r="A82" s="153"/>
      <c r="B82" s="135" t="s">
        <v>13</v>
      </c>
      <c r="C82" s="1">
        <f t="shared" ref="C82:W82" si="38">SUM(C7:C11)</f>
        <v>1</v>
      </c>
      <c r="D82" s="1">
        <f t="shared" si="38"/>
        <v>0</v>
      </c>
      <c r="E82" s="1">
        <f t="shared" si="38"/>
        <v>1</v>
      </c>
      <c r="F82" s="1">
        <f t="shared" si="38"/>
        <v>14</v>
      </c>
      <c r="G82" s="1">
        <f t="shared" si="38"/>
        <v>40</v>
      </c>
      <c r="H82" s="1">
        <f t="shared" si="38"/>
        <v>2</v>
      </c>
      <c r="I82" s="1">
        <f t="shared" si="38"/>
        <v>1</v>
      </c>
      <c r="J82" s="1">
        <f t="shared" si="38"/>
        <v>0</v>
      </c>
      <c r="K82" s="1">
        <f t="shared" si="38"/>
        <v>2</v>
      </c>
      <c r="L82" s="1">
        <f t="shared" si="38"/>
        <v>13</v>
      </c>
      <c r="M82" s="1">
        <f t="shared" si="38"/>
        <v>38</v>
      </c>
      <c r="N82" s="1">
        <f t="shared" si="38"/>
        <v>19</v>
      </c>
      <c r="O82" s="1">
        <f t="shared" si="38"/>
        <v>0</v>
      </c>
      <c r="P82" s="1">
        <f t="shared" si="38"/>
        <v>18</v>
      </c>
      <c r="Q82" s="1">
        <f t="shared" si="38"/>
        <v>8</v>
      </c>
      <c r="R82" s="1">
        <f t="shared" si="38"/>
        <v>0</v>
      </c>
      <c r="S82" s="1">
        <f t="shared" si="38"/>
        <v>18</v>
      </c>
      <c r="T82" s="1">
        <f t="shared" si="38"/>
        <v>54</v>
      </c>
      <c r="U82" s="1">
        <f t="shared" si="38"/>
        <v>23</v>
      </c>
      <c r="V82" s="1">
        <f t="shared" si="38"/>
        <v>30</v>
      </c>
      <c r="W82" s="1">
        <f t="shared" si="38"/>
        <v>0</v>
      </c>
      <c r="X82" s="1">
        <v>0</v>
      </c>
      <c r="Y82" s="1">
        <f>SUM(Y7:Y11)</f>
        <v>133</v>
      </c>
      <c r="Z82" s="39">
        <f t="shared" ref="Z82:Z106" si="39">SUM(C82:Y82)</f>
        <v>415</v>
      </c>
      <c r="AA82" s="21">
        <f t="shared" si="23"/>
        <v>17</v>
      </c>
    </row>
    <row r="83" spans="1:27" x14ac:dyDescent="0.3">
      <c r="A83" s="153"/>
      <c r="B83" s="135" t="s">
        <v>14</v>
      </c>
      <c r="C83" s="1">
        <f t="shared" ref="C83:W83" si="40">SUM(C12:C16)</f>
        <v>0</v>
      </c>
      <c r="D83" s="1">
        <f t="shared" si="40"/>
        <v>0</v>
      </c>
      <c r="E83" s="1">
        <f t="shared" si="40"/>
        <v>0</v>
      </c>
      <c r="F83" s="1">
        <f t="shared" si="40"/>
        <v>7</v>
      </c>
      <c r="G83" s="1">
        <f t="shared" si="40"/>
        <v>28</v>
      </c>
      <c r="H83" s="1">
        <f t="shared" si="40"/>
        <v>2</v>
      </c>
      <c r="I83" s="1">
        <f t="shared" si="40"/>
        <v>0</v>
      </c>
      <c r="J83" s="1">
        <f t="shared" si="40"/>
        <v>0</v>
      </c>
      <c r="K83" s="1">
        <f t="shared" si="40"/>
        <v>0</v>
      </c>
      <c r="L83" s="1">
        <f t="shared" si="40"/>
        <v>12</v>
      </c>
      <c r="M83" s="1">
        <f t="shared" si="40"/>
        <v>32</v>
      </c>
      <c r="N83" s="1">
        <f t="shared" si="40"/>
        <v>18</v>
      </c>
      <c r="O83" s="1">
        <f t="shared" si="40"/>
        <v>0</v>
      </c>
      <c r="P83" s="1">
        <f t="shared" si="40"/>
        <v>22</v>
      </c>
      <c r="Q83" s="1">
        <f t="shared" si="40"/>
        <v>11</v>
      </c>
      <c r="R83" s="1">
        <f t="shared" si="40"/>
        <v>0</v>
      </c>
      <c r="S83" s="1">
        <f t="shared" si="40"/>
        <v>8</v>
      </c>
      <c r="T83" s="1">
        <f t="shared" si="40"/>
        <v>36</v>
      </c>
      <c r="U83" s="1">
        <f t="shared" si="40"/>
        <v>10</v>
      </c>
      <c r="V83" s="1">
        <f t="shared" si="40"/>
        <v>30</v>
      </c>
      <c r="W83" s="1">
        <f t="shared" si="40"/>
        <v>0</v>
      </c>
      <c r="X83" s="1">
        <v>0</v>
      </c>
      <c r="Y83" s="1">
        <f>SUM(Y12:Y16)</f>
        <v>74</v>
      </c>
      <c r="Z83" s="39">
        <f t="shared" si="39"/>
        <v>290</v>
      </c>
      <c r="AA83" s="21">
        <f t="shared" si="23"/>
        <v>13</v>
      </c>
    </row>
    <row r="84" spans="1:27" x14ac:dyDescent="0.3">
      <c r="A84" s="153"/>
      <c r="B84" s="135" t="s">
        <v>17</v>
      </c>
      <c r="C84" s="1">
        <f t="shared" ref="C84:W84" si="41">SUM(C17:C21)</f>
        <v>0</v>
      </c>
      <c r="D84" s="1">
        <f t="shared" si="41"/>
        <v>0</v>
      </c>
      <c r="E84" s="1">
        <f t="shared" si="41"/>
        <v>1</v>
      </c>
      <c r="F84" s="1">
        <f t="shared" si="41"/>
        <v>16</v>
      </c>
      <c r="G84" s="1">
        <f t="shared" si="41"/>
        <v>26</v>
      </c>
      <c r="H84" s="1">
        <f t="shared" si="41"/>
        <v>6</v>
      </c>
      <c r="I84" s="1">
        <f t="shared" si="41"/>
        <v>1</v>
      </c>
      <c r="J84" s="1">
        <f t="shared" si="41"/>
        <v>1</v>
      </c>
      <c r="K84" s="1">
        <f t="shared" si="41"/>
        <v>5</v>
      </c>
      <c r="L84" s="1">
        <f t="shared" si="41"/>
        <v>14</v>
      </c>
      <c r="M84" s="1">
        <f t="shared" si="41"/>
        <v>27</v>
      </c>
      <c r="N84" s="1">
        <f t="shared" si="41"/>
        <v>9</v>
      </c>
      <c r="O84" s="1">
        <f t="shared" si="41"/>
        <v>0</v>
      </c>
      <c r="P84" s="1">
        <f t="shared" si="41"/>
        <v>8</v>
      </c>
      <c r="Q84" s="1">
        <f t="shared" si="41"/>
        <v>4</v>
      </c>
      <c r="R84" s="1">
        <f t="shared" si="41"/>
        <v>0</v>
      </c>
      <c r="S84" s="1">
        <f t="shared" si="41"/>
        <v>2</v>
      </c>
      <c r="T84" s="1">
        <f t="shared" si="41"/>
        <v>68</v>
      </c>
      <c r="U84" s="1">
        <f t="shared" si="41"/>
        <v>6</v>
      </c>
      <c r="V84" s="1">
        <f t="shared" si="41"/>
        <v>22</v>
      </c>
      <c r="W84" s="1">
        <f t="shared" si="41"/>
        <v>0</v>
      </c>
      <c r="X84" s="1">
        <v>0</v>
      </c>
      <c r="Y84" s="1">
        <f>SUM(Y17:Y21)</f>
        <v>61</v>
      </c>
      <c r="Z84" s="39">
        <f t="shared" si="39"/>
        <v>277</v>
      </c>
      <c r="AA84" s="21">
        <f t="shared" si="23"/>
        <v>17</v>
      </c>
    </row>
    <row r="85" spans="1:27" x14ac:dyDescent="0.3">
      <c r="A85" s="153"/>
      <c r="B85" s="135" t="s">
        <v>19</v>
      </c>
      <c r="C85" s="1">
        <f t="shared" ref="C85:W85" si="42">SUM(C22:C25)</f>
        <v>0</v>
      </c>
      <c r="D85" s="1">
        <f t="shared" si="42"/>
        <v>0</v>
      </c>
      <c r="E85" s="1">
        <f t="shared" si="42"/>
        <v>0</v>
      </c>
      <c r="F85" s="1">
        <f t="shared" si="42"/>
        <v>7</v>
      </c>
      <c r="G85" s="1">
        <f t="shared" si="42"/>
        <v>39</v>
      </c>
      <c r="H85" s="1">
        <f t="shared" si="42"/>
        <v>4</v>
      </c>
      <c r="I85" s="1">
        <f t="shared" si="42"/>
        <v>0</v>
      </c>
      <c r="J85" s="1">
        <f t="shared" si="42"/>
        <v>0</v>
      </c>
      <c r="K85" s="1">
        <f t="shared" si="42"/>
        <v>0</v>
      </c>
      <c r="L85" s="1">
        <f t="shared" si="42"/>
        <v>7</v>
      </c>
      <c r="M85" s="1">
        <f t="shared" si="42"/>
        <v>16</v>
      </c>
      <c r="N85" s="1">
        <f t="shared" si="42"/>
        <v>9</v>
      </c>
      <c r="O85" s="1">
        <f t="shared" si="42"/>
        <v>1</v>
      </c>
      <c r="P85" s="1">
        <f t="shared" si="42"/>
        <v>8</v>
      </c>
      <c r="Q85" s="1">
        <f t="shared" si="42"/>
        <v>6</v>
      </c>
      <c r="R85" s="1">
        <f t="shared" si="42"/>
        <v>0</v>
      </c>
      <c r="S85" s="1">
        <f t="shared" si="42"/>
        <v>0</v>
      </c>
      <c r="T85" s="1">
        <f t="shared" si="42"/>
        <v>44</v>
      </c>
      <c r="U85" s="1">
        <f t="shared" si="42"/>
        <v>12</v>
      </c>
      <c r="V85" s="1">
        <f t="shared" si="42"/>
        <v>38</v>
      </c>
      <c r="W85" s="1">
        <f t="shared" si="42"/>
        <v>0</v>
      </c>
      <c r="X85" s="1">
        <v>0</v>
      </c>
      <c r="Y85" s="1">
        <f>SUM(Y22:Y25)</f>
        <v>49</v>
      </c>
      <c r="Z85" s="39">
        <f t="shared" si="39"/>
        <v>240</v>
      </c>
      <c r="AA85" s="21">
        <f t="shared" si="23"/>
        <v>13</v>
      </c>
    </row>
    <row r="86" spans="1:27" x14ac:dyDescent="0.3">
      <c r="A86" s="153"/>
      <c r="B86" s="135" t="s">
        <v>21</v>
      </c>
      <c r="C86" s="1">
        <f t="shared" ref="C86:W86" si="43">SUM(C26:C29)</f>
        <v>5</v>
      </c>
      <c r="D86" s="1">
        <f t="shared" si="43"/>
        <v>0</v>
      </c>
      <c r="E86" s="1">
        <f t="shared" si="43"/>
        <v>0</v>
      </c>
      <c r="F86" s="1">
        <f t="shared" si="43"/>
        <v>14</v>
      </c>
      <c r="G86" s="1">
        <f t="shared" si="43"/>
        <v>27</v>
      </c>
      <c r="H86" s="1">
        <f t="shared" si="43"/>
        <v>0</v>
      </c>
      <c r="I86" s="1">
        <f t="shared" si="43"/>
        <v>1</v>
      </c>
      <c r="J86" s="1">
        <f t="shared" si="43"/>
        <v>1</v>
      </c>
      <c r="K86" s="1">
        <f t="shared" si="43"/>
        <v>0</v>
      </c>
      <c r="L86" s="1">
        <f t="shared" si="43"/>
        <v>9</v>
      </c>
      <c r="M86" s="1">
        <f t="shared" si="43"/>
        <v>26</v>
      </c>
      <c r="N86" s="1">
        <f t="shared" si="43"/>
        <v>9</v>
      </c>
      <c r="O86" s="1">
        <f t="shared" si="43"/>
        <v>0</v>
      </c>
      <c r="P86" s="1">
        <f t="shared" si="43"/>
        <v>6</v>
      </c>
      <c r="Q86" s="1">
        <f t="shared" si="43"/>
        <v>3</v>
      </c>
      <c r="R86" s="1">
        <f t="shared" si="43"/>
        <v>4</v>
      </c>
      <c r="S86" s="1">
        <f t="shared" si="43"/>
        <v>2</v>
      </c>
      <c r="T86" s="1">
        <f t="shared" si="43"/>
        <v>41</v>
      </c>
      <c r="U86" s="1">
        <f t="shared" si="43"/>
        <v>4</v>
      </c>
      <c r="V86" s="1">
        <f t="shared" si="43"/>
        <v>12</v>
      </c>
      <c r="W86" s="1">
        <f t="shared" si="43"/>
        <v>0</v>
      </c>
      <c r="X86" s="1">
        <v>0</v>
      </c>
      <c r="Y86" s="1">
        <f>SUM(Y26:Y29)</f>
        <v>44</v>
      </c>
      <c r="Z86" s="39">
        <f t="shared" si="39"/>
        <v>208</v>
      </c>
      <c r="AA86" s="21">
        <f t="shared" si="23"/>
        <v>16</v>
      </c>
    </row>
    <row r="87" spans="1:27" x14ac:dyDescent="0.3">
      <c r="A87" s="153"/>
      <c r="B87" s="135" t="s">
        <v>165</v>
      </c>
      <c r="C87" s="1">
        <f t="shared" ref="C87:W87" si="44">C30</f>
        <v>0</v>
      </c>
      <c r="D87" s="1">
        <f t="shared" si="44"/>
        <v>0</v>
      </c>
      <c r="E87" s="1">
        <f t="shared" si="44"/>
        <v>0</v>
      </c>
      <c r="F87" s="1">
        <f t="shared" si="44"/>
        <v>1</v>
      </c>
      <c r="G87" s="1">
        <f t="shared" si="44"/>
        <v>7</v>
      </c>
      <c r="H87" s="1">
        <f t="shared" si="44"/>
        <v>0</v>
      </c>
      <c r="I87" s="1">
        <f t="shared" si="44"/>
        <v>0</v>
      </c>
      <c r="J87" s="1">
        <f t="shared" si="44"/>
        <v>0</v>
      </c>
      <c r="K87" s="1">
        <f t="shared" si="44"/>
        <v>0</v>
      </c>
      <c r="L87" s="1">
        <f t="shared" si="44"/>
        <v>0</v>
      </c>
      <c r="M87" s="1">
        <f t="shared" si="44"/>
        <v>6</v>
      </c>
      <c r="N87" s="1">
        <f t="shared" si="44"/>
        <v>5</v>
      </c>
      <c r="O87" s="1">
        <f t="shared" si="44"/>
        <v>0</v>
      </c>
      <c r="P87" s="1">
        <f t="shared" si="44"/>
        <v>1</v>
      </c>
      <c r="Q87" s="1">
        <f t="shared" si="44"/>
        <v>4</v>
      </c>
      <c r="R87" s="1">
        <f t="shared" si="44"/>
        <v>0</v>
      </c>
      <c r="S87" s="1">
        <f t="shared" si="44"/>
        <v>3</v>
      </c>
      <c r="T87" s="1">
        <f t="shared" si="44"/>
        <v>12</v>
      </c>
      <c r="U87" s="1">
        <f t="shared" si="44"/>
        <v>0</v>
      </c>
      <c r="V87" s="1">
        <f t="shared" si="44"/>
        <v>9</v>
      </c>
      <c r="W87" s="1">
        <f t="shared" si="44"/>
        <v>0</v>
      </c>
      <c r="X87" s="1">
        <v>0</v>
      </c>
      <c r="Y87" s="1">
        <f>Y30</f>
        <v>9</v>
      </c>
      <c r="Z87" s="39">
        <f t="shared" si="39"/>
        <v>57</v>
      </c>
      <c r="AA87" s="21">
        <f t="shared" si="23"/>
        <v>10</v>
      </c>
    </row>
    <row r="88" spans="1:27" x14ac:dyDescent="0.3">
      <c r="A88" s="153"/>
      <c r="B88" s="135" t="s">
        <v>164</v>
      </c>
      <c r="C88" s="1">
        <f t="shared" ref="C88:W88" si="45">C31</f>
        <v>0</v>
      </c>
      <c r="D88" s="1">
        <f t="shared" si="45"/>
        <v>0</v>
      </c>
      <c r="E88" s="1">
        <f t="shared" si="45"/>
        <v>0</v>
      </c>
      <c r="F88" s="1">
        <f t="shared" si="45"/>
        <v>3</v>
      </c>
      <c r="G88" s="1">
        <f t="shared" si="45"/>
        <v>3</v>
      </c>
      <c r="H88" s="1">
        <f t="shared" si="45"/>
        <v>0</v>
      </c>
      <c r="I88" s="1">
        <f t="shared" si="45"/>
        <v>0</v>
      </c>
      <c r="J88" s="1">
        <f t="shared" si="45"/>
        <v>0</v>
      </c>
      <c r="K88" s="1">
        <f t="shared" si="45"/>
        <v>0</v>
      </c>
      <c r="L88" s="1">
        <f t="shared" si="45"/>
        <v>2</v>
      </c>
      <c r="M88" s="1">
        <f t="shared" si="45"/>
        <v>5</v>
      </c>
      <c r="N88" s="1">
        <f t="shared" si="45"/>
        <v>6</v>
      </c>
      <c r="O88" s="1">
        <f t="shared" si="45"/>
        <v>0</v>
      </c>
      <c r="P88" s="1">
        <f t="shared" si="45"/>
        <v>3</v>
      </c>
      <c r="Q88" s="1">
        <f t="shared" si="45"/>
        <v>6</v>
      </c>
      <c r="R88" s="1">
        <f t="shared" si="45"/>
        <v>0</v>
      </c>
      <c r="S88" s="1">
        <f t="shared" si="45"/>
        <v>0</v>
      </c>
      <c r="T88" s="1">
        <f t="shared" si="45"/>
        <v>5</v>
      </c>
      <c r="U88" s="1">
        <f t="shared" si="45"/>
        <v>0</v>
      </c>
      <c r="V88" s="1">
        <f t="shared" si="45"/>
        <v>6</v>
      </c>
      <c r="W88" s="1">
        <f t="shared" si="45"/>
        <v>0</v>
      </c>
      <c r="X88" s="1">
        <v>0</v>
      </c>
      <c r="Y88" s="1">
        <f>Y31</f>
        <v>9</v>
      </c>
      <c r="Z88" s="39">
        <f t="shared" si="39"/>
        <v>48</v>
      </c>
      <c r="AA88" s="21">
        <f t="shared" si="23"/>
        <v>10</v>
      </c>
    </row>
    <row r="89" spans="1:27" x14ac:dyDescent="0.3">
      <c r="A89" s="153"/>
      <c r="B89" s="135" t="s">
        <v>163</v>
      </c>
      <c r="C89" s="1">
        <f t="shared" ref="C89:W89" si="46">C32</f>
        <v>0</v>
      </c>
      <c r="D89" s="1">
        <f t="shared" si="46"/>
        <v>0</v>
      </c>
      <c r="E89" s="1">
        <f t="shared" si="46"/>
        <v>0</v>
      </c>
      <c r="F89" s="1">
        <f t="shared" si="46"/>
        <v>2</v>
      </c>
      <c r="G89" s="1">
        <f t="shared" si="46"/>
        <v>0</v>
      </c>
      <c r="H89" s="1">
        <f t="shared" si="46"/>
        <v>1</v>
      </c>
      <c r="I89" s="1">
        <f t="shared" si="46"/>
        <v>0</v>
      </c>
      <c r="J89" s="1">
        <f t="shared" si="46"/>
        <v>0</v>
      </c>
      <c r="K89" s="1">
        <f t="shared" si="46"/>
        <v>0</v>
      </c>
      <c r="L89" s="1">
        <f t="shared" si="46"/>
        <v>0</v>
      </c>
      <c r="M89" s="1">
        <f t="shared" si="46"/>
        <v>5</v>
      </c>
      <c r="N89" s="1">
        <f t="shared" si="46"/>
        <v>2</v>
      </c>
      <c r="O89" s="1">
        <f t="shared" si="46"/>
        <v>0</v>
      </c>
      <c r="P89" s="1">
        <f t="shared" si="46"/>
        <v>2</v>
      </c>
      <c r="Q89" s="1">
        <f t="shared" si="46"/>
        <v>0</v>
      </c>
      <c r="R89" s="1">
        <f t="shared" si="46"/>
        <v>0</v>
      </c>
      <c r="S89" s="1">
        <f t="shared" si="46"/>
        <v>2</v>
      </c>
      <c r="T89" s="1">
        <f t="shared" si="46"/>
        <v>18</v>
      </c>
      <c r="U89" s="1">
        <f t="shared" si="46"/>
        <v>0</v>
      </c>
      <c r="V89" s="1">
        <f t="shared" si="46"/>
        <v>14</v>
      </c>
      <c r="W89" s="1">
        <f t="shared" si="46"/>
        <v>0</v>
      </c>
      <c r="X89" s="1">
        <v>0</v>
      </c>
      <c r="Y89" s="1">
        <f>Y32</f>
        <v>14</v>
      </c>
      <c r="Z89" s="39">
        <f t="shared" si="39"/>
        <v>60</v>
      </c>
      <c r="AA89" s="21">
        <f t="shared" si="23"/>
        <v>9</v>
      </c>
    </row>
    <row r="90" spans="1:27" x14ac:dyDescent="0.3">
      <c r="A90" s="153"/>
      <c r="B90" s="135" t="s">
        <v>166</v>
      </c>
      <c r="C90" s="1">
        <f t="shared" ref="C90:W90" si="47">C33</f>
        <v>0</v>
      </c>
      <c r="D90" s="1">
        <f t="shared" si="47"/>
        <v>0</v>
      </c>
      <c r="E90" s="1">
        <f t="shared" si="47"/>
        <v>0</v>
      </c>
      <c r="F90" s="1">
        <f t="shared" si="47"/>
        <v>4</v>
      </c>
      <c r="G90" s="1">
        <f t="shared" si="47"/>
        <v>3</v>
      </c>
      <c r="H90" s="1">
        <f t="shared" si="47"/>
        <v>0</v>
      </c>
      <c r="I90" s="1">
        <f t="shared" si="47"/>
        <v>0</v>
      </c>
      <c r="J90" s="1">
        <f t="shared" si="47"/>
        <v>1</v>
      </c>
      <c r="K90" s="1">
        <f t="shared" si="47"/>
        <v>0</v>
      </c>
      <c r="L90" s="1">
        <f t="shared" si="47"/>
        <v>0</v>
      </c>
      <c r="M90" s="1">
        <f t="shared" si="47"/>
        <v>5</v>
      </c>
      <c r="N90" s="1">
        <f t="shared" si="47"/>
        <v>6</v>
      </c>
      <c r="O90" s="1">
        <f t="shared" si="47"/>
        <v>0</v>
      </c>
      <c r="P90" s="1">
        <f t="shared" si="47"/>
        <v>2</v>
      </c>
      <c r="Q90" s="1">
        <f t="shared" si="47"/>
        <v>5</v>
      </c>
      <c r="R90" s="1">
        <f t="shared" si="47"/>
        <v>0</v>
      </c>
      <c r="S90" s="1">
        <f t="shared" si="47"/>
        <v>2</v>
      </c>
      <c r="T90" s="1">
        <f t="shared" si="47"/>
        <v>11</v>
      </c>
      <c r="U90" s="1">
        <f t="shared" si="47"/>
        <v>0</v>
      </c>
      <c r="V90" s="1">
        <f t="shared" si="47"/>
        <v>8</v>
      </c>
      <c r="W90" s="1">
        <f t="shared" si="47"/>
        <v>0</v>
      </c>
      <c r="X90" s="1">
        <v>0</v>
      </c>
      <c r="Y90" s="1">
        <f>Y33</f>
        <v>10</v>
      </c>
      <c r="Z90" s="39">
        <f t="shared" si="39"/>
        <v>57</v>
      </c>
      <c r="AA90" s="21">
        <f t="shared" si="23"/>
        <v>11</v>
      </c>
    </row>
    <row r="91" spans="1:27" x14ac:dyDescent="0.3">
      <c r="A91" s="153"/>
      <c r="B91" s="135" t="s">
        <v>24</v>
      </c>
      <c r="C91" s="1">
        <f t="shared" ref="C91:W91" si="48">SUM(C34:C38)</f>
        <v>0</v>
      </c>
      <c r="D91" s="1">
        <f t="shared" si="48"/>
        <v>0</v>
      </c>
      <c r="E91" s="1">
        <f t="shared" si="48"/>
        <v>0</v>
      </c>
      <c r="F91" s="1">
        <f t="shared" si="48"/>
        <v>14</v>
      </c>
      <c r="G91" s="1">
        <f t="shared" si="48"/>
        <v>25</v>
      </c>
      <c r="H91" s="1">
        <f t="shared" si="48"/>
        <v>3</v>
      </c>
      <c r="I91" s="1">
        <f t="shared" si="48"/>
        <v>1</v>
      </c>
      <c r="J91" s="1">
        <f t="shared" si="48"/>
        <v>0</v>
      </c>
      <c r="K91" s="1">
        <f t="shared" si="48"/>
        <v>0</v>
      </c>
      <c r="L91" s="1">
        <f t="shared" si="48"/>
        <v>20</v>
      </c>
      <c r="M91" s="1">
        <f t="shared" si="48"/>
        <v>22</v>
      </c>
      <c r="N91" s="1">
        <f t="shared" si="48"/>
        <v>13</v>
      </c>
      <c r="O91" s="1">
        <f t="shared" si="48"/>
        <v>1</v>
      </c>
      <c r="P91" s="1">
        <f t="shared" si="48"/>
        <v>11</v>
      </c>
      <c r="Q91" s="1">
        <f t="shared" si="48"/>
        <v>12</v>
      </c>
      <c r="R91" s="1">
        <f t="shared" si="48"/>
        <v>0</v>
      </c>
      <c r="S91" s="1">
        <f t="shared" si="48"/>
        <v>6</v>
      </c>
      <c r="T91" s="1">
        <f t="shared" si="48"/>
        <v>74</v>
      </c>
      <c r="U91" s="1">
        <f t="shared" si="48"/>
        <v>9</v>
      </c>
      <c r="V91" s="1">
        <f t="shared" si="48"/>
        <v>30</v>
      </c>
      <c r="W91" s="1">
        <f t="shared" si="48"/>
        <v>0</v>
      </c>
      <c r="X91" s="1">
        <v>0</v>
      </c>
      <c r="Y91" s="1">
        <f>SUM(Y34:Y38)</f>
        <v>65</v>
      </c>
      <c r="Z91" s="39">
        <f t="shared" si="39"/>
        <v>306</v>
      </c>
      <c r="AA91" s="21">
        <f t="shared" si="23"/>
        <v>15</v>
      </c>
    </row>
    <row r="92" spans="1:27" x14ac:dyDescent="0.3">
      <c r="A92" s="153"/>
      <c r="B92" s="135" t="s">
        <v>27</v>
      </c>
      <c r="C92" s="1">
        <f t="shared" ref="C92:W92" si="49">SUM(C39:C42)</f>
        <v>0</v>
      </c>
      <c r="D92" s="1">
        <f t="shared" si="49"/>
        <v>0</v>
      </c>
      <c r="E92" s="1">
        <f t="shared" si="49"/>
        <v>0</v>
      </c>
      <c r="F92" s="1">
        <f t="shared" si="49"/>
        <v>6</v>
      </c>
      <c r="G92" s="1">
        <f t="shared" si="49"/>
        <v>11</v>
      </c>
      <c r="H92" s="1">
        <f t="shared" si="49"/>
        <v>2</v>
      </c>
      <c r="I92" s="1">
        <f t="shared" si="49"/>
        <v>0</v>
      </c>
      <c r="J92" s="1">
        <f t="shared" si="49"/>
        <v>0</v>
      </c>
      <c r="K92" s="1">
        <f t="shared" si="49"/>
        <v>0</v>
      </c>
      <c r="L92" s="1">
        <f t="shared" si="49"/>
        <v>13</v>
      </c>
      <c r="M92" s="1">
        <f t="shared" si="49"/>
        <v>5</v>
      </c>
      <c r="N92" s="1">
        <f t="shared" si="49"/>
        <v>3</v>
      </c>
      <c r="O92" s="1">
        <f t="shared" si="49"/>
        <v>0</v>
      </c>
      <c r="P92" s="1">
        <f t="shared" si="49"/>
        <v>13</v>
      </c>
      <c r="Q92" s="1">
        <f t="shared" si="49"/>
        <v>20</v>
      </c>
      <c r="R92" s="1">
        <f t="shared" si="49"/>
        <v>0</v>
      </c>
      <c r="S92" s="1">
        <f t="shared" si="49"/>
        <v>5</v>
      </c>
      <c r="T92" s="1">
        <f t="shared" si="49"/>
        <v>39</v>
      </c>
      <c r="U92" s="1">
        <f t="shared" si="49"/>
        <v>8</v>
      </c>
      <c r="V92" s="1">
        <f t="shared" si="49"/>
        <v>27</v>
      </c>
      <c r="W92" s="1">
        <f t="shared" si="49"/>
        <v>0</v>
      </c>
      <c r="X92" s="1">
        <v>0</v>
      </c>
      <c r="Y92" s="1">
        <f>SUM(Y39:Y42)</f>
        <v>41</v>
      </c>
      <c r="Z92" s="39">
        <f t="shared" si="39"/>
        <v>193</v>
      </c>
      <c r="AA92" s="21">
        <f t="shared" si="23"/>
        <v>13</v>
      </c>
    </row>
    <row r="93" spans="1:27" x14ac:dyDescent="0.3">
      <c r="A93" s="153"/>
      <c r="B93" s="135" t="s">
        <v>167</v>
      </c>
      <c r="C93" s="1">
        <f t="shared" ref="C93:W93" si="50">C43</f>
        <v>0</v>
      </c>
      <c r="D93" s="1">
        <f t="shared" si="50"/>
        <v>0</v>
      </c>
      <c r="E93" s="1">
        <f t="shared" si="50"/>
        <v>0</v>
      </c>
      <c r="F93" s="1">
        <f t="shared" si="50"/>
        <v>0</v>
      </c>
      <c r="G93" s="1">
        <f t="shared" si="50"/>
        <v>0</v>
      </c>
      <c r="H93" s="1">
        <f t="shared" si="50"/>
        <v>0</v>
      </c>
      <c r="I93" s="1">
        <f t="shared" si="50"/>
        <v>3</v>
      </c>
      <c r="J93" s="1">
        <f t="shared" si="50"/>
        <v>1</v>
      </c>
      <c r="K93" s="1">
        <f t="shared" si="50"/>
        <v>0</v>
      </c>
      <c r="L93" s="1">
        <f t="shared" si="50"/>
        <v>3</v>
      </c>
      <c r="M93" s="1">
        <f t="shared" si="50"/>
        <v>8</v>
      </c>
      <c r="N93" s="1">
        <f t="shared" si="50"/>
        <v>12</v>
      </c>
      <c r="O93" s="1">
        <f t="shared" si="50"/>
        <v>0</v>
      </c>
      <c r="P93" s="1">
        <f t="shared" si="50"/>
        <v>3</v>
      </c>
      <c r="Q93" s="1">
        <f t="shared" si="50"/>
        <v>5</v>
      </c>
      <c r="R93" s="1">
        <f t="shared" si="50"/>
        <v>0</v>
      </c>
      <c r="S93" s="1">
        <f t="shared" si="50"/>
        <v>11</v>
      </c>
      <c r="T93" s="1">
        <f t="shared" si="50"/>
        <v>29</v>
      </c>
      <c r="U93" s="1">
        <f t="shared" si="50"/>
        <v>0</v>
      </c>
      <c r="V93" s="1">
        <f t="shared" si="50"/>
        <v>9</v>
      </c>
      <c r="W93" s="1">
        <f t="shared" si="50"/>
        <v>0</v>
      </c>
      <c r="X93" s="1">
        <v>0</v>
      </c>
      <c r="Y93" s="1">
        <f>Y43</f>
        <v>20</v>
      </c>
      <c r="Z93" s="39">
        <f t="shared" si="39"/>
        <v>104</v>
      </c>
      <c r="AA93" s="21">
        <f t="shared" si="23"/>
        <v>11</v>
      </c>
    </row>
    <row r="94" spans="1:27" x14ac:dyDescent="0.3">
      <c r="A94" s="153"/>
      <c r="B94" s="135" t="s">
        <v>168</v>
      </c>
      <c r="C94" s="1">
        <f t="shared" ref="C94:W94" si="51">C44</f>
        <v>1</v>
      </c>
      <c r="D94" s="1">
        <f t="shared" si="51"/>
        <v>1</v>
      </c>
      <c r="E94" s="1">
        <f t="shared" si="51"/>
        <v>0</v>
      </c>
      <c r="F94" s="1">
        <f t="shared" si="51"/>
        <v>0</v>
      </c>
      <c r="G94" s="1">
        <f t="shared" si="51"/>
        <v>2</v>
      </c>
      <c r="H94" s="1">
        <f t="shared" si="51"/>
        <v>0</v>
      </c>
      <c r="I94" s="1">
        <f t="shared" si="51"/>
        <v>1</v>
      </c>
      <c r="J94" s="1">
        <f t="shared" si="51"/>
        <v>2</v>
      </c>
      <c r="K94" s="1">
        <f t="shared" si="51"/>
        <v>0</v>
      </c>
      <c r="L94" s="1">
        <f t="shared" si="51"/>
        <v>1</v>
      </c>
      <c r="M94" s="1">
        <f t="shared" si="51"/>
        <v>8</v>
      </c>
      <c r="N94" s="1">
        <f t="shared" si="51"/>
        <v>11</v>
      </c>
      <c r="O94" s="1">
        <f t="shared" si="51"/>
        <v>0</v>
      </c>
      <c r="P94" s="1">
        <f t="shared" si="51"/>
        <v>2</v>
      </c>
      <c r="Q94" s="1">
        <f t="shared" si="51"/>
        <v>1</v>
      </c>
      <c r="R94" s="1">
        <f t="shared" si="51"/>
        <v>0</v>
      </c>
      <c r="S94" s="1">
        <f t="shared" si="51"/>
        <v>2</v>
      </c>
      <c r="T94" s="1">
        <f t="shared" si="51"/>
        <v>36</v>
      </c>
      <c r="U94" s="1">
        <f t="shared" si="51"/>
        <v>1</v>
      </c>
      <c r="V94" s="1">
        <f t="shared" si="51"/>
        <v>11</v>
      </c>
      <c r="W94" s="1">
        <f t="shared" si="51"/>
        <v>2</v>
      </c>
      <c r="X94" s="1">
        <v>0</v>
      </c>
      <c r="Y94" s="1">
        <f>Y44</f>
        <v>18</v>
      </c>
      <c r="Z94" s="39">
        <f t="shared" si="39"/>
        <v>100</v>
      </c>
      <c r="AA94" s="21">
        <f t="shared" si="23"/>
        <v>16</v>
      </c>
    </row>
    <row r="95" spans="1:27" x14ac:dyDescent="0.3">
      <c r="A95" s="153"/>
      <c r="B95" s="135" t="s">
        <v>169</v>
      </c>
      <c r="C95" s="1">
        <f t="shared" ref="C95:W95" si="52">SUM(C45:C46)</f>
        <v>0</v>
      </c>
      <c r="D95" s="1">
        <f t="shared" si="52"/>
        <v>0</v>
      </c>
      <c r="E95" s="1">
        <f t="shared" si="52"/>
        <v>0</v>
      </c>
      <c r="F95" s="1">
        <f t="shared" si="52"/>
        <v>2</v>
      </c>
      <c r="G95" s="1">
        <f t="shared" si="52"/>
        <v>10</v>
      </c>
      <c r="H95" s="1">
        <f t="shared" si="52"/>
        <v>0</v>
      </c>
      <c r="I95" s="1">
        <f t="shared" si="52"/>
        <v>5</v>
      </c>
      <c r="J95" s="1">
        <f t="shared" si="52"/>
        <v>1</v>
      </c>
      <c r="K95" s="1">
        <f t="shared" si="52"/>
        <v>0</v>
      </c>
      <c r="L95" s="1">
        <f t="shared" si="52"/>
        <v>3</v>
      </c>
      <c r="M95" s="1">
        <f t="shared" si="52"/>
        <v>11</v>
      </c>
      <c r="N95" s="1">
        <f t="shared" si="52"/>
        <v>10</v>
      </c>
      <c r="O95" s="1">
        <f t="shared" si="52"/>
        <v>0</v>
      </c>
      <c r="P95" s="1">
        <f t="shared" si="52"/>
        <v>7</v>
      </c>
      <c r="Q95" s="1">
        <f t="shared" si="52"/>
        <v>0</v>
      </c>
      <c r="R95" s="1">
        <f t="shared" si="52"/>
        <v>0</v>
      </c>
      <c r="S95" s="1">
        <f t="shared" si="52"/>
        <v>0</v>
      </c>
      <c r="T95" s="1">
        <f t="shared" si="52"/>
        <v>25</v>
      </c>
      <c r="U95" s="1">
        <f t="shared" si="52"/>
        <v>2</v>
      </c>
      <c r="V95" s="1">
        <f t="shared" si="52"/>
        <v>23</v>
      </c>
      <c r="W95" s="1">
        <f t="shared" si="52"/>
        <v>0</v>
      </c>
      <c r="X95" s="1">
        <v>0</v>
      </c>
      <c r="Y95" s="1">
        <f>SUM(Y45:Y46)</f>
        <v>23</v>
      </c>
      <c r="Z95" s="39">
        <f t="shared" si="39"/>
        <v>122</v>
      </c>
      <c r="AA95" s="21">
        <f t="shared" si="23"/>
        <v>12</v>
      </c>
    </row>
    <row r="96" spans="1:27" x14ac:dyDescent="0.3">
      <c r="A96" s="153"/>
      <c r="B96" s="135" t="s">
        <v>170</v>
      </c>
      <c r="C96" s="1">
        <f t="shared" ref="C96:W96" si="53">SUM(C47:C48)</f>
        <v>0</v>
      </c>
      <c r="D96" s="1">
        <f t="shared" si="53"/>
        <v>0</v>
      </c>
      <c r="E96" s="1">
        <f t="shared" si="53"/>
        <v>0</v>
      </c>
      <c r="F96" s="1">
        <f t="shared" si="53"/>
        <v>6</v>
      </c>
      <c r="G96" s="1">
        <f t="shared" si="53"/>
        <v>18</v>
      </c>
      <c r="H96" s="1">
        <f t="shared" si="53"/>
        <v>0</v>
      </c>
      <c r="I96" s="1">
        <f t="shared" si="53"/>
        <v>0</v>
      </c>
      <c r="J96" s="1">
        <f t="shared" si="53"/>
        <v>1</v>
      </c>
      <c r="K96" s="1">
        <f t="shared" si="53"/>
        <v>0</v>
      </c>
      <c r="L96" s="1">
        <f t="shared" si="53"/>
        <v>4</v>
      </c>
      <c r="M96" s="1">
        <f t="shared" si="53"/>
        <v>5</v>
      </c>
      <c r="N96" s="1">
        <f t="shared" si="53"/>
        <v>17</v>
      </c>
      <c r="O96" s="1">
        <f t="shared" si="53"/>
        <v>0</v>
      </c>
      <c r="P96" s="1">
        <f t="shared" si="53"/>
        <v>8</v>
      </c>
      <c r="Q96" s="1">
        <f t="shared" si="53"/>
        <v>1</v>
      </c>
      <c r="R96" s="1">
        <f t="shared" si="53"/>
        <v>0</v>
      </c>
      <c r="S96" s="1">
        <f t="shared" si="53"/>
        <v>16</v>
      </c>
      <c r="T96" s="1">
        <f t="shared" si="53"/>
        <v>33</v>
      </c>
      <c r="U96" s="1">
        <f t="shared" si="53"/>
        <v>3</v>
      </c>
      <c r="V96" s="1">
        <f t="shared" si="53"/>
        <v>16</v>
      </c>
      <c r="W96" s="1">
        <f t="shared" si="53"/>
        <v>0</v>
      </c>
      <c r="X96" s="1">
        <v>0</v>
      </c>
      <c r="Y96" s="1">
        <f>SUM(Y47:Y48)</f>
        <v>29</v>
      </c>
      <c r="Z96" s="39">
        <f t="shared" si="39"/>
        <v>157</v>
      </c>
      <c r="AA96" s="21">
        <f t="shared" si="23"/>
        <v>13</v>
      </c>
    </row>
    <row r="97" spans="1:176" s="26" customFormat="1" x14ac:dyDescent="0.3">
      <c r="A97" s="137"/>
      <c r="B97" s="136" t="s">
        <v>28</v>
      </c>
      <c r="C97" s="27">
        <f>SUM(C81:C96)</f>
        <v>7</v>
      </c>
      <c r="D97" s="27">
        <f t="shared" ref="D97:Y97" si="54">SUM(D81:D96)</f>
        <v>1</v>
      </c>
      <c r="E97" s="27">
        <f t="shared" si="54"/>
        <v>3</v>
      </c>
      <c r="F97" s="27">
        <f t="shared" si="54"/>
        <v>106</v>
      </c>
      <c r="G97" s="27">
        <f t="shared" si="54"/>
        <v>260</v>
      </c>
      <c r="H97" s="27">
        <f t="shared" si="54"/>
        <v>23</v>
      </c>
      <c r="I97" s="27">
        <f t="shared" si="54"/>
        <v>13</v>
      </c>
      <c r="J97" s="27">
        <f t="shared" si="54"/>
        <v>8</v>
      </c>
      <c r="K97" s="27">
        <f t="shared" si="54"/>
        <v>9</v>
      </c>
      <c r="L97" s="27">
        <f t="shared" si="54"/>
        <v>121</v>
      </c>
      <c r="M97" s="27">
        <f t="shared" si="54"/>
        <v>247</v>
      </c>
      <c r="N97" s="27">
        <f t="shared" si="54"/>
        <v>183</v>
      </c>
      <c r="O97" s="27">
        <f t="shared" si="54"/>
        <v>2</v>
      </c>
      <c r="P97" s="27">
        <f t="shared" si="54"/>
        <v>143</v>
      </c>
      <c r="Q97" s="27">
        <f t="shared" si="54"/>
        <v>97</v>
      </c>
      <c r="R97" s="27">
        <f t="shared" si="54"/>
        <v>4</v>
      </c>
      <c r="S97" s="27">
        <f t="shared" si="54"/>
        <v>93</v>
      </c>
      <c r="T97" s="27">
        <f t="shared" si="54"/>
        <v>580</v>
      </c>
      <c r="U97" s="27">
        <f t="shared" si="54"/>
        <v>100</v>
      </c>
      <c r="V97" s="27">
        <f t="shared" si="54"/>
        <v>324</v>
      </c>
      <c r="W97" s="27">
        <f t="shared" si="54"/>
        <v>2</v>
      </c>
      <c r="X97" s="27">
        <v>0</v>
      </c>
      <c r="Y97" s="27">
        <f t="shared" si="54"/>
        <v>689</v>
      </c>
      <c r="Z97" s="39">
        <f t="shared" si="39"/>
        <v>3015</v>
      </c>
      <c r="AA97" s="21">
        <f t="shared" si="23"/>
        <v>22</v>
      </c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</row>
    <row r="98" spans="1:176" x14ac:dyDescent="0.3">
      <c r="A98" s="152" t="s">
        <v>254</v>
      </c>
      <c r="B98" s="134" t="s">
        <v>241</v>
      </c>
      <c r="C98" s="1">
        <f t="shared" ref="C98:Y98" si="55">C49</f>
        <v>5</v>
      </c>
      <c r="D98" s="1">
        <f t="shared" si="55"/>
        <v>0</v>
      </c>
      <c r="E98" s="1">
        <f t="shared" si="55"/>
        <v>1</v>
      </c>
      <c r="F98" s="1">
        <f t="shared" si="55"/>
        <v>0</v>
      </c>
      <c r="G98" s="1">
        <f t="shared" si="55"/>
        <v>0</v>
      </c>
      <c r="H98" s="1">
        <f t="shared" si="55"/>
        <v>0</v>
      </c>
      <c r="I98" s="1">
        <f t="shared" si="55"/>
        <v>0</v>
      </c>
      <c r="J98" s="1">
        <f t="shared" si="55"/>
        <v>0</v>
      </c>
      <c r="K98" s="1">
        <f t="shared" si="55"/>
        <v>0</v>
      </c>
      <c r="L98" s="1">
        <f t="shared" si="55"/>
        <v>0</v>
      </c>
      <c r="M98" s="1">
        <f t="shared" si="55"/>
        <v>0</v>
      </c>
      <c r="N98" s="1">
        <f t="shared" si="55"/>
        <v>0</v>
      </c>
      <c r="O98" s="1">
        <f t="shared" si="55"/>
        <v>0</v>
      </c>
      <c r="P98" s="1">
        <f t="shared" si="55"/>
        <v>0</v>
      </c>
      <c r="Q98" s="1">
        <f t="shared" si="55"/>
        <v>0</v>
      </c>
      <c r="R98" s="1">
        <f t="shared" si="55"/>
        <v>0</v>
      </c>
      <c r="S98" s="1">
        <f t="shared" si="55"/>
        <v>0</v>
      </c>
      <c r="T98" s="1">
        <f t="shared" si="55"/>
        <v>4</v>
      </c>
      <c r="U98" s="1">
        <f t="shared" si="55"/>
        <v>0</v>
      </c>
      <c r="V98" s="1">
        <f t="shared" si="55"/>
        <v>0</v>
      </c>
      <c r="W98" s="1">
        <f t="shared" si="55"/>
        <v>0</v>
      </c>
      <c r="X98" s="1">
        <f t="shared" si="55"/>
        <v>0</v>
      </c>
      <c r="Y98" s="1">
        <f t="shared" si="55"/>
        <v>1</v>
      </c>
      <c r="Z98" s="39">
        <f t="shared" si="39"/>
        <v>11</v>
      </c>
      <c r="AA98" s="21">
        <f t="shared" si="23"/>
        <v>4</v>
      </c>
    </row>
    <row r="99" spans="1:176" x14ac:dyDescent="0.3">
      <c r="A99" s="153"/>
      <c r="B99" s="135" t="s">
        <v>242</v>
      </c>
      <c r="C99" s="1">
        <f t="shared" ref="C99:Y99" si="56">C50</f>
        <v>10</v>
      </c>
      <c r="D99" s="1">
        <f t="shared" si="56"/>
        <v>0</v>
      </c>
      <c r="E99" s="1">
        <f t="shared" si="56"/>
        <v>1</v>
      </c>
      <c r="F99" s="1">
        <f t="shared" si="56"/>
        <v>3</v>
      </c>
      <c r="G99" s="1">
        <f t="shared" si="56"/>
        <v>0</v>
      </c>
      <c r="H99" s="1">
        <f t="shared" si="56"/>
        <v>0</v>
      </c>
      <c r="I99" s="1">
        <f t="shared" si="56"/>
        <v>0</v>
      </c>
      <c r="J99" s="1">
        <f t="shared" si="56"/>
        <v>0</v>
      </c>
      <c r="K99" s="1">
        <f t="shared" si="56"/>
        <v>0</v>
      </c>
      <c r="L99" s="1">
        <f t="shared" si="56"/>
        <v>0</v>
      </c>
      <c r="M99" s="1">
        <f t="shared" si="56"/>
        <v>0</v>
      </c>
      <c r="N99" s="1">
        <f t="shared" si="56"/>
        <v>1</v>
      </c>
      <c r="O99" s="1">
        <f t="shared" si="56"/>
        <v>0</v>
      </c>
      <c r="P99" s="1">
        <f t="shared" si="56"/>
        <v>0</v>
      </c>
      <c r="Q99" s="1">
        <f t="shared" si="56"/>
        <v>0</v>
      </c>
      <c r="R99" s="1">
        <f t="shared" si="56"/>
        <v>0</v>
      </c>
      <c r="S99" s="1">
        <f t="shared" si="56"/>
        <v>0</v>
      </c>
      <c r="T99" s="1">
        <f t="shared" si="56"/>
        <v>1</v>
      </c>
      <c r="U99" s="1">
        <f t="shared" si="56"/>
        <v>0</v>
      </c>
      <c r="V99" s="1">
        <f t="shared" si="56"/>
        <v>0</v>
      </c>
      <c r="W99" s="1">
        <f t="shared" si="56"/>
        <v>0</v>
      </c>
      <c r="X99" s="1">
        <f t="shared" si="56"/>
        <v>0</v>
      </c>
      <c r="Y99" s="1">
        <f t="shared" si="56"/>
        <v>0</v>
      </c>
      <c r="Z99" s="39">
        <f t="shared" si="39"/>
        <v>16</v>
      </c>
      <c r="AA99" s="21">
        <f t="shared" si="23"/>
        <v>5</v>
      </c>
    </row>
    <row r="100" spans="1:176" x14ac:dyDescent="0.3">
      <c r="A100" s="153"/>
      <c r="B100" s="135" t="s">
        <v>243</v>
      </c>
      <c r="C100" s="1">
        <f t="shared" ref="C100:Y100" si="57">C51</f>
        <v>11</v>
      </c>
      <c r="D100" s="1">
        <f t="shared" si="57"/>
        <v>0</v>
      </c>
      <c r="E100" s="1">
        <f t="shared" si="57"/>
        <v>0</v>
      </c>
      <c r="F100" s="1">
        <f t="shared" si="57"/>
        <v>0</v>
      </c>
      <c r="G100" s="1">
        <f t="shared" si="57"/>
        <v>0</v>
      </c>
      <c r="H100" s="1">
        <f t="shared" si="57"/>
        <v>0</v>
      </c>
      <c r="I100" s="1">
        <f t="shared" si="57"/>
        <v>0</v>
      </c>
      <c r="J100" s="1">
        <f t="shared" si="57"/>
        <v>0</v>
      </c>
      <c r="K100" s="1">
        <f t="shared" si="57"/>
        <v>0</v>
      </c>
      <c r="L100" s="1">
        <f t="shared" si="57"/>
        <v>1</v>
      </c>
      <c r="M100" s="1">
        <f t="shared" si="57"/>
        <v>1</v>
      </c>
      <c r="N100" s="1">
        <f t="shared" si="57"/>
        <v>1</v>
      </c>
      <c r="O100" s="1">
        <f t="shared" si="57"/>
        <v>0</v>
      </c>
      <c r="P100" s="1">
        <f t="shared" si="57"/>
        <v>0</v>
      </c>
      <c r="Q100" s="1">
        <f t="shared" si="57"/>
        <v>0</v>
      </c>
      <c r="R100" s="1">
        <f t="shared" si="57"/>
        <v>0</v>
      </c>
      <c r="S100" s="1">
        <f t="shared" si="57"/>
        <v>0</v>
      </c>
      <c r="T100" s="1">
        <f t="shared" si="57"/>
        <v>1</v>
      </c>
      <c r="U100" s="1">
        <f t="shared" si="57"/>
        <v>0</v>
      </c>
      <c r="V100" s="1">
        <f t="shared" si="57"/>
        <v>0</v>
      </c>
      <c r="W100" s="1">
        <f t="shared" si="57"/>
        <v>0</v>
      </c>
      <c r="X100" s="1">
        <f t="shared" si="57"/>
        <v>0</v>
      </c>
      <c r="Y100" s="1">
        <f t="shared" si="57"/>
        <v>2</v>
      </c>
      <c r="Z100" s="39">
        <f t="shared" si="39"/>
        <v>17</v>
      </c>
      <c r="AA100" s="21">
        <f t="shared" si="23"/>
        <v>6</v>
      </c>
    </row>
    <row r="101" spans="1:176" x14ac:dyDescent="0.3">
      <c r="A101" s="153"/>
      <c r="B101" s="135" t="s">
        <v>25</v>
      </c>
      <c r="C101" s="1">
        <f t="shared" ref="C101:Y101" si="58">SUM(C52:C55)</f>
        <v>77</v>
      </c>
      <c r="D101" s="1">
        <f t="shared" si="58"/>
        <v>0</v>
      </c>
      <c r="E101" s="1">
        <f t="shared" si="58"/>
        <v>0</v>
      </c>
      <c r="F101" s="1">
        <f t="shared" si="58"/>
        <v>4</v>
      </c>
      <c r="G101" s="1">
        <f t="shared" si="58"/>
        <v>13</v>
      </c>
      <c r="H101" s="1">
        <f t="shared" si="58"/>
        <v>0</v>
      </c>
      <c r="I101" s="1">
        <f t="shared" si="58"/>
        <v>1</v>
      </c>
      <c r="J101" s="1">
        <f t="shared" si="58"/>
        <v>0</v>
      </c>
      <c r="K101" s="1">
        <f t="shared" si="58"/>
        <v>0</v>
      </c>
      <c r="L101" s="1">
        <f t="shared" si="58"/>
        <v>3</v>
      </c>
      <c r="M101" s="1">
        <f t="shared" si="58"/>
        <v>12</v>
      </c>
      <c r="N101" s="1">
        <f t="shared" si="58"/>
        <v>14</v>
      </c>
      <c r="O101" s="1">
        <f t="shared" si="58"/>
        <v>0</v>
      </c>
      <c r="P101" s="1">
        <f t="shared" si="58"/>
        <v>3</v>
      </c>
      <c r="Q101" s="1">
        <f t="shared" si="58"/>
        <v>0</v>
      </c>
      <c r="R101" s="1">
        <f t="shared" si="58"/>
        <v>0</v>
      </c>
      <c r="S101" s="1">
        <f t="shared" si="58"/>
        <v>0</v>
      </c>
      <c r="T101" s="1">
        <f t="shared" si="58"/>
        <v>0</v>
      </c>
      <c r="U101" s="1">
        <f t="shared" si="58"/>
        <v>1</v>
      </c>
      <c r="V101" s="1">
        <f t="shared" si="58"/>
        <v>1</v>
      </c>
      <c r="W101" s="1">
        <f t="shared" si="58"/>
        <v>0</v>
      </c>
      <c r="X101" s="1">
        <f t="shared" si="58"/>
        <v>0</v>
      </c>
      <c r="Y101" s="1">
        <f t="shared" si="58"/>
        <v>3</v>
      </c>
      <c r="Z101" s="39">
        <f t="shared" si="39"/>
        <v>132</v>
      </c>
      <c r="AA101" s="21">
        <f t="shared" si="23"/>
        <v>11</v>
      </c>
    </row>
    <row r="102" spans="1:176" x14ac:dyDescent="0.3">
      <c r="A102" s="153"/>
      <c r="B102" s="135" t="s">
        <v>26</v>
      </c>
      <c r="C102" s="1">
        <f t="shared" ref="C102:Y102" si="59">SUM(C56:C59)</f>
        <v>79</v>
      </c>
      <c r="D102" s="1">
        <f t="shared" si="59"/>
        <v>0</v>
      </c>
      <c r="E102" s="1">
        <f t="shared" si="59"/>
        <v>0</v>
      </c>
      <c r="F102" s="1">
        <f t="shared" si="59"/>
        <v>3</v>
      </c>
      <c r="G102" s="1">
        <f t="shared" si="59"/>
        <v>6</v>
      </c>
      <c r="H102" s="1">
        <f t="shared" si="59"/>
        <v>0</v>
      </c>
      <c r="I102" s="1">
        <f t="shared" si="59"/>
        <v>0</v>
      </c>
      <c r="J102" s="1">
        <f t="shared" si="59"/>
        <v>1</v>
      </c>
      <c r="K102" s="1">
        <f t="shared" si="59"/>
        <v>0</v>
      </c>
      <c r="L102" s="1">
        <f t="shared" si="59"/>
        <v>0</v>
      </c>
      <c r="M102" s="1">
        <f t="shared" si="59"/>
        <v>4</v>
      </c>
      <c r="N102" s="1">
        <f t="shared" si="59"/>
        <v>15</v>
      </c>
      <c r="O102" s="1">
        <f t="shared" si="59"/>
        <v>0</v>
      </c>
      <c r="P102" s="1">
        <f t="shared" si="59"/>
        <v>0</v>
      </c>
      <c r="Q102" s="1">
        <f t="shared" si="59"/>
        <v>0</v>
      </c>
      <c r="R102" s="1">
        <f t="shared" si="59"/>
        <v>0</v>
      </c>
      <c r="S102" s="1">
        <f t="shared" si="59"/>
        <v>0</v>
      </c>
      <c r="T102" s="1">
        <f t="shared" si="59"/>
        <v>6</v>
      </c>
      <c r="U102" s="1">
        <f t="shared" si="59"/>
        <v>0</v>
      </c>
      <c r="V102" s="1">
        <f t="shared" si="59"/>
        <v>0</v>
      </c>
      <c r="W102" s="1">
        <f t="shared" si="59"/>
        <v>0</v>
      </c>
      <c r="X102" s="1">
        <f t="shared" si="59"/>
        <v>0</v>
      </c>
      <c r="Y102" s="1">
        <f t="shared" si="59"/>
        <v>10</v>
      </c>
      <c r="Z102" s="39">
        <f t="shared" si="39"/>
        <v>124</v>
      </c>
      <c r="AA102" s="21">
        <f t="shared" si="23"/>
        <v>8</v>
      </c>
    </row>
    <row r="103" spans="1:176" x14ac:dyDescent="0.3">
      <c r="A103" s="153"/>
      <c r="B103" s="135" t="s">
        <v>244</v>
      </c>
      <c r="C103" s="1">
        <f t="shared" ref="C103:Y103" si="60">C60</f>
        <v>12</v>
      </c>
      <c r="D103" s="1">
        <f t="shared" si="60"/>
        <v>0</v>
      </c>
      <c r="E103" s="1">
        <f t="shared" si="60"/>
        <v>3</v>
      </c>
      <c r="F103" s="1">
        <f t="shared" si="60"/>
        <v>2</v>
      </c>
      <c r="G103" s="1">
        <f t="shared" si="60"/>
        <v>0</v>
      </c>
      <c r="H103" s="1">
        <f t="shared" si="60"/>
        <v>0</v>
      </c>
      <c r="I103" s="1">
        <f t="shared" si="60"/>
        <v>0</v>
      </c>
      <c r="J103" s="1">
        <f t="shared" si="60"/>
        <v>0</v>
      </c>
      <c r="K103" s="1">
        <f t="shared" si="60"/>
        <v>0</v>
      </c>
      <c r="L103" s="1">
        <f t="shared" si="60"/>
        <v>0</v>
      </c>
      <c r="M103" s="1">
        <f t="shared" si="60"/>
        <v>0</v>
      </c>
      <c r="N103" s="1">
        <f t="shared" si="60"/>
        <v>3</v>
      </c>
      <c r="O103" s="1">
        <f t="shared" si="60"/>
        <v>0</v>
      </c>
      <c r="P103" s="1">
        <f t="shared" si="60"/>
        <v>0</v>
      </c>
      <c r="Q103" s="1">
        <f t="shared" si="60"/>
        <v>0</v>
      </c>
      <c r="R103" s="1">
        <f t="shared" si="60"/>
        <v>0</v>
      </c>
      <c r="S103" s="1">
        <f t="shared" si="60"/>
        <v>0</v>
      </c>
      <c r="T103" s="1">
        <f t="shared" si="60"/>
        <v>6</v>
      </c>
      <c r="U103" s="1">
        <f t="shared" si="60"/>
        <v>0</v>
      </c>
      <c r="V103" s="1">
        <f t="shared" si="60"/>
        <v>0</v>
      </c>
      <c r="W103" s="1">
        <f t="shared" si="60"/>
        <v>0</v>
      </c>
      <c r="X103" s="1">
        <f t="shared" si="60"/>
        <v>0</v>
      </c>
      <c r="Y103" s="1">
        <f t="shared" si="60"/>
        <v>1</v>
      </c>
      <c r="Z103" s="39">
        <f t="shared" si="39"/>
        <v>27</v>
      </c>
      <c r="AA103" s="21">
        <f t="shared" si="23"/>
        <v>6</v>
      </c>
    </row>
    <row r="104" spans="1:176" x14ac:dyDescent="0.3">
      <c r="A104" s="153"/>
      <c r="B104" s="135" t="s">
        <v>245</v>
      </c>
      <c r="C104" s="1">
        <f t="shared" ref="C104:Y104" si="61">C61</f>
        <v>19</v>
      </c>
      <c r="D104" s="1">
        <f t="shared" si="61"/>
        <v>0</v>
      </c>
      <c r="E104" s="1">
        <f t="shared" si="61"/>
        <v>3</v>
      </c>
      <c r="F104" s="1">
        <f t="shared" si="61"/>
        <v>2</v>
      </c>
      <c r="G104" s="1">
        <f t="shared" si="61"/>
        <v>1</v>
      </c>
      <c r="H104" s="1">
        <f t="shared" si="61"/>
        <v>0</v>
      </c>
      <c r="I104" s="1">
        <f t="shared" si="61"/>
        <v>0</v>
      </c>
      <c r="J104" s="1">
        <f t="shared" si="61"/>
        <v>0</v>
      </c>
      <c r="K104" s="1">
        <f t="shared" si="61"/>
        <v>0</v>
      </c>
      <c r="L104" s="1">
        <f t="shared" si="61"/>
        <v>0</v>
      </c>
      <c r="M104" s="1">
        <f t="shared" si="61"/>
        <v>3</v>
      </c>
      <c r="N104" s="1">
        <f t="shared" si="61"/>
        <v>1</v>
      </c>
      <c r="O104" s="1">
        <f t="shared" si="61"/>
        <v>0</v>
      </c>
      <c r="P104" s="1">
        <f t="shared" si="61"/>
        <v>0</v>
      </c>
      <c r="Q104" s="1">
        <f t="shared" si="61"/>
        <v>0</v>
      </c>
      <c r="R104" s="1">
        <f t="shared" si="61"/>
        <v>0</v>
      </c>
      <c r="S104" s="1">
        <f t="shared" si="61"/>
        <v>0</v>
      </c>
      <c r="T104" s="1">
        <f t="shared" si="61"/>
        <v>1</v>
      </c>
      <c r="U104" s="1">
        <f t="shared" si="61"/>
        <v>0</v>
      </c>
      <c r="V104" s="1">
        <f t="shared" si="61"/>
        <v>0</v>
      </c>
      <c r="W104" s="1">
        <f t="shared" si="61"/>
        <v>0</v>
      </c>
      <c r="X104" s="1">
        <f t="shared" si="61"/>
        <v>1</v>
      </c>
      <c r="Y104" s="1">
        <f t="shared" si="61"/>
        <v>1</v>
      </c>
      <c r="Z104" s="39">
        <f t="shared" si="39"/>
        <v>32</v>
      </c>
      <c r="AA104" s="21">
        <f t="shared" si="23"/>
        <v>9</v>
      </c>
    </row>
    <row r="105" spans="1:176" x14ac:dyDescent="0.3">
      <c r="A105" s="153"/>
      <c r="B105" s="135" t="s">
        <v>246</v>
      </c>
      <c r="C105" s="1">
        <f t="shared" ref="C105:Y105" si="62">C62</f>
        <v>15</v>
      </c>
      <c r="D105" s="1">
        <f t="shared" si="62"/>
        <v>0</v>
      </c>
      <c r="E105" s="1">
        <f t="shared" si="62"/>
        <v>0</v>
      </c>
      <c r="F105" s="1">
        <f t="shared" si="62"/>
        <v>0</v>
      </c>
      <c r="G105" s="1">
        <f t="shared" si="62"/>
        <v>0</v>
      </c>
      <c r="H105" s="1">
        <f t="shared" si="62"/>
        <v>0</v>
      </c>
      <c r="I105" s="1">
        <f t="shared" si="62"/>
        <v>0</v>
      </c>
      <c r="J105" s="1">
        <f t="shared" si="62"/>
        <v>0</v>
      </c>
      <c r="K105" s="1">
        <f t="shared" si="62"/>
        <v>0</v>
      </c>
      <c r="L105" s="1">
        <f t="shared" si="62"/>
        <v>0</v>
      </c>
      <c r="M105" s="1">
        <f t="shared" si="62"/>
        <v>0</v>
      </c>
      <c r="N105" s="1">
        <f t="shared" si="62"/>
        <v>0</v>
      </c>
      <c r="O105" s="1">
        <f t="shared" si="62"/>
        <v>0</v>
      </c>
      <c r="P105" s="1">
        <f t="shared" si="62"/>
        <v>0</v>
      </c>
      <c r="Q105" s="1">
        <f t="shared" si="62"/>
        <v>0</v>
      </c>
      <c r="R105" s="1">
        <f t="shared" si="62"/>
        <v>0</v>
      </c>
      <c r="S105" s="1">
        <f t="shared" si="62"/>
        <v>0</v>
      </c>
      <c r="T105" s="1">
        <f t="shared" si="62"/>
        <v>3</v>
      </c>
      <c r="U105" s="1">
        <f t="shared" si="62"/>
        <v>0</v>
      </c>
      <c r="V105" s="1">
        <f t="shared" si="62"/>
        <v>0</v>
      </c>
      <c r="W105" s="1">
        <f t="shared" si="62"/>
        <v>0</v>
      </c>
      <c r="X105" s="1">
        <f t="shared" si="62"/>
        <v>0</v>
      </c>
      <c r="Y105" s="1">
        <f t="shared" si="62"/>
        <v>2</v>
      </c>
      <c r="Z105" s="39">
        <f t="shared" si="39"/>
        <v>20</v>
      </c>
      <c r="AA105" s="21">
        <f t="shared" si="23"/>
        <v>3</v>
      </c>
    </row>
    <row r="106" spans="1:176" s="26" customFormat="1" x14ac:dyDescent="0.3">
      <c r="A106" s="137"/>
      <c r="B106" s="136" t="s">
        <v>28</v>
      </c>
      <c r="C106" s="27">
        <f t="shared" ref="C106:E106" si="63">SUM(C98:C105)</f>
        <v>228</v>
      </c>
      <c r="D106" s="27">
        <f t="shared" si="63"/>
        <v>0</v>
      </c>
      <c r="E106" s="27">
        <f t="shared" si="63"/>
        <v>8</v>
      </c>
      <c r="F106" s="27">
        <f>SUM(F98:F105)</f>
        <v>14</v>
      </c>
      <c r="G106" s="27">
        <f t="shared" ref="G106:Y106" si="64">SUM(G98:G105)</f>
        <v>20</v>
      </c>
      <c r="H106" s="27">
        <f t="shared" si="64"/>
        <v>0</v>
      </c>
      <c r="I106" s="27">
        <f t="shared" si="64"/>
        <v>1</v>
      </c>
      <c r="J106" s="27">
        <f t="shared" si="64"/>
        <v>1</v>
      </c>
      <c r="K106" s="27">
        <f t="shared" si="64"/>
        <v>0</v>
      </c>
      <c r="L106" s="27">
        <f t="shared" si="64"/>
        <v>4</v>
      </c>
      <c r="M106" s="27">
        <f t="shared" si="64"/>
        <v>20</v>
      </c>
      <c r="N106" s="27">
        <f t="shared" si="64"/>
        <v>35</v>
      </c>
      <c r="O106" s="27">
        <f t="shared" si="64"/>
        <v>0</v>
      </c>
      <c r="P106" s="27">
        <f t="shared" si="64"/>
        <v>3</v>
      </c>
      <c r="Q106" s="27">
        <f t="shared" si="64"/>
        <v>0</v>
      </c>
      <c r="R106" s="27">
        <f t="shared" si="64"/>
        <v>0</v>
      </c>
      <c r="S106" s="27">
        <f t="shared" si="64"/>
        <v>0</v>
      </c>
      <c r="T106" s="27">
        <f t="shared" si="64"/>
        <v>22</v>
      </c>
      <c r="U106" s="27">
        <f t="shared" si="64"/>
        <v>1</v>
      </c>
      <c r="V106" s="27">
        <f t="shared" si="64"/>
        <v>1</v>
      </c>
      <c r="W106" s="27">
        <f t="shared" si="64"/>
        <v>0</v>
      </c>
      <c r="X106" s="27">
        <f t="shared" si="64"/>
        <v>1</v>
      </c>
      <c r="Y106" s="27">
        <f t="shared" si="64"/>
        <v>20</v>
      </c>
      <c r="Z106" s="39">
        <f t="shared" si="39"/>
        <v>379</v>
      </c>
      <c r="AA106" s="21">
        <f t="shared" si="23"/>
        <v>15</v>
      </c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</row>
    <row r="107" spans="1:176" s="26" customFormat="1" x14ac:dyDescent="0.3">
      <c r="A107" s="155" t="s">
        <v>256</v>
      </c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</row>
    <row r="108" spans="1:176" x14ac:dyDescent="0.3">
      <c r="A108" s="127"/>
      <c r="B108" s="127"/>
      <c r="C108" s="27">
        <f>C$106+C$97</f>
        <v>235</v>
      </c>
      <c r="D108" s="27">
        <f t="shared" ref="D108:Y108" si="65">D$106+D$97</f>
        <v>1</v>
      </c>
      <c r="E108" s="27">
        <f t="shared" si="65"/>
        <v>11</v>
      </c>
      <c r="F108" s="27">
        <f t="shared" si="65"/>
        <v>120</v>
      </c>
      <c r="G108" s="27">
        <f t="shared" si="65"/>
        <v>280</v>
      </c>
      <c r="H108" s="27">
        <f t="shared" si="65"/>
        <v>23</v>
      </c>
      <c r="I108" s="27">
        <f t="shared" si="65"/>
        <v>14</v>
      </c>
      <c r="J108" s="27">
        <f t="shared" si="65"/>
        <v>9</v>
      </c>
      <c r="K108" s="27">
        <f t="shared" si="65"/>
        <v>9</v>
      </c>
      <c r="L108" s="27">
        <f t="shared" si="65"/>
        <v>125</v>
      </c>
      <c r="M108" s="27">
        <f t="shared" si="65"/>
        <v>267</v>
      </c>
      <c r="N108" s="27">
        <f t="shared" si="65"/>
        <v>218</v>
      </c>
      <c r="O108" s="27">
        <f t="shared" si="65"/>
        <v>2</v>
      </c>
      <c r="P108" s="27">
        <f t="shared" si="65"/>
        <v>146</v>
      </c>
      <c r="Q108" s="27">
        <f t="shared" si="65"/>
        <v>97</v>
      </c>
      <c r="R108" s="27">
        <f t="shared" si="65"/>
        <v>4</v>
      </c>
      <c r="S108" s="27">
        <f t="shared" si="65"/>
        <v>93</v>
      </c>
      <c r="T108" s="27">
        <f t="shared" si="65"/>
        <v>602</v>
      </c>
      <c r="U108" s="27">
        <f t="shared" si="65"/>
        <v>101</v>
      </c>
      <c r="V108" s="27">
        <f t="shared" si="65"/>
        <v>325</v>
      </c>
      <c r="W108" s="27">
        <f t="shared" si="65"/>
        <v>2</v>
      </c>
      <c r="X108" s="27">
        <f t="shared" si="65"/>
        <v>1</v>
      </c>
      <c r="Y108" s="27">
        <f t="shared" si="65"/>
        <v>709</v>
      </c>
      <c r="Z108" s="39">
        <f>$Z106+Z$97</f>
        <v>3394</v>
      </c>
      <c r="AA108" s="21">
        <f>COUNTIF(C$108:Y$108,"&gt;0")</f>
        <v>23</v>
      </c>
    </row>
    <row r="109" spans="1:176" x14ac:dyDescent="0.3">
      <c r="A109" s="157" t="s">
        <v>255</v>
      </c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</row>
    <row r="110" spans="1:176" x14ac:dyDescent="0.3">
      <c r="A110" s="152" t="s">
        <v>253</v>
      </c>
      <c r="B110" s="130">
        <v>2011</v>
      </c>
      <c r="C110" s="143">
        <f>AVERAGE(C2, C7, C12, C17,C34,C39,C43,C44,C45,C47)</f>
        <v>0.1</v>
      </c>
      <c r="D110" s="143">
        <f t="shared" ref="D110:Z110" si="66">AVERAGE(D2, D7, D12, D17,D34,D39,D43,D44,D45,D47)</f>
        <v>0.1</v>
      </c>
      <c r="E110" s="143">
        <f t="shared" si="66"/>
        <v>0.1</v>
      </c>
      <c r="F110" s="143">
        <f t="shared" si="66"/>
        <v>1.5</v>
      </c>
      <c r="G110" s="143">
        <f t="shared" si="66"/>
        <v>5.8</v>
      </c>
      <c r="H110" s="143">
        <f t="shared" si="66"/>
        <v>0.4</v>
      </c>
      <c r="I110" s="143">
        <f t="shared" si="66"/>
        <v>0.9</v>
      </c>
      <c r="J110" s="143">
        <f t="shared" si="66"/>
        <v>0.5</v>
      </c>
      <c r="K110" s="143">
        <f t="shared" si="66"/>
        <v>0.3</v>
      </c>
      <c r="L110" s="143">
        <f t="shared" si="66"/>
        <v>2.9</v>
      </c>
      <c r="M110" s="143">
        <f t="shared" si="66"/>
        <v>4.2</v>
      </c>
      <c r="N110" s="143">
        <f t="shared" si="66"/>
        <v>7.8</v>
      </c>
      <c r="O110" s="143">
        <f t="shared" si="66"/>
        <v>0</v>
      </c>
      <c r="P110" s="143">
        <f t="shared" si="66"/>
        <v>5.3</v>
      </c>
      <c r="Q110" s="143">
        <f t="shared" si="66"/>
        <v>4.0999999999999996</v>
      </c>
      <c r="R110" s="143">
        <f t="shared" si="66"/>
        <v>0</v>
      </c>
      <c r="S110" s="143">
        <f t="shared" si="66"/>
        <v>7.3</v>
      </c>
      <c r="T110" s="143">
        <f t="shared" si="66"/>
        <v>22.6</v>
      </c>
      <c r="U110" s="143">
        <f t="shared" si="66"/>
        <v>1.5</v>
      </c>
      <c r="V110" s="143">
        <f t="shared" si="66"/>
        <v>9.8000000000000007</v>
      </c>
      <c r="W110" s="143">
        <f t="shared" si="66"/>
        <v>0.2</v>
      </c>
      <c r="X110" s="143">
        <f t="shared" si="66"/>
        <v>0</v>
      </c>
      <c r="Y110" s="143">
        <f t="shared" si="66"/>
        <v>19.399999999999999</v>
      </c>
      <c r="Z110" s="39">
        <f t="shared" si="66"/>
        <v>94.8</v>
      </c>
      <c r="AA110" s="21">
        <f t="shared" ref="AA110" si="67">AVERAGE(AA2, AA7, AA12, AA17,AA34,AA39,AA43,AA44,AA45,AA47)</f>
        <v>12.6</v>
      </c>
    </row>
    <row r="111" spans="1:176" x14ac:dyDescent="0.3">
      <c r="A111" s="153"/>
      <c r="B111" s="131">
        <v>2012</v>
      </c>
      <c r="C111" s="143">
        <f>AVERAGE(C3, C8,C13,C18,C22,C26,C30,C31,C32,C33,C35,C46,C48)</f>
        <v>0.15384615384615385</v>
      </c>
      <c r="D111" s="143">
        <f t="shared" ref="D111:Z111" si="68">AVERAGE(D3, D8,D13,D18,D22,D26,D30,D31,D32,D33,D35,D46,D48)</f>
        <v>0</v>
      </c>
      <c r="E111" s="143">
        <f t="shared" si="68"/>
        <v>0</v>
      </c>
      <c r="F111" s="143">
        <f t="shared" si="68"/>
        <v>2.6153846153846154</v>
      </c>
      <c r="G111" s="143">
        <f t="shared" si="68"/>
        <v>5</v>
      </c>
      <c r="H111" s="143">
        <f t="shared" si="68"/>
        <v>0.46153846153846156</v>
      </c>
      <c r="I111" s="143">
        <f t="shared" si="68"/>
        <v>0.23076923076923078</v>
      </c>
      <c r="J111" s="143">
        <f t="shared" si="68"/>
        <v>7.6923076923076927E-2</v>
      </c>
      <c r="K111" s="143">
        <f t="shared" si="68"/>
        <v>0.23076923076923078</v>
      </c>
      <c r="L111" s="143">
        <f t="shared" si="68"/>
        <v>2</v>
      </c>
      <c r="M111" s="143">
        <f t="shared" si="68"/>
        <v>5.615384615384615</v>
      </c>
      <c r="N111" s="143">
        <f t="shared" si="68"/>
        <v>3.7692307692307692</v>
      </c>
      <c r="O111" s="143">
        <f t="shared" si="68"/>
        <v>0</v>
      </c>
      <c r="P111" s="143">
        <f t="shared" si="68"/>
        <v>2.3846153846153846</v>
      </c>
      <c r="Q111" s="143">
        <f t="shared" si="68"/>
        <v>1.7692307692307692</v>
      </c>
      <c r="R111" s="143">
        <f t="shared" si="68"/>
        <v>0</v>
      </c>
      <c r="S111" s="143">
        <f t="shared" si="68"/>
        <v>1.5384615384615385</v>
      </c>
      <c r="T111" s="143">
        <f t="shared" si="68"/>
        <v>11.307692307692308</v>
      </c>
      <c r="U111" s="143">
        <f t="shared" si="68"/>
        <v>1.4615384615384615</v>
      </c>
      <c r="V111" s="143">
        <f t="shared" si="68"/>
        <v>8.8461538461538467</v>
      </c>
      <c r="W111" s="143">
        <f t="shared" si="68"/>
        <v>0</v>
      </c>
      <c r="X111" s="143">
        <f t="shared" si="68"/>
        <v>0</v>
      </c>
      <c r="Y111" s="143">
        <f t="shared" si="68"/>
        <v>12.153846153846153</v>
      </c>
      <c r="Z111" s="39">
        <f t="shared" si="68"/>
        <v>59.615384615384613</v>
      </c>
      <c r="AA111" s="21">
        <f t="shared" ref="AA111" si="69">AVERAGE(AA3, AA8,AA13,AA18,AA22,AA26,AA30,AA31,AA32,AA33,AA35,AA46,AA48)</f>
        <v>11</v>
      </c>
    </row>
    <row r="112" spans="1:176" x14ac:dyDescent="0.3">
      <c r="A112" s="153"/>
      <c r="B112" s="131">
        <v>2013</v>
      </c>
      <c r="C112" s="143">
        <v>0</v>
      </c>
      <c r="D112" s="143">
        <v>1</v>
      </c>
      <c r="E112" s="143">
        <v>2</v>
      </c>
      <c r="F112" s="143">
        <v>3</v>
      </c>
      <c r="G112" s="143">
        <v>4</v>
      </c>
      <c r="H112" s="143">
        <v>5</v>
      </c>
      <c r="I112" s="143">
        <v>6</v>
      </c>
      <c r="J112" s="143">
        <v>7</v>
      </c>
      <c r="K112" s="143">
        <v>8</v>
      </c>
      <c r="L112" s="143">
        <v>9</v>
      </c>
      <c r="M112" s="143">
        <v>10</v>
      </c>
      <c r="N112" s="143">
        <v>11</v>
      </c>
      <c r="O112" s="143">
        <v>12</v>
      </c>
      <c r="P112" s="143">
        <v>13</v>
      </c>
      <c r="Q112" s="143">
        <v>14</v>
      </c>
      <c r="R112" s="143">
        <v>15</v>
      </c>
      <c r="S112" s="143">
        <v>16</v>
      </c>
      <c r="T112" s="143">
        <v>17</v>
      </c>
      <c r="U112" s="143">
        <v>18</v>
      </c>
      <c r="V112" s="143">
        <v>19</v>
      </c>
      <c r="W112" s="143">
        <v>20</v>
      </c>
      <c r="X112" s="143">
        <v>21</v>
      </c>
      <c r="Y112" s="143">
        <v>22</v>
      </c>
      <c r="Z112" s="39">
        <v>23</v>
      </c>
      <c r="AA112" s="21">
        <v>24</v>
      </c>
    </row>
    <row r="113" spans="1:176" x14ac:dyDescent="0.3">
      <c r="A113" s="153"/>
      <c r="B113" s="131">
        <v>2014</v>
      </c>
      <c r="C113" s="143">
        <f>AVERAGE(C4,C9,C14,C19,C23,C27,C36,C40)</f>
        <v>0</v>
      </c>
      <c r="D113" s="143">
        <f t="shared" ref="D113:Z113" si="70">AVERAGE(D4,D9,D14,D19,D23,D27,D36,D40)</f>
        <v>0</v>
      </c>
      <c r="E113" s="143">
        <f t="shared" si="70"/>
        <v>0.125</v>
      </c>
      <c r="F113" s="143">
        <f t="shared" si="70"/>
        <v>2.375</v>
      </c>
      <c r="G113" s="143">
        <f t="shared" si="70"/>
        <v>2.75</v>
      </c>
      <c r="H113" s="143">
        <f t="shared" si="70"/>
        <v>0.125</v>
      </c>
      <c r="I113" s="143">
        <f t="shared" si="70"/>
        <v>0</v>
      </c>
      <c r="J113" s="143">
        <f t="shared" si="70"/>
        <v>0.125</v>
      </c>
      <c r="K113" s="143">
        <f t="shared" si="70"/>
        <v>0.125</v>
      </c>
      <c r="L113" s="143">
        <f t="shared" si="70"/>
        <v>1.75</v>
      </c>
      <c r="M113" s="143">
        <f t="shared" si="70"/>
        <v>3.125</v>
      </c>
      <c r="N113" s="143">
        <f t="shared" si="70"/>
        <v>1.25</v>
      </c>
      <c r="O113" s="143">
        <f t="shared" si="70"/>
        <v>0</v>
      </c>
      <c r="P113" s="143">
        <f t="shared" si="70"/>
        <v>0.625</v>
      </c>
      <c r="Q113" s="143">
        <f t="shared" si="70"/>
        <v>0</v>
      </c>
      <c r="R113" s="143">
        <f t="shared" si="70"/>
        <v>0</v>
      </c>
      <c r="S113" s="143">
        <f t="shared" si="70"/>
        <v>0</v>
      </c>
      <c r="T113" s="143">
        <f t="shared" si="70"/>
        <v>6.625</v>
      </c>
      <c r="U113" s="143">
        <f t="shared" si="70"/>
        <v>1.625</v>
      </c>
      <c r="V113" s="143">
        <f t="shared" si="70"/>
        <v>4.875</v>
      </c>
      <c r="W113" s="143">
        <f t="shared" si="70"/>
        <v>0</v>
      </c>
      <c r="X113" s="143">
        <f t="shared" si="70"/>
        <v>0</v>
      </c>
      <c r="Y113" s="143">
        <f t="shared" si="70"/>
        <v>5.375</v>
      </c>
      <c r="Z113" s="39">
        <f t="shared" si="70"/>
        <v>30.875</v>
      </c>
      <c r="AA113" s="21">
        <f t="shared" ref="AA113" si="71">AVERAGE(AA4,AA9,AA14,AA19,AA23,AA27,AA36,AA40)</f>
        <v>8.75</v>
      </c>
    </row>
    <row r="114" spans="1:176" x14ac:dyDescent="0.3">
      <c r="A114" s="153"/>
      <c r="B114" s="131">
        <v>2015</v>
      </c>
      <c r="C114" s="143">
        <f>AVERAGE(C5,C10,C15,C20,C24,C28,C37,C41)</f>
        <v>0.375</v>
      </c>
      <c r="D114" s="143">
        <f t="shared" ref="D114:Z114" si="72">AVERAGE(D5,D10,D15,D20,D24,D28,D37,D41)</f>
        <v>0</v>
      </c>
      <c r="E114" s="143">
        <f t="shared" si="72"/>
        <v>0.125</v>
      </c>
      <c r="F114" s="143">
        <f t="shared" si="72"/>
        <v>2.625</v>
      </c>
      <c r="G114" s="143">
        <f t="shared" si="72"/>
        <v>7</v>
      </c>
      <c r="H114" s="143">
        <f t="shared" si="72"/>
        <v>0.625</v>
      </c>
      <c r="I114" s="143">
        <f t="shared" si="72"/>
        <v>0.125</v>
      </c>
      <c r="J114" s="143">
        <f t="shared" si="72"/>
        <v>0.125</v>
      </c>
      <c r="K114" s="143">
        <f t="shared" si="72"/>
        <v>0.25</v>
      </c>
      <c r="L114" s="143">
        <f t="shared" si="72"/>
        <v>3.375</v>
      </c>
      <c r="M114" s="143">
        <f t="shared" si="72"/>
        <v>6</v>
      </c>
      <c r="N114" s="143">
        <f t="shared" si="72"/>
        <v>2.625</v>
      </c>
      <c r="O114" s="143">
        <f t="shared" si="72"/>
        <v>0.25</v>
      </c>
      <c r="P114" s="143">
        <f t="shared" si="72"/>
        <v>2.5</v>
      </c>
      <c r="Q114" s="143">
        <f t="shared" si="72"/>
        <v>1.125</v>
      </c>
      <c r="R114" s="143">
        <f t="shared" si="72"/>
        <v>0</v>
      </c>
      <c r="S114" s="143">
        <f t="shared" si="72"/>
        <v>0</v>
      </c>
      <c r="T114" s="143">
        <f t="shared" si="72"/>
        <v>11.375</v>
      </c>
      <c r="U114" s="143">
        <f t="shared" si="72"/>
        <v>4.125</v>
      </c>
      <c r="V114" s="143">
        <f t="shared" si="72"/>
        <v>6.625</v>
      </c>
      <c r="W114" s="143">
        <f t="shared" si="72"/>
        <v>0</v>
      </c>
      <c r="X114" s="143">
        <f t="shared" si="72"/>
        <v>0</v>
      </c>
      <c r="Y114" s="143">
        <f t="shared" si="72"/>
        <v>15.5</v>
      </c>
      <c r="Z114" s="39">
        <f t="shared" si="72"/>
        <v>64.75</v>
      </c>
      <c r="AA114" s="21">
        <f t="shared" ref="AA114" si="73">AVERAGE(AA5,AA10,AA15,AA20,AA24,AA28,AA37,AA41)</f>
        <v>11.25</v>
      </c>
    </row>
    <row r="115" spans="1:176" x14ac:dyDescent="0.3">
      <c r="A115" s="154"/>
      <c r="B115" s="138">
        <v>2016</v>
      </c>
      <c r="C115" s="143">
        <f>AVERAGE(C6,C11,C16,C21,C25,C29,C38,C42)</f>
        <v>0.125</v>
      </c>
      <c r="D115" s="143">
        <f t="shared" ref="D115:Z115" si="74">AVERAGE(D6,D11,D16,D21,D25,D29,D38,D42)</f>
        <v>0</v>
      </c>
      <c r="E115" s="143">
        <f t="shared" si="74"/>
        <v>0</v>
      </c>
      <c r="F115" s="143">
        <f t="shared" si="74"/>
        <v>2.125</v>
      </c>
      <c r="G115" s="143">
        <f t="shared" si="74"/>
        <v>7.375</v>
      </c>
      <c r="H115" s="143">
        <f t="shared" si="74"/>
        <v>0.875</v>
      </c>
      <c r="I115" s="143">
        <f t="shared" si="74"/>
        <v>0</v>
      </c>
      <c r="J115" s="143">
        <f t="shared" si="74"/>
        <v>0</v>
      </c>
      <c r="K115" s="143">
        <f t="shared" si="74"/>
        <v>0</v>
      </c>
      <c r="L115" s="143">
        <f t="shared" si="74"/>
        <v>3.125</v>
      </c>
      <c r="M115" s="143">
        <f t="shared" si="74"/>
        <v>7.375</v>
      </c>
      <c r="N115" s="143">
        <f t="shared" si="74"/>
        <v>3.125</v>
      </c>
      <c r="O115" s="143">
        <f t="shared" si="74"/>
        <v>0</v>
      </c>
      <c r="P115" s="143">
        <f t="shared" si="74"/>
        <v>4.25</v>
      </c>
      <c r="Q115" s="143">
        <f t="shared" si="74"/>
        <v>3</v>
      </c>
      <c r="R115" s="143">
        <f t="shared" si="74"/>
        <v>0.5</v>
      </c>
      <c r="S115" s="143">
        <f t="shared" si="74"/>
        <v>0</v>
      </c>
      <c r="T115" s="143">
        <f t="shared" si="74"/>
        <v>7.875</v>
      </c>
      <c r="U115" s="143">
        <f t="shared" si="74"/>
        <v>2.5</v>
      </c>
      <c r="V115" s="143">
        <f t="shared" si="74"/>
        <v>2.375</v>
      </c>
      <c r="W115" s="143">
        <f t="shared" si="74"/>
        <v>0</v>
      </c>
      <c r="X115" s="143">
        <f t="shared" si="74"/>
        <v>0</v>
      </c>
      <c r="Y115" s="143">
        <f t="shared" si="74"/>
        <v>21.25</v>
      </c>
      <c r="Z115" s="39">
        <f t="shared" si="74"/>
        <v>65.875</v>
      </c>
      <c r="AA115" s="21">
        <f t="shared" ref="AA115" si="75">AVERAGE(AA6,AA11,AA16,AA21,AA25,AA29,AA38,AA42)</f>
        <v>10.625</v>
      </c>
    </row>
    <row r="116" spans="1:176" s="26" customFormat="1" ht="15" customHeight="1" x14ac:dyDescent="0.3">
      <c r="A116" s="152" t="s">
        <v>254</v>
      </c>
      <c r="B116" s="130">
        <v>2011</v>
      </c>
      <c r="C116" s="144">
        <f>C56</f>
        <v>19</v>
      </c>
      <c r="D116" s="144">
        <f t="shared" ref="D116:Z116" si="76">D56</f>
        <v>0</v>
      </c>
      <c r="E116" s="144">
        <f t="shared" si="76"/>
        <v>0</v>
      </c>
      <c r="F116" s="144">
        <f t="shared" si="76"/>
        <v>0</v>
      </c>
      <c r="G116" s="144">
        <f t="shared" si="76"/>
        <v>1</v>
      </c>
      <c r="H116" s="144">
        <f t="shared" si="76"/>
        <v>0</v>
      </c>
      <c r="I116" s="144">
        <f t="shared" si="76"/>
        <v>0</v>
      </c>
      <c r="J116" s="144">
        <f t="shared" si="76"/>
        <v>1</v>
      </c>
      <c r="K116" s="144">
        <f t="shared" si="76"/>
        <v>0</v>
      </c>
      <c r="L116" s="144">
        <f t="shared" si="76"/>
        <v>0</v>
      </c>
      <c r="M116" s="144">
        <f t="shared" si="76"/>
        <v>1</v>
      </c>
      <c r="N116" s="144">
        <f t="shared" si="76"/>
        <v>7</v>
      </c>
      <c r="O116" s="144">
        <f t="shared" si="76"/>
        <v>0</v>
      </c>
      <c r="P116" s="144">
        <f t="shared" si="76"/>
        <v>0</v>
      </c>
      <c r="Q116" s="144">
        <f t="shared" si="76"/>
        <v>0</v>
      </c>
      <c r="R116" s="144">
        <f t="shared" si="76"/>
        <v>0</v>
      </c>
      <c r="S116" s="144">
        <f t="shared" si="76"/>
        <v>0</v>
      </c>
      <c r="T116" s="144">
        <f t="shared" si="76"/>
        <v>5</v>
      </c>
      <c r="U116" s="144">
        <f t="shared" si="76"/>
        <v>0</v>
      </c>
      <c r="V116" s="144">
        <f t="shared" si="76"/>
        <v>0</v>
      </c>
      <c r="W116" s="144">
        <f t="shared" si="76"/>
        <v>0</v>
      </c>
      <c r="X116" s="144">
        <f t="shared" si="76"/>
        <v>0</v>
      </c>
      <c r="Y116" s="144">
        <f t="shared" si="76"/>
        <v>2</v>
      </c>
      <c r="Z116" s="39">
        <f t="shared" si="76"/>
        <v>36</v>
      </c>
      <c r="AA116" s="21">
        <f t="shared" ref="AA116" si="77">AA56</f>
        <v>7</v>
      </c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</row>
    <row r="117" spans="1:176" s="26" customFormat="1" x14ac:dyDescent="0.3">
      <c r="A117" s="153"/>
      <c r="B117" s="131">
        <v>2012</v>
      </c>
      <c r="C117" s="144">
        <f>AVERAGE(C49:C51)</f>
        <v>8.6666666666666661</v>
      </c>
      <c r="D117" s="144">
        <f t="shared" ref="D117:Z117" si="78">AVERAGE(D49:D51)</f>
        <v>0</v>
      </c>
      <c r="E117" s="144">
        <f t="shared" si="78"/>
        <v>0.66666666666666663</v>
      </c>
      <c r="F117" s="144">
        <f t="shared" si="78"/>
        <v>1</v>
      </c>
      <c r="G117" s="144">
        <f t="shared" si="78"/>
        <v>0</v>
      </c>
      <c r="H117" s="144">
        <f t="shared" si="78"/>
        <v>0</v>
      </c>
      <c r="I117" s="144">
        <f t="shared" si="78"/>
        <v>0</v>
      </c>
      <c r="J117" s="144">
        <f t="shared" si="78"/>
        <v>0</v>
      </c>
      <c r="K117" s="144">
        <f t="shared" si="78"/>
        <v>0</v>
      </c>
      <c r="L117" s="144">
        <f t="shared" si="78"/>
        <v>0.33333333333333331</v>
      </c>
      <c r="M117" s="144">
        <f t="shared" si="78"/>
        <v>0.33333333333333331</v>
      </c>
      <c r="N117" s="144">
        <f t="shared" si="78"/>
        <v>0.66666666666666663</v>
      </c>
      <c r="O117" s="144">
        <f t="shared" si="78"/>
        <v>0</v>
      </c>
      <c r="P117" s="144">
        <f t="shared" si="78"/>
        <v>0</v>
      </c>
      <c r="Q117" s="144">
        <f t="shared" si="78"/>
        <v>0</v>
      </c>
      <c r="R117" s="144">
        <f t="shared" si="78"/>
        <v>0</v>
      </c>
      <c r="S117" s="144">
        <f t="shared" si="78"/>
        <v>0</v>
      </c>
      <c r="T117" s="144">
        <f t="shared" si="78"/>
        <v>2</v>
      </c>
      <c r="U117" s="144">
        <f t="shared" si="78"/>
        <v>0</v>
      </c>
      <c r="V117" s="144">
        <f t="shared" si="78"/>
        <v>0</v>
      </c>
      <c r="W117" s="144">
        <f t="shared" si="78"/>
        <v>0</v>
      </c>
      <c r="X117" s="144">
        <f t="shared" si="78"/>
        <v>0</v>
      </c>
      <c r="Y117" s="144">
        <f t="shared" si="78"/>
        <v>1</v>
      </c>
      <c r="Z117" s="39">
        <f t="shared" si="78"/>
        <v>14.666666666666666</v>
      </c>
      <c r="AA117" s="21">
        <f t="shared" ref="AA117" si="79">AVERAGE(AA49:AA51)</f>
        <v>5</v>
      </c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</row>
    <row r="118" spans="1:176" s="26" customFormat="1" x14ac:dyDescent="0.3">
      <c r="A118" s="153"/>
      <c r="B118" s="131">
        <v>2013</v>
      </c>
      <c r="C118" s="144">
        <f>AVERAGE(C52,C60,C61,C62)</f>
        <v>12.5</v>
      </c>
      <c r="D118" s="144">
        <f t="shared" ref="D118:Z118" si="80">AVERAGE(D52,D60,D61,D62)</f>
        <v>0</v>
      </c>
      <c r="E118" s="144">
        <f t="shared" si="80"/>
        <v>1.5</v>
      </c>
      <c r="F118" s="144">
        <f t="shared" si="80"/>
        <v>1.75</v>
      </c>
      <c r="G118" s="144">
        <f t="shared" si="80"/>
        <v>0.25</v>
      </c>
      <c r="H118" s="144">
        <f t="shared" si="80"/>
        <v>0</v>
      </c>
      <c r="I118" s="144">
        <f t="shared" si="80"/>
        <v>0</v>
      </c>
      <c r="J118" s="144">
        <f t="shared" si="80"/>
        <v>0</v>
      </c>
      <c r="K118" s="144">
        <f t="shared" si="80"/>
        <v>0</v>
      </c>
      <c r="L118" s="144">
        <f t="shared" si="80"/>
        <v>0.25</v>
      </c>
      <c r="M118" s="144">
        <f t="shared" si="80"/>
        <v>0.75</v>
      </c>
      <c r="N118" s="144">
        <f t="shared" si="80"/>
        <v>1.25</v>
      </c>
      <c r="O118" s="144">
        <f t="shared" si="80"/>
        <v>0</v>
      </c>
      <c r="P118" s="144">
        <f t="shared" si="80"/>
        <v>0</v>
      </c>
      <c r="Q118" s="144">
        <f t="shared" si="80"/>
        <v>0</v>
      </c>
      <c r="R118" s="144">
        <f t="shared" si="80"/>
        <v>0</v>
      </c>
      <c r="S118" s="144">
        <f t="shared" si="80"/>
        <v>0</v>
      </c>
      <c r="T118" s="144">
        <f t="shared" si="80"/>
        <v>2.5</v>
      </c>
      <c r="U118" s="144">
        <f t="shared" si="80"/>
        <v>0</v>
      </c>
      <c r="V118" s="144">
        <f t="shared" si="80"/>
        <v>0</v>
      </c>
      <c r="W118" s="144">
        <f t="shared" si="80"/>
        <v>0</v>
      </c>
      <c r="X118" s="144">
        <f t="shared" si="80"/>
        <v>0.25</v>
      </c>
      <c r="Y118" s="144">
        <f t="shared" si="80"/>
        <v>1</v>
      </c>
      <c r="Z118" s="39">
        <f t="shared" si="80"/>
        <v>22</v>
      </c>
      <c r="AA118" s="21">
        <f t="shared" ref="AA118" si="81">AVERAGE(AA52,AA60,AA61,AA62)</f>
        <v>5.5</v>
      </c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</row>
    <row r="119" spans="1:176" s="26" customFormat="1" x14ac:dyDescent="0.3">
      <c r="A119" s="153"/>
      <c r="B119" s="131">
        <v>2014</v>
      </c>
      <c r="C119" s="144">
        <f>AVERAGE(C53,C57)</f>
        <v>15</v>
      </c>
      <c r="D119" s="144">
        <f t="shared" ref="D119:Z119" si="82">AVERAGE(D53,D57)</f>
        <v>0</v>
      </c>
      <c r="E119" s="144">
        <f t="shared" si="82"/>
        <v>0</v>
      </c>
      <c r="F119" s="144">
        <f t="shared" si="82"/>
        <v>2</v>
      </c>
      <c r="G119" s="144">
        <f t="shared" si="82"/>
        <v>1.5</v>
      </c>
      <c r="H119" s="144">
        <f t="shared" si="82"/>
        <v>0</v>
      </c>
      <c r="I119" s="144">
        <f t="shared" si="82"/>
        <v>0</v>
      </c>
      <c r="J119" s="144">
        <f t="shared" si="82"/>
        <v>0</v>
      </c>
      <c r="K119" s="144">
        <f t="shared" si="82"/>
        <v>0</v>
      </c>
      <c r="L119" s="144">
        <f t="shared" si="82"/>
        <v>0</v>
      </c>
      <c r="M119" s="144">
        <f t="shared" si="82"/>
        <v>2.5</v>
      </c>
      <c r="N119" s="144">
        <f t="shared" si="82"/>
        <v>3</v>
      </c>
      <c r="O119" s="144">
        <f t="shared" si="82"/>
        <v>0</v>
      </c>
      <c r="P119" s="144">
        <f t="shared" si="82"/>
        <v>1.5</v>
      </c>
      <c r="Q119" s="144">
        <f t="shared" si="82"/>
        <v>0</v>
      </c>
      <c r="R119" s="144">
        <f t="shared" si="82"/>
        <v>0</v>
      </c>
      <c r="S119" s="144">
        <f t="shared" si="82"/>
        <v>0</v>
      </c>
      <c r="T119" s="144">
        <f t="shared" si="82"/>
        <v>0</v>
      </c>
      <c r="U119" s="144">
        <f t="shared" si="82"/>
        <v>0</v>
      </c>
      <c r="V119" s="144">
        <f t="shared" si="82"/>
        <v>0</v>
      </c>
      <c r="W119" s="144">
        <f t="shared" si="82"/>
        <v>0</v>
      </c>
      <c r="X119" s="144">
        <f t="shared" si="82"/>
        <v>0</v>
      </c>
      <c r="Y119" s="144">
        <f t="shared" si="82"/>
        <v>0</v>
      </c>
      <c r="Z119" s="39">
        <f t="shared" si="82"/>
        <v>25.5</v>
      </c>
      <c r="AA119" s="21">
        <f t="shared" ref="AA119" si="83">AVERAGE(AA53,AA57)</f>
        <v>5.5</v>
      </c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</row>
    <row r="120" spans="1:176" s="26" customFormat="1" x14ac:dyDescent="0.3">
      <c r="A120" s="153"/>
      <c r="B120" s="131">
        <v>2015</v>
      </c>
      <c r="C120" s="144">
        <f>AVERAGE(C54,C58)</f>
        <v>27.5</v>
      </c>
      <c r="D120" s="144">
        <f t="shared" ref="D120:Z120" si="84">AVERAGE(D54,D58)</f>
        <v>0</v>
      </c>
      <c r="E120" s="144">
        <f t="shared" si="84"/>
        <v>0</v>
      </c>
      <c r="F120" s="144">
        <f t="shared" si="84"/>
        <v>0</v>
      </c>
      <c r="G120" s="144">
        <f t="shared" si="84"/>
        <v>5</v>
      </c>
      <c r="H120" s="144">
        <f t="shared" si="84"/>
        <v>0</v>
      </c>
      <c r="I120" s="144">
        <f t="shared" si="84"/>
        <v>0.5</v>
      </c>
      <c r="J120" s="144">
        <f t="shared" si="84"/>
        <v>0</v>
      </c>
      <c r="K120" s="144">
        <f t="shared" si="84"/>
        <v>0</v>
      </c>
      <c r="L120" s="144">
        <f t="shared" si="84"/>
        <v>0.5</v>
      </c>
      <c r="M120" s="144">
        <f t="shared" si="84"/>
        <v>1.5</v>
      </c>
      <c r="N120" s="144">
        <f t="shared" si="84"/>
        <v>3.5</v>
      </c>
      <c r="O120" s="144">
        <f t="shared" si="84"/>
        <v>0</v>
      </c>
      <c r="P120" s="144">
        <f t="shared" si="84"/>
        <v>0</v>
      </c>
      <c r="Q120" s="144">
        <f t="shared" si="84"/>
        <v>0</v>
      </c>
      <c r="R120" s="144">
        <f t="shared" si="84"/>
        <v>0</v>
      </c>
      <c r="S120" s="144">
        <f t="shared" si="84"/>
        <v>0</v>
      </c>
      <c r="T120" s="144">
        <f t="shared" si="84"/>
        <v>0</v>
      </c>
      <c r="U120" s="144">
        <f t="shared" si="84"/>
        <v>0</v>
      </c>
      <c r="V120" s="144">
        <f t="shared" si="84"/>
        <v>0</v>
      </c>
      <c r="W120" s="144">
        <f t="shared" si="84"/>
        <v>0</v>
      </c>
      <c r="X120" s="144">
        <f t="shared" si="84"/>
        <v>0</v>
      </c>
      <c r="Y120" s="144">
        <f t="shared" si="84"/>
        <v>2.5</v>
      </c>
      <c r="Z120" s="39">
        <f t="shared" si="84"/>
        <v>41</v>
      </c>
      <c r="AA120" s="21">
        <f t="shared" ref="AA120" si="85">AVERAGE(AA54,AA58)</f>
        <v>5.5</v>
      </c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</row>
    <row r="121" spans="1:176" s="26" customFormat="1" x14ac:dyDescent="0.3">
      <c r="A121" s="154"/>
      <c r="B121" s="138">
        <v>2016</v>
      </c>
      <c r="C121" s="144">
        <f>AVERAGE(C55,C59)</f>
        <v>24</v>
      </c>
      <c r="D121" s="144">
        <f t="shared" ref="D121:Z121" si="86">AVERAGE(D55,D59)</f>
        <v>0</v>
      </c>
      <c r="E121" s="144">
        <f t="shared" si="86"/>
        <v>0</v>
      </c>
      <c r="F121" s="144">
        <f t="shared" si="86"/>
        <v>0</v>
      </c>
      <c r="G121" s="144">
        <f t="shared" si="86"/>
        <v>2.5</v>
      </c>
      <c r="H121" s="144">
        <f t="shared" si="86"/>
        <v>0</v>
      </c>
      <c r="I121" s="144">
        <f t="shared" si="86"/>
        <v>0</v>
      </c>
      <c r="J121" s="144">
        <f t="shared" si="86"/>
        <v>0</v>
      </c>
      <c r="K121" s="144">
        <f t="shared" si="86"/>
        <v>0</v>
      </c>
      <c r="L121" s="144">
        <f t="shared" si="86"/>
        <v>0.5</v>
      </c>
      <c r="M121" s="144">
        <f t="shared" si="86"/>
        <v>3.5</v>
      </c>
      <c r="N121" s="144">
        <f t="shared" si="86"/>
        <v>4</v>
      </c>
      <c r="O121" s="144">
        <f t="shared" si="86"/>
        <v>0</v>
      </c>
      <c r="P121" s="144">
        <f t="shared" si="86"/>
        <v>0</v>
      </c>
      <c r="Q121" s="144">
        <f t="shared" si="86"/>
        <v>0</v>
      </c>
      <c r="R121" s="144">
        <f t="shared" si="86"/>
        <v>0</v>
      </c>
      <c r="S121" s="144">
        <f t="shared" si="86"/>
        <v>0</v>
      </c>
      <c r="T121" s="144">
        <f t="shared" si="86"/>
        <v>0.5</v>
      </c>
      <c r="U121" s="144">
        <f t="shared" si="86"/>
        <v>0.5</v>
      </c>
      <c r="V121" s="144">
        <f t="shared" si="86"/>
        <v>0.5</v>
      </c>
      <c r="W121" s="144">
        <f t="shared" si="86"/>
        <v>0</v>
      </c>
      <c r="X121" s="144">
        <f t="shared" si="86"/>
        <v>0</v>
      </c>
      <c r="Y121" s="144">
        <f t="shared" si="86"/>
        <v>3</v>
      </c>
      <c r="Z121" s="39">
        <f t="shared" si="86"/>
        <v>39</v>
      </c>
      <c r="AA121" s="21">
        <f t="shared" ref="AA121" si="87">AVERAGE(AA55,AA59)</f>
        <v>7</v>
      </c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</row>
    <row r="122" spans="1:176" x14ac:dyDescent="0.3">
      <c r="A122" s="157" t="s">
        <v>257</v>
      </c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</row>
    <row r="123" spans="1:176" x14ac:dyDescent="0.3">
      <c r="A123" s="152" t="s">
        <v>253</v>
      </c>
      <c r="B123" s="130">
        <v>2011</v>
      </c>
      <c r="C123" s="143">
        <f>AVERAGE(C2, C7, C12, C17,C34,C39,C43,C44,C45,C47)</f>
        <v>0.1</v>
      </c>
      <c r="D123" s="143">
        <f t="shared" ref="D123:Z123" si="88">AVERAGE(D2, D7, D12, D17,D34,D39,D43,D44,D45,D47)</f>
        <v>0.1</v>
      </c>
      <c r="E123" s="143">
        <f t="shared" si="88"/>
        <v>0.1</v>
      </c>
      <c r="F123" s="143">
        <f t="shared" si="88"/>
        <v>1.5</v>
      </c>
      <c r="G123" s="143">
        <f t="shared" si="88"/>
        <v>5.8</v>
      </c>
      <c r="H123" s="143">
        <f t="shared" si="88"/>
        <v>0.4</v>
      </c>
      <c r="I123" s="143">
        <f t="shared" si="88"/>
        <v>0.9</v>
      </c>
      <c r="J123" s="143">
        <f t="shared" si="88"/>
        <v>0.5</v>
      </c>
      <c r="K123" s="143">
        <f t="shared" si="88"/>
        <v>0.3</v>
      </c>
      <c r="L123" s="143">
        <f t="shared" si="88"/>
        <v>2.9</v>
      </c>
      <c r="M123" s="143">
        <f t="shared" si="88"/>
        <v>4.2</v>
      </c>
      <c r="N123" s="143">
        <f t="shared" si="88"/>
        <v>7.8</v>
      </c>
      <c r="O123" s="143">
        <f t="shared" si="88"/>
        <v>0</v>
      </c>
      <c r="P123" s="143">
        <f t="shared" si="88"/>
        <v>5.3</v>
      </c>
      <c r="Q123" s="143">
        <f t="shared" si="88"/>
        <v>4.0999999999999996</v>
      </c>
      <c r="R123" s="143">
        <f t="shared" si="88"/>
        <v>0</v>
      </c>
      <c r="S123" s="143">
        <f t="shared" si="88"/>
        <v>7.3</v>
      </c>
      <c r="T123" s="143">
        <f t="shared" si="88"/>
        <v>22.6</v>
      </c>
      <c r="U123" s="143">
        <f t="shared" si="88"/>
        <v>1.5</v>
      </c>
      <c r="V123" s="143">
        <f t="shared" si="88"/>
        <v>9.8000000000000007</v>
      </c>
      <c r="W123" s="143">
        <f t="shared" si="88"/>
        <v>0.2</v>
      </c>
      <c r="X123" s="143">
        <f t="shared" si="88"/>
        <v>0</v>
      </c>
      <c r="Y123" s="143">
        <f t="shared" si="88"/>
        <v>19.399999999999999</v>
      </c>
      <c r="Z123" s="39">
        <f t="shared" si="88"/>
        <v>94.8</v>
      </c>
      <c r="AA123" s="142">
        <f t="shared" ref="AA123" si="89">AVERAGE(AA2, AA7, AA12, AA17,AA34,AA39,AA43,AA44,AA45,AA47)</f>
        <v>12.6</v>
      </c>
    </row>
    <row r="124" spans="1:176" x14ac:dyDescent="0.3">
      <c r="A124" s="153"/>
      <c r="B124" s="131">
        <v>2012</v>
      </c>
      <c r="C124" s="143">
        <f>AVERAGE(C3, C8,C13,C18,C22,C26,C30,C31,C32,C33,C35)</f>
        <v>0.18181818181818182</v>
      </c>
      <c r="D124" s="143">
        <f t="shared" ref="D124:Z124" si="90">AVERAGE(D3, D8,D13,D18,D22,D26,D30,D31,D32,D33,D35)</f>
        <v>0</v>
      </c>
      <c r="E124" s="143">
        <f t="shared" si="90"/>
        <v>0</v>
      </c>
      <c r="F124" s="143">
        <f t="shared" si="90"/>
        <v>2.8181818181818183</v>
      </c>
      <c r="G124" s="143">
        <f t="shared" si="90"/>
        <v>4.9090909090909092</v>
      </c>
      <c r="H124" s="143">
        <f t="shared" si="90"/>
        <v>0.54545454545454541</v>
      </c>
      <c r="I124" s="143">
        <f t="shared" si="90"/>
        <v>9.0909090909090912E-2</v>
      </c>
      <c r="J124" s="143">
        <f t="shared" si="90"/>
        <v>9.0909090909090912E-2</v>
      </c>
      <c r="K124" s="143">
        <f t="shared" si="90"/>
        <v>0.27272727272727271</v>
      </c>
      <c r="L124" s="143">
        <f t="shared" si="90"/>
        <v>2</v>
      </c>
      <c r="M124" s="143">
        <f t="shared" si="90"/>
        <v>5.5454545454545459</v>
      </c>
      <c r="N124" s="143">
        <f t="shared" si="90"/>
        <v>3.7272727272727271</v>
      </c>
      <c r="O124" s="143">
        <f t="shared" si="90"/>
        <v>0</v>
      </c>
      <c r="P124" s="143">
        <f t="shared" si="90"/>
        <v>2.3636363636363638</v>
      </c>
      <c r="Q124" s="143">
        <f t="shared" si="90"/>
        <v>2.0909090909090908</v>
      </c>
      <c r="R124" s="143">
        <f t="shared" si="90"/>
        <v>0</v>
      </c>
      <c r="S124" s="143">
        <f t="shared" si="90"/>
        <v>1.6363636363636365</v>
      </c>
      <c r="T124" s="143">
        <f t="shared" si="90"/>
        <v>11.272727272727273</v>
      </c>
      <c r="U124" s="143">
        <f t="shared" si="90"/>
        <v>1.4545454545454546</v>
      </c>
      <c r="V124" s="143">
        <f t="shared" si="90"/>
        <v>9.0909090909090917</v>
      </c>
      <c r="W124" s="143">
        <f t="shared" si="90"/>
        <v>0</v>
      </c>
      <c r="X124" s="143">
        <f t="shared" si="90"/>
        <v>0</v>
      </c>
      <c r="Y124" s="143">
        <f t="shared" si="90"/>
        <v>12.636363636363637</v>
      </c>
      <c r="Z124" s="39">
        <f t="shared" si="90"/>
        <v>60.727272727272727</v>
      </c>
      <c r="AA124" s="142">
        <f t="shared" ref="AA124" si="91">AVERAGE(AA3, AA8,AA13,AA18,AA22,AA26,AA30,AA31,AA32,AA33,AA35)</f>
        <v>11</v>
      </c>
    </row>
    <row r="125" spans="1:176" x14ac:dyDescent="0.3">
      <c r="A125" s="153"/>
      <c r="B125" s="131">
        <v>2013</v>
      </c>
      <c r="C125" s="143">
        <v>0</v>
      </c>
      <c r="D125" s="143">
        <v>1</v>
      </c>
      <c r="E125" s="143">
        <v>2</v>
      </c>
      <c r="F125" s="143">
        <v>3</v>
      </c>
      <c r="G125" s="143">
        <v>4</v>
      </c>
      <c r="H125" s="143">
        <v>5</v>
      </c>
      <c r="I125" s="143">
        <v>6</v>
      </c>
      <c r="J125" s="143">
        <v>7</v>
      </c>
      <c r="K125" s="143">
        <v>8</v>
      </c>
      <c r="L125" s="143">
        <v>9</v>
      </c>
      <c r="M125" s="143">
        <v>10</v>
      </c>
      <c r="N125" s="143">
        <v>11</v>
      </c>
      <c r="O125" s="143">
        <v>12</v>
      </c>
      <c r="P125" s="143">
        <v>13</v>
      </c>
      <c r="Q125" s="143">
        <v>14</v>
      </c>
      <c r="R125" s="143">
        <v>15</v>
      </c>
      <c r="S125" s="143">
        <v>16</v>
      </c>
      <c r="T125" s="143">
        <v>17</v>
      </c>
      <c r="U125" s="143">
        <v>18</v>
      </c>
      <c r="V125" s="143">
        <v>19</v>
      </c>
      <c r="W125" s="143">
        <v>20</v>
      </c>
      <c r="X125" s="143">
        <v>21</v>
      </c>
      <c r="Y125" s="143">
        <v>22</v>
      </c>
      <c r="Z125" s="39">
        <v>23</v>
      </c>
      <c r="AA125" s="142">
        <v>24</v>
      </c>
    </row>
    <row r="126" spans="1:176" x14ac:dyDescent="0.3">
      <c r="A126" s="153"/>
      <c r="B126" s="131">
        <v>2014</v>
      </c>
      <c r="C126" s="143">
        <f>AVERAGE(C4,C9,C14,C19,C23,C27,C36,C40)</f>
        <v>0</v>
      </c>
      <c r="D126" s="143">
        <f t="shared" ref="D126:Z126" si="92">AVERAGE(D4,D9,D14,D19,D23,D27,D36,D40)</f>
        <v>0</v>
      </c>
      <c r="E126" s="143">
        <f t="shared" si="92"/>
        <v>0.125</v>
      </c>
      <c r="F126" s="143">
        <f t="shared" si="92"/>
        <v>2.375</v>
      </c>
      <c r="G126" s="143">
        <f t="shared" si="92"/>
        <v>2.75</v>
      </c>
      <c r="H126" s="143">
        <f t="shared" si="92"/>
        <v>0.125</v>
      </c>
      <c r="I126" s="143">
        <f t="shared" si="92"/>
        <v>0</v>
      </c>
      <c r="J126" s="143">
        <f t="shared" si="92"/>
        <v>0.125</v>
      </c>
      <c r="K126" s="143">
        <f t="shared" si="92"/>
        <v>0.125</v>
      </c>
      <c r="L126" s="143">
        <f t="shared" si="92"/>
        <v>1.75</v>
      </c>
      <c r="M126" s="143">
        <f t="shared" si="92"/>
        <v>3.125</v>
      </c>
      <c r="N126" s="143">
        <f t="shared" si="92"/>
        <v>1.25</v>
      </c>
      <c r="O126" s="143">
        <f t="shared" si="92"/>
        <v>0</v>
      </c>
      <c r="P126" s="143">
        <f t="shared" si="92"/>
        <v>0.625</v>
      </c>
      <c r="Q126" s="143">
        <f t="shared" si="92"/>
        <v>0</v>
      </c>
      <c r="R126" s="143">
        <f t="shared" si="92"/>
        <v>0</v>
      </c>
      <c r="S126" s="143">
        <f t="shared" si="92"/>
        <v>0</v>
      </c>
      <c r="T126" s="143">
        <f t="shared" si="92"/>
        <v>6.625</v>
      </c>
      <c r="U126" s="143">
        <f t="shared" si="92"/>
        <v>1.625</v>
      </c>
      <c r="V126" s="143">
        <f t="shared" si="92"/>
        <v>4.875</v>
      </c>
      <c r="W126" s="143">
        <f t="shared" si="92"/>
        <v>0</v>
      </c>
      <c r="X126" s="143">
        <f t="shared" si="92"/>
        <v>0</v>
      </c>
      <c r="Y126" s="143">
        <f t="shared" si="92"/>
        <v>5.375</v>
      </c>
      <c r="Z126" s="39">
        <f t="shared" si="92"/>
        <v>30.875</v>
      </c>
      <c r="AA126" s="142">
        <f t="shared" ref="AA126" si="93">AVERAGE(AA4,AA9,AA14,AA19,AA23,AA27,AA36,AA40)</f>
        <v>8.75</v>
      </c>
    </row>
    <row r="127" spans="1:176" x14ac:dyDescent="0.3">
      <c r="A127" s="153"/>
      <c r="B127" s="131">
        <v>2015</v>
      </c>
      <c r="C127" s="143">
        <f>AVERAGE(C5,C10,C15,C20,C24,C28,C37,C41)</f>
        <v>0.375</v>
      </c>
      <c r="D127" s="143">
        <f t="shared" ref="D127:Z127" si="94">AVERAGE(D5,D10,D15,D20,D24,D28,D37,D41)</f>
        <v>0</v>
      </c>
      <c r="E127" s="143">
        <f t="shared" si="94"/>
        <v>0.125</v>
      </c>
      <c r="F127" s="143">
        <f t="shared" si="94"/>
        <v>2.625</v>
      </c>
      <c r="G127" s="143">
        <f t="shared" si="94"/>
        <v>7</v>
      </c>
      <c r="H127" s="143">
        <f t="shared" si="94"/>
        <v>0.625</v>
      </c>
      <c r="I127" s="143">
        <f t="shared" si="94"/>
        <v>0.125</v>
      </c>
      <c r="J127" s="143">
        <f t="shared" si="94"/>
        <v>0.125</v>
      </c>
      <c r="K127" s="143">
        <f t="shared" si="94"/>
        <v>0.25</v>
      </c>
      <c r="L127" s="143">
        <f t="shared" si="94"/>
        <v>3.375</v>
      </c>
      <c r="M127" s="143">
        <f t="shared" si="94"/>
        <v>6</v>
      </c>
      <c r="N127" s="143">
        <f t="shared" si="94"/>
        <v>2.625</v>
      </c>
      <c r="O127" s="143">
        <f t="shared" si="94"/>
        <v>0.25</v>
      </c>
      <c r="P127" s="143">
        <f t="shared" si="94"/>
        <v>2.5</v>
      </c>
      <c r="Q127" s="143">
        <f t="shared" si="94"/>
        <v>1.125</v>
      </c>
      <c r="R127" s="143">
        <f t="shared" si="94"/>
        <v>0</v>
      </c>
      <c r="S127" s="143">
        <f t="shared" si="94"/>
        <v>0</v>
      </c>
      <c r="T127" s="143">
        <f t="shared" si="94"/>
        <v>11.375</v>
      </c>
      <c r="U127" s="143">
        <f t="shared" si="94"/>
        <v>4.125</v>
      </c>
      <c r="V127" s="143">
        <f t="shared" si="94"/>
        <v>6.625</v>
      </c>
      <c r="W127" s="143">
        <f t="shared" si="94"/>
        <v>0</v>
      </c>
      <c r="X127" s="143">
        <f t="shared" si="94"/>
        <v>0</v>
      </c>
      <c r="Y127" s="143">
        <f t="shared" si="94"/>
        <v>15.5</v>
      </c>
      <c r="Z127" s="39">
        <f t="shared" si="94"/>
        <v>64.75</v>
      </c>
      <c r="AA127" s="142">
        <f t="shared" ref="AA127" si="95">AVERAGE(AA5,AA10,AA15,AA20,AA24,AA28,AA37,AA41)</f>
        <v>11.25</v>
      </c>
    </row>
    <row r="128" spans="1:176" x14ac:dyDescent="0.3">
      <c r="A128" s="154"/>
      <c r="B128" s="138">
        <v>2016</v>
      </c>
      <c r="C128" s="143">
        <f>AVERAGE(C6,C11,C16,C21,C25,C29,C38,C42)</f>
        <v>0.125</v>
      </c>
      <c r="D128" s="143">
        <f t="shared" ref="D128:Z128" si="96">AVERAGE(D6,D11,D16,D21,D25,D29,D38,D42)</f>
        <v>0</v>
      </c>
      <c r="E128" s="143">
        <f t="shared" si="96"/>
        <v>0</v>
      </c>
      <c r="F128" s="143">
        <f t="shared" si="96"/>
        <v>2.125</v>
      </c>
      <c r="G128" s="143">
        <f t="shared" si="96"/>
        <v>7.375</v>
      </c>
      <c r="H128" s="143">
        <f t="shared" si="96"/>
        <v>0.875</v>
      </c>
      <c r="I128" s="143">
        <f t="shared" si="96"/>
        <v>0</v>
      </c>
      <c r="J128" s="143">
        <f t="shared" si="96"/>
        <v>0</v>
      </c>
      <c r="K128" s="143">
        <f t="shared" si="96"/>
        <v>0</v>
      </c>
      <c r="L128" s="143">
        <f t="shared" si="96"/>
        <v>3.125</v>
      </c>
      <c r="M128" s="143">
        <f t="shared" si="96"/>
        <v>7.375</v>
      </c>
      <c r="N128" s="143">
        <f t="shared" si="96"/>
        <v>3.125</v>
      </c>
      <c r="O128" s="143">
        <f t="shared" si="96"/>
        <v>0</v>
      </c>
      <c r="P128" s="143">
        <f t="shared" si="96"/>
        <v>4.25</v>
      </c>
      <c r="Q128" s="143">
        <f t="shared" si="96"/>
        <v>3</v>
      </c>
      <c r="R128" s="143">
        <f t="shared" si="96"/>
        <v>0.5</v>
      </c>
      <c r="S128" s="143">
        <f t="shared" si="96"/>
        <v>0</v>
      </c>
      <c r="T128" s="143">
        <f t="shared" si="96"/>
        <v>7.875</v>
      </c>
      <c r="U128" s="143">
        <f t="shared" si="96"/>
        <v>2.5</v>
      </c>
      <c r="V128" s="143">
        <f t="shared" si="96"/>
        <v>2.375</v>
      </c>
      <c r="W128" s="143">
        <f t="shared" si="96"/>
        <v>0</v>
      </c>
      <c r="X128" s="143">
        <f t="shared" si="96"/>
        <v>0</v>
      </c>
      <c r="Y128" s="143">
        <f t="shared" si="96"/>
        <v>21.25</v>
      </c>
      <c r="Z128" s="39">
        <f t="shared" si="96"/>
        <v>65.875</v>
      </c>
      <c r="AA128" s="142">
        <f t="shared" ref="AA128" si="97">AVERAGE(AA6,AA11,AA16,AA21,AA25,AA29,AA38,AA42)</f>
        <v>10.625</v>
      </c>
    </row>
    <row r="129" spans="1:27" x14ac:dyDescent="0.3">
      <c r="A129" s="152" t="s">
        <v>254</v>
      </c>
      <c r="B129" s="130">
        <v>2011</v>
      </c>
      <c r="C129" s="144">
        <f>C56</f>
        <v>19</v>
      </c>
      <c r="D129" s="144">
        <f t="shared" ref="D129:Z129" si="98">D56</f>
        <v>0</v>
      </c>
      <c r="E129" s="144">
        <f t="shared" si="98"/>
        <v>0</v>
      </c>
      <c r="F129" s="144">
        <f t="shared" si="98"/>
        <v>0</v>
      </c>
      <c r="G129" s="144">
        <f t="shared" si="98"/>
        <v>1</v>
      </c>
      <c r="H129" s="144">
        <f t="shared" si="98"/>
        <v>0</v>
      </c>
      <c r="I129" s="144">
        <f t="shared" si="98"/>
        <v>0</v>
      </c>
      <c r="J129" s="144">
        <f t="shared" si="98"/>
        <v>1</v>
      </c>
      <c r="K129" s="144">
        <f t="shared" si="98"/>
        <v>0</v>
      </c>
      <c r="L129" s="144">
        <f t="shared" si="98"/>
        <v>0</v>
      </c>
      <c r="M129" s="144">
        <f t="shared" si="98"/>
        <v>1</v>
      </c>
      <c r="N129" s="144">
        <f t="shared" si="98"/>
        <v>7</v>
      </c>
      <c r="O129" s="144">
        <f t="shared" si="98"/>
        <v>0</v>
      </c>
      <c r="P129" s="144">
        <f t="shared" si="98"/>
        <v>0</v>
      </c>
      <c r="Q129" s="144">
        <f t="shared" si="98"/>
        <v>0</v>
      </c>
      <c r="R129" s="144">
        <f t="shared" si="98"/>
        <v>0</v>
      </c>
      <c r="S129" s="144">
        <f t="shared" si="98"/>
        <v>0</v>
      </c>
      <c r="T129" s="144">
        <f t="shared" si="98"/>
        <v>5</v>
      </c>
      <c r="U129" s="144">
        <f t="shared" si="98"/>
        <v>0</v>
      </c>
      <c r="V129" s="144">
        <f t="shared" si="98"/>
        <v>0</v>
      </c>
      <c r="W129" s="144">
        <f t="shared" si="98"/>
        <v>0</v>
      </c>
      <c r="X129" s="144">
        <f t="shared" si="98"/>
        <v>0</v>
      </c>
      <c r="Y129" s="144">
        <f t="shared" si="98"/>
        <v>2</v>
      </c>
      <c r="Z129" s="39">
        <f t="shared" si="98"/>
        <v>36</v>
      </c>
      <c r="AA129" s="142">
        <f t="shared" ref="AA129" si="99">AA56</f>
        <v>7</v>
      </c>
    </row>
    <row r="130" spans="1:27" x14ac:dyDescent="0.3">
      <c r="A130" s="153"/>
      <c r="B130" s="131">
        <v>2012</v>
      </c>
      <c r="C130" s="144">
        <f>AVERAGE(C49:C51)</f>
        <v>8.6666666666666661</v>
      </c>
      <c r="D130" s="144">
        <f t="shared" ref="D130:Z130" si="100">AVERAGE(D49:D51)</f>
        <v>0</v>
      </c>
      <c r="E130" s="144">
        <f t="shared" si="100"/>
        <v>0.66666666666666663</v>
      </c>
      <c r="F130" s="144">
        <f t="shared" si="100"/>
        <v>1</v>
      </c>
      <c r="G130" s="144">
        <f t="shared" si="100"/>
        <v>0</v>
      </c>
      <c r="H130" s="144">
        <f t="shared" si="100"/>
        <v>0</v>
      </c>
      <c r="I130" s="144">
        <f t="shared" si="100"/>
        <v>0</v>
      </c>
      <c r="J130" s="144">
        <f t="shared" si="100"/>
        <v>0</v>
      </c>
      <c r="K130" s="144">
        <f t="shared" si="100"/>
        <v>0</v>
      </c>
      <c r="L130" s="144">
        <f t="shared" si="100"/>
        <v>0.33333333333333331</v>
      </c>
      <c r="M130" s="144">
        <f t="shared" si="100"/>
        <v>0.33333333333333331</v>
      </c>
      <c r="N130" s="144">
        <f t="shared" si="100"/>
        <v>0.66666666666666663</v>
      </c>
      <c r="O130" s="144">
        <f t="shared" si="100"/>
        <v>0</v>
      </c>
      <c r="P130" s="144">
        <f t="shared" si="100"/>
        <v>0</v>
      </c>
      <c r="Q130" s="144">
        <f t="shared" si="100"/>
        <v>0</v>
      </c>
      <c r="R130" s="144">
        <f t="shared" si="100"/>
        <v>0</v>
      </c>
      <c r="S130" s="144">
        <f t="shared" si="100"/>
        <v>0</v>
      </c>
      <c r="T130" s="144">
        <f t="shared" si="100"/>
        <v>2</v>
      </c>
      <c r="U130" s="144">
        <f t="shared" si="100"/>
        <v>0</v>
      </c>
      <c r="V130" s="144">
        <f t="shared" si="100"/>
        <v>0</v>
      </c>
      <c r="W130" s="144">
        <f t="shared" si="100"/>
        <v>0</v>
      </c>
      <c r="X130" s="144">
        <f t="shared" si="100"/>
        <v>0</v>
      </c>
      <c r="Y130" s="144">
        <f t="shared" si="100"/>
        <v>1</v>
      </c>
      <c r="Z130" s="39">
        <f t="shared" si="100"/>
        <v>14.666666666666666</v>
      </c>
      <c r="AA130" s="142">
        <f t="shared" ref="AA130" si="101">AVERAGE(AA49:AA51)</f>
        <v>5</v>
      </c>
    </row>
    <row r="131" spans="1:27" x14ac:dyDescent="0.3">
      <c r="A131" s="153"/>
      <c r="B131" s="131">
        <v>2013</v>
      </c>
      <c r="C131" s="144">
        <f>AVERAGE(C52,C60,C61,C62)</f>
        <v>12.5</v>
      </c>
      <c r="D131" s="144">
        <f t="shared" ref="D131:Z131" si="102">AVERAGE(D52,D60,D61,D62)</f>
        <v>0</v>
      </c>
      <c r="E131" s="144">
        <f t="shared" si="102"/>
        <v>1.5</v>
      </c>
      <c r="F131" s="144">
        <f t="shared" si="102"/>
        <v>1.75</v>
      </c>
      <c r="G131" s="144">
        <f t="shared" si="102"/>
        <v>0.25</v>
      </c>
      <c r="H131" s="144">
        <f t="shared" si="102"/>
        <v>0</v>
      </c>
      <c r="I131" s="144">
        <f t="shared" si="102"/>
        <v>0</v>
      </c>
      <c r="J131" s="144">
        <f t="shared" si="102"/>
        <v>0</v>
      </c>
      <c r="K131" s="144">
        <f t="shared" si="102"/>
        <v>0</v>
      </c>
      <c r="L131" s="144">
        <f t="shared" si="102"/>
        <v>0.25</v>
      </c>
      <c r="M131" s="144">
        <f t="shared" si="102"/>
        <v>0.75</v>
      </c>
      <c r="N131" s="144">
        <f t="shared" si="102"/>
        <v>1.25</v>
      </c>
      <c r="O131" s="144">
        <f t="shared" si="102"/>
        <v>0</v>
      </c>
      <c r="P131" s="144">
        <f t="shared" si="102"/>
        <v>0</v>
      </c>
      <c r="Q131" s="144">
        <f t="shared" si="102"/>
        <v>0</v>
      </c>
      <c r="R131" s="144">
        <f t="shared" si="102"/>
        <v>0</v>
      </c>
      <c r="S131" s="144">
        <f t="shared" si="102"/>
        <v>0</v>
      </c>
      <c r="T131" s="144">
        <f t="shared" si="102"/>
        <v>2.5</v>
      </c>
      <c r="U131" s="144">
        <f t="shared" si="102"/>
        <v>0</v>
      </c>
      <c r="V131" s="144">
        <f t="shared" si="102"/>
        <v>0</v>
      </c>
      <c r="W131" s="144">
        <f t="shared" si="102"/>
        <v>0</v>
      </c>
      <c r="X131" s="144">
        <f t="shared" si="102"/>
        <v>0.25</v>
      </c>
      <c r="Y131" s="144">
        <f t="shared" si="102"/>
        <v>1</v>
      </c>
      <c r="Z131" s="39">
        <f t="shared" si="102"/>
        <v>22</v>
      </c>
      <c r="AA131" s="142">
        <f t="shared" ref="AA131" si="103">AVERAGE(AA52,AA60,AA61,AA62)</f>
        <v>5.5</v>
      </c>
    </row>
    <row r="132" spans="1:27" x14ac:dyDescent="0.3">
      <c r="A132" s="153"/>
      <c r="B132" s="131">
        <v>2014</v>
      </c>
      <c r="C132" s="144">
        <f>AVERAGE(C53,C57)</f>
        <v>15</v>
      </c>
      <c r="D132" s="144">
        <f t="shared" ref="D132:Z132" si="104">AVERAGE(D53,D57)</f>
        <v>0</v>
      </c>
      <c r="E132" s="144">
        <f t="shared" si="104"/>
        <v>0</v>
      </c>
      <c r="F132" s="144">
        <f t="shared" si="104"/>
        <v>2</v>
      </c>
      <c r="G132" s="144">
        <f t="shared" si="104"/>
        <v>1.5</v>
      </c>
      <c r="H132" s="144">
        <f t="shared" si="104"/>
        <v>0</v>
      </c>
      <c r="I132" s="144">
        <f t="shared" si="104"/>
        <v>0</v>
      </c>
      <c r="J132" s="144">
        <f t="shared" si="104"/>
        <v>0</v>
      </c>
      <c r="K132" s="144">
        <f t="shared" si="104"/>
        <v>0</v>
      </c>
      <c r="L132" s="144">
        <f t="shared" si="104"/>
        <v>0</v>
      </c>
      <c r="M132" s="144">
        <f t="shared" si="104"/>
        <v>2.5</v>
      </c>
      <c r="N132" s="144">
        <f t="shared" si="104"/>
        <v>3</v>
      </c>
      <c r="O132" s="144">
        <f t="shared" si="104"/>
        <v>0</v>
      </c>
      <c r="P132" s="144">
        <f t="shared" si="104"/>
        <v>1.5</v>
      </c>
      <c r="Q132" s="144">
        <f t="shared" si="104"/>
        <v>0</v>
      </c>
      <c r="R132" s="144">
        <f t="shared" si="104"/>
        <v>0</v>
      </c>
      <c r="S132" s="144">
        <f t="shared" si="104"/>
        <v>0</v>
      </c>
      <c r="T132" s="144">
        <f t="shared" si="104"/>
        <v>0</v>
      </c>
      <c r="U132" s="144">
        <f t="shared" si="104"/>
        <v>0</v>
      </c>
      <c r="V132" s="144">
        <f t="shared" si="104"/>
        <v>0</v>
      </c>
      <c r="W132" s="144">
        <f t="shared" si="104"/>
        <v>0</v>
      </c>
      <c r="X132" s="144">
        <f t="shared" si="104"/>
        <v>0</v>
      </c>
      <c r="Y132" s="144">
        <f t="shared" si="104"/>
        <v>0</v>
      </c>
      <c r="Z132" s="39">
        <f t="shared" si="104"/>
        <v>25.5</v>
      </c>
      <c r="AA132" s="142">
        <f t="shared" ref="AA132" si="105">AVERAGE(AA53,AA57)</f>
        <v>5.5</v>
      </c>
    </row>
    <row r="133" spans="1:27" x14ac:dyDescent="0.3">
      <c r="A133" s="153"/>
      <c r="B133" s="131">
        <v>2015</v>
      </c>
      <c r="C133" s="144">
        <f>AVERAGE(C54,C58)</f>
        <v>27.5</v>
      </c>
      <c r="D133" s="144">
        <f t="shared" ref="D133:Z133" si="106">AVERAGE(D54,D58)</f>
        <v>0</v>
      </c>
      <c r="E133" s="144">
        <f t="shared" si="106"/>
        <v>0</v>
      </c>
      <c r="F133" s="144">
        <f t="shared" si="106"/>
        <v>0</v>
      </c>
      <c r="G133" s="144">
        <f t="shared" si="106"/>
        <v>5</v>
      </c>
      <c r="H133" s="144">
        <f t="shared" si="106"/>
        <v>0</v>
      </c>
      <c r="I133" s="144">
        <f t="shared" si="106"/>
        <v>0.5</v>
      </c>
      <c r="J133" s="144">
        <f t="shared" si="106"/>
        <v>0</v>
      </c>
      <c r="K133" s="144">
        <f t="shared" si="106"/>
        <v>0</v>
      </c>
      <c r="L133" s="144">
        <f t="shared" si="106"/>
        <v>0.5</v>
      </c>
      <c r="M133" s="144">
        <f t="shared" si="106"/>
        <v>1.5</v>
      </c>
      <c r="N133" s="144">
        <f t="shared" si="106"/>
        <v>3.5</v>
      </c>
      <c r="O133" s="144">
        <f t="shared" si="106"/>
        <v>0</v>
      </c>
      <c r="P133" s="144">
        <f t="shared" si="106"/>
        <v>0</v>
      </c>
      <c r="Q133" s="144">
        <f t="shared" si="106"/>
        <v>0</v>
      </c>
      <c r="R133" s="144">
        <f t="shared" si="106"/>
        <v>0</v>
      </c>
      <c r="S133" s="144">
        <f t="shared" si="106"/>
        <v>0</v>
      </c>
      <c r="T133" s="144">
        <f t="shared" si="106"/>
        <v>0</v>
      </c>
      <c r="U133" s="144">
        <f t="shared" si="106"/>
        <v>0</v>
      </c>
      <c r="V133" s="144">
        <f t="shared" si="106"/>
        <v>0</v>
      </c>
      <c r="W133" s="144">
        <f t="shared" si="106"/>
        <v>0</v>
      </c>
      <c r="X133" s="144">
        <f t="shared" si="106"/>
        <v>0</v>
      </c>
      <c r="Y133" s="144">
        <f t="shared" si="106"/>
        <v>2.5</v>
      </c>
      <c r="Z133" s="39">
        <f t="shared" si="106"/>
        <v>41</v>
      </c>
      <c r="AA133" s="142">
        <f t="shared" ref="AA133" si="107">AVERAGE(AA54,AA58)</f>
        <v>5.5</v>
      </c>
    </row>
    <row r="134" spans="1:27" x14ac:dyDescent="0.3">
      <c r="A134" s="154"/>
      <c r="B134" s="138">
        <v>2016</v>
      </c>
      <c r="C134" s="144">
        <f>AVERAGE(C55,C59)</f>
        <v>24</v>
      </c>
      <c r="D134" s="144">
        <f t="shared" ref="D134:Z134" si="108">AVERAGE(D55,D59)</f>
        <v>0</v>
      </c>
      <c r="E134" s="144">
        <f t="shared" si="108"/>
        <v>0</v>
      </c>
      <c r="F134" s="144">
        <f t="shared" si="108"/>
        <v>0</v>
      </c>
      <c r="G134" s="144">
        <f t="shared" si="108"/>
        <v>2.5</v>
      </c>
      <c r="H134" s="144">
        <f t="shared" si="108"/>
        <v>0</v>
      </c>
      <c r="I134" s="144">
        <f t="shared" si="108"/>
        <v>0</v>
      </c>
      <c r="J134" s="144">
        <f t="shared" si="108"/>
        <v>0</v>
      </c>
      <c r="K134" s="144">
        <f t="shared" si="108"/>
        <v>0</v>
      </c>
      <c r="L134" s="144">
        <f t="shared" si="108"/>
        <v>0.5</v>
      </c>
      <c r="M134" s="144">
        <f t="shared" si="108"/>
        <v>3.5</v>
      </c>
      <c r="N134" s="144">
        <f t="shared" si="108"/>
        <v>4</v>
      </c>
      <c r="O134" s="144">
        <f t="shared" si="108"/>
        <v>0</v>
      </c>
      <c r="P134" s="144">
        <f t="shared" si="108"/>
        <v>0</v>
      </c>
      <c r="Q134" s="144">
        <f t="shared" si="108"/>
        <v>0</v>
      </c>
      <c r="R134" s="144">
        <f t="shared" si="108"/>
        <v>0</v>
      </c>
      <c r="S134" s="144">
        <f t="shared" si="108"/>
        <v>0</v>
      </c>
      <c r="T134" s="144">
        <f t="shared" si="108"/>
        <v>0.5</v>
      </c>
      <c r="U134" s="144">
        <f t="shared" si="108"/>
        <v>0.5</v>
      </c>
      <c r="V134" s="144">
        <f t="shared" si="108"/>
        <v>0.5</v>
      </c>
      <c r="W134" s="144">
        <f t="shared" si="108"/>
        <v>0</v>
      </c>
      <c r="X134" s="144">
        <f t="shared" si="108"/>
        <v>0</v>
      </c>
      <c r="Y134" s="144">
        <f t="shared" si="108"/>
        <v>3</v>
      </c>
      <c r="Z134" s="39">
        <f t="shared" si="108"/>
        <v>39</v>
      </c>
      <c r="AA134" s="142">
        <f t="shared" ref="AA134" si="109">AVERAGE(AA55,AA59)</f>
        <v>7</v>
      </c>
    </row>
    <row r="135" spans="1:27" x14ac:dyDescent="0.3">
      <c r="A135" s="157" t="s">
        <v>258</v>
      </c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</row>
    <row r="136" spans="1:27" x14ac:dyDescent="0.3">
      <c r="A136" s="152" t="s">
        <v>253</v>
      </c>
      <c r="B136" s="130">
        <v>2011</v>
      </c>
      <c r="C136" s="143">
        <f>(_xlfn.STDEV.P(C2, C7, C12, C17,C34,C39,C43,C44,C45,C47))/SQRT(10)</f>
        <v>9.4868329805051374E-2</v>
      </c>
      <c r="D136" s="143">
        <f t="shared" ref="D136:Z136" si="110">(_xlfn.STDEV.P(D2, D7, D12, D17,D34,D39,D43,D44,D45,D47))/SQRT(10)</f>
        <v>9.4868329805051374E-2</v>
      </c>
      <c r="E136" s="143">
        <f t="shared" si="110"/>
        <v>9.4868329805051374E-2</v>
      </c>
      <c r="F136" s="143">
        <f t="shared" si="110"/>
        <v>0.60415229867972864</v>
      </c>
      <c r="G136" s="143">
        <f t="shared" si="110"/>
        <v>1.309961831505025</v>
      </c>
      <c r="H136" s="143">
        <f t="shared" si="110"/>
        <v>0.28982753492378877</v>
      </c>
      <c r="I136" s="143">
        <f t="shared" si="110"/>
        <v>0.35916569992135938</v>
      </c>
      <c r="J136" s="143">
        <f t="shared" si="110"/>
        <v>0.21213203435596426</v>
      </c>
      <c r="K136" s="143">
        <f t="shared" si="110"/>
        <v>0.20248456731316586</v>
      </c>
      <c r="L136" s="143">
        <f t="shared" si="110"/>
        <v>0.67007462271003815</v>
      </c>
      <c r="M136" s="143">
        <f t="shared" si="110"/>
        <v>0.82219219164377866</v>
      </c>
      <c r="N136" s="143">
        <f t="shared" si="110"/>
        <v>1.2149074038789951</v>
      </c>
      <c r="O136" s="143">
        <f t="shared" si="110"/>
        <v>0</v>
      </c>
      <c r="P136" s="143">
        <f t="shared" si="110"/>
        <v>0.91706052144882988</v>
      </c>
      <c r="Q136" s="143">
        <f t="shared" si="110"/>
        <v>1.0530906893520613</v>
      </c>
      <c r="R136" s="143">
        <f t="shared" si="110"/>
        <v>0</v>
      </c>
      <c r="S136" s="143">
        <f t="shared" si="110"/>
        <v>1.5687574701017362</v>
      </c>
      <c r="T136" s="143">
        <f t="shared" si="110"/>
        <v>2.3117093242879823</v>
      </c>
      <c r="U136" s="143">
        <f t="shared" si="110"/>
        <v>0.53385391260156556</v>
      </c>
      <c r="V136" s="143">
        <f t="shared" si="110"/>
        <v>0.54405882034941766</v>
      </c>
      <c r="W136" s="143">
        <f t="shared" si="110"/>
        <v>0.18973665961010275</v>
      </c>
      <c r="X136" s="143">
        <f t="shared" si="110"/>
        <v>0</v>
      </c>
      <c r="Y136" s="143">
        <f t="shared" si="110"/>
        <v>3.0502458917274193</v>
      </c>
      <c r="Z136" s="39">
        <f t="shared" si="110"/>
        <v>7.627319319393937</v>
      </c>
      <c r="AA136" s="142">
        <f t="shared" ref="AA136" si="111">(_xlfn.STDEV.P(AA2, AA7, AA12, AA17,AA34,AA39,AA43,AA44,AA45,AA47))/SQRT(10)</f>
        <v>0.60332412515993417</v>
      </c>
    </row>
    <row r="137" spans="1:27" x14ac:dyDescent="0.3">
      <c r="A137" s="153"/>
      <c r="B137" s="131">
        <v>2012</v>
      </c>
      <c r="C137" s="143">
        <f>(_xlfn.STDEV.P(C3, C8,C13,C18,C22,C26,C30,C31,C32,C33,C35,C46,C48))/SQRT(13)</f>
        <v>0.10006825162892168</v>
      </c>
      <c r="D137" s="143">
        <f t="shared" ref="D137:Z137" si="112">(_xlfn.STDEV.P(D3, D8,D13,D18,D22,D26,D30,D31,D32,D33,D35,D46,D48))/SQRT(13)</f>
        <v>0</v>
      </c>
      <c r="E137" s="143">
        <f t="shared" si="112"/>
        <v>0</v>
      </c>
      <c r="F137" s="143">
        <f t="shared" si="112"/>
        <v>0.36952650878097032</v>
      </c>
      <c r="G137" s="143">
        <f t="shared" si="112"/>
        <v>1.0434353820192721</v>
      </c>
      <c r="H137" s="143">
        <f t="shared" si="112"/>
        <v>0.17592980766057406</v>
      </c>
      <c r="I137" s="143">
        <f t="shared" si="112"/>
        <v>0.15965369897316029</v>
      </c>
      <c r="J137" s="143">
        <f t="shared" si="112"/>
        <v>7.3905301756194058E-2</v>
      </c>
      <c r="K137" s="143">
        <f t="shared" si="112"/>
        <v>0.15965369897316029</v>
      </c>
      <c r="L137" s="143">
        <f t="shared" si="112"/>
        <v>0.55470019622522915</v>
      </c>
      <c r="M137" s="143">
        <f t="shared" si="112"/>
        <v>0.73410946363412188</v>
      </c>
      <c r="N137" s="143">
        <f t="shared" si="112"/>
        <v>0.52345965809695794</v>
      </c>
      <c r="O137" s="143">
        <f t="shared" si="112"/>
        <v>0</v>
      </c>
      <c r="P137" s="143">
        <f t="shared" si="112"/>
        <v>0.38520664612449224</v>
      </c>
      <c r="Q137" s="143">
        <f t="shared" si="112"/>
        <v>0.56687502305313553</v>
      </c>
      <c r="R137" s="143">
        <f t="shared" si="112"/>
        <v>0</v>
      </c>
      <c r="S137" s="143">
        <f t="shared" si="112"/>
        <v>0.40140853505672502</v>
      </c>
      <c r="T137" s="143">
        <f t="shared" si="112"/>
        <v>1.193595410745057</v>
      </c>
      <c r="U137" s="143">
        <f t="shared" si="112"/>
        <v>0.45658086920379709</v>
      </c>
      <c r="V137" s="143">
        <f t="shared" si="112"/>
        <v>0.88274822243652151</v>
      </c>
      <c r="W137" s="143">
        <f t="shared" si="112"/>
        <v>0</v>
      </c>
      <c r="X137" s="143">
        <f t="shared" si="112"/>
        <v>0</v>
      </c>
      <c r="Y137" s="143">
        <f t="shared" si="112"/>
        <v>1.8679677716203971</v>
      </c>
      <c r="Z137" s="39">
        <f t="shared" si="112"/>
        <v>4.9357270904799604</v>
      </c>
      <c r="AA137" s="142">
        <f t="shared" ref="AA137" si="113">(_xlfn.STDEV.P(AA3, AA8,AA13,AA18,AA22,AA26,AA30,AA31,AA32,AA33,AA35,AA46,AA48))/SQRT(13)</f>
        <v>0.56526686371919499</v>
      </c>
    </row>
    <row r="138" spans="1:27" x14ac:dyDescent="0.3">
      <c r="A138" s="153"/>
      <c r="B138" s="131">
        <v>2013</v>
      </c>
      <c r="C138" s="143">
        <f>0</f>
        <v>0</v>
      </c>
      <c r="D138" s="143">
        <f>0</f>
        <v>0</v>
      </c>
      <c r="E138" s="143">
        <f>0</f>
        <v>0</v>
      </c>
      <c r="F138" s="143">
        <f>0</f>
        <v>0</v>
      </c>
      <c r="G138" s="143">
        <f>0</f>
        <v>0</v>
      </c>
      <c r="H138" s="143">
        <f>0</f>
        <v>0</v>
      </c>
      <c r="I138" s="143">
        <f>0</f>
        <v>0</v>
      </c>
      <c r="J138" s="143">
        <f>0</f>
        <v>0</v>
      </c>
      <c r="K138" s="143">
        <f>0</f>
        <v>0</v>
      </c>
      <c r="L138" s="143">
        <f>0</f>
        <v>0</v>
      </c>
      <c r="M138" s="143">
        <f>0</f>
        <v>0</v>
      </c>
      <c r="N138" s="143">
        <f>0</f>
        <v>0</v>
      </c>
      <c r="O138" s="143">
        <f>0</f>
        <v>0</v>
      </c>
      <c r="P138" s="143">
        <f>0</f>
        <v>0</v>
      </c>
      <c r="Q138" s="143">
        <f>0</f>
        <v>0</v>
      </c>
      <c r="R138" s="143">
        <f>0</f>
        <v>0</v>
      </c>
      <c r="S138" s="143">
        <f>0</f>
        <v>0</v>
      </c>
      <c r="T138" s="143">
        <f>0</f>
        <v>0</v>
      </c>
      <c r="U138" s="143">
        <f>0</f>
        <v>0</v>
      </c>
      <c r="V138" s="143">
        <f>0</f>
        <v>0</v>
      </c>
      <c r="W138" s="143">
        <f>0</f>
        <v>0</v>
      </c>
      <c r="X138" s="143">
        <f>0</f>
        <v>0</v>
      </c>
      <c r="Y138" s="143">
        <f>0</f>
        <v>0</v>
      </c>
      <c r="Z138" s="39">
        <f>0</f>
        <v>0</v>
      </c>
      <c r="AA138" s="142">
        <f>0</f>
        <v>0</v>
      </c>
    </row>
    <row r="139" spans="1:27" x14ac:dyDescent="0.3">
      <c r="A139" s="153"/>
      <c r="B139" s="131">
        <v>2014</v>
      </c>
      <c r="C139" s="143">
        <f>(_xlfn.STDEV.P(C4,C9,C14,C19,C23,C27,C36,C40))/SQRT(8)</f>
        <v>0</v>
      </c>
      <c r="D139" s="143">
        <f t="shared" ref="D139:Z139" si="114">(_xlfn.STDEV.P(D4,D9,D14,D19,D23,D27,D36,D40))/SQRT(8)</f>
        <v>0</v>
      </c>
      <c r="E139" s="143">
        <f t="shared" si="114"/>
        <v>0.11692679333668567</v>
      </c>
      <c r="F139" s="143">
        <f t="shared" si="114"/>
        <v>0.55726732812896895</v>
      </c>
      <c r="G139" s="143">
        <f t="shared" si="114"/>
        <v>0.65550553010634471</v>
      </c>
      <c r="H139" s="143">
        <f t="shared" si="114"/>
        <v>0.11692679333668567</v>
      </c>
      <c r="I139" s="143">
        <f t="shared" si="114"/>
        <v>0</v>
      </c>
      <c r="J139" s="143">
        <f t="shared" si="114"/>
        <v>0.11692679333668567</v>
      </c>
      <c r="K139" s="143">
        <f t="shared" si="114"/>
        <v>0.11692679333668567</v>
      </c>
      <c r="L139" s="143">
        <f t="shared" si="114"/>
        <v>0.4238956239453292</v>
      </c>
      <c r="M139" s="143">
        <f t="shared" si="114"/>
        <v>0.62343554197687512</v>
      </c>
      <c r="N139" s="143">
        <f t="shared" si="114"/>
        <v>0.52291251658379723</v>
      </c>
      <c r="O139" s="143">
        <f t="shared" si="114"/>
        <v>0</v>
      </c>
      <c r="P139" s="143">
        <f t="shared" si="114"/>
        <v>0.35078038001005701</v>
      </c>
      <c r="Q139" s="143">
        <f t="shared" si="114"/>
        <v>0</v>
      </c>
      <c r="R139" s="143">
        <f t="shared" si="114"/>
        <v>0</v>
      </c>
      <c r="S139" s="143">
        <f t="shared" si="114"/>
        <v>0</v>
      </c>
      <c r="T139" s="143">
        <f t="shared" si="114"/>
        <v>0.727527920426426</v>
      </c>
      <c r="U139" s="143">
        <f t="shared" si="114"/>
        <v>0.39280640906176667</v>
      </c>
      <c r="V139" s="143">
        <f t="shared" si="114"/>
        <v>0.4485218779502288</v>
      </c>
      <c r="W139" s="143">
        <f t="shared" si="114"/>
        <v>0</v>
      </c>
      <c r="X139" s="143">
        <f t="shared" si="114"/>
        <v>0</v>
      </c>
      <c r="Y139" s="143">
        <f t="shared" si="114"/>
        <v>1.0743820898544427</v>
      </c>
      <c r="Z139" s="39">
        <f t="shared" si="114"/>
        <v>1.8910769088009083</v>
      </c>
      <c r="AA139" s="142">
        <f t="shared" ref="AA139" si="115">(_xlfn.STDEV.P(AA4,AA9,AA14,AA19,AA23,AA27,AA36,AA40))/SQRT(8)</f>
        <v>0.34232659844072882</v>
      </c>
    </row>
    <row r="140" spans="1:27" x14ac:dyDescent="0.3">
      <c r="A140" s="153"/>
      <c r="B140" s="131">
        <v>2015</v>
      </c>
      <c r="C140" s="143">
        <f>(_xlfn.STDEV.P(C5,C10,C15,C20,C24,C28,C37,C41))/SQRT(8)</f>
        <v>0.35078038001005701</v>
      </c>
      <c r="D140" s="143">
        <f t="shared" ref="D140:Z140" si="116">(_xlfn.STDEV.P(D5,D10,D15,D20,D24,D28,D37,D41))/SQRT(8)</f>
        <v>0</v>
      </c>
      <c r="E140" s="143">
        <f t="shared" si="116"/>
        <v>0.11692679333668567</v>
      </c>
      <c r="F140" s="143">
        <f t="shared" si="116"/>
        <v>0.5284854539152426</v>
      </c>
      <c r="G140" s="143">
        <f t="shared" si="116"/>
        <v>1.6298006013006621</v>
      </c>
      <c r="H140" s="143">
        <f t="shared" si="116"/>
        <v>0.35078038001005701</v>
      </c>
      <c r="I140" s="143">
        <f t="shared" si="116"/>
        <v>0.11692679333668567</v>
      </c>
      <c r="J140" s="143">
        <f t="shared" si="116"/>
        <v>0.11692679333668567</v>
      </c>
      <c r="K140" s="143">
        <f t="shared" si="116"/>
        <v>0.23385358667337133</v>
      </c>
      <c r="L140" s="143">
        <f t="shared" si="116"/>
        <v>0.5284854539152426</v>
      </c>
      <c r="M140" s="143">
        <f t="shared" si="116"/>
        <v>1.2747548783981961</v>
      </c>
      <c r="N140" s="143">
        <f t="shared" si="116"/>
        <v>0.58463396668342826</v>
      </c>
      <c r="O140" s="143">
        <f t="shared" si="116"/>
        <v>0.15309310892394862</v>
      </c>
      <c r="P140" s="143">
        <f t="shared" si="116"/>
        <v>0.68465319688145765</v>
      </c>
      <c r="Q140" s="143">
        <f t="shared" si="116"/>
        <v>0.4821015193919222</v>
      </c>
      <c r="R140" s="143">
        <f t="shared" si="116"/>
        <v>0</v>
      </c>
      <c r="S140" s="143">
        <f t="shared" si="116"/>
        <v>0</v>
      </c>
      <c r="T140" s="143">
        <f t="shared" si="116"/>
        <v>1.8108828993063024</v>
      </c>
      <c r="U140" s="143">
        <f t="shared" si="116"/>
        <v>1.2801061967665024</v>
      </c>
      <c r="V140" s="143">
        <f t="shared" si="116"/>
        <v>1.6195823149812423</v>
      </c>
      <c r="W140" s="143">
        <f t="shared" si="116"/>
        <v>0</v>
      </c>
      <c r="X140" s="143">
        <f t="shared" si="116"/>
        <v>0</v>
      </c>
      <c r="Y140" s="143">
        <f t="shared" si="116"/>
        <v>0.91855865354369171</v>
      </c>
      <c r="Z140" s="39">
        <f t="shared" si="116"/>
        <v>4.4677665001653786</v>
      </c>
      <c r="AA140" s="142">
        <f t="shared" ref="AA140" si="117">(_xlfn.STDEV.P(AA5,AA10,AA15,AA20,AA24,AA28,AA37,AA41))/SQRT(8)</f>
        <v>0.34232659844072882</v>
      </c>
    </row>
    <row r="141" spans="1:27" x14ac:dyDescent="0.3">
      <c r="A141" s="154"/>
      <c r="B141" s="138">
        <v>2016</v>
      </c>
      <c r="C141" s="143">
        <f>(_xlfn.STDEV.P(C6,C11,C16,C21,C25,C29,C38,C42))/SQRT(8)</f>
        <v>0.11692679333668567</v>
      </c>
      <c r="D141" s="143">
        <f t="shared" ref="D141:Z141" si="118">(_xlfn.STDEV.P(D6,D11,D16,D21,D25,D29,D38,D42))/SQRT(8)</f>
        <v>0</v>
      </c>
      <c r="E141" s="143">
        <f t="shared" si="118"/>
        <v>0</v>
      </c>
      <c r="F141" s="143">
        <f t="shared" si="118"/>
        <v>0.41221581119602874</v>
      </c>
      <c r="G141" s="143">
        <f t="shared" si="118"/>
        <v>1.9600502225708401</v>
      </c>
      <c r="H141" s="143">
        <f t="shared" si="118"/>
        <v>0.37238672774415577</v>
      </c>
      <c r="I141" s="143">
        <f t="shared" si="118"/>
        <v>0</v>
      </c>
      <c r="J141" s="143">
        <f t="shared" si="118"/>
        <v>0</v>
      </c>
      <c r="K141" s="143">
        <f t="shared" si="118"/>
        <v>0</v>
      </c>
      <c r="L141" s="143">
        <f t="shared" si="118"/>
        <v>0.67169328938139616</v>
      </c>
      <c r="M141" s="143">
        <f t="shared" si="118"/>
        <v>1.2982861298650616</v>
      </c>
      <c r="N141" s="143">
        <f t="shared" si="118"/>
        <v>1.1241316092878093</v>
      </c>
      <c r="O141" s="143">
        <f t="shared" si="118"/>
        <v>0</v>
      </c>
      <c r="P141" s="143">
        <f t="shared" si="118"/>
        <v>0.87945295496689302</v>
      </c>
      <c r="Q141" s="143">
        <f t="shared" si="118"/>
        <v>0.77055175037112211</v>
      </c>
      <c r="R141" s="143">
        <f t="shared" si="118"/>
        <v>0.46770717334674267</v>
      </c>
      <c r="S141" s="143">
        <f t="shared" si="118"/>
        <v>0</v>
      </c>
      <c r="T141" s="143">
        <f t="shared" si="118"/>
        <v>0.62343554197687512</v>
      </c>
      <c r="U141" s="143">
        <f t="shared" si="118"/>
        <v>0.63737743919909806</v>
      </c>
      <c r="V141" s="143">
        <f t="shared" si="118"/>
        <v>1.2239472517228835</v>
      </c>
      <c r="W141" s="143">
        <f t="shared" si="118"/>
        <v>0</v>
      </c>
      <c r="X141" s="143">
        <f t="shared" si="118"/>
        <v>0</v>
      </c>
      <c r="Y141" s="143">
        <f t="shared" si="118"/>
        <v>2.4732948671761719</v>
      </c>
      <c r="Z141" s="39">
        <f t="shared" si="118"/>
        <v>3.9624704257571439</v>
      </c>
      <c r="AA141" s="142">
        <f t="shared" ref="AA141" si="119">(_xlfn.STDEV.P(AA6,AA11,AA16,AA21,AA25,AA29,AA38,AA42))/SQRT(8)</f>
        <v>0.4656145133047293</v>
      </c>
    </row>
    <row r="142" spans="1:27" x14ac:dyDescent="0.3">
      <c r="A142" s="152" t="s">
        <v>254</v>
      </c>
      <c r="B142" s="130">
        <v>2011</v>
      </c>
      <c r="C142" s="144">
        <f>0</f>
        <v>0</v>
      </c>
      <c r="D142" s="144">
        <f>0</f>
        <v>0</v>
      </c>
      <c r="E142" s="144">
        <f>0</f>
        <v>0</v>
      </c>
      <c r="F142" s="144">
        <f>0</f>
        <v>0</v>
      </c>
      <c r="G142" s="144">
        <f>0</f>
        <v>0</v>
      </c>
      <c r="H142" s="144">
        <f>0</f>
        <v>0</v>
      </c>
      <c r="I142" s="144">
        <f>0</f>
        <v>0</v>
      </c>
      <c r="J142" s="144">
        <f>0</f>
        <v>0</v>
      </c>
      <c r="K142" s="144">
        <f>0</f>
        <v>0</v>
      </c>
      <c r="L142" s="144">
        <f>0</f>
        <v>0</v>
      </c>
      <c r="M142" s="144">
        <f>0</f>
        <v>0</v>
      </c>
      <c r="N142" s="144">
        <f>0</f>
        <v>0</v>
      </c>
      <c r="O142" s="144">
        <f>0</f>
        <v>0</v>
      </c>
      <c r="P142" s="144">
        <f>0</f>
        <v>0</v>
      </c>
      <c r="Q142" s="144">
        <f>0</f>
        <v>0</v>
      </c>
      <c r="R142" s="144">
        <f>0</f>
        <v>0</v>
      </c>
      <c r="S142" s="144">
        <f>0</f>
        <v>0</v>
      </c>
      <c r="T142" s="144">
        <f>0</f>
        <v>0</v>
      </c>
      <c r="U142" s="144">
        <f>0</f>
        <v>0</v>
      </c>
      <c r="V142" s="144">
        <f>0</f>
        <v>0</v>
      </c>
      <c r="W142" s="144">
        <f>0</f>
        <v>0</v>
      </c>
      <c r="X142" s="144">
        <f>0</f>
        <v>0</v>
      </c>
      <c r="Y142" s="144">
        <f>0</f>
        <v>0</v>
      </c>
      <c r="Z142" s="39">
        <f>0</f>
        <v>0</v>
      </c>
      <c r="AA142" s="142">
        <f>0</f>
        <v>0</v>
      </c>
    </row>
    <row r="143" spans="1:27" x14ac:dyDescent="0.3">
      <c r="A143" s="153"/>
      <c r="B143" s="131">
        <v>2012</v>
      </c>
      <c r="C143" s="144">
        <f>(_xlfn.STDEV.P(C49:C51))/SQRT(2)</f>
        <v>1.8559214542766738</v>
      </c>
      <c r="D143" s="144">
        <f t="shared" ref="D143:Z143" si="120">(_xlfn.STDEV.P(D49:D51))/SQRT(2)</f>
        <v>0</v>
      </c>
      <c r="E143" s="144">
        <f t="shared" si="120"/>
        <v>0.33333333333333331</v>
      </c>
      <c r="F143" s="144">
        <f t="shared" si="120"/>
        <v>1</v>
      </c>
      <c r="G143" s="144">
        <f t="shared" si="120"/>
        <v>0</v>
      </c>
      <c r="H143" s="144">
        <f t="shared" si="120"/>
        <v>0</v>
      </c>
      <c r="I143" s="144">
        <f t="shared" si="120"/>
        <v>0</v>
      </c>
      <c r="J143" s="144">
        <f t="shared" si="120"/>
        <v>0</v>
      </c>
      <c r="K143" s="144">
        <f t="shared" si="120"/>
        <v>0</v>
      </c>
      <c r="L143" s="144">
        <f t="shared" si="120"/>
        <v>0.33333333333333331</v>
      </c>
      <c r="M143" s="144">
        <f t="shared" si="120"/>
        <v>0.33333333333333331</v>
      </c>
      <c r="N143" s="144">
        <f t="shared" si="120"/>
        <v>0.33333333333333331</v>
      </c>
      <c r="O143" s="144">
        <f t="shared" si="120"/>
        <v>0</v>
      </c>
      <c r="P143" s="144">
        <f t="shared" si="120"/>
        <v>0</v>
      </c>
      <c r="Q143" s="144">
        <f t="shared" si="120"/>
        <v>0</v>
      </c>
      <c r="R143" s="144">
        <f t="shared" si="120"/>
        <v>0</v>
      </c>
      <c r="S143" s="144">
        <f t="shared" si="120"/>
        <v>0</v>
      </c>
      <c r="T143" s="144">
        <f t="shared" si="120"/>
        <v>1</v>
      </c>
      <c r="U143" s="144">
        <f t="shared" si="120"/>
        <v>0</v>
      </c>
      <c r="V143" s="144">
        <f t="shared" si="120"/>
        <v>0</v>
      </c>
      <c r="W143" s="144">
        <f t="shared" si="120"/>
        <v>0</v>
      </c>
      <c r="X143" s="144">
        <f t="shared" si="120"/>
        <v>0</v>
      </c>
      <c r="Y143" s="144">
        <f t="shared" si="120"/>
        <v>0.57735026918962573</v>
      </c>
      <c r="Z143" s="39">
        <f t="shared" si="120"/>
        <v>1.8559214542766738</v>
      </c>
      <c r="AA143" s="142">
        <f t="shared" ref="AA143" si="121">(_xlfn.STDEV.P(AA49:AA51))/SQRT(2)</f>
        <v>0.57735026918962573</v>
      </c>
    </row>
    <row r="144" spans="1:27" x14ac:dyDescent="0.3">
      <c r="A144" s="153"/>
      <c r="B144" s="131">
        <v>2013</v>
      </c>
      <c r="C144" s="144">
        <f>(_xlfn.STDEV.P(C52,C60,C61,C62))/SQRT(4)</f>
        <v>2.75</v>
      </c>
      <c r="D144" s="144">
        <f t="shared" ref="D144:Z144" si="122">(_xlfn.STDEV.P(D52,D60,D61,D62))/SQRT(4)</f>
        <v>0</v>
      </c>
      <c r="E144" s="144">
        <f t="shared" si="122"/>
        <v>0.75</v>
      </c>
      <c r="F144" s="144">
        <f t="shared" si="122"/>
        <v>0.54486236794258425</v>
      </c>
      <c r="G144" s="144">
        <f t="shared" si="122"/>
        <v>0.21650635094610965</v>
      </c>
      <c r="H144" s="144">
        <f t="shared" si="122"/>
        <v>0</v>
      </c>
      <c r="I144" s="144">
        <f t="shared" si="122"/>
        <v>0</v>
      </c>
      <c r="J144" s="144">
        <f t="shared" si="122"/>
        <v>0</v>
      </c>
      <c r="K144" s="144">
        <f t="shared" si="122"/>
        <v>0</v>
      </c>
      <c r="L144" s="144">
        <f t="shared" si="122"/>
        <v>0.21650635094610965</v>
      </c>
      <c r="M144" s="144">
        <f t="shared" si="122"/>
        <v>0.649519052838329</v>
      </c>
      <c r="N144" s="144">
        <f t="shared" si="122"/>
        <v>0.54486236794258425</v>
      </c>
      <c r="O144" s="144">
        <f t="shared" si="122"/>
        <v>0</v>
      </c>
      <c r="P144" s="144">
        <f t="shared" si="122"/>
        <v>0</v>
      </c>
      <c r="Q144" s="144">
        <f t="shared" si="122"/>
        <v>0</v>
      </c>
      <c r="R144" s="144">
        <f t="shared" si="122"/>
        <v>0</v>
      </c>
      <c r="S144" s="144">
        <f t="shared" si="122"/>
        <v>0</v>
      </c>
      <c r="T144" s="144">
        <f t="shared" si="122"/>
        <v>1.14564392373896</v>
      </c>
      <c r="U144" s="144">
        <f t="shared" si="122"/>
        <v>0</v>
      </c>
      <c r="V144" s="144">
        <f t="shared" si="122"/>
        <v>0</v>
      </c>
      <c r="W144" s="144">
        <f t="shared" si="122"/>
        <v>0</v>
      </c>
      <c r="X144" s="144">
        <f t="shared" si="122"/>
        <v>0.21650635094610965</v>
      </c>
      <c r="Y144" s="144">
        <f t="shared" si="122"/>
        <v>0.35355339059327379</v>
      </c>
      <c r="Z144" s="39">
        <f t="shared" si="122"/>
        <v>4.3156691254080171</v>
      </c>
      <c r="AA144" s="142">
        <f t="shared" ref="AA144" si="123">(_xlfn.STDEV.P(AA52,AA60,AA61,AA62))/SQRT(4)</f>
        <v>1.14564392373896</v>
      </c>
    </row>
    <row r="145" spans="1:27" x14ac:dyDescent="0.3">
      <c r="A145" s="153"/>
      <c r="B145" s="131">
        <v>2014</v>
      </c>
      <c r="C145" s="144">
        <f>(_xlfn.STDEV.P(C53,C57))/SQRT(2)</f>
        <v>2.8284271247461898</v>
      </c>
      <c r="D145" s="144">
        <f t="shared" ref="D145:Z145" si="124">(_xlfn.STDEV.P(D53,D57))/SQRT(2)</f>
        <v>0</v>
      </c>
      <c r="E145" s="144">
        <f t="shared" si="124"/>
        <v>0</v>
      </c>
      <c r="F145" s="144">
        <f t="shared" si="124"/>
        <v>0.70710678118654746</v>
      </c>
      <c r="G145" s="144">
        <f t="shared" si="124"/>
        <v>0.35355339059327373</v>
      </c>
      <c r="H145" s="144">
        <f t="shared" si="124"/>
        <v>0</v>
      </c>
      <c r="I145" s="144">
        <f t="shared" si="124"/>
        <v>0</v>
      </c>
      <c r="J145" s="144">
        <f t="shared" si="124"/>
        <v>0</v>
      </c>
      <c r="K145" s="144">
        <f t="shared" si="124"/>
        <v>0</v>
      </c>
      <c r="L145" s="144">
        <f t="shared" si="124"/>
        <v>0</v>
      </c>
      <c r="M145" s="144">
        <f t="shared" si="124"/>
        <v>1.0606601717798212</v>
      </c>
      <c r="N145" s="144">
        <f t="shared" si="124"/>
        <v>1.4142135623730949</v>
      </c>
      <c r="O145" s="144">
        <f t="shared" si="124"/>
        <v>0</v>
      </c>
      <c r="P145" s="144">
        <f t="shared" si="124"/>
        <v>1.0606601717798212</v>
      </c>
      <c r="Q145" s="144">
        <f t="shared" si="124"/>
        <v>0</v>
      </c>
      <c r="R145" s="144">
        <f t="shared" si="124"/>
        <v>0</v>
      </c>
      <c r="S145" s="144">
        <f t="shared" si="124"/>
        <v>0</v>
      </c>
      <c r="T145" s="144">
        <f t="shared" si="124"/>
        <v>0</v>
      </c>
      <c r="U145" s="144">
        <f t="shared" si="124"/>
        <v>0</v>
      </c>
      <c r="V145" s="144">
        <f t="shared" si="124"/>
        <v>0</v>
      </c>
      <c r="W145" s="144">
        <f t="shared" si="124"/>
        <v>0</v>
      </c>
      <c r="X145" s="144">
        <f t="shared" si="124"/>
        <v>0</v>
      </c>
      <c r="Y145" s="144">
        <f t="shared" si="124"/>
        <v>0</v>
      </c>
      <c r="Z145" s="39">
        <f t="shared" si="124"/>
        <v>3.1819805153394638</v>
      </c>
      <c r="AA145" s="142">
        <f t="shared" ref="AA145" si="125">(_xlfn.STDEV.P(AA53,AA57))/SQRT(2)</f>
        <v>0.35355339059327373</v>
      </c>
    </row>
    <row r="146" spans="1:27" x14ac:dyDescent="0.3">
      <c r="A146" s="153"/>
      <c r="B146" s="131">
        <v>2015</v>
      </c>
      <c r="C146" s="144">
        <f>(_xlfn.STDEV.P(C54,C58))/SQRT(2)</f>
        <v>1.0606601717798212</v>
      </c>
      <c r="D146" s="144">
        <f t="shared" ref="D146:Z146" si="126">(_xlfn.STDEV.P(D54,D58))/SQRT(2)</f>
        <v>0</v>
      </c>
      <c r="E146" s="144">
        <f t="shared" si="126"/>
        <v>0</v>
      </c>
      <c r="F146" s="144">
        <f t="shared" si="126"/>
        <v>0</v>
      </c>
      <c r="G146" s="144">
        <f t="shared" si="126"/>
        <v>1.4142135623730949</v>
      </c>
      <c r="H146" s="144">
        <f t="shared" si="126"/>
        <v>0</v>
      </c>
      <c r="I146" s="144">
        <f t="shared" si="126"/>
        <v>0.35355339059327373</v>
      </c>
      <c r="J146" s="144">
        <f t="shared" si="126"/>
        <v>0</v>
      </c>
      <c r="K146" s="144">
        <f t="shared" si="126"/>
        <v>0</v>
      </c>
      <c r="L146" s="144">
        <f t="shared" si="126"/>
        <v>0.35355339059327373</v>
      </c>
      <c r="M146" s="144">
        <f t="shared" si="126"/>
        <v>1.0606601717798212</v>
      </c>
      <c r="N146" s="144">
        <f t="shared" si="126"/>
        <v>1.0606601717798212</v>
      </c>
      <c r="O146" s="144">
        <f t="shared" si="126"/>
        <v>0</v>
      </c>
      <c r="P146" s="144">
        <f t="shared" si="126"/>
        <v>0</v>
      </c>
      <c r="Q146" s="144">
        <f t="shared" si="126"/>
        <v>0</v>
      </c>
      <c r="R146" s="144">
        <f t="shared" si="126"/>
        <v>0</v>
      </c>
      <c r="S146" s="144">
        <f t="shared" si="126"/>
        <v>0</v>
      </c>
      <c r="T146" s="144">
        <f t="shared" si="126"/>
        <v>0</v>
      </c>
      <c r="U146" s="144">
        <f t="shared" si="126"/>
        <v>0</v>
      </c>
      <c r="V146" s="144">
        <f t="shared" si="126"/>
        <v>0</v>
      </c>
      <c r="W146" s="144">
        <f t="shared" si="126"/>
        <v>0</v>
      </c>
      <c r="X146" s="144">
        <f t="shared" si="126"/>
        <v>0</v>
      </c>
      <c r="Y146" s="144">
        <f t="shared" si="126"/>
        <v>1.0606601717798212</v>
      </c>
      <c r="Z146" s="39">
        <f t="shared" si="126"/>
        <v>2.1213203435596424</v>
      </c>
      <c r="AA146" s="142">
        <f t="shared" ref="AA146" si="127">(_xlfn.STDEV.P(AA54,AA58))/SQRT(2)</f>
        <v>1.0606601717798212</v>
      </c>
    </row>
    <row r="147" spans="1:27" x14ac:dyDescent="0.3">
      <c r="A147" s="154"/>
      <c r="B147" s="138">
        <v>2016</v>
      </c>
      <c r="C147" s="144">
        <f>(_xlfn.STDEV.P(C55,C59))/SQRT(2)</f>
        <v>2.8284271247461898</v>
      </c>
      <c r="D147" s="144">
        <f t="shared" ref="D147:Z147" si="128">(_xlfn.STDEV.P(D55,D59))/SQRT(2)</f>
        <v>0</v>
      </c>
      <c r="E147" s="144">
        <f t="shared" si="128"/>
        <v>0</v>
      </c>
      <c r="F147" s="144">
        <f t="shared" si="128"/>
        <v>0</v>
      </c>
      <c r="G147" s="144">
        <f t="shared" si="128"/>
        <v>1.0606601717798212</v>
      </c>
      <c r="H147" s="144">
        <f t="shared" si="128"/>
        <v>0</v>
      </c>
      <c r="I147" s="144">
        <f t="shared" si="128"/>
        <v>0</v>
      </c>
      <c r="J147" s="144">
        <f t="shared" si="128"/>
        <v>0</v>
      </c>
      <c r="K147" s="144">
        <f t="shared" si="128"/>
        <v>0</v>
      </c>
      <c r="L147" s="144">
        <f t="shared" si="128"/>
        <v>0.35355339059327373</v>
      </c>
      <c r="M147" s="144">
        <f t="shared" si="128"/>
        <v>1.0606601717798212</v>
      </c>
      <c r="N147" s="144">
        <f t="shared" si="128"/>
        <v>2.1213203435596424</v>
      </c>
      <c r="O147" s="144">
        <f t="shared" si="128"/>
        <v>0</v>
      </c>
      <c r="P147" s="144">
        <f t="shared" si="128"/>
        <v>0</v>
      </c>
      <c r="Q147" s="144">
        <f t="shared" si="128"/>
        <v>0</v>
      </c>
      <c r="R147" s="144">
        <f t="shared" si="128"/>
        <v>0</v>
      </c>
      <c r="S147" s="144">
        <f t="shared" si="128"/>
        <v>0</v>
      </c>
      <c r="T147" s="144">
        <f t="shared" si="128"/>
        <v>0.35355339059327373</v>
      </c>
      <c r="U147" s="144">
        <f t="shared" si="128"/>
        <v>0.35355339059327373</v>
      </c>
      <c r="V147" s="144">
        <f t="shared" si="128"/>
        <v>0.35355339059327373</v>
      </c>
      <c r="W147" s="144">
        <f t="shared" si="128"/>
        <v>0</v>
      </c>
      <c r="X147" s="144">
        <f t="shared" si="128"/>
        <v>0</v>
      </c>
      <c r="Y147" s="144">
        <f t="shared" si="128"/>
        <v>0.70710678118654746</v>
      </c>
      <c r="Z147" s="39">
        <f t="shared" si="128"/>
        <v>7.0710678118654746</v>
      </c>
      <c r="AA147" s="142">
        <f t="shared" ref="AA147" si="129">(_xlfn.STDEV.P(AA55,AA59))/SQRT(2)</f>
        <v>0.70710678118654746</v>
      </c>
    </row>
    <row r="148" spans="1:27" x14ac:dyDescent="0.3">
      <c r="A148" s="157" t="s">
        <v>259</v>
      </c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</row>
    <row r="149" spans="1:27" x14ac:dyDescent="0.3">
      <c r="A149" s="152" t="s">
        <v>253</v>
      </c>
      <c r="B149" s="130">
        <v>2011</v>
      </c>
      <c r="C149" s="143">
        <f>(_xlfn.STDEV.P(C2, C7, C12, C17,C34,C39,C43,C44,C45,C47))/SQRT(10)</f>
        <v>9.4868329805051374E-2</v>
      </c>
      <c r="D149" s="143">
        <f t="shared" ref="D149:Z149" si="130">(_xlfn.STDEV.P(D2, D7, D12, D17,D34,D39,D43,D44,D45,D47))/SQRT(10)</f>
        <v>9.4868329805051374E-2</v>
      </c>
      <c r="E149" s="143">
        <f t="shared" si="130"/>
        <v>9.4868329805051374E-2</v>
      </c>
      <c r="F149" s="143">
        <f t="shared" si="130"/>
        <v>0.60415229867972864</v>
      </c>
      <c r="G149" s="143">
        <f t="shared" si="130"/>
        <v>1.309961831505025</v>
      </c>
      <c r="H149" s="143">
        <f t="shared" si="130"/>
        <v>0.28982753492378877</v>
      </c>
      <c r="I149" s="143">
        <f t="shared" si="130"/>
        <v>0.35916569992135938</v>
      </c>
      <c r="J149" s="143">
        <f t="shared" si="130"/>
        <v>0.21213203435596426</v>
      </c>
      <c r="K149" s="143">
        <f t="shared" si="130"/>
        <v>0.20248456731316586</v>
      </c>
      <c r="L149" s="143">
        <f t="shared" si="130"/>
        <v>0.67007462271003815</v>
      </c>
      <c r="M149" s="143">
        <f t="shared" si="130"/>
        <v>0.82219219164377866</v>
      </c>
      <c r="N149" s="143">
        <f t="shared" si="130"/>
        <v>1.2149074038789951</v>
      </c>
      <c r="O149" s="143">
        <f t="shared" si="130"/>
        <v>0</v>
      </c>
      <c r="P149" s="143">
        <f t="shared" si="130"/>
        <v>0.91706052144882988</v>
      </c>
      <c r="Q149" s="143">
        <f t="shared" si="130"/>
        <v>1.0530906893520613</v>
      </c>
      <c r="R149" s="143">
        <f t="shared" si="130"/>
        <v>0</v>
      </c>
      <c r="S149" s="143">
        <f t="shared" si="130"/>
        <v>1.5687574701017362</v>
      </c>
      <c r="T149" s="143">
        <f t="shared" si="130"/>
        <v>2.3117093242879823</v>
      </c>
      <c r="U149" s="143">
        <f t="shared" si="130"/>
        <v>0.53385391260156556</v>
      </c>
      <c r="V149" s="143">
        <f t="shared" si="130"/>
        <v>0.54405882034941766</v>
      </c>
      <c r="W149" s="143">
        <f t="shared" si="130"/>
        <v>0.18973665961010275</v>
      </c>
      <c r="X149" s="143">
        <f t="shared" si="130"/>
        <v>0</v>
      </c>
      <c r="Y149" s="143">
        <f t="shared" si="130"/>
        <v>3.0502458917274193</v>
      </c>
      <c r="Z149" s="39">
        <f t="shared" si="130"/>
        <v>7.627319319393937</v>
      </c>
      <c r="AA149" s="144">
        <f t="shared" ref="AA149" si="131">(_xlfn.STDEV.P(AA2, AA7, AA12, AA17,AA34,AA39,AA43,AA44,AA45,AA47))/SQRT(10)</f>
        <v>0.60332412515993417</v>
      </c>
    </row>
    <row r="150" spans="1:27" x14ac:dyDescent="0.3">
      <c r="A150" s="153"/>
      <c r="B150" s="131">
        <v>2012</v>
      </c>
      <c r="C150" s="143">
        <f>(_xlfn.STDEV.P(C3, C8,C13,C18,C22,C26,C30,C31,C32,C33,C35))/SQRT(11)</f>
        <v>0.11629129983033297</v>
      </c>
      <c r="D150" s="143">
        <f t="shared" ref="D150:Z150" si="132">(_xlfn.STDEV.P(D3, D8,D13,D18,D22,D26,D30,D31,D32,D33,D35))/SQRT(11)</f>
        <v>0</v>
      </c>
      <c r="E150" s="143">
        <f t="shared" si="132"/>
        <v>0</v>
      </c>
      <c r="F150" s="143">
        <f t="shared" si="132"/>
        <v>0.40284487956872533</v>
      </c>
      <c r="G150" s="143">
        <f t="shared" si="132"/>
        <v>1.2294898858526548</v>
      </c>
      <c r="H150" s="143">
        <f t="shared" si="132"/>
        <v>0.19765720236531237</v>
      </c>
      <c r="I150" s="143">
        <f t="shared" si="132"/>
        <v>8.667841720414475E-2</v>
      </c>
      <c r="J150" s="143">
        <f t="shared" si="132"/>
        <v>8.667841720414475E-2</v>
      </c>
      <c r="K150" s="143">
        <f t="shared" si="132"/>
        <v>0.18590449387110733</v>
      </c>
      <c r="L150" s="143">
        <f t="shared" si="132"/>
        <v>0.64282434653322507</v>
      </c>
      <c r="M150" s="143">
        <f t="shared" si="132"/>
        <v>0.82685940087806697</v>
      </c>
      <c r="N150" s="143">
        <f t="shared" si="132"/>
        <v>0.60426731935308797</v>
      </c>
      <c r="O150" s="143">
        <f t="shared" si="132"/>
        <v>0</v>
      </c>
      <c r="P150" s="143">
        <f t="shared" si="132"/>
        <v>0.45039426755169298</v>
      </c>
      <c r="Q150" s="143">
        <f t="shared" si="132"/>
        <v>0.62263828766404505</v>
      </c>
      <c r="R150" s="143">
        <f t="shared" si="132"/>
        <v>0</v>
      </c>
      <c r="S150" s="143">
        <f t="shared" si="132"/>
        <v>0.45039426755169298</v>
      </c>
      <c r="T150" s="143">
        <f t="shared" si="132"/>
        <v>1.397109821289042</v>
      </c>
      <c r="U150" s="143">
        <f t="shared" si="132"/>
        <v>0.53572591307906947</v>
      </c>
      <c r="V150" s="143">
        <f t="shared" si="132"/>
        <v>0.92221925517774028</v>
      </c>
      <c r="W150" s="143">
        <f t="shared" si="132"/>
        <v>0</v>
      </c>
      <c r="X150" s="143">
        <f t="shared" si="132"/>
        <v>0</v>
      </c>
      <c r="Y150" s="143">
        <f t="shared" si="132"/>
        <v>2.1752656426464649</v>
      </c>
      <c r="Z150" s="39">
        <f t="shared" si="132"/>
        <v>5.7669490180431833</v>
      </c>
      <c r="AA150" s="144">
        <f t="shared" ref="AA150" si="133">(_xlfn.STDEV.P(AA3, AA8,AA13,AA18,AA22,AA26,AA30,AA31,AA32,AA33,AA35))/SQRT(11)</f>
        <v>0.66804265712268496</v>
      </c>
    </row>
    <row r="151" spans="1:27" x14ac:dyDescent="0.3">
      <c r="A151" s="153"/>
      <c r="B151" s="131">
        <v>2013</v>
      </c>
      <c r="C151" s="143">
        <f>0</f>
        <v>0</v>
      </c>
      <c r="D151" s="143">
        <f>0</f>
        <v>0</v>
      </c>
      <c r="E151" s="143">
        <f>0</f>
        <v>0</v>
      </c>
      <c r="F151" s="143">
        <f>0</f>
        <v>0</v>
      </c>
      <c r="G151" s="143">
        <f>0</f>
        <v>0</v>
      </c>
      <c r="H151" s="143">
        <f>0</f>
        <v>0</v>
      </c>
      <c r="I151" s="143">
        <f>0</f>
        <v>0</v>
      </c>
      <c r="J151" s="143">
        <f>0</f>
        <v>0</v>
      </c>
      <c r="K151" s="143">
        <f>0</f>
        <v>0</v>
      </c>
      <c r="L151" s="143">
        <f>0</f>
        <v>0</v>
      </c>
      <c r="M151" s="143">
        <f>0</f>
        <v>0</v>
      </c>
      <c r="N151" s="143">
        <f>0</f>
        <v>0</v>
      </c>
      <c r="O151" s="143">
        <f>0</f>
        <v>0</v>
      </c>
      <c r="P151" s="143">
        <f>0</f>
        <v>0</v>
      </c>
      <c r="Q151" s="143">
        <f>0</f>
        <v>0</v>
      </c>
      <c r="R151" s="143">
        <f>0</f>
        <v>0</v>
      </c>
      <c r="S151" s="143">
        <f>0</f>
        <v>0</v>
      </c>
      <c r="T151" s="143">
        <f>0</f>
        <v>0</v>
      </c>
      <c r="U151" s="143">
        <f>0</f>
        <v>0</v>
      </c>
      <c r="V151" s="143">
        <f>0</f>
        <v>0</v>
      </c>
      <c r="W151" s="143">
        <f>0</f>
        <v>0</v>
      </c>
      <c r="X151" s="143">
        <f>0</f>
        <v>0</v>
      </c>
      <c r="Y151" s="143">
        <f>0</f>
        <v>0</v>
      </c>
      <c r="Z151" s="39">
        <f>0</f>
        <v>0</v>
      </c>
      <c r="AA151" s="144">
        <f>0</f>
        <v>0</v>
      </c>
    </row>
    <row r="152" spans="1:27" x14ac:dyDescent="0.3">
      <c r="A152" s="153"/>
      <c r="B152" s="131">
        <v>2014</v>
      </c>
      <c r="C152" s="143">
        <f>(_xlfn.STDEV.P(C4,C9,C14,C19,C23,C27,C36,C40))/SQRT(8)</f>
        <v>0</v>
      </c>
      <c r="D152" s="143">
        <f t="shared" ref="D152:Z152" si="134">(_xlfn.STDEV.P(D4,D9,D14,D19,D23,D27,D36,D40))/SQRT(8)</f>
        <v>0</v>
      </c>
      <c r="E152" s="143">
        <f t="shared" si="134"/>
        <v>0.11692679333668567</v>
      </c>
      <c r="F152" s="143">
        <f t="shared" si="134"/>
        <v>0.55726732812896895</v>
      </c>
      <c r="G152" s="143">
        <f t="shared" si="134"/>
        <v>0.65550553010634471</v>
      </c>
      <c r="H152" s="143">
        <f t="shared" si="134"/>
        <v>0.11692679333668567</v>
      </c>
      <c r="I152" s="143">
        <f t="shared" si="134"/>
        <v>0</v>
      </c>
      <c r="J152" s="143">
        <f t="shared" si="134"/>
        <v>0.11692679333668567</v>
      </c>
      <c r="K152" s="143">
        <f t="shared" si="134"/>
        <v>0.11692679333668567</v>
      </c>
      <c r="L152" s="143">
        <f t="shared" si="134"/>
        <v>0.4238956239453292</v>
      </c>
      <c r="M152" s="143">
        <f t="shared" si="134"/>
        <v>0.62343554197687512</v>
      </c>
      <c r="N152" s="143">
        <f t="shared" si="134"/>
        <v>0.52291251658379723</v>
      </c>
      <c r="O152" s="143">
        <f t="shared" si="134"/>
        <v>0</v>
      </c>
      <c r="P152" s="143">
        <f t="shared" si="134"/>
        <v>0.35078038001005701</v>
      </c>
      <c r="Q152" s="143">
        <f t="shared" si="134"/>
        <v>0</v>
      </c>
      <c r="R152" s="143">
        <f t="shared" si="134"/>
        <v>0</v>
      </c>
      <c r="S152" s="143">
        <f t="shared" si="134"/>
        <v>0</v>
      </c>
      <c r="T152" s="143">
        <f t="shared" si="134"/>
        <v>0.727527920426426</v>
      </c>
      <c r="U152" s="143">
        <f t="shared" si="134"/>
        <v>0.39280640906176667</v>
      </c>
      <c r="V152" s="143">
        <f t="shared" si="134"/>
        <v>0.4485218779502288</v>
      </c>
      <c r="W152" s="143">
        <f t="shared" si="134"/>
        <v>0</v>
      </c>
      <c r="X152" s="143">
        <f t="shared" si="134"/>
        <v>0</v>
      </c>
      <c r="Y152" s="143">
        <f t="shared" si="134"/>
        <v>1.0743820898544427</v>
      </c>
      <c r="Z152" s="39">
        <f t="shared" si="134"/>
        <v>1.8910769088009083</v>
      </c>
      <c r="AA152" s="144">
        <f t="shared" ref="AA152" si="135">(_xlfn.STDEV.P(AA4,AA9,AA14,AA19,AA23,AA27,AA36,AA40))/SQRT(8)</f>
        <v>0.34232659844072882</v>
      </c>
    </row>
    <row r="153" spans="1:27" x14ac:dyDescent="0.3">
      <c r="A153" s="153"/>
      <c r="B153" s="131">
        <v>2015</v>
      </c>
      <c r="C153" s="143">
        <f>(_xlfn.STDEV.P(C5,C10,C15,C20,C24,C28,C37,C41))/SQRT(8)</f>
        <v>0.35078038001005701</v>
      </c>
      <c r="D153" s="143">
        <f t="shared" ref="D153:Z153" si="136">(_xlfn.STDEV.P(D5,D10,D15,D20,D24,D28,D37,D41))/SQRT(8)</f>
        <v>0</v>
      </c>
      <c r="E153" s="143">
        <f t="shared" si="136"/>
        <v>0.11692679333668567</v>
      </c>
      <c r="F153" s="143">
        <f t="shared" si="136"/>
        <v>0.5284854539152426</v>
      </c>
      <c r="G153" s="143">
        <f t="shared" si="136"/>
        <v>1.6298006013006621</v>
      </c>
      <c r="H153" s="143">
        <f t="shared" si="136"/>
        <v>0.35078038001005701</v>
      </c>
      <c r="I153" s="143">
        <f t="shared" si="136"/>
        <v>0.11692679333668567</v>
      </c>
      <c r="J153" s="143">
        <f t="shared" si="136"/>
        <v>0.11692679333668567</v>
      </c>
      <c r="K153" s="143">
        <f t="shared" si="136"/>
        <v>0.23385358667337133</v>
      </c>
      <c r="L153" s="143">
        <f t="shared" si="136"/>
        <v>0.5284854539152426</v>
      </c>
      <c r="M153" s="143">
        <f t="shared" si="136"/>
        <v>1.2747548783981961</v>
      </c>
      <c r="N153" s="143">
        <f t="shared" si="136"/>
        <v>0.58463396668342826</v>
      </c>
      <c r="O153" s="143">
        <f t="shared" si="136"/>
        <v>0.15309310892394862</v>
      </c>
      <c r="P153" s="143">
        <f t="shared" si="136"/>
        <v>0.68465319688145765</v>
      </c>
      <c r="Q153" s="143">
        <f t="shared" si="136"/>
        <v>0.4821015193919222</v>
      </c>
      <c r="R153" s="143">
        <f t="shared" si="136"/>
        <v>0</v>
      </c>
      <c r="S153" s="143">
        <f t="shared" si="136"/>
        <v>0</v>
      </c>
      <c r="T153" s="143">
        <f t="shared" si="136"/>
        <v>1.8108828993063024</v>
      </c>
      <c r="U153" s="143">
        <f t="shared" si="136"/>
        <v>1.2801061967665024</v>
      </c>
      <c r="V153" s="143">
        <f t="shared" si="136"/>
        <v>1.6195823149812423</v>
      </c>
      <c r="W153" s="143">
        <f t="shared" si="136"/>
        <v>0</v>
      </c>
      <c r="X153" s="143">
        <f t="shared" si="136"/>
        <v>0</v>
      </c>
      <c r="Y153" s="143">
        <f t="shared" si="136"/>
        <v>0.91855865354369171</v>
      </c>
      <c r="Z153" s="39">
        <f t="shared" si="136"/>
        <v>4.4677665001653786</v>
      </c>
      <c r="AA153" s="144">
        <f t="shared" ref="AA153" si="137">(_xlfn.STDEV.P(AA5,AA10,AA15,AA20,AA24,AA28,AA37,AA41))/SQRT(8)</f>
        <v>0.34232659844072882</v>
      </c>
    </row>
    <row r="154" spans="1:27" x14ac:dyDescent="0.3">
      <c r="A154" s="154"/>
      <c r="B154" s="138">
        <v>2016</v>
      </c>
      <c r="C154" s="143">
        <f>(_xlfn.STDEV.P(C6,C11,C16,C21,C25,C29,C38,C42))/SQRT(8)</f>
        <v>0.11692679333668567</v>
      </c>
      <c r="D154" s="143">
        <f t="shared" ref="D154:Z154" si="138">(_xlfn.STDEV.P(D6,D11,D16,D21,D25,D29,D38,D42))/SQRT(8)</f>
        <v>0</v>
      </c>
      <c r="E154" s="143">
        <f t="shared" si="138"/>
        <v>0</v>
      </c>
      <c r="F154" s="143">
        <f t="shared" si="138"/>
        <v>0.41221581119602874</v>
      </c>
      <c r="G154" s="143">
        <f t="shared" si="138"/>
        <v>1.9600502225708401</v>
      </c>
      <c r="H154" s="143">
        <f t="shared" si="138"/>
        <v>0.37238672774415577</v>
      </c>
      <c r="I154" s="143">
        <f t="shared" si="138"/>
        <v>0</v>
      </c>
      <c r="J154" s="143">
        <f t="shared" si="138"/>
        <v>0</v>
      </c>
      <c r="K154" s="143">
        <f t="shared" si="138"/>
        <v>0</v>
      </c>
      <c r="L154" s="143">
        <f t="shared" si="138"/>
        <v>0.67169328938139616</v>
      </c>
      <c r="M154" s="143">
        <f t="shared" si="138"/>
        <v>1.2982861298650616</v>
      </c>
      <c r="N154" s="143">
        <f t="shared" si="138"/>
        <v>1.1241316092878093</v>
      </c>
      <c r="O154" s="143">
        <f t="shared" si="138"/>
        <v>0</v>
      </c>
      <c r="P154" s="143">
        <f t="shared" si="138"/>
        <v>0.87945295496689302</v>
      </c>
      <c r="Q154" s="143">
        <f t="shared" si="138"/>
        <v>0.77055175037112211</v>
      </c>
      <c r="R154" s="143">
        <f t="shared" si="138"/>
        <v>0.46770717334674267</v>
      </c>
      <c r="S154" s="143">
        <f t="shared" si="138"/>
        <v>0</v>
      </c>
      <c r="T154" s="143">
        <f t="shared" si="138"/>
        <v>0.62343554197687512</v>
      </c>
      <c r="U154" s="143">
        <f t="shared" si="138"/>
        <v>0.63737743919909806</v>
      </c>
      <c r="V154" s="143">
        <f t="shared" si="138"/>
        <v>1.2239472517228835</v>
      </c>
      <c r="W154" s="143">
        <f t="shared" si="138"/>
        <v>0</v>
      </c>
      <c r="X154" s="143">
        <f t="shared" si="138"/>
        <v>0</v>
      </c>
      <c r="Y154" s="143">
        <f t="shared" si="138"/>
        <v>2.4732948671761719</v>
      </c>
      <c r="Z154" s="39">
        <f t="shared" si="138"/>
        <v>3.9624704257571439</v>
      </c>
      <c r="AA154" s="144">
        <f t="shared" ref="AA154" si="139">(_xlfn.STDEV.P(AA6,AA11,AA16,AA21,AA25,AA29,AA38,AA42))/SQRT(8)</f>
        <v>0.4656145133047293</v>
      </c>
    </row>
    <row r="155" spans="1:27" x14ac:dyDescent="0.3">
      <c r="A155" s="152" t="s">
        <v>254</v>
      </c>
      <c r="B155" s="130">
        <v>2011</v>
      </c>
      <c r="C155" s="144">
        <f>0</f>
        <v>0</v>
      </c>
      <c r="D155" s="144">
        <f>0</f>
        <v>0</v>
      </c>
      <c r="E155" s="144">
        <f>0</f>
        <v>0</v>
      </c>
      <c r="F155" s="144">
        <f>0</f>
        <v>0</v>
      </c>
      <c r="G155" s="144">
        <f>0</f>
        <v>0</v>
      </c>
      <c r="H155" s="144">
        <f>0</f>
        <v>0</v>
      </c>
      <c r="I155" s="144">
        <f>0</f>
        <v>0</v>
      </c>
      <c r="J155" s="144">
        <f>0</f>
        <v>0</v>
      </c>
      <c r="K155" s="144">
        <f>0</f>
        <v>0</v>
      </c>
      <c r="L155" s="144">
        <f>0</f>
        <v>0</v>
      </c>
      <c r="M155" s="144">
        <f>0</f>
        <v>0</v>
      </c>
      <c r="N155" s="144">
        <f>0</f>
        <v>0</v>
      </c>
      <c r="O155" s="144">
        <f>0</f>
        <v>0</v>
      </c>
      <c r="P155" s="144">
        <f>0</f>
        <v>0</v>
      </c>
      <c r="Q155" s="144">
        <f>0</f>
        <v>0</v>
      </c>
      <c r="R155" s="144">
        <f>0</f>
        <v>0</v>
      </c>
      <c r="S155" s="144">
        <f>0</f>
        <v>0</v>
      </c>
      <c r="T155" s="144">
        <f>0</f>
        <v>0</v>
      </c>
      <c r="U155" s="144">
        <f>0</f>
        <v>0</v>
      </c>
      <c r="V155" s="144">
        <f>0</f>
        <v>0</v>
      </c>
      <c r="W155" s="144">
        <f>0</f>
        <v>0</v>
      </c>
      <c r="X155" s="144">
        <f>0</f>
        <v>0</v>
      </c>
      <c r="Y155" s="144">
        <f>0</f>
        <v>0</v>
      </c>
      <c r="Z155" s="39">
        <f>0</f>
        <v>0</v>
      </c>
      <c r="AA155" s="144">
        <f>0</f>
        <v>0</v>
      </c>
    </row>
    <row r="156" spans="1:27" x14ac:dyDescent="0.3">
      <c r="A156" s="153"/>
      <c r="B156" s="131">
        <v>2012</v>
      </c>
      <c r="C156" s="144">
        <f>(_xlfn.STDEV.P(C49:C51))/SQRT(2)</f>
        <v>1.8559214542766738</v>
      </c>
      <c r="D156" s="144">
        <f t="shared" ref="D156:Z156" si="140">(_xlfn.STDEV.P(D49:D51))/SQRT(2)</f>
        <v>0</v>
      </c>
      <c r="E156" s="144">
        <f t="shared" si="140"/>
        <v>0.33333333333333331</v>
      </c>
      <c r="F156" s="144">
        <f t="shared" si="140"/>
        <v>1</v>
      </c>
      <c r="G156" s="144">
        <f t="shared" si="140"/>
        <v>0</v>
      </c>
      <c r="H156" s="144">
        <f t="shared" si="140"/>
        <v>0</v>
      </c>
      <c r="I156" s="144">
        <f t="shared" si="140"/>
        <v>0</v>
      </c>
      <c r="J156" s="144">
        <f t="shared" si="140"/>
        <v>0</v>
      </c>
      <c r="K156" s="144">
        <f t="shared" si="140"/>
        <v>0</v>
      </c>
      <c r="L156" s="144">
        <f t="shared" si="140"/>
        <v>0.33333333333333331</v>
      </c>
      <c r="M156" s="144">
        <f t="shared" si="140"/>
        <v>0.33333333333333331</v>
      </c>
      <c r="N156" s="144">
        <f t="shared" si="140"/>
        <v>0.33333333333333331</v>
      </c>
      <c r="O156" s="144">
        <f t="shared" si="140"/>
        <v>0</v>
      </c>
      <c r="P156" s="144">
        <f t="shared" si="140"/>
        <v>0</v>
      </c>
      <c r="Q156" s="144">
        <f t="shared" si="140"/>
        <v>0</v>
      </c>
      <c r="R156" s="144">
        <f t="shared" si="140"/>
        <v>0</v>
      </c>
      <c r="S156" s="144">
        <f t="shared" si="140"/>
        <v>0</v>
      </c>
      <c r="T156" s="144">
        <f t="shared" si="140"/>
        <v>1</v>
      </c>
      <c r="U156" s="144">
        <f t="shared" si="140"/>
        <v>0</v>
      </c>
      <c r="V156" s="144">
        <f t="shared" si="140"/>
        <v>0</v>
      </c>
      <c r="W156" s="144">
        <f t="shared" si="140"/>
        <v>0</v>
      </c>
      <c r="X156" s="144">
        <f t="shared" si="140"/>
        <v>0</v>
      </c>
      <c r="Y156" s="144">
        <f t="shared" si="140"/>
        <v>0.57735026918962573</v>
      </c>
      <c r="Z156" s="39">
        <f t="shared" si="140"/>
        <v>1.8559214542766738</v>
      </c>
      <c r="AA156" s="144">
        <f t="shared" ref="AA156" si="141">(_xlfn.STDEV.P(AA49:AA51))/SQRT(2)</f>
        <v>0.57735026918962573</v>
      </c>
    </row>
    <row r="157" spans="1:27" x14ac:dyDescent="0.3">
      <c r="A157" s="153"/>
      <c r="B157" s="131">
        <v>2013</v>
      </c>
      <c r="C157" s="144">
        <f>(_xlfn.STDEV.P(C52,C60,C61,C62))/SQRT(4)</f>
        <v>2.75</v>
      </c>
      <c r="D157" s="144">
        <f t="shared" ref="D157:Z157" si="142">(_xlfn.STDEV.P(D52,D60,D61,D62))/SQRT(4)</f>
        <v>0</v>
      </c>
      <c r="E157" s="144">
        <f t="shared" si="142"/>
        <v>0.75</v>
      </c>
      <c r="F157" s="144">
        <f t="shared" si="142"/>
        <v>0.54486236794258425</v>
      </c>
      <c r="G157" s="144">
        <f t="shared" si="142"/>
        <v>0.21650635094610965</v>
      </c>
      <c r="H157" s="144">
        <f t="shared" si="142"/>
        <v>0</v>
      </c>
      <c r="I157" s="144">
        <f t="shared" si="142"/>
        <v>0</v>
      </c>
      <c r="J157" s="144">
        <f t="shared" si="142"/>
        <v>0</v>
      </c>
      <c r="K157" s="144">
        <f t="shared" si="142"/>
        <v>0</v>
      </c>
      <c r="L157" s="144">
        <f t="shared" si="142"/>
        <v>0.21650635094610965</v>
      </c>
      <c r="M157" s="144">
        <f t="shared" si="142"/>
        <v>0.649519052838329</v>
      </c>
      <c r="N157" s="144">
        <f t="shared" si="142"/>
        <v>0.54486236794258425</v>
      </c>
      <c r="O157" s="144">
        <f t="shared" si="142"/>
        <v>0</v>
      </c>
      <c r="P157" s="144">
        <f t="shared" si="142"/>
        <v>0</v>
      </c>
      <c r="Q157" s="144">
        <f t="shared" si="142"/>
        <v>0</v>
      </c>
      <c r="R157" s="144">
        <f t="shared" si="142"/>
        <v>0</v>
      </c>
      <c r="S157" s="144">
        <f t="shared" si="142"/>
        <v>0</v>
      </c>
      <c r="T157" s="144">
        <f t="shared" si="142"/>
        <v>1.14564392373896</v>
      </c>
      <c r="U157" s="144">
        <f t="shared" si="142"/>
        <v>0</v>
      </c>
      <c r="V157" s="144">
        <f t="shared" si="142"/>
        <v>0</v>
      </c>
      <c r="W157" s="144">
        <f t="shared" si="142"/>
        <v>0</v>
      </c>
      <c r="X157" s="144">
        <f t="shared" si="142"/>
        <v>0.21650635094610965</v>
      </c>
      <c r="Y157" s="144">
        <f t="shared" si="142"/>
        <v>0.35355339059327379</v>
      </c>
      <c r="Z157" s="39">
        <f t="shared" si="142"/>
        <v>4.3156691254080171</v>
      </c>
      <c r="AA157" s="144">
        <f t="shared" ref="AA157" si="143">(_xlfn.STDEV.P(AA52,AA60,AA61,AA62))/SQRT(4)</f>
        <v>1.14564392373896</v>
      </c>
    </row>
    <row r="158" spans="1:27" x14ac:dyDescent="0.3">
      <c r="A158" s="153"/>
      <c r="B158" s="131">
        <v>2014</v>
      </c>
      <c r="C158" s="144">
        <f>(_xlfn.STDEV.P(C53,C57))/SQRT(2)</f>
        <v>2.8284271247461898</v>
      </c>
      <c r="D158" s="144">
        <f t="shared" ref="D158:Z158" si="144">(_xlfn.STDEV.P(D53,D57))/SQRT(2)</f>
        <v>0</v>
      </c>
      <c r="E158" s="144">
        <f t="shared" si="144"/>
        <v>0</v>
      </c>
      <c r="F158" s="144">
        <f t="shared" si="144"/>
        <v>0.70710678118654746</v>
      </c>
      <c r="G158" s="144">
        <f t="shared" si="144"/>
        <v>0.35355339059327373</v>
      </c>
      <c r="H158" s="144">
        <f t="shared" si="144"/>
        <v>0</v>
      </c>
      <c r="I158" s="144">
        <f t="shared" si="144"/>
        <v>0</v>
      </c>
      <c r="J158" s="144">
        <f t="shared" si="144"/>
        <v>0</v>
      </c>
      <c r="K158" s="144">
        <f t="shared" si="144"/>
        <v>0</v>
      </c>
      <c r="L158" s="144">
        <f t="shared" si="144"/>
        <v>0</v>
      </c>
      <c r="M158" s="144">
        <f t="shared" si="144"/>
        <v>1.0606601717798212</v>
      </c>
      <c r="N158" s="144">
        <f t="shared" si="144"/>
        <v>1.4142135623730949</v>
      </c>
      <c r="O158" s="144">
        <f t="shared" si="144"/>
        <v>0</v>
      </c>
      <c r="P158" s="144">
        <f t="shared" si="144"/>
        <v>1.0606601717798212</v>
      </c>
      <c r="Q158" s="144">
        <f t="shared" si="144"/>
        <v>0</v>
      </c>
      <c r="R158" s="144">
        <f t="shared" si="144"/>
        <v>0</v>
      </c>
      <c r="S158" s="144">
        <f t="shared" si="144"/>
        <v>0</v>
      </c>
      <c r="T158" s="144">
        <f t="shared" si="144"/>
        <v>0</v>
      </c>
      <c r="U158" s="144">
        <f t="shared" si="144"/>
        <v>0</v>
      </c>
      <c r="V158" s="144">
        <f t="shared" si="144"/>
        <v>0</v>
      </c>
      <c r="W158" s="144">
        <f t="shared" si="144"/>
        <v>0</v>
      </c>
      <c r="X158" s="144">
        <f t="shared" si="144"/>
        <v>0</v>
      </c>
      <c r="Y158" s="144">
        <f t="shared" si="144"/>
        <v>0</v>
      </c>
      <c r="Z158" s="39">
        <f t="shared" si="144"/>
        <v>3.1819805153394638</v>
      </c>
      <c r="AA158" s="144">
        <f t="shared" ref="AA158" si="145">(_xlfn.STDEV.P(AA53,AA57))/SQRT(2)</f>
        <v>0.35355339059327373</v>
      </c>
    </row>
    <row r="159" spans="1:27" x14ac:dyDescent="0.3">
      <c r="A159" s="153"/>
      <c r="B159" s="131">
        <v>2015</v>
      </c>
      <c r="C159" s="144">
        <f>(_xlfn.STDEV.P(C54,C58))/SQRT(2)</f>
        <v>1.0606601717798212</v>
      </c>
      <c r="D159" s="144">
        <f t="shared" ref="D159:Z159" si="146">(_xlfn.STDEV.P(D54,D58))/SQRT(2)</f>
        <v>0</v>
      </c>
      <c r="E159" s="144">
        <f t="shared" si="146"/>
        <v>0</v>
      </c>
      <c r="F159" s="144">
        <f t="shared" si="146"/>
        <v>0</v>
      </c>
      <c r="G159" s="144">
        <f t="shared" si="146"/>
        <v>1.4142135623730949</v>
      </c>
      <c r="H159" s="144">
        <f t="shared" si="146"/>
        <v>0</v>
      </c>
      <c r="I159" s="144">
        <f t="shared" si="146"/>
        <v>0.35355339059327373</v>
      </c>
      <c r="J159" s="144">
        <f t="shared" si="146"/>
        <v>0</v>
      </c>
      <c r="K159" s="144">
        <f t="shared" si="146"/>
        <v>0</v>
      </c>
      <c r="L159" s="144">
        <f t="shared" si="146"/>
        <v>0.35355339059327373</v>
      </c>
      <c r="M159" s="144">
        <f t="shared" si="146"/>
        <v>1.0606601717798212</v>
      </c>
      <c r="N159" s="144">
        <f t="shared" si="146"/>
        <v>1.0606601717798212</v>
      </c>
      <c r="O159" s="144">
        <f t="shared" si="146"/>
        <v>0</v>
      </c>
      <c r="P159" s="144">
        <f t="shared" si="146"/>
        <v>0</v>
      </c>
      <c r="Q159" s="144">
        <f t="shared" si="146"/>
        <v>0</v>
      </c>
      <c r="R159" s="144">
        <f t="shared" si="146"/>
        <v>0</v>
      </c>
      <c r="S159" s="144">
        <f t="shared" si="146"/>
        <v>0</v>
      </c>
      <c r="T159" s="144">
        <f t="shared" si="146"/>
        <v>0</v>
      </c>
      <c r="U159" s="144">
        <f t="shared" si="146"/>
        <v>0</v>
      </c>
      <c r="V159" s="144">
        <f t="shared" si="146"/>
        <v>0</v>
      </c>
      <c r="W159" s="144">
        <f t="shared" si="146"/>
        <v>0</v>
      </c>
      <c r="X159" s="144">
        <f t="shared" si="146"/>
        <v>0</v>
      </c>
      <c r="Y159" s="144">
        <f t="shared" si="146"/>
        <v>1.0606601717798212</v>
      </c>
      <c r="Z159" s="39">
        <f t="shared" si="146"/>
        <v>2.1213203435596424</v>
      </c>
      <c r="AA159" s="144">
        <f t="shared" ref="AA159" si="147">(_xlfn.STDEV.P(AA54,AA58))/SQRT(2)</f>
        <v>1.0606601717798212</v>
      </c>
    </row>
    <row r="160" spans="1:27" x14ac:dyDescent="0.3">
      <c r="A160" s="154"/>
      <c r="B160" s="138">
        <v>2016</v>
      </c>
      <c r="C160" s="144">
        <f>(_xlfn.STDEV.P(C55,C59))/SQRT(2)</f>
        <v>2.8284271247461898</v>
      </c>
      <c r="D160" s="144">
        <f t="shared" ref="D160:Z160" si="148">(_xlfn.STDEV.P(D55,D59))/SQRT(2)</f>
        <v>0</v>
      </c>
      <c r="E160" s="144">
        <f t="shared" si="148"/>
        <v>0</v>
      </c>
      <c r="F160" s="144">
        <f t="shared" si="148"/>
        <v>0</v>
      </c>
      <c r="G160" s="144">
        <f t="shared" si="148"/>
        <v>1.0606601717798212</v>
      </c>
      <c r="H160" s="144">
        <f t="shared" si="148"/>
        <v>0</v>
      </c>
      <c r="I160" s="144">
        <f t="shared" si="148"/>
        <v>0</v>
      </c>
      <c r="J160" s="144">
        <f t="shared" si="148"/>
        <v>0</v>
      </c>
      <c r="K160" s="144">
        <f t="shared" si="148"/>
        <v>0</v>
      </c>
      <c r="L160" s="144">
        <f t="shared" si="148"/>
        <v>0.35355339059327373</v>
      </c>
      <c r="M160" s="144">
        <f t="shared" si="148"/>
        <v>1.0606601717798212</v>
      </c>
      <c r="N160" s="144">
        <f t="shared" si="148"/>
        <v>2.1213203435596424</v>
      </c>
      <c r="O160" s="144">
        <f t="shared" si="148"/>
        <v>0</v>
      </c>
      <c r="P160" s="144">
        <f t="shared" si="148"/>
        <v>0</v>
      </c>
      <c r="Q160" s="144">
        <f t="shared" si="148"/>
        <v>0</v>
      </c>
      <c r="R160" s="144">
        <f t="shared" si="148"/>
        <v>0</v>
      </c>
      <c r="S160" s="144">
        <f t="shared" si="148"/>
        <v>0</v>
      </c>
      <c r="T160" s="144">
        <f t="shared" si="148"/>
        <v>0.35355339059327373</v>
      </c>
      <c r="U160" s="144">
        <f t="shared" si="148"/>
        <v>0.35355339059327373</v>
      </c>
      <c r="V160" s="144">
        <f t="shared" si="148"/>
        <v>0.35355339059327373</v>
      </c>
      <c r="W160" s="144">
        <f t="shared" si="148"/>
        <v>0</v>
      </c>
      <c r="X160" s="144">
        <f t="shared" si="148"/>
        <v>0</v>
      </c>
      <c r="Y160" s="144">
        <f t="shared" si="148"/>
        <v>0.70710678118654746</v>
      </c>
      <c r="Z160" s="39">
        <f t="shared" si="148"/>
        <v>7.0710678118654746</v>
      </c>
      <c r="AA160" s="144">
        <f t="shared" ref="AA160" si="149">(_xlfn.STDEV.P(AA55,AA59))/SQRT(2)</f>
        <v>0.70710678118654746</v>
      </c>
    </row>
  </sheetData>
  <mergeCells count="19">
    <mergeCell ref="A142:A147"/>
    <mergeCell ref="A148:AA148"/>
    <mergeCell ref="A149:A154"/>
    <mergeCell ref="A155:A160"/>
    <mergeCell ref="A122:AA122"/>
    <mergeCell ref="A123:A128"/>
    <mergeCell ref="A129:A134"/>
    <mergeCell ref="A135:AA135"/>
    <mergeCell ref="A136:A141"/>
    <mergeCell ref="A110:A115"/>
    <mergeCell ref="A116:A121"/>
    <mergeCell ref="A65:AA65"/>
    <mergeCell ref="A80:AA80"/>
    <mergeCell ref="A109:AA109"/>
    <mergeCell ref="A107:AA107"/>
    <mergeCell ref="A66:A72"/>
    <mergeCell ref="A73:A79"/>
    <mergeCell ref="A98:A105"/>
    <mergeCell ref="A81:A96"/>
  </mergeCells>
  <conditionalFormatting sqref="C47:W47 U49:V51 O49:S51 G49:K51 C52:W64 Y52:Y64 C38:W45 Y38:Y45 Y47 X38:X64 C2:Y37">
    <cfRule type="cellIs" dxfId="27" priority="3" operator="lessThan">
      <formula>0.5</formula>
    </cfRule>
    <cfRule type="cellIs" dxfId="26" priority="4" operator="greaterThan">
      <formula>0.5</formula>
    </cfRule>
  </conditionalFormatting>
  <conditionalFormatting sqref="C46:W46 C48:W48 C49:F51 W49:W51 T49:T51 L49:N51 Y48:Y51 Y46">
    <cfRule type="cellIs" dxfId="25" priority="1" operator="lessThan">
      <formula>0.5</formula>
    </cfRule>
    <cfRule type="cellIs" dxfId="24" priority="2" operator="greaterThan">
      <formula>0.5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08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102" sqref="C102"/>
    </sheetView>
  </sheetViews>
  <sheetFormatPr defaultRowHeight="14.4" x14ac:dyDescent="0.3"/>
  <cols>
    <col min="2" max="2" width="12.33203125" customWidth="1"/>
    <col min="3" max="25" width="8.88671875" style="1"/>
    <col min="27" max="119" width="8.88671875" style="17"/>
  </cols>
  <sheetData>
    <row r="1" spans="1:119" x14ac:dyDescent="0.3">
      <c r="B1" s="17" t="s">
        <v>29</v>
      </c>
      <c r="C1" s="3" t="s">
        <v>80</v>
      </c>
      <c r="D1" s="3" t="s">
        <v>115</v>
      </c>
      <c r="E1" s="3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116</v>
      </c>
      <c r="X1" s="1" t="s">
        <v>192</v>
      </c>
      <c r="Y1" s="1" t="s">
        <v>99</v>
      </c>
      <c r="Z1" s="75" t="s">
        <v>117</v>
      </c>
    </row>
    <row r="2" spans="1:119" x14ac:dyDescent="0.3">
      <c r="A2" t="s">
        <v>110</v>
      </c>
      <c r="B2" s="18" t="s">
        <v>30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17">
        <f t="shared" ref="Z2:Z62" si="0">SUM(C2:Y2)</f>
        <v>0</v>
      </c>
    </row>
    <row r="3" spans="1:119" x14ac:dyDescent="0.3">
      <c r="A3" t="s">
        <v>111</v>
      </c>
      <c r="B3" s="18" t="s">
        <v>31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3</v>
      </c>
      <c r="N3" s="3">
        <v>2</v>
      </c>
      <c r="O3" s="3">
        <v>0</v>
      </c>
      <c r="P3" s="3">
        <v>1</v>
      </c>
      <c r="Q3" s="3">
        <v>1</v>
      </c>
      <c r="R3" s="3">
        <v>0</v>
      </c>
      <c r="S3" s="3">
        <v>0</v>
      </c>
      <c r="T3" s="3">
        <v>5</v>
      </c>
      <c r="U3" s="3">
        <v>0</v>
      </c>
      <c r="V3" s="3">
        <v>2</v>
      </c>
      <c r="W3" s="3">
        <v>0</v>
      </c>
      <c r="X3" s="3">
        <v>0</v>
      </c>
      <c r="Y3" s="3">
        <v>11</v>
      </c>
      <c r="Z3" s="17">
        <f t="shared" si="0"/>
        <v>26</v>
      </c>
    </row>
    <row r="4" spans="1:119" x14ac:dyDescent="0.3">
      <c r="A4" t="s">
        <v>112</v>
      </c>
      <c r="B4" s="18" t="s">
        <v>32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17">
        <f t="shared" si="0"/>
        <v>3</v>
      </c>
    </row>
    <row r="5" spans="1:119" x14ac:dyDescent="0.3">
      <c r="A5" t="s">
        <v>113</v>
      </c>
      <c r="B5" s="18" t="s">
        <v>33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3</v>
      </c>
      <c r="W5" s="3">
        <v>0</v>
      </c>
      <c r="X5" s="3">
        <v>0</v>
      </c>
      <c r="Y5" s="3">
        <v>0</v>
      </c>
      <c r="Z5" s="17">
        <f t="shared" si="0"/>
        <v>7</v>
      </c>
    </row>
    <row r="6" spans="1:119" x14ac:dyDescent="0.3">
      <c r="A6" s="5" t="s">
        <v>114</v>
      </c>
      <c r="B6" s="19" t="s">
        <v>78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2</v>
      </c>
      <c r="O6" s="2">
        <v>0</v>
      </c>
      <c r="P6" s="2">
        <v>2</v>
      </c>
      <c r="Q6" s="2">
        <v>0</v>
      </c>
      <c r="R6" s="2">
        <v>0</v>
      </c>
      <c r="S6" s="2">
        <v>0</v>
      </c>
      <c r="T6" s="2">
        <v>3</v>
      </c>
      <c r="U6" s="2">
        <v>0</v>
      </c>
      <c r="V6" s="2">
        <v>0</v>
      </c>
      <c r="W6" s="2">
        <v>0</v>
      </c>
      <c r="X6" s="2">
        <v>0</v>
      </c>
      <c r="Y6" s="2">
        <v>2</v>
      </c>
      <c r="Z6" s="17">
        <f t="shared" si="0"/>
        <v>12</v>
      </c>
    </row>
    <row r="7" spans="1:119" x14ac:dyDescent="0.3">
      <c r="A7" t="s">
        <v>110</v>
      </c>
      <c r="B7" s="13" t="s">
        <v>34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17">
        <f t="shared" si="0"/>
        <v>2</v>
      </c>
    </row>
    <row r="8" spans="1:119" x14ac:dyDescent="0.3">
      <c r="A8" t="s">
        <v>111</v>
      </c>
      <c r="B8" s="13" t="s">
        <v>35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3</v>
      </c>
      <c r="O8" s="3">
        <v>0</v>
      </c>
      <c r="P8" s="3">
        <v>4</v>
      </c>
      <c r="Q8" s="3">
        <v>0</v>
      </c>
      <c r="R8" s="3">
        <v>0</v>
      </c>
      <c r="S8" s="3">
        <v>0</v>
      </c>
      <c r="T8" s="3">
        <v>8</v>
      </c>
      <c r="U8" s="3">
        <v>1</v>
      </c>
      <c r="V8" s="3">
        <v>3</v>
      </c>
      <c r="W8" s="3">
        <v>0</v>
      </c>
      <c r="X8" s="3">
        <v>0</v>
      </c>
      <c r="Y8" s="3">
        <v>9</v>
      </c>
      <c r="Z8" s="17">
        <f t="shared" si="0"/>
        <v>29</v>
      </c>
    </row>
    <row r="9" spans="1:119" x14ac:dyDescent="0.3">
      <c r="A9" t="s">
        <v>112</v>
      </c>
      <c r="B9" s="13" t="s">
        <v>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17">
        <f t="shared" si="0"/>
        <v>2</v>
      </c>
    </row>
    <row r="10" spans="1:119" x14ac:dyDescent="0.3">
      <c r="A10" t="s">
        <v>113</v>
      </c>
      <c r="B10" s="13" t="s">
        <v>37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2</v>
      </c>
      <c r="V10" s="3">
        <v>0</v>
      </c>
      <c r="W10" s="3">
        <v>0</v>
      </c>
      <c r="X10" s="3">
        <v>0</v>
      </c>
      <c r="Y10" s="3">
        <v>0</v>
      </c>
      <c r="Z10" s="17">
        <f t="shared" si="0"/>
        <v>4</v>
      </c>
    </row>
    <row r="11" spans="1:119" x14ac:dyDescent="0.3">
      <c r="A11" s="5" t="s">
        <v>114</v>
      </c>
      <c r="B11" s="14" t="s">
        <v>79</v>
      </c>
      <c r="C11" s="2">
        <v>0</v>
      </c>
      <c r="D11" s="2">
        <v>0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6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5</v>
      </c>
      <c r="Z11" s="17">
        <f t="shared" si="0"/>
        <v>17</v>
      </c>
    </row>
    <row r="12" spans="1:119" x14ac:dyDescent="0.3">
      <c r="A12" t="s">
        <v>110</v>
      </c>
      <c r="B12" s="9" t="s">
        <v>38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17">
        <f t="shared" si="0"/>
        <v>0</v>
      </c>
    </row>
    <row r="13" spans="1:119" x14ac:dyDescent="0.3">
      <c r="A13" t="s">
        <v>111</v>
      </c>
      <c r="B13" s="9" t="s">
        <v>39</v>
      </c>
      <c r="C13" s="3">
        <v>0</v>
      </c>
      <c r="D13" s="3">
        <v>0</v>
      </c>
      <c r="E13" s="3">
        <v>0</v>
      </c>
      <c r="F13" s="3">
        <v>0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1</v>
      </c>
      <c r="O13" s="3">
        <v>0</v>
      </c>
      <c r="P13" s="3">
        <v>2</v>
      </c>
      <c r="Q13" s="3">
        <v>0</v>
      </c>
      <c r="R13" s="3">
        <v>0</v>
      </c>
      <c r="S13" s="3">
        <v>0</v>
      </c>
      <c r="T13" s="3">
        <v>3</v>
      </c>
      <c r="U13" s="3">
        <v>0</v>
      </c>
      <c r="V13" s="3">
        <v>4</v>
      </c>
      <c r="W13" s="3">
        <v>0</v>
      </c>
      <c r="X13" s="3">
        <v>0</v>
      </c>
      <c r="Y13" s="3">
        <v>3</v>
      </c>
      <c r="Z13" s="17">
        <f t="shared" si="0"/>
        <v>17</v>
      </c>
    </row>
    <row r="14" spans="1:119" x14ac:dyDescent="0.3">
      <c r="A14" t="s">
        <v>112</v>
      </c>
      <c r="B14" s="9" t="s">
        <v>40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17">
        <f t="shared" si="0"/>
        <v>3</v>
      </c>
    </row>
    <row r="15" spans="1:119" x14ac:dyDescent="0.3">
      <c r="A15" t="s">
        <v>113</v>
      </c>
      <c r="B15" s="9" t="s">
        <v>41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17">
        <f t="shared" si="0"/>
        <v>7</v>
      </c>
    </row>
    <row r="16" spans="1:119" s="5" customFormat="1" x14ac:dyDescent="0.3">
      <c r="A16" s="5" t="s">
        <v>114</v>
      </c>
      <c r="B16" s="10" t="s">
        <v>77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4</v>
      </c>
      <c r="N16" s="2">
        <v>1</v>
      </c>
      <c r="O16" s="2">
        <v>0</v>
      </c>
      <c r="P16" s="2">
        <v>4</v>
      </c>
      <c r="Q16" s="2">
        <v>0</v>
      </c>
      <c r="R16" s="2">
        <v>0</v>
      </c>
      <c r="S16" s="2">
        <v>0</v>
      </c>
      <c r="T16" s="2">
        <v>4</v>
      </c>
      <c r="U16" s="2">
        <v>0</v>
      </c>
      <c r="V16" s="2">
        <v>0</v>
      </c>
      <c r="W16" s="2">
        <v>0</v>
      </c>
      <c r="X16" s="2">
        <v>0</v>
      </c>
      <c r="Y16" s="2">
        <v>6</v>
      </c>
      <c r="Z16" s="17">
        <f t="shared" si="0"/>
        <v>21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</row>
    <row r="17" spans="1:26" x14ac:dyDescent="0.3">
      <c r="A17" t="s">
        <v>110</v>
      </c>
      <c r="B17" s="11" t="s">
        <v>42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17">
        <f t="shared" si="0"/>
        <v>0</v>
      </c>
    </row>
    <row r="18" spans="1:26" x14ac:dyDescent="0.3">
      <c r="A18" t="s">
        <v>111</v>
      </c>
      <c r="B18" s="11" t="s">
        <v>43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11</v>
      </c>
      <c r="U18" s="3">
        <v>1</v>
      </c>
      <c r="V18" s="3">
        <v>1</v>
      </c>
      <c r="W18" s="3">
        <v>0</v>
      </c>
      <c r="X18" s="3">
        <v>0</v>
      </c>
      <c r="Y18" s="3">
        <v>3</v>
      </c>
      <c r="Z18" s="17">
        <f t="shared" si="0"/>
        <v>20</v>
      </c>
    </row>
    <row r="19" spans="1:26" x14ac:dyDescent="0.3">
      <c r="A19" t="s">
        <v>112</v>
      </c>
      <c r="B19" s="11" t="s">
        <v>44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</v>
      </c>
      <c r="U19" s="3">
        <v>0</v>
      </c>
      <c r="V19" s="3">
        <v>1</v>
      </c>
      <c r="W19" s="3">
        <v>0</v>
      </c>
      <c r="X19" s="3">
        <v>0</v>
      </c>
      <c r="Y19" s="3">
        <v>0</v>
      </c>
      <c r="Z19" s="17">
        <f t="shared" si="0"/>
        <v>5</v>
      </c>
    </row>
    <row r="20" spans="1:26" x14ac:dyDescent="0.3">
      <c r="A20" t="s">
        <v>113</v>
      </c>
      <c r="B20" s="11" t="s">
        <v>45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17">
        <f t="shared" si="0"/>
        <v>1</v>
      </c>
    </row>
    <row r="21" spans="1:26" x14ac:dyDescent="0.3">
      <c r="A21" s="5" t="s">
        <v>114</v>
      </c>
      <c r="B21" s="12" t="s">
        <v>76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7</v>
      </c>
      <c r="Z21" s="17">
        <f t="shared" si="0"/>
        <v>13</v>
      </c>
    </row>
    <row r="22" spans="1:26" x14ac:dyDescent="0.3">
      <c r="A22" t="s">
        <v>111</v>
      </c>
      <c r="B22" s="6" t="s">
        <v>46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1</v>
      </c>
      <c r="Z22" s="17">
        <f t="shared" si="0"/>
        <v>1</v>
      </c>
    </row>
    <row r="23" spans="1:26" x14ac:dyDescent="0.3">
      <c r="A23" t="s">
        <v>112</v>
      </c>
      <c r="B23" s="6" t="s">
        <v>47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17">
        <f t="shared" si="0"/>
        <v>4</v>
      </c>
    </row>
    <row r="24" spans="1:26" x14ac:dyDescent="0.3">
      <c r="A24" t="s">
        <v>113</v>
      </c>
      <c r="B24" s="6" t="s">
        <v>48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2</v>
      </c>
      <c r="U24" s="3">
        <v>0</v>
      </c>
      <c r="V24" s="3">
        <v>1</v>
      </c>
      <c r="W24" s="3">
        <v>0</v>
      </c>
      <c r="X24" s="3">
        <v>0</v>
      </c>
      <c r="Y24" s="3">
        <v>0</v>
      </c>
      <c r="Z24" s="17">
        <f t="shared" si="0"/>
        <v>4</v>
      </c>
    </row>
    <row r="25" spans="1:26" x14ac:dyDescent="0.3">
      <c r="A25" s="5" t="s">
        <v>114</v>
      </c>
      <c r="B25" s="7" t="s">
        <v>71</v>
      </c>
      <c r="C25" s="2">
        <v>0</v>
      </c>
      <c r="D25" s="2">
        <v>0</v>
      </c>
      <c r="E25" s="2">
        <v>0</v>
      </c>
      <c r="F25" s="2">
        <v>1</v>
      </c>
      <c r="G25" s="2">
        <v>3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3</v>
      </c>
      <c r="U25" s="2">
        <v>1</v>
      </c>
      <c r="V25" s="2">
        <v>4</v>
      </c>
      <c r="W25" s="2">
        <v>0</v>
      </c>
      <c r="X25" s="2">
        <v>0</v>
      </c>
      <c r="Y25" s="2">
        <v>2</v>
      </c>
      <c r="Z25" s="17">
        <f t="shared" si="0"/>
        <v>17</v>
      </c>
    </row>
    <row r="26" spans="1:26" x14ac:dyDescent="0.3">
      <c r="A26" t="s">
        <v>111</v>
      </c>
      <c r="B26" s="8" t="s">
        <v>49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17">
        <f t="shared" si="0"/>
        <v>0</v>
      </c>
    </row>
    <row r="27" spans="1:26" x14ac:dyDescent="0.3">
      <c r="A27" t="s">
        <v>112</v>
      </c>
      <c r="B27" s="8" t="s">
        <v>50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17">
        <f t="shared" si="0"/>
        <v>1</v>
      </c>
    </row>
    <row r="28" spans="1:26" x14ac:dyDescent="0.3">
      <c r="A28" t="s">
        <v>113</v>
      </c>
      <c r="B28" s="8" t="s">
        <v>51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17">
        <f t="shared" si="0"/>
        <v>5</v>
      </c>
    </row>
    <row r="29" spans="1:26" ht="15" thickBot="1" x14ac:dyDescent="0.35">
      <c r="A29" s="22" t="s">
        <v>114</v>
      </c>
      <c r="B29" s="15" t="s">
        <v>72</v>
      </c>
      <c r="C29" s="16">
        <v>1</v>
      </c>
      <c r="D29" s="16">
        <v>0</v>
      </c>
      <c r="E29" s="16">
        <v>0</v>
      </c>
      <c r="F29" s="16">
        <v>1</v>
      </c>
      <c r="G29" s="16">
        <v>3</v>
      </c>
      <c r="H29" s="16">
        <v>0</v>
      </c>
      <c r="I29" s="16">
        <v>0</v>
      </c>
      <c r="J29" s="16">
        <v>0</v>
      </c>
      <c r="K29" s="16">
        <v>0</v>
      </c>
      <c r="L29" s="16">
        <v>2</v>
      </c>
      <c r="M29" s="16">
        <v>5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3</v>
      </c>
      <c r="U29" s="16">
        <v>0</v>
      </c>
      <c r="V29" s="16">
        <v>0</v>
      </c>
      <c r="W29" s="16">
        <v>0</v>
      </c>
      <c r="X29" s="16">
        <v>0</v>
      </c>
      <c r="Y29" s="16">
        <v>4</v>
      </c>
      <c r="Z29" s="17">
        <f t="shared" si="0"/>
        <v>19</v>
      </c>
    </row>
    <row r="30" spans="1:26" s="17" customFormat="1" x14ac:dyDescent="0.3">
      <c r="A30" s="17" t="str">
        <f t="shared" ref="A30:A62" si="1">RIGHT(B30,4)</f>
        <v>2012</v>
      </c>
      <c r="B30" s="18" t="s">
        <v>106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17">
        <f t="shared" si="0"/>
        <v>0</v>
      </c>
    </row>
    <row r="31" spans="1:26" s="17" customFormat="1" x14ac:dyDescent="0.3">
      <c r="A31" s="17" t="str">
        <f t="shared" si="1"/>
        <v>2012</v>
      </c>
      <c r="B31" s="13" t="s">
        <v>107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17">
        <f t="shared" si="0"/>
        <v>0</v>
      </c>
    </row>
    <row r="32" spans="1:26" s="17" customFormat="1" x14ac:dyDescent="0.3">
      <c r="A32" s="17" t="str">
        <f t="shared" si="1"/>
        <v>2012</v>
      </c>
      <c r="B32" s="9" t="s">
        <v>108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17">
        <f t="shared" si="0"/>
        <v>0</v>
      </c>
    </row>
    <row r="33" spans="1:119" s="17" customFormat="1" x14ac:dyDescent="0.3">
      <c r="A33" s="17" t="str">
        <f t="shared" si="1"/>
        <v>2012</v>
      </c>
      <c r="B33" s="12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17">
        <f t="shared" si="0"/>
        <v>2</v>
      </c>
    </row>
    <row r="34" spans="1:119" s="23" customFormat="1" x14ac:dyDescent="0.3">
      <c r="A34" s="23" t="str">
        <f t="shared" si="1"/>
        <v>2011</v>
      </c>
      <c r="B34" s="6" t="s">
        <v>52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17">
        <f t="shared" si="0"/>
        <v>0</v>
      </c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</row>
    <row r="35" spans="1:119" s="17" customFormat="1" x14ac:dyDescent="0.3">
      <c r="A35" s="17" t="str">
        <f t="shared" si="1"/>
        <v>2012</v>
      </c>
      <c r="B35" s="6" t="s">
        <v>53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2</v>
      </c>
      <c r="M35" s="3">
        <v>0</v>
      </c>
      <c r="N35" s="3">
        <v>1</v>
      </c>
      <c r="O35" s="3">
        <v>0</v>
      </c>
      <c r="P35" s="3">
        <v>1</v>
      </c>
      <c r="Q35" s="3">
        <v>0</v>
      </c>
      <c r="R35" s="3">
        <v>0</v>
      </c>
      <c r="S35" s="3">
        <v>0</v>
      </c>
      <c r="T35" s="3">
        <v>9</v>
      </c>
      <c r="U35" s="3">
        <v>0</v>
      </c>
      <c r="V35" s="3">
        <v>2</v>
      </c>
      <c r="W35" s="3">
        <v>0</v>
      </c>
      <c r="X35" s="3">
        <v>0</v>
      </c>
      <c r="Y35" s="3">
        <v>6</v>
      </c>
      <c r="Z35" s="17">
        <f t="shared" si="0"/>
        <v>22</v>
      </c>
    </row>
    <row r="36" spans="1:119" s="17" customFormat="1" x14ac:dyDescent="0.3">
      <c r="A36" s="17" t="str">
        <f t="shared" si="1"/>
        <v>2014</v>
      </c>
      <c r="B36" s="6" t="s">
        <v>54</v>
      </c>
      <c r="C36" s="3">
        <v>0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2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2</v>
      </c>
      <c r="W36" s="3">
        <v>0</v>
      </c>
      <c r="X36" s="3">
        <v>0</v>
      </c>
      <c r="Y36" s="3">
        <v>0</v>
      </c>
      <c r="Z36" s="17">
        <f t="shared" si="0"/>
        <v>7</v>
      </c>
    </row>
    <row r="37" spans="1:119" s="17" customFormat="1" x14ac:dyDescent="0.3">
      <c r="A37" s="17" t="str">
        <f t="shared" si="1"/>
        <v>2015</v>
      </c>
      <c r="B37" s="6" t="s">
        <v>55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2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17">
        <f t="shared" si="0"/>
        <v>2</v>
      </c>
    </row>
    <row r="38" spans="1:119" s="17" customFormat="1" x14ac:dyDescent="0.3">
      <c r="A38" s="17" t="str">
        <f t="shared" si="1"/>
        <v>2016</v>
      </c>
      <c r="B38" s="6" t="s">
        <v>69</v>
      </c>
      <c r="C38" s="2">
        <v>0</v>
      </c>
      <c r="D38" s="2">
        <v>0</v>
      </c>
      <c r="E38" s="2">
        <v>0</v>
      </c>
      <c r="F38" s="2">
        <v>0</v>
      </c>
      <c r="G38" s="2">
        <v>2</v>
      </c>
      <c r="H38" s="2">
        <v>0</v>
      </c>
      <c r="I38" s="2">
        <v>0</v>
      </c>
      <c r="J38" s="2">
        <v>0</v>
      </c>
      <c r="K38" s="2">
        <v>0</v>
      </c>
      <c r="L38" s="2">
        <v>2</v>
      </c>
      <c r="M38" s="2">
        <v>1</v>
      </c>
      <c r="N38" s="2">
        <v>1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5</v>
      </c>
      <c r="U38" s="2">
        <v>0</v>
      </c>
      <c r="V38" s="2">
        <v>0</v>
      </c>
      <c r="W38" s="2">
        <v>0</v>
      </c>
      <c r="X38" s="2">
        <v>0</v>
      </c>
      <c r="Y38" s="2">
        <v>3</v>
      </c>
      <c r="Z38" s="17">
        <f t="shared" si="0"/>
        <v>15</v>
      </c>
    </row>
    <row r="39" spans="1:119" s="23" customFormat="1" x14ac:dyDescent="0.3">
      <c r="A39" s="23" t="str">
        <f t="shared" si="1"/>
        <v>2011</v>
      </c>
      <c r="B39" s="20" t="s">
        <v>56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17">
        <f t="shared" si="0"/>
        <v>1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</row>
    <row r="40" spans="1:119" s="17" customFormat="1" x14ac:dyDescent="0.3">
      <c r="A40" s="17" t="str">
        <f t="shared" si="1"/>
        <v>2014</v>
      </c>
      <c r="B40" s="8" t="s">
        <v>57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17">
        <f t="shared" si="0"/>
        <v>0</v>
      </c>
    </row>
    <row r="41" spans="1:119" s="17" customFormat="1" x14ac:dyDescent="0.3">
      <c r="A41" s="17" t="str">
        <f t="shared" si="1"/>
        <v>2015</v>
      </c>
      <c r="B41" s="8" t="s">
        <v>58</v>
      </c>
      <c r="C41" s="3">
        <v>0</v>
      </c>
      <c r="D41" s="3">
        <v>0</v>
      </c>
      <c r="E41" s="3">
        <v>0</v>
      </c>
      <c r="F41" s="3">
        <v>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2</v>
      </c>
      <c r="V41" s="3">
        <v>0</v>
      </c>
      <c r="W41" s="3">
        <v>0</v>
      </c>
      <c r="X41" s="3">
        <v>0</v>
      </c>
      <c r="Y41" s="3">
        <v>0</v>
      </c>
      <c r="Z41" s="17">
        <f t="shared" si="0"/>
        <v>5</v>
      </c>
    </row>
    <row r="42" spans="1:119" s="22" customFormat="1" ht="15" thickBot="1" x14ac:dyDescent="0.35">
      <c r="A42" s="22" t="str">
        <f t="shared" si="1"/>
        <v>2016</v>
      </c>
      <c r="B42" s="15" t="s">
        <v>70</v>
      </c>
      <c r="C42" s="16">
        <v>0</v>
      </c>
      <c r="D42" s="16">
        <v>0</v>
      </c>
      <c r="E42" s="16">
        <v>0</v>
      </c>
      <c r="F42" s="16">
        <v>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>
        <v>1</v>
      </c>
      <c r="R42" s="16">
        <v>0</v>
      </c>
      <c r="S42" s="16">
        <v>0</v>
      </c>
      <c r="T42" s="16">
        <v>4</v>
      </c>
      <c r="U42" s="16">
        <v>2</v>
      </c>
      <c r="V42" s="16">
        <v>0</v>
      </c>
      <c r="W42" s="16">
        <v>0</v>
      </c>
      <c r="X42" s="16">
        <v>0</v>
      </c>
      <c r="Y42" s="16">
        <v>3</v>
      </c>
      <c r="Z42" s="17">
        <f t="shared" si="0"/>
        <v>12</v>
      </c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</row>
    <row r="43" spans="1:119" s="17" customFormat="1" x14ac:dyDescent="0.3">
      <c r="A43" s="123" t="str">
        <f t="shared" si="1"/>
        <v>2011</v>
      </c>
      <c r="B43" s="124" t="s">
        <v>100</v>
      </c>
      <c r="C43" s="125">
        <v>0</v>
      </c>
      <c r="D43" s="125">
        <v>0</v>
      </c>
      <c r="E43" s="125">
        <v>0</v>
      </c>
      <c r="F43" s="125">
        <v>0</v>
      </c>
      <c r="G43" s="125">
        <v>0</v>
      </c>
      <c r="H43" s="125">
        <v>0</v>
      </c>
      <c r="I43" s="125">
        <v>0</v>
      </c>
      <c r="J43" s="125">
        <v>0</v>
      </c>
      <c r="K43" s="125">
        <v>0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  <c r="Q43" s="125">
        <v>0</v>
      </c>
      <c r="R43" s="125">
        <v>0</v>
      </c>
      <c r="S43" s="125">
        <v>0</v>
      </c>
      <c r="T43" s="125">
        <v>0</v>
      </c>
      <c r="U43" s="125">
        <v>0</v>
      </c>
      <c r="V43" s="125">
        <v>0</v>
      </c>
      <c r="W43" s="125">
        <v>0</v>
      </c>
      <c r="X43" s="125">
        <v>0</v>
      </c>
      <c r="Y43" s="125">
        <v>0</v>
      </c>
      <c r="Z43" s="17">
        <f t="shared" si="0"/>
        <v>0</v>
      </c>
    </row>
    <row r="44" spans="1:119" s="17" customFormat="1" x14ac:dyDescent="0.3">
      <c r="A44" s="5" t="str">
        <f t="shared" si="1"/>
        <v>2011</v>
      </c>
      <c r="B44" s="122" t="s">
        <v>101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17">
        <f t="shared" si="0"/>
        <v>0</v>
      </c>
    </row>
    <row r="45" spans="1:119" s="17" customFormat="1" x14ac:dyDescent="0.3">
      <c r="A45" s="17" t="str">
        <f t="shared" si="1"/>
        <v>2011</v>
      </c>
      <c r="B45" s="6" t="s">
        <v>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17">
        <f t="shared" si="0"/>
        <v>0</v>
      </c>
    </row>
    <row r="46" spans="1:119" s="17" customFormat="1" x14ac:dyDescent="0.3">
      <c r="A46" s="17" t="str">
        <f t="shared" ref="A46:A51" si="2">RIGHT(B46,4)</f>
        <v>2012</v>
      </c>
      <c r="B46" s="6" t="s">
        <v>104</v>
      </c>
      <c r="C46" s="3">
        <f>-C486</f>
        <v>0</v>
      </c>
      <c r="D46" s="3">
        <v>0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2</v>
      </c>
      <c r="N46" s="3">
        <v>2</v>
      </c>
      <c r="O46" s="3">
        <v>0</v>
      </c>
      <c r="P46" s="3">
        <v>2</v>
      </c>
      <c r="Q46" s="3">
        <v>0</v>
      </c>
      <c r="R46" s="3">
        <v>0</v>
      </c>
      <c r="S46" s="3">
        <v>0</v>
      </c>
      <c r="T46" s="3">
        <v>8</v>
      </c>
      <c r="U46" s="3">
        <v>0</v>
      </c>
      <c r="V46" s="3">
        <v>2</v>
      </c>
      <c r="W46" s="3">
        <v>0</v>
      </c>
      <c r="X46" s="3">
        <v>0</v>
      </c>
      <c r="Y46" s="3">
        <v>4</v>
      </c>
      <c r="Z46" s="17">
        <f t="shared" si="0"/>
        <v>21</v>
      </c>
    </row>
    <row r="47" spans="1:119" s="17" customFormat="1" x14ac:dyDescent="0.3">
      <c r="A47" s="17" t="str">
        <f t="shared" si="2"/>
        <v>2011</v>
      </c>
      <c r="B47" s="8" t="s">
        <v>68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17">
        <f t="shared" si="0"/>
        <v>1</v>
      </c>
    </row>
    <row r="48" spans="1:119" s="22" customFormat="1" ht="15" thickBot="1" x14ac:dyDescent="0.35">
      <c r="A48" s="22" t="str">
        <f t="shared" si="2"/>
        <v>2012</v>
      </c>
      <c r="B48" s="15" t="s">
        <v>105</v>
      </c>
      <c r="C48" s="16">
        <v>0</v>
      </c>
      <c r="D48" s="16">
        <v>0</v>
      </c>
      <c r="E48" s="16">
        <v>0</v>
      </c>
      <c r="F48" s="16">
        <v>0</v>
      </c>
      <c r="G48" s="16">
        <v>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2</v>
      </c>
      <c r="O48" s="16">
        <v>0</v>
      </c>
      <c r="P48" s="16">
        <v>2</v>
      </c>
      <c r="Q48" s="16">
        <v>0</v>
      </c>
      <c r="R48" s="16">
        <v>0</v>
      </c>
      <c r="S48" s="16">
        <v>0</v>
      </c>
      <c r="T48" s="16">
        <v>8</v>
      </c>
      <c r="U48" s="16">
        <v>0</v>
      </c>
      <c r="V48" s="16">
        <v>0</v>
      </c>
      <c r="W48" s="16">
        <v>0</v>
      </c>
      <c r="X48" s="16">
        <v>0</v>
      </c>
      <c r="Y48" s="16">
        <v>3</v>
      </c>
      <c r="Z48" s="17">
        <f t="shared" si="0"/>
        <v>16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</row>
    <row r="49" spans="1:176" s="17" customFormat="1" x14ac:dyDescent="0.3">
      <c r="A49" s="21" t="str">
        <f t="shared" si="2"/>
        <v>2012</v>
      </c>
      <c r="B49" s="30" t="s">
        <v>185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17">
        <f t="shared" si="0"/>
        <v>0</v>
      </c>
    </row>
    <row r="50" spans="1:176" s="17" customFormat="1" x14ac:dyDescent="0.3">
      <c r="A50" s="21" t="str">
        <f t="shared" si="2"/>
        <v>2012</v>
      </c>
      <c r="B50" s="30" t="s">
        <v>186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17">
        <f t="shared" si="0"/>
        <v>0</v>
      </c>
    </row>
    <row r="51" spans="1:176" s="17" customFormat="1" x14ac:dyDescent="0.3">
      <c r="A51" s="113" t="str">
        <f t="shared" si="2"/>
        <v>2012</v>
      </c>
      <c r="B51" s="33" t="s">
        <v>247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17">
        <f t="shared" si="0"/>
        <v>0</v>
      </c>
    </row>
    <row r="52" spans="1:176" x14ac:dyDescent="0.3">
      <c r="A52" t="str">
        <f t="shared" si="1"/>
        <v>2013</v>
      </c>
      <c r="B52" s="30" t="s">
        <v>64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17">
        <f t="shared" si="0"/>
        <v>0</v>
      </c>
    </row>
    <row r="53" spans="1:176" x14ac:dyDescent="0.3">
      <c r="A53" t="str">
        <f t="shared" si="1"/>
        <v>2014</v>
      </c>
      <c r="B53" s="30" t="s">
        <v>65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17">
        <f t="shared" si="0"/>
        <v>1</v>
      </c>
    </row>
    <row r="54" spans="1:176" x14ac:dyDescent="0.3">
      <c r="A54" t="str">
        <f t="shared" si="1"/>
        <v>2015</v>
      </c>
      <c r="B54" s="30" t="s">
        <v>66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17">
        <f t="shared" si="0"/>
        <v>2</v>
      </c>
    </row>
    <row r="55" spans="1:176" x14ac:dyDescent="0.3">
      <c r="A55" s="5" t="str">
        <f t="shared" si="1"/>
        <v>2016</v>
      </c>
      <c r="B55" s="33" t="s">
        <v>74</v>
      </c>
      <c r="C55" s="2">
        <v>12</v>
      </c>
      <c r="D55" s="2">
        <v>0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1</v>
      </c>
      <c r="Z55" s="17">
        <f t="shared" si="0"/>
        <v>19</v>
      </c>
    </row>
    <row r="56" spans="1:176" x14ac:dyDescent="0.3">
      <c r="A56" t="str">
        <f t="shared" si="1"/>
        <v>2011</v>
      </c>
      <c r="B56" s="30" t="s">
        <v>61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17">
        <f t="shared" si="0"/>
        <v>0</v>
      </c>
    </row>
    <row r="57" spans="1:176" x14ac:dyDescent="0.3">
      <c r="A57" t="str">
        <f t="shared" si="1"/>
        <v>2014</v>
      </c>
      <c r="B57" s="30" t="s">
        <v>63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17">
        <f t="shared" si="0"/>
        <v>1</v>
      </c>
    </row>
    <row r="58" spans="1:176" ht="15" customHeight="1" x14ac:dyDescent="0.3">
      <c r="A58" s="17" t="str">
        <f t="shared" si="1"/>
        <v>2015</v>
      </c>
      <c r="B58" s="30" t="s">
        <v>62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17">
        <f t="shared" si="0"/>
        <v>0</v>
      </c>
    </row>
    <row r="59" spans="1:176" ht="15" customHeight="1" x14ac:dyDescent="0.3">
      <c r="A59" s="5" t="str">
        <f t="shared" si="1"/>
        <v>2016</v>
      </c>
      <c r="B59" s="33" t="s">
        <v>75</v>
      </c>
      <c r="C59" s="2">
        <v>14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1</v>
      </c>
      <c r="Z59" s="17">
        <f t="shared" si="0"/>
        <v>15</v>
      </c>
    </row>
    <row r="60" spans="1:176" ht="15" customHeight="1" x14ac:dyDescent="0.3">
      <c r="A60" t="str">
        <f t="shared" si="1"/>
        <v>2013</v>
      </c>
      <c r="B60" s="30" t="s">
        <v>189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17">
        <f t="shared" si="0"/>
        <v>0</v>
      </c>
    </row>
    <row r="61" spans="1:176" ht="15" customHeight="1" x14ac:dyDescent="0.3">
      <c r="A61" t="str">
        <f t="shared" si="1"/>
        <v>2013</v>
      </c>
      <c r="B61" s="30" t="s">
        <v>188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17">
        <f t="shared" si="0"/>
        <v>0</v>
      </c>
    </row>
    <row r="62" spans="1:176" ht="15" customHeight="1" thickBot="1" x14ac:dyDescent="0.35">
      <c r="A62" s="22" t="str">
        <f t="shared" si="1"/>
        <v>2013</v>
      </c>
      <c r="B62" s="117" t="s">
        <v>190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7">
        <f t="shared" si="0"/>
        <v>0</v>
      </c>
    </row>
    <row r="63" spans="1:176" ht="15" customHeight="1" x14ac:dyDescent="0.3">
      <c r="A63" s="145">
        <v>2016</v>
      </c>
      <c r="B63" s="146" t="s">
        <v>182</v>
      </c>
      <c r="C63" s="150">
        <v>0</v>
      </c>
      <c r="D63" s="150">
        <v>0</v>
      </c>
      <c r="E63" s="150">
        <v>0</v>
      </c>
      <c r="F63" s="150">
        <v>0</v>
      </c>
      <c r="G63" s="150">
        <v>0</v>
      </c>
      <c r="H63" s="150">
        <v>0</v>
      </c>
      <c r="I63" s="150">
        <v>0</v>
      </c>
      <c r="J63" s="150">
        <v>0</v>
      </c>
      <c r="K63" s="150">
        <v>0</v>
      </c>
      <c r="L63" s="150">
        <v>0</v>
      </c>
      <c r="M63" s="150">
        <v>0</v>
      </c>
      <c r="N63" s="150">
        <v>0</v>
      </c>
      <c r="O63" s="150">
        <v>0</v>
      </c>
      <c r="P63" s="150">
        <v>0</v>
      </c>
      <c r="Q63" s="150">
        <v>0</v>
      </c>
      <c r="R63" s="150">
        <v>0</v>
      </c>
      <c r="S63" s="150">
        <v>0</v>
      </c>
      <c r="T63" s="150">
        <v>0</v>
      </c>
      <c r="U63" s="150">
        <v>0</v>
      </c>
      <c r="V63" s="150">
        <v>0</v>
      </c>
      <c r="W63" s="150">
        <v>0</v>
      </c>
      <c r="X63" s="150">
        <v>0</v>
      </c>
      <c r="Y63" s="150">
        <v>0</v>
      </c>
      <c r="Z63" s="147">
        <f t="shared" ref="Z63:Z64" si="3">SUM(C63:Y63)</f>
        <v>0</v>
      </c>
      <c r="AA63" s="21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</row>
    <row r="64" spans="1:176" ht="15" customHeight="1" x14ac:dyDescent="0.3">
      <c r="A64" s="145">
        <v>2016</v>
      </c>
      <c r="B64" s="146" t="s">
        <v>183</v>
      </c>
      <c r="C64" s="150">
        <v>0</v>
      </c>
      <c r="D64" s="150">
        <v>0</v>
      </c>
      <c r="E64" s="150">
        <v>0</v>
      </c>
      <c r="F64" s="150">
        <v>0</v>
      </c>
      <c r="G64" s="150">
        <v>0</v>
      </c>
      <c r="H64" s="150">
        <v>0</v>
      </c>
      <c r="I64" s="150">
        <v>0</v>
      </c>
      <c r="J64" s="150">
        <v>0</v>
      </c>
      <c r="K64" s="150">
        <v>0</v>
      </c>
      <c r="L64" s="150">
        <v>0</v>
      </c>
      <c r="M64" s="150">
        <v>0</v>
      </c>
      <c r="N64" s="150">
        <v>0</v>
      </c>
      <c r="O64" s="150">
        <v>0</v>
      </c>
      <c r="P64" s="150">
        <v>0</v>
      </c>
      <c r="Q64" s="150">
        <v>0</v>
      </c>
      <c r="R64" s="150">
        <v>0</v>
      </c>
      <c r="S64" s="150">
        <v>0</v>
      </c>
      <c r="T64" s="150">
        <v>0</v>
      </c>
      <c r="U64" s="150">
        <v>0</v>
      </c>
      <c r="V64" s="150">
        <v>0</v>
      </c>
      <c r="W64" s="150">
        <v>0</v>
      </c>
      <c r="X64" s="150">
        <v>0</v>
      </c>
      <c r="Y64" s="150">
        <v>0</v>
      </c>
      <c r="Z64" s="147">
        <f t="shared" si="3"/>
        <v>0</v>
      </c>
      <c r="AA64" s="21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</row>
    <row r="65" spans="1:119" x14ac:dyDescent="0.3">
      <c r="A65" s="157" t="s">
        <v>251</v>
      </c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spans="1:119" x14ac:dyDescent="0.3">
      <c r="A66" s="152" t="s">
        <v>253</v>
      </c>
      <c r="B66" s="134">
        <v>2011</v>
      </c>
      <c r="C66" s="1">
        <f>SUM(C2, C7, C12, C17,C34,C39,C43,C44,C45,C47)</f>
        <v>0</v>
      </c>
      <c r="D66" s="1">
        <f t="shared" ref="D66:Z66" si="4">SUM(D2, D7, D12, D17,D34,D39,D43,D44,D45,D47)</f>
        <v>0</v>
      </c>
      <c r="E66" s="1">
        <f t="shared" si="4"/>
        <v>0</v>
      </c>
      <c r="F66" s="1">
        <f t="shared" si="4"/>
        <v>0</v>
      </c>
      <c r="G66" s="1">
        <f t="shared" si="4"/>
        <v>0</v>
      </c>
      <c r="H66" s="1">
        <f t="shared" si="4"/>
        <v>0</v>
      </c>
      <c r="I66" s="1">
        <f t="shared" si="4"/>
        <v>0</v>
      </c>
      <c r="J66" s="1">
        <f t="shared" si="4"/>
        <v>0</v>
      </c>
      <c r="K66" s="1">
        <f t="shared" si="4"/>
        <v>0</v>
      </c>
      <c r="L66" s="1">
        <f t="shared" si="4"/>
        <v>0</v>
      </c>
      <c r="M66" s="1">
        <f t="shared" si="4"/>
        <v>0</v>
      </c>
      <c r="N66" s="1">
        <f t="shared" si="4"/>
        <v>2</v>
      </c>
      <c r="O66" s="1">
        <f t="shared" si="4"/>
        <v>0</v>
      </c>
      <c r="P66" s="1">
        <f t="shared" si="4"/>
        <v>0</v>
      </c>
      <c r="Q66" s="1">
        <f t="shared" si="4"/>
        <v>2</v>
      </c>
      <c r="R66" s="1">
        <f t="shared" si="4"/>
        <v>0</v>
      </c>
      <c r="S66" s="1">
        <f t="shared" si="4"/>
        <v>0</v>
      </c>
      <c r="T66" s="1">
        <f t="shared" si="4"/>
        <v>0</v>
      </c>
      <c r="U66" s="1">
        <f t="shared" si="4"/>
        <v>0</v>
      </c>
      <c r="V66" s="1">
        <f t="shared" si="4"/>
        <v>0</v>
      </c>
      <c r="W66" s="1">
        <f t="shared" si="4"/>
        <v>0</v>
      </c>
      <c r="X66" s="1">
        <f t="shared" si="4"/>
        <v>0</v>
      </c>
      <c r="Y66" s="1">
        <f t="shared" si="4"/>
        <v>0</v>
      </c>
      <c r="Z66" s="39">
        <f t="shared" si="4"/>
        <v>4</v>
      </c>
    </row>
    <row r="67" spans="1:119" x14ac:dyDescent="0.3">
      <c r="A67" s="153"/>
      <c r="B67" s="135">
        <v>2012</v>
      </c>
      <c r="C67" s="1">
        <f>SUM(C3, C8,C13,C18,C22,C26,C30,C31,C32,C33,C35,C46,C48)</f>
        <v>0</v>
      </c>
      <c r="D67" s="1">
        <f t="shared" ref="D67:Z67" si="5">SUM(D3, D8,D13,D18,D22,D26,D30,D31,D32,D33,D35,D46,D48)</f>
        <v>0</v>
      </c>
      <c r="E67" s="1">
        <f t="shared" si="5"/>
        <v>0</v>
      </c>
      <c r="F67" s="1">
        <f t="shared" si="5"/>
        <v>2</v>
      </c>
      <c r="G67" s="1">
        <f t="shared" si="5"/>
        <v>5</v>
      </c>
      <c r="H67" s="1">
        <f t="shared" si="5"/>
        <v>0</v>
      </c>
      <c r="I67" s="1">
        <f t="shared" si="5"/>
        <v>0</v>
      </c>
      <c r="J67" s="1">
        <f t="shared" si="5"/>
        <v>0</v>
      </c>
      <c r="K67" s="1">
        <f t="shared" si="5"/>
        <v>0</v>
      </c>
      <c r="L67" s="1">
        <f t="shared" si="5"/>
        <v>5</v>
      </c>
      <c r="M67" s="1">
        <f t="shared" si="5"/>
        <v>8</v>
      </c>
      <c r="N67" s="1">
        <f t="shared" si="5"/>
        <v>13</v>
      </c>
      <c r="O67" s="1">
        <f t="shared" si="5"/>
        <v>0</v>
      </c>
      <c r="P67" s="1">
        <f t="shared" si="5"/>
        <v>12</v>
      </c>
      <c r="Q67" s="1">
        <f t="shared" si="5"/>
        <v>1</v>
      </c>
      <c r="R67" s="1">
        <f t="shared" si="5"/>
        <v>0</v>
      </c>
      <c r="S67" s="1">
        <f t="shared" si="5"/>
        <v>0</v>
      </c>
      <c r="T67" s="1">
        <f t="shared" si="5"/>
        <v>52</v>
      </c>
      <c r="U67" s="1">
        <f t="shared" si="5"/>
        <v>2</v>
      </c>
      <c r="V67" s="1">
        <f t="shared" si="5"/>
        <v>14</v>
      </c>
      <c r="W67" s="1">
        <f t="shared" si="5"/>
        <v>0</v>
      </c>
      <c r="X67" s="1">
        <f t="shared" si="5"/>
        <v>0</v>
      </c>
      <c r="Y67" s="1">
        <f t="shared" si="5"/>
        <v>40</v>
      </c>
      <c r="Z67" s="39">
        <f t="shared" si="5"/>
        <v>154</v>
      </c>
    </row>
    <row r="68" spans="1:119" x14ac:dyDescent="0.3">
      <c r="A68" s="153"/>
      <c r="B68" s="135">
        <v>2013</v>
      </c>
      <c r="C68" s="1">
        <f>0</f>
        <v>0</v>
      </c>
      <c r="D68" s="1">
        <f>0</f>
        <v>0</v>
      </c>
      <c r="E68" s="1">
        <f>0</f>
        <v>0</v>
      </c>
      <c r="F68" s="1">
        <f>0</f>
        <v>0</v>
      </c>
      <c r="G68" s="1">
        <f>0</f>
        <v>0</v>
      </c>
      <c r="H68" s="1">
        <f>0</f>
        <v>0</v>
      </c>
      <c r="I68" s="1">
        <f>0</f>
        <v>0</v>
      </c>
      <c r="J68" s="1">
        <f>0</f>
        <v>0</v>
      </c>
      <c r="K68" s="1">
        <f>0</f>
        <v>0</v>
      </c>
      <c r="L68" s="1">
        <f>0</f>
        <v>0</v>
      </c>
      <c r="M68" s="1">
        <f>0</f>
        <v>0</v>
      </c>
      <c r="N68" s="1">
        <f>0</f>
        <v>0</v>
      </c>
      <c r="O68" s="1">
        <f>0</f>
        <v>0</v>
      </c>
      <c r="P68" s="1">
        <f>0</f>
        <v>0</v>
      </c>
      <c r="Q68" s="1">
        <f>0</f>
        <v>0</v>
      </c>
      <c r="R68" s="1">
        <f>0</f>
        <v>0</v>
      </c>
      <c r="S68" s="1">
        <f>0</f>
        <v>0</v>
      </c>
      <c r="T68" s="1">
        <f>0</f>
        <v>0</v>
      </c>
      <c r="U68" s="1">
        <f>0</f>
        <v>0</v>
      </c>
      <c r="V68" s="1">
        <f>0</f>
        <v>0</v>
      </c>
      <c r="W68" s="1">
        <f>0</f>
        <v>0</v>
      </c>
      <c r="X68" s="1">
        <f>0</f>
        <v>0</v>
      </c>
      <c r="Y68" s="1">
        <f>0</f>
        <v>0</v>
      </c>
      <c r="Z68" s="39">
        <f>0</f>
        <v>0</v>
      </c>
    </row>
    <row r="69" spans="1:119" x14ac:dyDescent="0.3">
      <c r="A69" s="153"/>
      <c r="B69" s="135">
        <v>2014</v>
      </c>
      <c r="C69" s="1">
        <f>SUM(C4,C9,C14,C19,C23,C27,C36,C40)</f>
        <v>0</v>
      </c>
      <c r="D69" s="1">
        <f t="shared" ref="D69:Z69" si="6">SUM(D4,D9,D14,D19,D23,D27,D36,D40)</f>
        <v>0</v>
      </c>
      <c r="E69" s="1">
        <f t="shared" si="6"/>
        <v>0</v>
      </c>
      <c r="F69" s="1">
        <f t="shared" si="6"/>
        <v>2</v>
      </c>
      <c r="G69" s="1">
        <f t="shared" si="6"/>
        <v>0</v>
      </c>
      <c r="H69" s="1">
        <f t="shared" si="6"/>
        <v>1</v>
      </c>
      <c r="I69" s="1">
        <f t="shared" si="6"/>
        <v>0</v>
      </c>
      <c r="J69" s="1">
        <f t="shared" si="6"/>
        <v>0</v>
      </c>
      <c r="K69" s="1">
        <f t="shared" si="6"/>
        <v>0</v>
      </c>
      <c r="L69" s="1">
        <f t="shared" si="6"/>
        <v>3</v>
      </c>
      <c r="M69" s="1">
        <f t="shared" si="6"/>
        <v>5</v>
      </c>
      <c r="N69" s="1">
        <f t="shared" si="6"/>
        <v>3</v>
      </c>
      <c r="O69" s="1">
        <f t="shared" si="6"/>
        <v>0</v>
      </c>
      <c r="P69" s="1">
        <f t="shared" si="6"/>
        <v>0</v>
      </c>
      <c r="Q69" s="1">
        <f t="shared" si="6"/>
        <v>0</v>
      </c>
      <c r="R69" s="1">
        <f t="shared" si="6"/>
        <v>0</v>
      </c>
      <c r="S69" s="1">
        <f t="shared" si="6"/>
        <v>0</v>
      </c>
      <c r="T69" s="1">
        <f t="shared" si="6"/>
        <v>7</v>
      </c>
      <c r="U69" s="1">
        <f t="shared" si="6"/>
        <v>0</v>
      </c>
      <c r="V69" s="1">
        <f t="shared" si="6"/>
        <v>3</v>
      </c>
      <c r="W69" s="1">
        <f t="shared" si="6"/>
        <v>0</v>
      </c>
      <c r="X69" s="1">
        <f t="shared" si="6"/>
        <v>0</v>
      </c>
      <c r="Y69" s="1">
        <f t="shared" si="6"/>
        <v>1</v>
      </c>
      <c r="Z69" s="39">
        <f t="shared" si="6"/>
        <v>25</v>
      </c>
    </row>
    <row r="70" spans="1:119" x14ac:dyDescent="0.3">
      <c r="A70" s="153"/>
      <c r="B70" s="135">
        <v>2015</v>
      </c>
      <c r="C70" s="1">
        <f>SUM(C5,C10,C15,C20,C24,C28,C37,C41)</f>
        <v>0</v>
      </c>
      <c r="D70" s="1">
        <f t="shared" ref="D70:Z70" si="7">SUM(D5,D10,D15,D20,D24,D28,D37,D41)</f>
        <v>0</v>
      </c>
      <c r="E70" s="1">
        <f t="shared" si="7"/>
        <v>0</v>
      </c>
      <c r="F70" s="1">
        <f t="shared" si="7"/>
        <v>5</v>
      </c>
      <c r="G70" s="1">
        <f t="shared" si="7"/>
        <v>0</v>
      </c>
      <c r="H70" s="1">
        <f t="shared" si="7"/>
        <v>0</v>
      </c>
      <c r="I70" s="1">
        <f t="shared" si="7"/>
        <v>0</v>
      </c>
      <c r="J70" s="1">
        <f t="shared" si="7"/>
        <v>0</v>
      </c>
      <c r="K70" s="1">
        <f t="shared" si="7"/>
        <v>0</v>
      </c>
      <c r="L70" s="1">
        <f t="shared" si="7"/>
        <v>6</v>
      </c>
      <c r="M70" s="1">
        <f t="shared" si="7"/>
        <v>6</v>
      </c>
      <c r="N70" s="1">
        <f t="shared" si="7"/>
        <v>1</v>
      </c>
      <c r="O70" s="1">
        <f t="shared" si="7"/>
        <v>0</v>
      </c>
      <c r="P70" s="1">
        <f t="shared" si="7"/>
        <v>0</v>
      </c>
      <c r="Q70" s="1">
        <f t="shared" si="7"/>
        <v>0</v>
      </c>
      <c r="R70" s="1">
        <f t="shared" si="7"/>
        <v>0</v>
      </c>
      <c r="S70" s="1">
        <f t="shared" si="7"/>
        <v>0</v>
      </c>
      <c r="T70" s="1">
        <f t="shared" si="7"/>
        <v>7</v>
      </c>
      <c r="U70" s="1">
        <f t="shared" si="7"/>
        <v>5</v>
      </c>
      <c r="V70" s="1">
        <f t="shared" si="7"/>
        <v>5</v>
      </c>
      <c r="W70" s="1">
        <f t="shared" si="7"/>
        <v>0</v>
      </c>
      <c r="X70" s="1">
        <f t="shared" si="7"/>
        <v>0</v>
      </c>
      <c r="Y70" s="1">
        <f t="shared" si="7"/>
        <v>0</v>
      </c>
      <c r="Z70" s="39">
        <f t="shared" si="7"/>
        <v>35</v>
      </c>
    </row>
    <row r="71" spans="1:119" x14ac:dyDescent="0.3">
      <c r="A71" s="153"/>
      <c r="B71" s="135">
        <v>2016</v>
      </c>
      <c r="C71" s="1">
        <f>SUM(C6,C11,C16,C21,C25,C29,C38,C42)</f>
        <v>1</v>
      </c>
      <c r="D71" s="1">
        <f t="shared" ref="D71:Z71" si="8">SUM(D6,D11,D16,D21,D25,D29,D38,D42)</f>
        <v>0</v>
      </c>
      <c r="E71" s="1">
        <f t="shared" si="8"/>
        <v>0</v>
      </c>
      <c r="F71" s="1">
        <f t="shared" si="8"/>
        <v>7</v>
      </c>
      <c r="G71" s="1">
        <f t="shared" si="8"/>
        <v>10</v>
      </c>
      <c r="H71" s="1">
        <f t="shared" si="8"/>
        <v>1</v>
      </c>
      <c r="I71" s="1">
        <f t="shared" si="8"/>
        <v>0</v>
      </c>
      <c r="J71" s="1">
        <f t="shared" si="8"/>
        <v>0</v>
      </c>
      <c r="K71" s="1">
        <f t="shared" si="8"/>
        <v>0</v>
      </c>
      <c r="L71" s="1">
        <f t="shared" si="8"/>
        <v>9</v>
      </c>
      <c r="M71" s="1">
        <f t="shared" si="8"/>
        <v>20</v>
      </c>
      <c r="N71" s="1">
        <f t="shared" si="8"/>
        <v>5</v>
      </c>
      <c r="O71" s="1">
        <f t="shared" si="8"/>
        <v>0</v>
      </c>
      <c r="P71" s="1">
        <f t="shared" si="8"/>
        <v>8</v>
      </c>
      <c r="Q71" s="1">
        <f t="shared" si="8"/>
        <v>1</v>
      </c>
      <c r="R71" s="1">
        <f t="shared" si="8"/>
        <v>0</v>
      </c>
      <c r="S71" s="1">
        <f t="shared" si="8"/>
        <v>0</v>
      </c>
      <c r="T71" s="1">
        <f t="shared" si="8"/>
        <v>24</v>
      </c>
      <c r="U71" s="1">
        <f t="shared" si="8"/>
        <v>4</v>
      </c>
      <c r="V71" s="1">
        <f t="shared" si="8"/>
        <v>4</v>
      </c>
      <c r="W71" s="1">
        <f t="shared" si="8"/>
        <v>0</v>
      </c>
      <c r="X71" s="1">
        <f t="shared" si="8"/>
        <v>0</v>
      </c>
      <c r="Y71" s="1">
        <f t="shared" si="8"/>
        <v>32</v>
      </c>
      <c r="Z71" s="39">
        <f t="shared" si="8"/>
        <v>126</v>
      </c>
      <c r="AA71" s="3"/>
    </row>
    <row r="72" spans="1:119" s="26" customFormat="1" x14ac:dyDescent="0.3">
      <c r="A72" s="154"/>
      <c r="B72" s="136" t="s">
        <v>28</v>
      </c>
      <c r="C72" s="27">
        <f>SUM(C66:C71)</f>
        <v>1</v>
      </c>
      <c r="D72" s="27">
        <f t="shared" ref="D72:Z72" si="9">SUM(D66:D71)</f>
        <v>0</v>
      </c>
      <c r="E72" s="27">
        <f t="shared" si="9"/>
        <v>0</v>
      </c>
      <c r="F72" s="27">
        <f t="shared" si="9"/>
        <v>16</v>
      </c>
      <c r="G72" s="27">
        <f t="shared" si="9"/>
        <v>15</v>
      </c>
      <c r="H72" s="27">
        <f t="shared" si="9"/>
        <v>2</v>
      </c>
      <c r="I72" s="27">
        <f t="shared" si="9"/>
        <v>0</v>
      </c>
      <c r="J72" s="27">
        <f t="shared" si="9"/>
        <v>0</v>
      </c>
      <c r="K72" s="27">
        <f t="shared" si="9"/>
        <v>0</v>
      </c>
      <c r="L72" s="27">
        <f t="shared" si="9"/>
        <v>23</v>
      </c>
      <c r="M72" s="27">
        <f t="shared" si="9"/>
        <v>39</v>
      </c>
      <c r="N72" s="27">
        <f t="shared" si="9"/>
        <v>24</v>
      </c>
      <c r="O72" s="27">
        <f t="shared" si="9"/>
        <v>0</v>
      </c>
      <c r="P72" s="27">
        <f t="shared" si="9"/>
        <v>20</v>
      </c>
      <c r="Q72" s="27">
        <f t="shared" si="9"/>
        <v>4</v>
      </c>
      <c r="R72" s="27">
        <f t="shared" si="9"/>
        <v>0</v>
      </c>
      <c r="S72" s="27">
        <f t="shared" si="9"/>
        <v>0</v>
      </c>
      <c r="T72" s="27">
        <f t="shared" si="9"/>
        <v>90</v>
      </c>
      <c r="U72" s="27">
        <f t="shared" si="9"/>
        <v>11</v>
      </c>
      <c r="V72" s="27">
        <f t="shared" si="9"/>
        <v>26</v>
      </c>
      <c r="W72" s="27">
        <f t="shared" si="9"/>
        <v>0</v>
      </c>
      <c r="X72" s="27">
        <f t="shared" si="9"/>
        <v>0</v>
      </c>
      <c r="Y72" s="27">
        <f t="shared" si="9"/>
        <v>73</v>
      </c>
      <c r="Z72" s="39">
        <f t="shared" si="9"/>
        <v>344</v>
      </c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</row>
    <row r="73" spans="1:119" x14ac:dyDescent="0.3">
      <c r="A73" s="152" t="s">
        <v>254</v>
      </c>
      <c r="B73" s="134">
        <v>2011</v>
      </c>
      <c r="C73" s="1">
        <f>C56</f>
        <v>0</v>
      </c>
      <c r="D73" s="1">
        <f t="shared" ref="D73:Z73" si="10">D56</f>
        <v>0</v>
      </c>
      <c r="E73" s="1">
        <f t="shared" si="10"/>
        <v>0</v>
      </c>
      <c r="F73" s="1">
        <f t="shared" si="10"/>
        <v>0</v>
      </c>
      <c r="G73" s="1">
        <f t="shared" si="10"/>
        <v>0</v>
      </c>
      <c r="H73" s="1">
        <f t="shared" si="10"/>
        <v>0</v>
      </c>
      <c r="I73" s="1">
        <f t="shared" si="10"/>
        <v>0</v>
      </c>
      <c r="J73" s="1">
        <f t="shared" si="10"/>
        <v>0</v>
      </c>
      <c r="K73" s="1">
        <f t="shared" si="10"/>
        <v>0</v>
      </c>
      <c r="L73" s="1">
        <f t="shared" si="10"/>
        <v>0</v>
      </c>
      <c r="M73" s="1">
        <f t="shared" si="10"/>
        <v>0</v>
      </c>
      <c r="N73" s="1">
        <f t="shared" si="10"/>
        <v>0</v>
      </c>
      <c r="O73" s="1">
        <f t="shared" si="10"/>
        <v>0</v>
      </c>
      <c r="P73" s="1">
        <f t="shared" si="10"/>
        <v>0</v>
      </c>
      <c r="Q73" s="1">
        <f t="shared" si="10"/>
        <v>0</v>
      </c>
      <c r="R73" s="1">
        <f t="shared" si="10"/>
        <v>0</v>
      </c>
      <c r="S73" s="1">
        <f t="shared" si="10"/>
        <v>0</v>
      </c>
      <c r="T73" s="1">
        <f t="shared" si="10"/>
        <v>0</v>
      </c>
      <c r="U73" s="1">
        <f t="shared" si="10"/>
        <v>0</v>
      </c>
      <c r="V73" s="1">
        <f t="shared" si="10"/>
        <v>0</v>
      </c>
      <c r="W73" s="1">
        <f t="shared" si="10"/>
        <v>0</v>
      </c>
      <c r="X73" s="1">
        <f t="shared" si="10"/>
        <v>0</v>
      </c>
      <c r="Y73" s="1">
        <f t="shared" si="10"/>
        <v>0</v>
      </c>
      <c r="Z73" s="39">
        <f t="shared" si="10"/>
        <v>0</v>
      </c>
    </row>
    <row r="74" spans="1:119" x14ac:dyDescent="0.3">
      <c r="A74" s="153"/>
      <c r="B74" s="135">
        <v>2012</v>
      </c>
      <c r="C74" s="1">
        <f>SUM(C49, C50, C51)</f>
        <v>0</v>
      </c>
      <c r="D74" s="1">
        <f t="shared" ref="D74:Z74" si="11">SUM(D49, D50, D51)</f>
        <v>0</v>
      </c>
      <c r="E74" s="1">
        <f t="shared" si="11"/>
        <v>0</v>
      </c>
      <c r="F74" s="1">
        <f t="shared" si="11"/>
        <v>0</v>
      </c>
      <c r="G74" s="1">
        <f t="shared" si="11"/>
        <v>0</v>
      </c>
      <c r="H74" s="1">
        <f t="shared" si="11"/>
        <v>0</v>
      </c>
      <c r="I74" s="1">
        <f t="shared" si="11"/>
        <v>0</v>
      </c>
      <c r="J74" s="1">
        <f t="shared" si="11"/>
        <v>0</v>
      </c>
      <c r="K74" s="1">
        <f t="shared" si="11"/>
        <v>0</v>
      </c>
      <c r="L74" s="1">
        <f t="shared" si="11"/>
        <v>0</v>
      </c>
      <c r="M74" s="1">
        <f t="shared" si="11"/>
        <v>0</v>
      </c>
      <c r="N74" s="1">
        <f t="shared" si="11"/>
        <v>0</v>
      </c>
      <c r="O74" s="1">
        <f t="shared" si="11"/>
        <v>0</v>
      </c>
      <c r="P74" s="1">
        <f t="shared" si="11"/>
        <v>0</v>
      </c>
      <c r="Q74" s="1">
        <f t="shared" si="11"/>
        <v>0</v>
      </c>
      <c r="R74" s="1">
        <f t="shared" si="11"/>
        <v>0</v>
      </c>
      <c r="S74" s="1">
        <f t="shared" si="11"/>
        <v>0</v>
      </c>
      <c r="T74" s="1">
        <f t="shared" si="11"/>
        <v>0</v>
      </c>
      <c r="U74" s="1">
        <f t="shared" si="11"/>
        <v>0</v>
      </c>
      <c r="V74" s="1">
        <f t="shared" si="11"/>
        <v>0</v>
      </c>
      <c r="W74" s="1">
        <f t="shared" si="11"/>
        <v>0</v>
      </c>
      <c r="X74" s="1">
        <f t="shared" si="11"/>
        <v>0</v>
      </c>
      <c r="Y74" s="1">
        <f t="shared" si="11"/>
        <v>0</v>
      </c>
      <c r="Z74" s="39">
        <f t="shared" si="11"/>
        <v>0</v>
      </c>
    </row>
    <row r="75" spans="1:119" x14ac:dyDescent="0.3">
      <c r="A75" s="153"/>
      <c r="B75" s="135">
        <v>2013</v>
      </c>
      <c r="C75" s="1">
        <f>SUM(C52, C60, C61, C62)</f>
        <v>0</v>
      </c>
      <c r="D75" s="1">
        <f t="shared" ref="D75:Z75" si="12">SUM(D52, D60, D61, D62)</f>
        <v>0</v>
      </c>
      <c r="E75" s="1">
        <f t="shared" si="12"/>
        <v>0</v>
      </c>
      <c r="F75" s="1">
        <f t="shared" si="12"/>
        <v>0</v>
      </c>
      <c r="G75" s="1">
        <f t="shared" si="12"/>
        <v>0</v>
      </c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0</v>
      </c>
      <c r="M75" s="1">
        <f t="shared" si="12"/>
        <v>0</v>
      </c>
      <c r="N75" s="1">
        <f t="shared" si="12"/>
        <v>0</v>
      </c>
      <c r="O75" s="1">
        <f t="shared" si="12"/>
        <v>0</v>
      </c>
      <c r="P75" s="1">
        <f t="shared" si="12"/>
        <v>0</v>
      </c>
      <c r="Q75" s="1">
        <f t="shared" si="12"/>
        <v>0</v>
      </c>
      <c r="R75" s="1">
        <f t="shared" si="12"/>
        <v>0</v>
      </c>
      <c r="S75" s="1">
        <f t="shared" si="12"/>
        <v>0</v>
      </c>
      <c r="T75" s="1">
        <f t="shared" si="12"/>
        <v>0</v>
      </c>
      <c r="U75" s="1">
        <f t="shared" si="12"/>
        <v>0</v>
      </c>
      <c r="V75" s="1">
        <f t="shared" si="12"/>
        <v>0</v>
      </c>
      <c r="W75" s="1">
        <f t="shared" si="12"/>
        <v>0</v>
      </c>
      <c r="X75" s="1">
        <f t="shared" si="12"/>
        <v>0</v>
      </c>
      <c r="Y75" s="1">
        <f t="shared" si="12"/>
        <v>0</v>
      </c>
      <c r="Z75" s="39">
        <f t="shared" si="12"/>
        <v>0</v>
      </c>
    </row>
    <row r="76" spans="1:119" x14ac:dyDescent="0.3">
      <c r="A76" s="153"/>
      <c r="B76" s="135">
        <v>2014</v>
      </c>
      <c r="C76" s="1">
        <f>SUM(C53,C57)</f>
        <v>0</v>
      </c>
      <c r="D76" s="1">
        <f t="shared" ref="D76:Z76" si="13">SUM(D53,D57)</f>
        <v>0</v>
      </c>
      <c r="E76" s="1">
        <f t="shared" si="13"/>
        <v>0</v>
      </c>
      <c r="F76" s="1">
        <f t="shared" si="13"/>
        <v>0</v>
      </c>
      <c r="G76" s="1">
        <f t="shared" si="13"/>
        <v>0</v>
      </c>
      <c r="H76" s="1">
        <f t="shared" si="13"/>
        <v>0</v>
      </c>
      <c r="I76" s="1">
        <f t="shared" si="13"/>
        <v>0</v>
      </c>
      <c r="J76" s="1">
        <f t="shared" si="13"/>
        <v>0</v>
      </c>
      <c r="K76" s="1">
        <f t="shared" si="13"/>
        <v>0</v>
      </c>
      <c r="L76" s="1">
        <f t="shared" si="13"/>
        <v>0</v>
      </c>
      <c r="M76" s="1">
        <f t="shared" si="13"/>
        <v>0</v>
      </c>
      <c r="N76" s="1">
        <f t="shared" si="13"/>
        <v>2</v>
      </c>
      <c r="O76" s="1">
        <f t="shared" si="13"/>
        <v>0</v>
      </c>
      <c r="P76" s="1">
        <f t="shared" si="13"/>
        <v>0</v>
      </c>
      <c r="Q76" s="1">
        <f t="shared" si="13"/>
        <v>0</v>
      </c>
      <c r="R76" s="1">
        <f t="shared" si="13"/>
        <v>0</v>
      </c>
      <c r="S76" s="1">
        <f t="shared" si="13"/>
        <v>0</v>
      </c>
      <c r="T76" s="1">
        <f t="shared" si="13"/>
        <v>0</v>
      </c>
      <c r="U76" s="1">
        <f t="shared" si="13"/>
        <v>0</v>
      </c>
      <c r="V76" s="1">
        <f t="shared" si="13"/>
        <v>0</v>
      </c>
      <c r="W76" s="1">
        <f t="shared" si="13"/>
        <v>0</v>
      </c>
      <c r="X76" s="1">
        <f t="shared" si="13"/>
        <v>0</v>
      </c>
      <c r="Y76" s="1">
        <f t="shared" si="13"/>
        <v>0</v>
      </c>
      <c r="Z76" s="39">
        <f t="shared" si="13"/>
        <v>2</v>
      </c>
    </row>
    <row r="77" spans="1:119" x14ac:dyDescent="0.3">
      <c r="A77" s="153"/>
      <c r="B77" s="135">
        <v>2015</v>
      </c>
      <c r="C77" s="1">
        <f>SUM(C54,C58)</f>
        <v>1</v>
      </c>
      <c r="D77" s="1">
        <f t="shared" ref="D77:Z77" si="14">SUM(D54,D58)</f>
        <v>0</v>
      </c>
      <c r="E77" s="1">
        <f t="shared" si="14"/>
        <v>0</v>
      </c>
      <c r="F77" s="1">
        <f t="shared" si="14"/>
        <v>0</v>
      </c>
      <c r="G77" s="1">
        <f t="shared" si="14"/>
        <v>0</v>
      </c>
      <c r="H77" s="1">
        <f t="shared" si="14"/>
        <v>0</v>
      </c>
      <c r="I77" s="1">
        <f t="shared" si="14"/>
        <v>0</v>
      </c>
      <c r="J77" s="1">
        <f t="shared" si="14"/>
        <v>0</v>
      </c>
      <c r="K77" s="1">
        <f t="shared" si="14"/>
        <v>0</v>
      </c>
      <c r="L77" s="1">
        <f t="shared" si="14"/>
        <v>0</v>
      </c>
      <c r="M77" s="1">
        <f t="shared" si="14"/>
        <v>1</v>
      </c>
      <c r="N77" s="1">
        <f t="shared" si="14"/>
        <v>0</v>
      </c>
      <c r="O77" s="1">
        <f t="shared" si="14"/>
        <v>0</v>
      </c>
      <c r="P77" s="1">
        <f t="shared" si="14"/>
        <v>0</v>
      </c>
      <c r="Q77" s="1">
        <f t="shared" si="14"/>
        <v>0</v>
      </c>
      <c r="R77" s="1">
        <f t="shared" si="14"/>
        <v>0</v>
      </c>
      <c r="S77" s="1">
        <f t="shared" si="14"/>
        <v>0</v>
      </c>
      <c r="T77" s="1">
        <f t="shared" si="14"/>
        <v>0</v>
      </c>
      <c r="U77" s="1">
        <f t="shared" si="14"/>
        <v>0</v>
      </c>
      <c r="V77" s="1">
        <f t="shared" si="14"/>
        <v>0</v>
      </c>
      <c r="W77" s="1">
        <f t="shared" si="14"/>
        <v>0</v>
      </c>
      <c r="X77" s="1">
        <f t="shared" si="14"/>
        <v>0</v>
      </c>
      <c r="Y77" s="1">
        <f t="shared" si="14"/>
        <v>0</v>
      </c>
      <c r="Z77" s="39">
        <f t="shared" si="14"/>
        <v>2</v>
      </c>
    </row>
    <row r="78" spans="1:119" x14ac:dyDescent="0.3">
      <c r="A78" s="153"/>
      <c r="B78" s="135">
        <v>2016</v>
      </c>
      <c r="C78" s="1">
        <f>SUM(C55,C59)</f>
        <v>26</v>
      </c>
      <c r="D78" s="1">
        <f t="shared" ref="D78:Z78" si="15">SUM(D55,D59)</f>
        <v>0</v>
      </c>
      <c r="E78" s="1">
        <f t="shared" si="15"/>
        <v>0</v>
      </c>
      <c r="F78" s="1">
        <f t="shared" si="15"/>
        <v>0</v>
      </c>
      <c r="G78" s="1">
        <f t="shared" si="15"/>
        <v>1</v>
      </c>
      <c r="H78" s="1">
        <f t="shared" si="15"/>
        <v>0</v>
      </c>
      <c r="I78" s="1">
        <f t="shared" si="15"/>
        <v>0</v>
      </c>
      <c r="J78" s="1">
        <f t="shared" si="15"/>
        <v>0</v>
      </c>
      <c r="K78" s="1">
        <f t="shared" si="15"/>
        <v>0</v>
      </c>
      <c r="L78" s="1">
        <f t="shared" si="15"/>
        <v>0</v>
      </c>
      <c r="M78" s="1">
        <f t="shared" si="15"/>
        <v>2</v>
      </c>
      <c r="N78" s="1">
        <f t="shared" si="15"/>
        <v>3</v>
      </c>
      <c r="O78" s="1">
        <f t="shared" si="15"/>
        <v>0</v>
      </c>
      <c r="P78" s="1">
        <f t="shared" si="15"/>
        <v>0</v>
      </c>
      <c r="Q78" s="1">
        <f t="shared" si="15"/>
        <v>0</v>
      </c>
      <c r="R78" s="1">
        <f t="shared" si="15"/>
        <v>0</v>
      </c>
      <c r="S78" s="1">
        <f t="shared" si="15"/>
        <v>0</v>
      </c>
      <c r="T78" s="1">
        <f t="shared" si="15"/>
        <v>0</v>
      </c>
      <c r="U78" s="1">
        <f t="shared" si="15"/>
        <v>0</v>
      </c>
      <c r="V78" s="1">
        <f t="shared" si="15"/>
        <v>0</v>
      </c>
      <c r="W78" s="1">
        <f t="shared" si="15"/>
        <v>0</v>
      </c>
      <c r="X78" s="1">
        <f t="shared" si="15"/>
        <v>0</v>
      </c>
      <c r="Y78" s="1">
        <f t="shared" si="15"/>
        <v>2</v>
      </c>
      <c r="Z78" s="39">
        <f t="shared" si="15"/>
        <v>34</v>
      </c>
      <c r="AA78" s="3"/>
    </row>
    <row r="79" spans="1:119" s="26" customFormat="1" x14ac:dyDescent="0.3">
      <c r="A79" s="154"/>
      <c r="B79" s="136" t="s">
        <v>28</v>
      </c>
      <c r="C79" s="27">
        <f>SUM(C73:C78)</f>
        <v>27</v>
      </c>
      <c r="D79" s="27">
        <f t="shared" ref="D79:Z79" si="16">SUM(D73:D78)</f>
        <v>0</v>
      </c>
      <c r="E79" s="27">
        <f t="shared" si="16"/>
        <v>0</v>
      </c>
      <c r="F79" s="27">
        <f t="shared" si="16"/>
        <v>0</v>
      </c>
      <c r="G79" s="27">
        <f t="shared" si="16"/>
        <v>1</v>
      </c>
      <c r="H79" s="27">
        <f t="shared" si="16"/>
        <v>0</v>
      </c>
      <c r="I79" s="27">
        <f t="shared" si="16"/>
        <v>0</v>
      </c>
      <c r="J79" s="27">
        <f t="shared" si="16"/>
        <v>0</v>
      </c>
      <c r="K79" s="27">
        <f t="shared" si="16"/>
        <v>0</v>
      </c>
      <c r="L79" s="27">
        <f t="shared" si="16"/>
        <v>0</v>
      </c>
      <c r="M79" s="27">
        <f t="shared" si="16"/>
        <v>3</v>
      </c>
      <c r="N79" s="27">
        <f t="shared" si="16"/>
        <v>5</v>
      </c>
      <c r="O79" s="27">
        <f t="shared" si="16"/>
        <v>0</v>
      </c>
      <c r="P79" s="27">
        <f t="shared" si="16"/>
        <v>0</v>
      </c>
      <c r="Q79" s="27">
        <f t="shared" si="16"/>
        <v>0</v>
      </c>
      <c r="R79" s="27">
        <f t="shared" si="16"/>
        <v>0</v>
      </c>
      <c r="S79" s="27">
        <f t="shared" si="16"/>
        <v>0</v>
      </c>
      <c r="T79" s="27">
        <f t="shared" si="16"/>
        <v>0</v>
      </c>
      <c r="U79" s="27">
        <f t="shared" si="16"/>
        <v>0</v>
      </c>
      <c r="V79" s="27">
        <f t="shared" si="16"/>
        <v>0</v>
      </c>
      <c r="W79" s="27">
        <f t="shared" si="16"/>
        <v>0</v>
      </c>
      <c r="X79" s="27">
        <f t="shared" si="16"/>
        <v>0</v>
      </c>
      <c r="Y79" s="27">
        <f t="shared" si="16"/>
        <v>2</v>
      </c>
      <c r="Z79" s="39">
        <f t="shared" si="16"/>
        <v>38</v>
      </c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</row>
    <row r="80" spans="1:119" x14ac:dyDescent="0.3">
      <c r="A80" s="157" t="s">
        <v>252</v>
      </c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27" ht="14.4" customHeight="1" x14ac:dyDescent="0.3">
      <c r="A81" s="152" t="s">
        <v>253</v>
      </c>
      <c r="B81" s="134" t="s">
        <v>11</v>
      </c>
      <c r="C81" s="1">
        <f t="shared" ref="C81:Y81" si="17">SUM(C2:C6)</f>
        <v>0</v>
      </c>
      <c r="D81" s="1">
        <f t="shared" si="17"/>
        <v>0</v>
      </c>
      <c r="E81" s="1">
        <f t="shared" si="17"/>
        <v>0</v>
      </c>
      <c r="F81" s="1">
        <f t="shared" si="17"/>
        <v>2</v>
      </c>
      <c r="G81" s="1">
        <f t="shared" si="17"/>
        <v>0</v>
      </c>
      <c r="H81" s="1">
        <f t="shared" si="17"/>
        <v>1</v>
      </c>
      <c r="I81" s="1">
        <f t="shared" si="17"/>
        <v>0</v>
      </c>
      <c r="J81" s="1">
        <f t="shared" si="17"/>
        <v>0</v>
      </c>
      <c r="K81" s="1">
        <f t="shared" si="17"/>
        <v>0</v>
      </c>
      <c r="L81" s="1">
        <f t="shared" si="17"/>
        <v>2</v>
      </c>
      <c r="M81" s="1">
        <f t="shared" si="17"/>
        <v>6</v>
      </c>
      <c r="N81" s="1">
        <f t="shared" si="17"/>
        <v>5</v>
      </c>
      <c r="O81" s="1">
        <f t="shared" si="17"/>
        <v>0</v>
      </c>
      <c r="P81" s="1">
        <f t="shared" si="17"/>
        <v>3</v>
      </c>
      <c r="Q81" s="1">
        <f t="shared" si="17"/>
        <v>1</v>
      </c>
      <c r="R81" s="1">
        <f t="shared" si="17"/>
        <v>0</v>
      </c>
      <c r="S81" s="1">
        <f t="shared" si="17"/>
        <v>0</v>
      </c>
      <c r="T81" s="1">
        <f t="shared" si="17"/>
        <v>9</v>
      </c>
      <c r="U81" s="1">
        <f t="shared" si="17"/>
        <v>1</v>
      </c>
      <c r="V81" s="1">
        <f t="shared" si="17"/>
        <v>5</v>
      </c>
      <c r="W81" s="1">
        <f t="shared" si="17"/>
        <v>0</v>
      </c>
      <c r="X81" s="1">
        <f t="shared" si="17"/>
        <v>0</v>
      </c>
      <c r="Y81" s="1">
        <f t="shared" si="17"/>
        <v>13</v>
      </c>
      <c r="Z81" s="39">
        <f t="shared" ref="Z81:Z108" si="18">SUM(C81:Y81)</f>
        <v>48</v>
      </c>
    </row>
    <row r="82" spans="1:27" x14ac:dyDescent="0.3">
      <c r="A82" s="153"/>
      <c r="B82" s="135" t="s">
        <v>13</v>
      </c>
      <c r="C82" s="1">
        <f t="shared" ref="C82:Y82" si="19">SUM(C7:C11)</f>
        <v>0</v>
      </c>
      <c r="D82" s="1">
        <f t="shared" si="19"/>
        <v>0</v>
      </c>
      <c r="E82" s="1">
        <f t="shared" si="19"/>
        <v>0</v>
      </c>
      <c r="F82" s="1">
        <f t="shared" si="19"/>
        <v>2</v>
      </c>
      <c r="G82" s="1">
        <f t="shared" si="19"/>
        <v>1</v>
      </c>
      <c r="H82" s="1">
        <f t="shared" si="19"/>
        <v>0</v>
      </c>
      <c r="I82" s="1">
        <f t="shared" si="19"/>
        <v>0</v>
      </c>
      <c r="J82" s="1">
        <f t="shared" si="19"/>
        <v>0</v>
      </c>
      <c r="K82" s="1">
        <f t="shared" si="19"/>
        <v>0</v>
      </c>
      <c r="L82" s="1">
        <f t="shared" si="19"/>
        <v>2</v>
      </c>
      <c r="M82" s="1">
        <f t="shared" si="19"/>
        <v>7</v>
      </c>
      <c r="N82" s="1">
        <f t="shared" si="19"/>
        <v>6</v>
      </c>
      <c r="O82" s="1">
        <f t="shared" si="19"/>
        <v>0</v>
      </c>
      <c r="P82" s="1">
        <f t="shared" si="19"/>
        <v>4</v>
      </c>
      <c r="Q82" s="1">
        <f t="shared" si="19"/>
        <v>0</v>
      </c>
      <c r="R82" s="1">
        <f t="shared" si="19"/>
        <v>0</v>
      </c>
      <c r="S82" s="1">
        <f t="shared" si="19"/>
        <v>0</v>
      </c>
      <c r="T82" s="1">
        <f t="shared" si="19"/>
        <v>10</v>
      </c>
      <c r="U82" s="1">
        <f t="shared" si="19"/>
        <v>4</v>
      </c>
      <c r="V82" s="1">
        <f t="shared" si="19"/>
        <v>3</v>
      </c>
      <c r="W82" s="1">
        <f t="shared" si="19"/>
        <v>0</v>
      </c>
      <c r="X82" s="1">
        <f t="shared" si="19"/>
        <v>0</v>
      </c>
      <c r="Y82" s="1">
        <f t="shared" si="19"/>
        <v>15</v>
      </c>
      <c r="Z82" s="39">
        <f t="shared" si="18"/>
        <v>54</v>
      </c>
    </row>
    <row r="83" spans="1:27" x14ac:dyDescent="0.3">
      <c r="A83" s="153"/>
      <c r="B83" s="135" t="s">
        <v>14</v>
      </c>
      <c r="C83" s="1">
        <f t="shared" ref="C83:Y83" si="20">SUM(C12:C16)</f>
        <v>0</v>
      </c>
      <c r="D83" s="1">
        <f t="shared" si="20"/>
        <v>0</v>
      </c>
      <c r="E83" s="1">
        <f t="shared" si="20"/>
        <v>0</v>
      </c>
      <c r="F83" s="1">
        <f t="shared" si="20"/>
        <v>1</v>
      </c>
      <c r="G83" s="1">
        <f t="shared" si="20"/>
        <v>3</v>
      </c>
      <c r="H83" s="1">
        <f t="shared" si="20"/>
        <v>0</v>
      </c>
      <c r="I83" s="1">
        <f t="shared" si="20"/>
        <v>0</v>
      </c>
      <c r="J83" s="1">
        <f t="shared" si="20"/>
        <v>0</v>
      </c>
      <c r="K83" s="1">
        <f t="shared" si="20"/>
        <v>0</v>
      </c>
      <c r="L83" s="1">
        <f t="shared" si="20"/>
        <v>4</v>
      </c>
      <c r="M83" s="1">
        <f t="shared" si="20"/>
        <v>8</v>
      </c>
      <c r="N83" s="1">
        <f t="shared" si="20"/>
        <v>4</v>
      </c>
      <c r="O83" s="1">
        <f t="shared" si="20"/>
        <v>0</v>
      </c>
      <c r="P83" s="1">
        <f t="shared" si="20"/>
        <v>6</v>
      </c>
      <c r="Q83" s="1">
        <f t="shared" si="20"/>
        <v>0</v>
      </c>
      <c r="R83" s="1">
        <f t="shared" si="20"/>
        <v>0</v>
      </c>
      <c r="S83" s="1">
        <f t="shared" si="20"/>
        <v>0</v>
      </c>
      <c r="T83" s="1">
        <f t="shared" si="20"/>
        <v>9</v>
      </c>
      <c r="U83" s="1">
        <f t="shared" si="20"/>
        <v>0</v>
      </c>
      <c r="V83" s="1">
        <f t="shared" si="20"/>
        <v>4</v>
      </c>
      <c r="W83" s="1">
        <f t="shared" si="20"/>
        <v>0</v>
      </c>
      <c r="X83" s="1">
        <f t="shared" si="20"/>
        <v>0</v>
      </c>
      <c r="Y83" s="1">
        <f t="shared" si="20"/>
        <v>9</v>
      </c>
      <c r="Z83" s="39">
        <f t="shared" si="18"/>
        <v>48</v>
      </c>
    </row>
    <row r="84" spans="1:27" x14ac:dyDescent="0.3">
      <c r="A84" s="153"/>
      <c r="B84" s="135" t="s">
        <v>17</v>
      </c>
      <c r="C84" s="1">
        <f t="shared" ref="C84:Y84" si="21">SUM(C17:C21)</f>
        <v>0</v>
      </c>
      <c r="D84" s="1">
        <f t="shared" si="21"/>
        <v>0</v>
      </c>
      <c r="E84" s="1">
        <f t="shared" si="21"/>
        <v>0</v>
      </c>
      <c r="F84" s="1">
        <f t="shared" si="21"/>
        <v>2</v>
      </c>
      <c r="G84" s="1">
        <f t="shared" si="21"/>
        <v>2</v>
      </c>
      <c r="H84" s="1">
        <f t="shared" si="21"/>
        <v>1</v>
      </c>
      <c r="I84" s="1">
        <f t="shared" si="21"/>
        <v>0</v>
      </c>
      <c r="J84" s="1">
        <f t="shared" si="21"/>
        <v>0</v>
      </c>
      <c r="K84" s="1">
        <f t="shared" si="21"/>
        <v>0</v>
      </c>
      <c r="L84" s="1">
        <f t="shared" si="21"/>
        <v>3</v>
      </c>
      <c r="M84" s="1">
        <f t="shared" si="21"/>
        <v>4</v>
      </c>
      <c r="N84" s="1">
        <f t="shared" si="21"/>
        <v>0</v>
      </c>
      <c r="O84" s="1">
        <f t="shared" si="21"/>
        <v>0</v>
      </c>
      <c r="P84" s="1">
        <f t="shared" si="21"/>
        <v>0</v>
      </c>
      <c r="Q84" s="1">
        <f t="shared" si="21"/>
        <v>0</v>
      </c>
      <c r="R84" s="1">
        <f t="shared" si="21"/>
        <v>0</v>
      </c>
      <c r="S84" s="1">
        <f t="shared" si="21"/>
        <v>0</v>
      </c>
      <c r="T84" s="1">
        <f t="shared" si="21"/>
        <v>14</v>
      </c>
      <c r="U84" s="1">
        <f t="shared" si="21"/>
        <v>1</v>
      </c>
      <c r="V84" s="1">
        <f t="shared" si="21"/>
        <v>2</v>
      </c>
      <c r="W84" s="1">
        <f t="shared" si="21"/>
        <v>0</v>
      </c>
      <c r="X84" s="1">
        <f t="shared" si="21"/>
        <v>0</v>
      </c>
      <c r="Y84" s="1">
        <f t="shared" si="21"/>
        <v>10</v>
      </c>
      <c r="Z84" s="39">
        <f t="shared" si="18"/>
        <v>39</v>
      </c>
    </row>
    <row r="85" spans="1:27" x14ac:dyDescent="0.3">
      <c r="A85" s="153"/>
      <c r="B85" s="135" t="s">
        <v>19</v>
      </c>
      <c r="C85" s="1">
        <f t="shared" ref="C85:Y85" si="22">SUM(C22:C25)</f>
        <v>0</v>
      </c>
      <c r="D85" s="1">
        <f t="shared" si="22"/>
        <v>0</v>
      </c>
      <c r="E85" s="1">
        <f t="shared" si="22"/>
        <v>0</v>
      </c>
      <c r="F85" s="1">
        <f t="shared" si="22"/>
        <v>2</v>
      </c>
      <c r="G85" s="1">
        <f t="shared" si="22"/>
        <v>3</v>
      </c>
      <c r="H85" s="1">
        <f t="shared" si="22"/>
        <v>0</v>
      </c>
      <c r="I85" s="1">
        <f t="shared" si="22"/>
        <v>0</v>
      </c>
      <c r="J85" s="1">
        <f t="shared" si="22"/>
        <v>0</v>
      </c>
      <c r="K85" s="1">
        <f t="shared" si="22"/>
        <v>0</v>
      </c>
      <c r="L85" s="1">
        <f t="shared" ref="L85" si="23">SUM(L18:L22)</f>
        <v>3</v>
      </c>
      <c r="M85" s="1">
        <f t="shared" si="22"/>
        <v>2</v>
      </c>
      <c r="N85" s="1">
        <f t="shared" si="22"/>
        <v>1</v>
      </c>
      <c r="O85" s="1">
        <f t="shared" si="22"/>
        <v>0</v>
      </c>
      <c r="P85" s="1">
        <f t="shared" si="22"/>
        <v>1</v>
      </c>
      <c r="Q85" s="1">
        <f t="shared" si="22"/>
        <v>0</v>
      </c>
      <c r="R85" s="1">
        <f t="shared" si="22"/>
        <v>0</v>
      </c>
      <c r="S85" s="1">
        <f t="shared" si="22"/>
        <v>0</v>
      </c>
      <c r="T85" s="1">
        <f t="shared" si="22"/>
        <v>7</v>
      </c>
      <c r="U85" s="1">
        <f t="shared" si="22"/>
        <v>1</v>
      </c>
      <c r="V85" s="1">
        <f t="shared" si="22"/>
        <v>5</v>
      </c>
      <c r="W85" s="1">
        <f t="shared" si="22"/>
        <v>0</v>
      </c>
      <c r="X85" s="1">
        <f t="shared" si="22"/>
        <v>0</v>
      </c>
      <c r="Y85" s="1">
        <f t="shared" si="22"/>
        <v>3</v>
      </c>
      <c r="Z85" s="39">
        <f t="shared" si="18"/>
        <v>28</v>
      </c>
    </row>
    <row r="86" spans="1:27" x14ac:dyDescent="0.3">
      <c r="A86" s="153"/>
      <c r="B86" s="135" t="s">
        <v>21</v>
      </c>
      <c r="C86" s="1">
        <f t="shared" ref="C86:Y86" si="24">SUM(C26:C29)</f>
        <v>1</v>
      </c>
      <c r="D86" s="1">
        <f t="shared" si="24"/>
        <v>0</v>
      </c>
      <c r="E86" s="1">
        <f t="shared" si="24"/>
        <v>0</v>
      </c>
      <c r="F86" s="1">
        <f t="shared" si="24"/>
        <v>2</v>
      </c>
      <c r="G86" s="1">
        <f t="shared" si="24"/>
        <v>3</v>
      </c>
      <c r="H86" s="1">
        <f t="shared" si="24"/>
        <v>0</v>
      </c>
      <c r="I86" s="1">
        <f t="shared" si="24"/>
        <v>0</v>
      </c>
      <c r="J86" s="1">
        <f t="shared" si="24"/>
        <v>0</v>
      </c>
      <c r="K86" s="1">
        <f t="shared" si="24"/>
        <v>0</v>
      </c>
      <c r="L86" s="1">
        <f t="shared" ref="L86" si="25">SUM(L19:L23)</f>
        <v>2</v>
      </c>
      <c r="M86" s="1">
        <f t="shared" si="24"/>
        <v>7</v>
      </c>
      <c r="N86" s="1">
        <f t="shared" si="24"/>
        <v>0</v>
      </c>
      <c r="O86" s="1">
        <f t="shared" si="24"/>
        <v>0</v>
      </c>
      <c r="P86" s="1">
        <f t="shared" si="24"/>
        <v>0</v>
      </c>
      <c r="Q86" s="1">
        <f t="shared" si="24"/>
        <v>0</v>
      </c>
      <c r="R86" s="1">
        <f t="shared" si="24"/>
        <v>0</v>
      </c>
      <c r="S86" s="1">
        <f t="shared" si="24"/>
        <v>0</v>
      </c>
      <c r="T86" s="1">
        <f t="shared" si="24"/>
        <v>4</v>
      </c>
      <c r="U86" s="1">
        <f t="shared" si="24"/>
        <v>0</v>
      </c>
      <c r="V86" s="1">
        <f t="shared" si="24"/>
        <v>1</v>
      </c>
      <c r="W86" s="1">
        <f t="shared" si="24"/>
        <v>0</v>
      </c>
      <c r="X86" s="1">
        <f t="shared" si="24"/>
        <v>0</v>
      </c>
      <c r="Y86" s="1">
        <f t="shared" si="24"/>
        <v>4</v>
      </c>
      <c r="Z86" s="39">
        <f t="shared" si="18"/>
        <v>24</v>
      </c>
    </row>
    <row r="87" spans="1:27" x14ac:dyDescent="0.3">
      <c r="A87" s="153"/>
      <c r="B87" s="135" t="s">
        <v>165</v>
      </c>
      <c r="C87" s="1">
        <f t="shared" ref="C87:Y87" si="26">C30</f>
        <v>0</v>
      </c>
      <c r="D87" s="1">
        <f t="shared" si="26"/>
        <v>0</v>
      </c>
      <c r="E87" s="1">
        <f t="shared" si="26"/>
        <v>0</v>
      </c>
      <c r="F87" s="1">
        <f t="shared" si="26"/>
        <v>0</v>
      </c>
      <c r="G87" s="1">
        <f t="shared" si="26"/>
        <v>0</v>
      </c>
      <c r="H87" s="1">
        <f t="shared" si="26"/>
        <v>0</v>
      </c>
      <c r="I87" s="1">
        <f t="shared" si="26"/>
        <v>0</v>
      </c>
      <c r="J87" s="1">
        <f t="shared" si="26"/>
        <v>0</v>
      </c>
      <c r="K87" s="1">
        <f t="shared" si="26"/>
        <v>0</v>
      </c>
      <c r="L87" s="1">
        <f t="shared" ref="L87" si="27">SUM(L20:L24)</f>
        <v>2</v>
      </c>
      <c r="M87" s="1">
        <f t="shared" si="26"/>
        <v>0</v>
      </c>
      <c r="N87" s="1">
        <f t="shared" si="26"/>
        <v>0</v>
      </c>
      <c r="O87" s="1">
        <f t="shared" si="26"/>
        <v>0</v>
      </c>
      <c r="P87" s="1">
        <f t="shared" si="26"/>
        <v>0</v>
      </c>
      <c r="Q87" s="1">
        <f t="shared" si="26"/>
        <v>0</v>
      </c>
      <c r="R87" s="1">
        <f t="shared" si="26"/>
        <v>0</v>
      </c>
      <c r="S87" s="1">
        <f t="shared" si="26"/>
        <v>0</v>
      </c>
      <c r="T87" s="1">
        <f t="shared" si="26"/>
        <v>0</v>
      </c>
      <c r="U87" s="1">
        <f t="shared" si="26"/>
        <v>0</v>
      </c>
      <c r="V87" s="1">
        <f t="shared" si="26"/>
        <v>0</v>
      </c>
      <c r="W87" s="1">
        <f t="shared" si="26"/>
        <v>0</v>
      </c>
      <c r="X87" s="1">
        <f t="shared" si="26"/>
        <v>0</v>
      </c>
      <c r="Y87" s="1">
        <f t="shared" si="26"/>
        <v>0</v>
      </c>
      <c r="Z87" s="39">
        <f t="shared" si="18"/>
        <v>2</v>
      </c>
    </row>
    <row r="88" spans="1:27" x14ac:dyDescent="0.3">
      <c r="A88" s="153"/>
      <c r="B88" s="135" t="s">
        <v>164</v>
      </c>
      <c r="C88" s="1">
        <f t="shared" ref="C88:Y88" si="28">C31</f>
        <v>0</v>
      </c>
      <c r="D88" s="1">
        <f t="shared" si="28"/>
        <v>0</v>
      </c>
      <c r="E88" s="1">
        <f t="shared" si="28"/>
        <v>0</v>
      </c>
      <c r="F88" s="1">
        <f t="shared" si="28"/>
        <v>0</v>
      </c>
      <c r="G88" s="1">
        <f t="shared" si="28"/>
        <v>0</v>
      </c>
      <c r="H88" s="1">
        <f t="shared" si="28"/>
        <v>0</v>
      </c>
      <c r="I88" s="1">
        <f t="shared" si="28"/>
        <v>0</v>
      </c>
      <c r="J88" s="1">
        <f t="shared" si="28"/>
        <v>0</v>
      </c>
      <c r="K88" s="1">
        <f t="shared" si="28"/>
        <v>0</v>
      </c>
      <c r="L88" s="1">
        <f t="shared" ref="L88" si="29">SUM(L21:L25)</f>
        <v>2</v>
      </c>
      <c r="M88" s="1">
        <f t="shared" si="28"/>
        <v>0</v>
      </c>
      <c r="N88" s="1">
        <f t="shared" si="28"/>
        <v>0</v>
      </c>
      <c r="O88" s="1">
        <f t="shared" si="28"/>
        <v>0</v>
      </c>
      <c r="P88" s="1">
        <f t="shared" si="28"/>
        <v>0</v>
      </c>
      <c r="Q88" s="1">
        <f t="shared" si="28"/>
        <v>0</v>
      </c>
      <c r="R88" s="1">
        <f t="shared" si="28"/>
        <v>0</v>
      </c>
      <c r="S88" s="1">
        <f t="shared" si="28"/>
        <v>0</v>
      </c>
      <c r="T88" s="1">
        <f t="shared" si="28"/>
        <v>0</v>
      </c>
      <c r="U88" s="1">
        <f t="shared" si="28"/>
        <v>0</v>
      </c>
      <c r="V88" s="1">
        <f t="shared" si="28"/>
        <v>0</v>
      </c>
      <c r="W88" s="1">
        <f t="shared" si="28"/>
        <v>0</v>
      </c>
      <c r="X88" s="1">
        <f t="shared" si="28"/>
        <v>0</v>
      </c>
      <c r="Y88" s="1">
        <f t="shared" si="28"/>
        <v>0</v>
      </c>
      <c r="Z88" s="39">
        <f t="shared" si="18"/>
        <v>2</v>
      </c>
    </row>
    <row r="89" spans="1:27" x14ac:dyDescent="0.3">
      <c r="A89" s="153"/>
      <c r="B89" s="135" t="s">
        <v>163</v>
      </c>
      <c r="C89" s="1">
        <f t="shared" ref="C89:Y89" si="30">C32</f>
        <v>0</v>
      </c>
      <c r="D89" s="1">
        <f t="shared" si="30"/>
        <v>0</v>
      </c>
      <c r="E89" s="1">
        <f t="shared" si="30"/>
        <v>0</v>
      </c>
      <c r="F89" s="1">
        <f t="shared" si="30"/>
        <v>0</v>
      </c>
      <c r="G89" s="1">
        <f t="shared" si="30"/>
        <v>0</v>
      </c>
      <c r="H89" s="1">
        <f t="shared" si="30"/>
        <v>0</v>
      </c>
      <c r="I89" s="1">
        <f t="shared" si="30"/>
        <v>0</v>
      </c>
      <c r="J89" s="1">
        <f t="shared" si="30"/>
        <v>0</v>
      </c>
      <c r="K89" s="1">
        <f t="shared" si="30"/>
        <v>0</v>
      </c>
      <c r="L89" s="1">
        <f t="shared" ref="L89" si="31">SUM(L22:L26)</f>
        <v>1</v>
      </c>
      <c r="M89" s="1">
        <f t="shared" si="30"/>
        <v>0</v>
      </c>
      <c r="N89" s="1">
        <f t="shared" si="30"/>
        <v>0</v>
      </c>
      <c r="O89" s="1">
        <f t="shared" si="30"/>
        <v>0</v>
      </c>
      <c r="P89" s="1">
        <f t="shared" si="30"/>
        <v>0</v>
      </c>
      <c r="Q89" s="1">
        <f t="shared" si="30"/>
        <v>0</v>
      </c>
      <c r="R89" s="1">
        <f t="shared" si="30"/>
        <v>0</v>
      </c>
      <c r="S89" s="1">
        <f t="shared" si="30"/>
        <v>0</v>
      </c>
      <c r="T89" s="1">
        <f t="shared" si="30"/>
        <v>0</v>
      </c>
      <c r="U89" s="1">
        <f t="shared" si="30"/>
        <v>0</v>
      </c>
      <c r="V89" s="1">
        <f t="shared" si="30"/>
        <v>0</v>
      </c>
      <c r="W89" s="1">
        <f t="shared" si="30"/>
        <v>0</v>
      </c>
      <c r="X89" s="1">
        <f t="shared" si="30"/>
        <v>0</v>
      </c>
      <c r="Y89" s="1">
        <f t="shared" si="30"/>
        <v>0</v>
      </c>
      <c r="Z89" s="39">
        <f t="shared" si="18"/>
        <v>1</v>
      </c>
    </row>
    <row r="90" spans="1:27" x14ac:dyDescent="0.3">
      <c r="A90" s="153"/>
      <c r="B90" s="135" t="s">
        <v>166</v>
      </c>
      <c r="C90" s="1">
        <f t="shared" ref="C90:Y90" si="32">C33</f>
        <v>0</v>
      </c>
      <c r="D90" s="1">
        <f t="shared" si="32"/>
        <v>0</v>
      </c>
      <c r="E90" s="1">
        <f t="shared" si="32"/>
        <v>0</v>
      </c>
      <c r="F90" s="1">
        <f t="shared" si="32"/>
        <v>0</v>
      </c>
      <c r="G90" s="1">
        <f t="shared" si="32"/>
        <v>0</v>
      </c>
      <c r="H90" s="1">
        <f t="shared" si="32"/>
        <v>0</v>
      </c>
      <c r="I90" s="1">
        <f t="shared" si="32"/>
        <v>0</v>
      </c>
      <c r="J90" s="1">
        <f t="shared" si="32"/>
        <v>0</v>
      </c>
      <c r="K90" s="1">
        <f t="shared" si="32"/>
        <v>0</v>
      </c>
      <c r="L90" s="1">
        <f t="shared" ref="L90" si="33">SUM(L23:L27)</f>
        <v>1</v>
      </c>
      <c r="M90" s="1">
        <f t="shared" si="32"/>
        <v>0</v>
      </c>
      <c r="N90" s="1">
        <f t="shared" si="32"/>
        <v>2</v>
      </c>
      <c r="O90" s="1">
        <f t="shared" si="32"/>
        <v>0</v>
      </c>
      <c r="P90" s="1">
        <f t="shared" si="32"/>
        <v>0</v>
      </c>
      <c r="Q90" s="1">
        <f t="shared" si="32"/>
        <v>0</v>
      </c>
      <c r="R90" s="1">
        <f t="shared" si="32"/>
        <v>0</v>
      </c>
      <c r="S90" s="1">
        <f t="shared" si="32"/>
        <v>0</v>
      </c>
      <c r="T90" s="1">
        <f t="shared" si="32"/>
        <v>0</v>
      </c>
      <c r="U90" s="1">
        <f t="shared" si="32"/>
        <v>0</v>
      </c>
      <c r="V90" s="1">
        <f t="shared" si="32"/>
        <v>0</v>
      </c>
      <c r="W90" s="1">
        <f t="shared" si="32"/>
        <v>0</v>
      </c>
      <c r="X90" s="1">
        <f t="shared" si="32"/>
        <v>0</v>
      </c>
      <c r="Y90" s="1">
        <f t="shared" si="32"/>
        <v>0</v>
      </c>
      <c r="Z90" s="39">
        <f t="shared" si="18"/>
        <v>3</v>
      </c>
    </row>
    <row r="91" spans="1:27" x14ac:dyDescent="0.3">
      <c r="A91" s="153"/>
      <c r="B91" s="135" t="s">
        <v>24</v>
      </c>
      <c r="C91" s="1">
        <f t="shared" ref="C91:Y91" si="34">SUM(C34:C38)</f>
        <v>0</v>
      </c>
      <c r="D91" s="1">
        <f t="shared" si="34"/>
        <v>0</v>
      </c>
      <c r="E91" s="1">
        <f t="shared" si="34"/>
        <v>0</v>
      </c>
      <c r="F91" s="1">
        <f t="shared" si="34"/>
        <v>2</v>
      </c>
      <c r="G91" s="1">
        <f t="shared" si="34"/>
        <v>2</v>
      </c>
      <c r="H91" s="1">
        <f t="shared" si="34"/>
        <v>0</v>
      </c>
      <c r="I91" s="1">
        <f t="shared" si="34"/>
        <v>0</v>
      </c>
      <c r="J91" s="1">
        <f t="shared" si="34"/>
        <v>0</v>
      </c>
      <c r="K91" s="1">
        <f t="shared" si="34"/>
        <v>0</v>
      </c>
      <c r="L91" s="1">
        <f t="shared" ref="L91" si="35">SUM(L24:L28)</f>
        <v>2</v>
      </c>
      <c r="M91" s="1">
        <f t="shared" si="34"/>
        <v>2</v>
      </c>
      <c r="N91" s="1">
        <f t="shared" si="34"/>
        <v>2</v>
      </c>
      <c r="O91" s="1">
        <f t="shared" si="34"/>
        <v>0</v>
      </c>
      <c r="P91" s="1">
        <f t="shared" si="34"/>
        <v>2</v>
      </c>
      <c r="Q91" s="1">
        <f t="shared" si="34"/>
        <v>0</v>
      </c>
      <c r="R91" s="1">
        <f t="shared" si="34"/>
        <v>0</v>
      </c>
      <c r="S91" s="1">
        <f t="shared" si="34"/>
        <v>0</v>
      </c>
      <c r="T91" s="1">
        <f t="shared" si="34"/>
        <v>17</v>
      </c>
      <c r="U91" s="1">
        <f t="shared" si="34"/>
        <v>0</v>
      </c>
      <c r="V91" s="1">
        <f t="shared" si="34"/>
        <v>4</v>
      </c>
      <c r="W91" s="1">
        <f t="shared" si="34"/>
        <v>0</v>
      </c>
      <c r="X91" s="1">
        <f t="shared" si="34"/>
        <v>0</v>
      </c>
      <c r="Y91" s="1">
        <f t="shared" si="34"/>
        <v>9</v>
      </c>
      <c r="Z91" s="39">
        <f t="shared" si="18"/>
        <v>42</v>
      </c>
    </row>
    <row r="92" spans="1:27" x14ac:dyDescent="0.3">
      <c r="A92" s="153"/>
      <c r="B92" s="135" t="s">
        <v>27</v>
      </c>
      <c r="C92" s="1">
        <f t="shared" ref="C92:Y92" si="36">SUM(C39:C42)</f>
        <v>0</v>
      </c>
      <c r="D92" s="1">
        <f t="shared" si="36"/>
        <v>0</v>
      </c>
      <c r="E92" s="1">
        <f t="shared" si="36"/>
        <v>0</v>
      </c>
      <c r="F92" s="1">
        <f t="shared" si="36"/>
        <v>2</v>
      </c>
      <c r="G92" s="1">
        <f t="shared" si="36"/>
        <v>0</v>
      </c>
      <c r="H92" s="1">
        <f t="shared" si="36"/>
        <v>0</v>
      </c>
      <c r="I92" s="1">
        <f t="shared" si="36"/>
        <v>0</v>
      </c>
      <c r="J92" s="1">
        <f t="shared" si="36"/>
        <v>0</v>
      </c>
      <c r="K92" s="1">
        <f t="shared" si="36"/>
        <v>0</v>
      </c>
      <c r="L92" s="1">
        <f t="shared" ref="L92" si="37">SUM(L25:L29)</f>
        <v>4</v>
      </c>
      <c r="M92" s="1">
        <f t="shared" si="36"/>
        <v>1</v>
      </c>
      <c r="N92" s="1">
        <f t="shared" si="36"/>
        <v>0</v>
      </c>
      <c r="O92" s="1">
        <f t="shared" si="36"/>
        <v>0</v>
      </c>
      <c r="P92" s="1">
        <f t="shared" si="36"/>
        <v>0</v>
      </c>
      <c r="Q92" s="1">
        <f t="shared" si="36"/>
        <v>2</v>
      </c>
      <c r="R92" s="1">
        <f t="shared" si="36"/>
        <v>0</v>
      </c>
      <c r="S92" s="1">
        <f t="shared" si="36"/>
        <v>0</v>
      </c>
      <c r="T92" s="1">
        <f t="shared" si="36"/>
        <v>4</v>
      </c>
      <c r="U92" s="1">
        <f t="shared" si="36"/>
        <v>4</v>
      </c>
      <c r="V92" s="1">
        <f t="shared" si="36"/>
        <v>0</v>
      </c>
      <c r="W92" s="1">
        <f t="shared" si="36"/>
        <v>0</v>
      </c>
      <c r="X92" s="1">
        <f t="shared" si="36"/>
        <v>0</v>
      </c>
      <c r="Y92" s="1">
        <f t="shared" si="36"/>
        <v>3</v>
      </c>
      <c r="Z92" s="39">
        <f t="shared" si="18"/>
        <v>20</v>
      </c>
    </row>
    <row r="93" spans="1:27" x14ac:dyDescent="0.3">
      <c r="A93" s="153"/>
      <c r="B93" s="135" t="s">
        <v>167</v>
      </c>
      <c r="C93" s="1">
        <f t="shared" ref="C93:Y93" si="38">C43</f>
        <v>0</v>
      </c>
      <c r="D93" s="1">
        <f t="shared" si="38"/>
        <v>0</v>
      </c>
      <c r="E93" s="1">
        <f t="shared" si="38"/>
        <v>0</v>
      </c>
      <c r="F93" s="1">
        <f t="shared" si="38"/>
        <v>0</v>
      </c>
      <c r="G93" s="1">
        <f t="shared" si="38"/>
        <v>0</v>
      </c>
      <c r="H93" s="1">
        <f t="shared" si="38"/>
        <v>0</v>
      </c>
      <c r="I93" s="1">
        <f t="shared" si="38"/>
        <v>0</v>
      </c>
      <c r="J93" s="1">
        <f t="shared" si="38"/>
        <v>0</v>
      </c>
      <c r="K93" s="1">
        <f t="shared" si="38"/>
        <v>0</v>
      </c>
      <c r="L93" s="1">
        <f t="shared" ref="L93" si="39">SUM(L26:L30)</f>
        <v>3</v>
      </c>
      <c r="M93" s="1">
        <f t="shared" si="38"/>
        <v>0</v>
      </c>
      <c r="N93" s="1">
        <f t="shared" si="38"/>
        <v>0</v>
      </c>
      <c r="O93" s="1">
        <f t="shared" si="38"/>
        <v>0</v>
      </c>
      <c r="P93" s="1">
        <f t="shared" si="38"/>
        <v>0</v>
      </c>
      <c r="Q93" s="1">
        <f t="shared" si="38"/>
        <v>0</v>
      </c>
      <c r="R93" s="1">
        <f t="shared" si="38"/>
        <v>0</v>
      </c>
      <c r="S93" s="1">
        <f t="shared" si="38"/>
        <v>0</v>
      </c>
      <c r="T93" s="1">
        <f t="shared" si="38"/>
        <v>0</v>
      </c>
      <c r="U93" s="1">
        <f t="shared" si="38"/>
        <v>0</v>
      </c>
      <c r="V93" s="1">
        <f t="shared" si="38"/>
        <v>0</v>
      </c>
      <c r="W93" s="1">
        <f t="shared" si="38"/>
        <v>0</v>
      </c>
      <c r="X93" s="1">
        <f t="shared" si="38"/>
        <v>0</v>
      </c>
      <c r="Y93" s="1">
        <f t="shared" si="38"/>
        <v>0</v>
      </c>
      <c r="Z93" s="39">
        <f t="shared" si="18"/>
        <v>3</v>
      </c>
    </row>
    <row r="94" spans="1:27" x14ac:dyDescent="0.3">
      <c r="A94" s="153"/>
      <c r="B94" s="135" t="s">
        <v>168</v>
      </c>
      <c r="C94" s="1">
        <f t="shared" ref="C94:Y94" si="40">C44</f>
        <v>0</v>
      </c>
      <c r="D94" s="1">
        <f t="shared" si="40"/>
        <v>0</v>
      </c>
      <c r="E94" s="1">
        <f t="shared" si="40"/>
        <v>0</v>
      </c>
      <c r="F94" s="1">
        <f t="shared" si="40"/>
        <v>0</v>
      </c>
      <c r="G94" s="1">
        <f t="shared" si="40"/>
        <v>0</v>
      </c>
      <c r="H94" s="1">
        <f t="shared" si="40"/>
        <v>0</v>
      </c>
      <c r="I94" s="1">
        <f t="shared" si="40"/>
        <v>0</v>
      </c>
      <c r="J94" s="1">
        <f t="shared" si="40"/>
        <v>0</v>
      </c>
      <c r="K94" s="1">
        <f t="shared" si="40"/>
        <v>0</v>
      </c>
      <c r="L94" s="1">
        <f t="shared" ref="L94" si="41">SUM(L27:L31)</f>
        <v>3</v>
      </c>
      <c r="M94" s="1">
        <f t="shared" si="40"/>
        <v>0</v>
      </c>
      <c r="N94" s="1">
        <f t="shared" si="40"/>
        <v>0</v>
      </c>
      <c r="O94" s="1">
        <f t="shared" si="40"/>
        <v>0</v>
      </c>
      <c r="P94" s="1">
        <f t="shared" si="40"/>
        <v>0</v>
      </c>
      <c r="Q94" s="1">
        <f t="shared" si="40"/>
        <v>0</v>
      </c>
      <c r="R94" s="1">
        <f t="shared" si="40"/>
        <v>0</v>
      </c>
      <c r="S94" s="1">
        <f t="shared" si="40"/>
        <v>0</v>
      </c>
      <c r="T94" s="1">
        <f t="shared" si="40"/>
        <v>0</v>
      </c>
      <c r="U94" s="1">
        <f t="shared" si="40"/>
        <v>0</v>
      </c>
      <c r="V94" s="1">
        <f t="shared" si="40"/>
        <v>0</v>
      </c>
      <c r="W94" s="1">
        <f t="shared" si="40"/>
        <v>0</v>
      </c>
      <c r="X94" s="1">
        <f t="shared" si="40"/>
        <v>0</v>
      </c>
      <c r="Y94" s="1">
        <f t="shared" si="40"/>
        <v>0</v>
      </c>
      <c r="Z94" s="39">
        <f t="shared" si="18"/>
        <v>3</v>
      </c>
    </row>
    <row r="95" spans="1:27" x14ac:dyDescent="0.3">
      <c r="A95" s="153"/>
      <c r="B95" s="135" t="s">
        <v>169</v>
      </c>
      <c r="C95" s="1">
        <f t="shared" ref="C95:Y95" si="42">SUM(C45, C46)</f>
        <v>0</v>
      </c>
      <c r="D95" s="1">
        <f t="shared" si="42"/>
        <v>0</v>
      </c>
      <c r="E95" s="1">
        <f t="shared" si="42"/>
        <v>0</v>
      </c>
      <c r="F95" s="1">
        <f t="shared" si="42"/>
        <v>1</v>
      </c>
      <c r="G95" s="1">
        <f t="shared" si="42"/>
        <v>0</v>
      </c>
      <c r="H95" s="1">
        <f t="shared" si="42"/>
        <v>0</v>
      </c>
      <c r="I95" s="1">
        <f t="shared" si="42"/>
        <v>0</v>
      </c>
      <c r="J95" s="1">
        <f t="shared" si="42"/>
        <v>0</v>
      </c>
      <c r="K95" s="1">
        <f t="shared" si="42"/>
        <v>0</v>
      </c>
      <c r="L95" s="1">
        <f t="shared" ref="L95" si="43">SUM(L28:L32)</f>
        <v>3</v>
      </c>
      <c r="M95" s="1">
        <f t="shared" si="42"/>
        <v>2</v>
      </c>
      <c r="N95" s="1">
        <f t="shared" si="42"/>
        <v>2</v>
      </c>
      <c r="O95" s="1">
        <f t="shared" si="42"/>
        <v>0</v>
      </c>
      <c r="P95" s="1">
        <f t="shared" si="42"/>
        <v>2</v>
      </c>
      <c r="Q95" s="1">
        <f t="shared" si="42"/>
        <v>0</v>
      </c>
      <c r="R95" s="1">
        <f t="shared" si="42"/>
        <v>0</v>
      </c>
      <c r="S95" s="1">
        <f t="shared" si="42"/>
        <v>0</v>
      </c>
      <c r="T95" s="1">
        <f t="shared" si="42"/>
        <v>8</v>
      </c>
      <c r="U95" s="1">
        <f t="shared" si="42"/>
        <v>0</v>
      </c>
      <c r="V95" s="1">
        <f t="shared" si="42"/>
        <v>2</v>
      </c>
      <c r="W95" s="1">
        <f t="shared" si="42"/>
        <v>0</v>
      </c>
      <c r="X95" s="1">
        <f t="shared" si="42"/>
        <v>0</v>
      </c>
      <c r="Y95" s="1">
        <f t="shared" si="42"/>
        <v>4</v>
      </c>
      <c r="Z95" s="39">
        <f t="shared" si="18"/>
        <v>24</v>
      </c>
    </row>
    <row r="96" spans="1:27" x14ac:dyDescent="0.3">
      <c r="A96" s="153"/>
      <c r="B96" s="135" t="s">
        <v>170</v>
      </c>
      <c r="C96" s="1">
        <f t="shared" ref="C96:Y96" si="44">SUM(C47,C48)</f>
        <v>0</v>
      </c>
      <c r="D96" s="1">
        <f t="shared" si="44"/>
        <v>0</v>
      </c>
      <c r="E96" s="1">
        <f t="shared" si="44"/>
        <v>0</v>
      </c>
      <c r="F96" s="1">
        <f t="shared" si="44"/>
        <v>0</v>
      </c>
      <c r="G96" s="1">
        <f t="shared" si="44"/>
        <v>1</v>
      </c>
      <c r="H96" s="1">
        <f t="shared" si="44"/>
        <v>0</v>
      </c>
      <c r="I96" s="1">
        <f t="shared" si="44"/>
        <v>0</v>
      </c>
      <c r="J96" s="1">
        <f t="shared" si="44"/>
        <v>0</v>
      </c>
      <c r="K96" s="1">
        <f t="shared" si="44"/>
        <v>0</v>
      </c>
      <c r="L96" s="1">
        <f t="shared" ref="L96" si="45">SUM(L29:L33)</f>
        <v>2</v>
      </c>
      <c r="M96" s="1">
        <f t="shared" si="44"/>
        <v>0</v>
      </c>
      <c r="N96" s="1">
        <f t="shared" si="44"/>
        <v>2</v>
      </c>
      <c r="O96" s="1">
        <f t="shared" si="44"/>
        <v>0</v>
      </c>
      <c r="P96" s="1">
        <f t="shared" si="44"/>
        <v>2</v>
      </c>
      <c r="Q96" s="1">
        <f t="shared" si="44"/>
        <v>1</v>
      </c>
      <c r="R96" s="1">
        <f t="shared" si="44"/>
        <v>0</v>
      </c>
      <c r="S96" s="1">
        <f t="shared" si="44"/>
        <v>0</v>
      </c>
      <c r="T96" s="1">
        <f t="shared" si="44"/>
        <v>8</v>
      </c>
      <c r="U96" s="1">
        <f t="shared" si="44"/>
        <v>0</v>
      </c>
      <c r="V96" s="1">
        <f t="shared" si="44"/>
        <v>0</v>
      </c>
      <c r="W96" s="1">
        <f t="shared" si="44"/>
        <v>0</v>
      </c>
      <c r="X96" s="1">
        <f t="shared" si="44"/>
        <v>0</v>
      </c>
      <c r="Y96" s="1">
        <f t="shared" si="44"/>
        <v>3</v>
      </c>
      <c r="Z96" s="39">
        <f t="shared" si="18"/>
        <v>19</v>
      </c>
      <c r="AA96" s="3"/>
    </row>
    <row r="97" spans="1:119" x14ac:dyDescent="0.3">
      <c r="A97" s="154" t="s">
        <v>28</v>
      </c>
      <c r="B97" s="161"/>
      <c r="C97" s="27">
        <f>SUM(C81:C96)</f>
        <v>1</v>
      </c>
      <c r="D97" s="27">
        <f t="shared" ref="D97:Y97" si="46">SUM(D81:D96)</f>
        <v>0</v>
      </c>
      <c r="E97" s="27">
        <f t="shared" si="46"/>
        <v>0</v>
      </c>
      <c r="F97" s="27">
        <f t="shared" si="46"/>
        <v>16</v>
      </c>
      <c r="G97" s="27">
        <f t="shared" si="46"/>
        <v>15</v>
      </c>
      <c r="H97" s="27">
        <f t="shared" si="46"/>
        <v>2</v>
      </c>
      <c r="I97" s="27">
        <f t="shared" si="46"/>
        <v>0</v>
      </c>
      <c r="J97" s="27">
        <f t="shared" si="46"/>
        <v>0</v>
      </c>
      <c r="K97" s="27">
        <f t="shared" si="46"/>
        <v>0</v>
      </c>
      <c r="L97" s="1">
        <f t="shared" ref="L97" si="47">SUM(L30:L34)</f>
        <v>0</v>
      </c>
      <c r="M97" s="27">
        <f t="shared" si="46"/>
        <v>39</v>
      </c>
      <c r="N97" s="27">
        <f t="shared" si="46"/>
        <v>24</v>
      </c>
      <c r="O97" s="27">
        <f t="shared" si="46"/>
        <v>0</v>
      </c>
      <c r="P97" s="27">
        <f t="shared" si="46"/>
        <v>20</v>
      </c>
      <c r="Q97" s="27">
        <f t="shared" si="46"/>
        <v>4</v>
      </c>
      <c r="R97" s="27">
        <f t="shared" si="46"/>
        <v>0</v>
      </c>
      <c r="S97" s="27">
        <f t="shared" si="46"/>
        <v>0</v>
      </c>
      <c r="T97" s="27">
        <f t="shared" si="46"/>
        <v>90</v>
      </c>
      <c r="U97" s="27">
        <f t="shared" si="46"/>
        <v>11</v>
      </c>
      <c r="V97" s="27">
        <f t="shared" si="46"/>
        <v>26</v>
      </c>
      <c r="W97" s="27">
        <f t="shared" si="46"/>
        <v>0</v>
      </c>
      <c r="X97" s="27">
        <f t="shared" si="46"/>
        <v>0</v>
      </c>
      <c r="Y97" s="27">
        <f t="shared" si="46"/>
        <v>73</v>
      </c>
      <c r="Z97" s="39">
        <f>SUM(C97:Y97)</f>
        <v>321</v>
      </c>
    </row>
    <row r="98" spans="1:119" ht="15" customHeight="1" x14ac:dyDescent="0.3">
      <c r="A98" s="152" t="s">
        <v>254</v>
      </c>
      <c r="B98" s="134" t="s">
        <v>241</v>
      </c>
      <c r="C98" s="1">
        <f t="shared" ref="C98:Y98" si="48">C49</f>
        <v>0</v>
      </c>
      <c r="D98" s="1">
        <f t="shared" si="48"/>
        <v>0</v>
      </c>
      <c r="E98" s="1">
        <f t="shared" si="48"/>
        <v>0</v>
      </c>
      <c r="F98" s="1">
        <f t="shared" si="48"/>
        <v>0</v>
      </c>
      <c r="G98" s="1">
        <f t="shared" si="48"/>
        <v>0</v>
      </c>
      <c r="H98" s="1">
        <f t="shared" si="48"/>
        <v>0</v>
      </c>
      <c r="I98" s="1">
        <f t="shared" si="48"/>
        <v>0</v>
      </c>
      <c r="J98" s="1">
        <f t="shared" si="48"/>
        <v>0</v>
      </c>
      <c r="K98" s="1">
        <f t="shared" si="48"/>
        <v>0</v>
      </c>
      <c r="L98" s="1">
        <f t="shared" ref="L98" si="49">SUM(L31:L35)</f>
        <v>2</v>
      </c>
      <c r="M98" s="1">
        <f t="shared" si="48"/>
        <v>0</v>
      </c>
      <c r="N98" s="1">
        <f t="shared" si="48"/>
        <v>0</v>
      </c>
      <c r="O98" s="1">
        <f t="shared" si="48"/>
        <v>0</v>
      </c>
      <c r="P98" s="1">
        <f t="shared" si="48"/>
        <v>0</v>
      </c>
      <c r="Q98" s="1">
        <f t="shared" si="48"/>
        <v>0</v>
      </c>
      <c r="R98" s="1">
        <f t="shared" si="48"/>
        <v>0</v>
      </c>
      <c r="S98" s="1">
        <f t="shared" si="48"/>
        <v>0</v>
      </c>
      <c r="T98" s="1">
        <f t="shared" si="48"/>
        <v>0</v>
      </c>
      <c r="U98" s="1">
        <f t="shared" si="48"/>
        <v>0</v>
      </c>
      <c r="V98" s="1">
        <f t="shared" si="48"/>
        <v>0</v>
      </c>
      <c r="W98" s="1">
        <f t="shared" si="48"/>
        <v>0</v>
      </c>
      <c r="X98" s="1">
        <f t="shared" si="48"/>
        <v>0</v>
      </c>
      <c r="Y98" s="1">
        <f t="shared" si="48"/>
        <v>0</v>
      </c>
      <c r="Z98" s="39">
        <f t="shared" si="18"/>
        <v>2</v>
      </c>
    </row>
    <row r="99" spans="1:119" x14ac:dyDescent="0.3">
      <c r="A99" s="153"/>
      <c r="B99" s="135" t="s">
        <v>242</v>
      </c>
      <c r="C99" s="1">
        <f t="shared" ref="C99:Y99" si="50">C50</f>
        <v>0</v>
      </c>
      <c r="D99" s="1">
        <f t="shared" si="50"/>
        <v>0</v>
      </c>
      <c r="E99" s="1">
        <f t="shared" si="50"/>
        <v>0</v>
      </c>
      <c r="F99" s="1">
        <f t="shared" si="50"/>
        <v>0</v>
      </c>
      <c r="G99" s="1">
        <f t="shared" si="50"/>
        <v>0</v>
      </c>
      <c r="H99" s="1">
        <f t="shared" si="50"/>
        <v>0</v>
      </c>
      <c r="I99" s="1">
        <f t="shared" si="50"/>
        <v>0</v>
      </c>
      <c r="J99" s="1">
        <f t="shared" si="50"/>
        <v>0</v>
      </c>
      <c r="K99" s="1">
        <f t="shared" si="50"/>
        <v>0</v>
      </c>
      <c r="L99" s="1">
        <f t="shared" ref="L99" si="51">SUM(L32:L36)</f>
        <v>4</v>
      </c>
      <c r="M99" s="1">
        <f t="shared" si="50"/>
        <v>0</v>
      </c>
      <c r="N99" s="1">
        <f t="shared" si="50"/>
        <v>0</v>
      </c>
      <c r="O99" s="1">
        <f t="shared" si="50"/>
        <v>0</v>
      </c>
      <c r="P99" s="1">
        <f t="shared" si="50"/>
        <v>0</v>
      </c>
      <c r="Q99" s="1">
        <f t="shared" si="50"/>
        <v>0</v>
      </c>
      <c r="R99" s="1">
        <f t="shared" si="50"/>
        <v>0</v>
      </c>
      <c r="S99" s="1">
        <f t="shared" si="50"/>
        <v>0</v>
      </c>
      <c r="T99" s="1">
        <f t="shared" si="50"/>
        <v>0</v>
      </c>
      <c r="U99" s="1">
        <f t="shared" si="50"/>
        <v>0</v>
      </c>
      <c r="V99" s="1">
        <f t="shared" si="50"/>
        <v>0</v>
      </c>
      <c r="W99" s="1">
        <f t="shared" si="50"/>
        <v>0</v>
      </c>
      <c r="X99" s="1">
        <f t="shared" si="50"/>
        <v>0</v>
      </c>
      <c r="Y99" s="1">
        <f t="shared" si="50"/>
        <v>0</v>
      </c>
      <c r="Z99" s="39">
        <f t="shared" si="18"/>
        <v>4</v>
      </c>
    </row>
    <row r="100" spans="1:119" x14ac:dyDescent="0.3">
      <c r="A100" s="153"/>
      <c r="B100" s="135" t="s">
        <v>243</v>
      </c>
      <c r="C100" s="1">
        <f t="shared" ref="C100:Y100" si="52">C51</f>
        <v>0</v>
      </c>
      <c r="D100" s="1">
        <f t="shared" si="52"/>
        <v>0</v>
      </c>
      <c r="E100" s="1">
        <f t="shared" si="52"/>
        <v>0</v>
      </c>
      <c r="F100" s="1">
        <f t="shared" si="52"/>
        <v>0</v>
      </c>
      <c r="G100" s="1">
        <f t="shared" si="52"/>
        <v>0</v>
      </c>
      <c r="H100" s="1">
        <f t="shared" si="52"/>
        <v>0</v>
      </c>
      <c r="I100" s="1">
        <f t="shared" si="52"/>
        <v>0</v>
      </c>
      <c r="J100" s="1">
        <f t="shared" si="52"/>
        <v>0</v>
      </c>
      <c r="K100" s="1">
        <f t="shared" si="52"/>
        <v>0</v>
      </c>
      <c r="L100" s="1">
        <f t="shared" ref="L100" si="53">SUM(L33:L37)</f>
        <v>4</v>
      </c>
      <c r="M100" s="1">
        <f t="shared" si="52"/>
        <v>0</v>
      </c>
      <c r="N100" s="1">
        <f t="shared" si="52"/>
        <v>0</v>
      </c>
      <c r="O100" s="1">
        <f t="shared" si="52"/>
        <v>0</v>
      </c>
      <c r="P100" s="1">
        <f t="shared" si="52"/>
        <v>0</v>
      </c>
      <c r="Q100" s="1">
        <f t="shared" si="52"/>
        <v>0</v>
      </c>
      <c r="R100" s="1">
        <f t="shared" si="52"/>
        <v>0</v>
      </c>
      <c r="S100" s="1">
        <f t="shared" si="52"/>
        <v>0</v>
      </c>
      <c r="T100" s="1">
        <f t="shared" si="52"/>
        <v>0</v>
      </c>
      <c r="U100" s="1">
        <f t="shared" si="52"/>
        <v>0</v>
      </c>
      <c r="V100" s="1">
        <f t="shared" si="52"/>
        <v>0</v>
      </c>
      <c r="W100" s="1">
        <f t="shared" si="52"/>
        <v>0</v>
      </c>
      <c r="X100" s="1">
        <f t="shared" si="52"/>
        <v>0</v>
      </c>
      <c r="Y100" s="1">
        <f t="shared" si="52"/>
        <v>0</v>
      </c>
      <c r="Z100" s="39">
        <f t="shared" si="18"/>
        <v>4</v>
      </c>
    </row>
    <row r="101" spans="1:119" x14ac:dyDescent="0.3">
      <c r="A101" s="153"/>
      <c r="B101" s="135" t="s">
        <v>25</v>
      </c>
      <c r="C101" s="1">
        <f t="shared" ref="C101:Y101" si="54">SUM(C52:C55)</f>
        <v>13</v>
      </c>
      <c r="D101" s="1">
        <f t="shared" si="54"/>
        <v>0</v>
      </c>
      <c r="E101" s="1">
        <f t="shared" si="54"/>
        <v>0</v>
      </c>
      <c r="F101" s="1">
        <f t="shared" si="54"/>
        <v>0</v>
      </c>
      <c r="G101" s="1">
        <f t="shared" si="54"/>
        <v>1</v>
      </c>
      <c r="H101" s="1">
        <f t="shared" si="54"/>
        <v>0</v>
      </c>
      <c r="I101" s="1">
        <f t="shared" si="54"/>
        <v>0</v>
      </c>
      <c r="J101" s="1">
        <f t="shared" si="54"/>
        <v>0</v>
      </c>
      <c r="K101" s="1">
        <f t="shared" si="54"/>
        <v>0</v>
      </c>
      <c r="L101" s="1">
        <f t="shared" ref="L101" si="55">SUM(L34:L38)</f>
        <v>6</v>
      </c>
      <c r="M101" s="1">
        <f t="shared" si="54"/>
        <v>3</v>
      </c>
      <c r="N101" s="1">
        <f t="shared" si="54"/>
        <v>4</v>
      </c>
      <c r="O101" s="1">
        <f t="shared" si="54"/>
        <v>0</v>
      </c>
      <c r="P101" s="1">
        <f t="shared" si="54"/>
        <v>0</v>
      </c>
      <c r="Q101" s="1">
        <f t="shared" si="54"/>
        <v>0</v>
      </c>
      <c r="R101" s="1">
        <f t="shared" si="54"/>
        <v>0</v>
      </c>
      <c r="S101" s="1">
        <f t="shared" si="54"/>
        <v>0</v>
      </c>
      <c r="T101" s="1">
        <f t="shared" si="54"/>
        <v>0</v>
      </c>
      <c r="U101" s="1">
        <f t="shared" si="54"/>
        <v>0</v>
      </c>
      <c r="V101" s="1">
        <f t="shared" si="54"/>
        <v>0</v>
      </c>
      <c r="W101" s="1">
        <f t="shared" si="54"/>
        <v>0</v>
      </c>
      <c r="X101" s="1">
        <f t="shared" si="54"/>
        <v>0</v>
      </c>
      <c r="Y101" s="1">
        <f t="shared" si="54"/>
        <v>1</v>
      </c>
      <c r="Z101" s="39">
        <f t="shared" si="18"/>
        <v>28</v>
      </c>
    </row>
    <row r="102" spans="1:119" x14ac:dyDescent="0.3">
      <c r="A102" s="153"/>
      <c r="B102" s="135" t="s">
        <v>26</v>
      </c>
      <c r="C102" s="1">
        <f t="shared" ref="C102:Y102" si="56">SUM(C56:C59)</f>
        <v>14</v>
      </c>
      <c r="D102" s="1">
        <f t="shared" si="56"/>
        <v>0</v>
      </c>
      <c r="E102" s="1">
        <f t="shared" si="56"/>
        <v>0</v>
      </c>
      <c r="F102" s="1">
        <f t="shared" si="56"/>
        <v>0</v>
      </c>
      <c r="G102" s="1">
        <f t="shared" si="56"/>
        <v>0</v>
      </c>
      <c r="H102" s="1">
        <f t="shared" si="56"/>
        <v>0</v>
      </c>
      <c r="I102" s="1">
        <f t="shared" si="56"/>
        <v>0</v>
      </c>
      <c r="J102" s="1">
        <f t="shared" si="56"/>
        <v>0</v>
      </c>
      <c r="K102" s="1">
        <f t="shared" si="56"/>
        <v>0</v>
      </c>
      <c r="L102" s="1">
        <f t="shared" ref="L102" si="57">SUM(L35:L39)</f>
        <v>6</v>
      </c>
      <c r="M102" s="1">
        <f t="shared" si="56"/>
        <v>0</v>
      </c>
      <c r="N102" s="1">
        <f t="shared" si="56"/>
        <v>1</v>
      </c>
      <c r="O102" s="1">
        <f t="shared" si="56"/>
        <v>0</v>
      </c>
      <c r="P102" s="1">
        <f t="shared" si="56"/>
        <v>0</v>
      </c>
      <c r="Q102" s="1">
        <f t="shared" si="56"/>
        <v>0</v>
      </c>
      <c r="R102" s="1">
        <f t="shared" si="56"/>
        <v>0</v>
      </c>
      <c r="S102" s="1">
        <f t="shared" si="56"/>
        <v>0</v>
      </c>
      <c r="T102" s="1">
        <f t="shared" si="56"/>
        <v>0</v>
      </c>
      <c r="U102" s="1">
        <f t="shared" si="56"/>
        <v>0</v>
      </c>
      <c r="V102" s="1">
        <f t="shared" si="56"/>
        <v>0</v>
      </c>
      <c r="W102" s="1">
        <f t="shared" si="56"/>
        <v>0</v>
      </c>
      <c r="X102" s="1">
        <f t="shared" si="56"/>
        <v>0</v>
      </c>
      <c r="Y102" s="1">
        <f t="shared" si="56"/>
        <v>1</v>
      </c>
      <c r="Z102" s="39">
        <f t="shared" si="18"/>
        <v>22</v>
      </c>
    </row>
    <row r="103" spans="1:119" x14ac:dyDescent="0.3">
      <c r="A103" s="153"/>
      <c r="B103" s="135" t="s">
        <v>244</v>
      </c>
      <c r="C103" s="1">
        <f t="shared" ref="C103:Y103" si="58">C60</f>
        <v>0</v>
      </c>
      <c r="D103" s="1">
        <f t="shared" si="58"/>
        <v>0</v>
      </c>
      <c r="E103" s="1">
        <f t="shared" si="58"/>
        <v>0</v>
      </c>
      <c r="F103" s="1">
        <f t="shared" si="58"/>
        <v>0</v>
      </c>
      <c r="G103" s="1">
        <f t="shared" si="58"/>
        <v>0</v>
      </c>
      <c r="H103" s="1">
        <f t="shared" si="58"/>
        <v>0</v>
      </c>
      <c r="I103" s="1">
        <f t="shared" si="58"/>
        <v>0</v>
      </c>
      <c r="J103" s="1">
        <f t="shared" si="58"/>
        <v>0</v>
      </c>
      <c r="K103" s="1">
        <f t="shared" si="58"/>
        <v>0</v>
      </c>
      <c r="L103" s="1">
        <f t="shared" ref="L103" si="59">SUM(L36:L40)</f>
        <v>4</v>
      </c>
      <c r="M103" s="1">
        <f t="shared" si="58"/>
        <v>0</v>
      </c>
      <c r="N103" s="1">
        <f t="shared" si="58"/>
        <v>0</v>
      </c>
      <c r="O103" s="1">
        <f t="shared" si="58"/>
        <v>0</v>
      </c>
      <c r="P103" s="1">
        <f t="shared" si="58"/>
        <v>0</v>
      </c>
      <c r="Q103" s="1">
        <f t="shared" si="58"/>
        <v>0</v>
      </c>
      <c r="R103" s="1">
        <f t="shared" si="58"/>
        <v>0</v>
      </c>
      <c r="S103" s="1">
        <f t="shared" si="58"/>
        <v>0</v>
      </c>
      <c r="T103" s="1">
        <f t="shared" si="58"/>
        <v>0</v>
      </c>
      <c r="U103" s="1">
        <f t="shared" si="58"/>
        <v>0</v>
      </c>
      <c r="V103" s="1">
        <f t="shared" si="58"/>
        <v>0</v>
      </c>
      <c r="W103" s="1">
        <f t="shared" si="58"/>
        <v>0</v>
      </c>
      <c r="X103" s="1">
        <f t="shared" si="58"/>
        <v>0</v>
      </c>
      <c r="Y103" s="1">
        <f t="shared" si="58"/>
        <v>0</v>
      </c>
      <c r="Z103" s="39">
        <f t="shared" si="18"/>
        <v>4</v>
      </c>
    </row>
    <row r="104" spans="1:119" x14ac:dyDescent="0.3">
      <c r="A104" s="153"/>
      <c r="B104" s="135" t="s">
        <v>245</v>
      </c>
      <c r="C104" s="1">
        <f t="shared" ref="C104:Y104" si="60">C61</f>
        <v>0</v>
      </c>
      <c r="D104" s="1">
        <f t="shared" si="60"/>
        <v>0</v>
      </c>
      <c r="E104" s="1">
        <f t="shared" si="60"/>
        <v>0</v>
      </c>
      <c r="F104" s="1">
        <f t="shared" si="60"/>
        <v>0</v>
      </c>
      <c r="G104" s="1">
        <f t="shared" si="60"/>
        <v>0</v>
      </c>
      <c r="H104" s="1">
        <f t="shared" si="60"/>
        <v>0</v>
      </c>
      <c r="I104" s="1">
        <f t="shared" si="60"/>
        <v>0</v>
      </c>
      <c r="J104" s="1">
        <f t="shared" si="60"/>
        <v>0</v>
      </c>
      <c r="K104" s="1">
        <f t="shared" si="60"/>
        <v>0</v>
      </c>
      <c r="L104" s="1">
        <f t="shared" ref="L104" si="61">SUM(L37:L41)</f>
        <v>3</v>
      </c>
      <c r="M104" s="1">
        <f t="shared" si="60"/>
        <v>0</v>
      </c>
      <c r="N104" s="1">
        <f t="shared" si="60"/>
        <v>0</v>
      </c>
      <c r="O104" s="1">
        <f t="shared" si="60"/>
        <v>0</v>
      </c>
      <c r="P104" s="1">
        <f t="shared" si="60"/>
        <v>0</v>
      </c>
      <c r="Q104" s="1">
        <f t="shared" si="60"/>
        <v>0</v>
      </c>
      <c r="R104" s="1">
        <f t="shared" si="60"/>
        <v>0</v>
      </c>
      <c r="S104" s="1">
        <f t="shared" si="60"/>
        <v>0</v>
      </c>
      <c r="T104" s="1">
        <f t="shared" si="60"/>
        <v>0</v>
      </c>
      <c r="U104" s="1">
        <f t="shared" si="60"/>
        <v>0</v>
      </c>
      <c r="V104" s="1">
        <f t="shared" si="60"/>
        <v>0</v>
      </c>
      <c r="W104" s="1">
        <f t="shared" si="60"/>
        <v>0</v>
      </c>
      <c r="X104" s="1">
        <f t="shared" si="60"/>
        <v>0</v>
      </c>
      <c r="Y104" s="1">
        <f t="shared" si="60"/>
        <v>0</v>
      </c>
      <c r="Z104" s="39">
        <f t="shared" si="18"/>
        <v>3</v>
      </c>
    </row>
    <row r="105" spans="1:119" x14ac:dyDescent="0.3">
      <c r="A105" s="153"/>
      <c r="B105" s="135" t="s">
        <v>246</v>
      </c>
      <c r="C105" s="1">
        <f t="shared" ref="C105:Y105" si="62">C62</f>
        <v>0</v>
      </c>
      <c r="D105" s="1">
        <f t="shared" si="62"/>
        <v>0</v>
      </c>
      <c r="E105" s="1">
        <f t="shared" si="62"/>
        <v>0</v>
      </c>
      <c r="F105" s="1">
        <f t="shared" si="62"/>
        <v>0</v>
      </c>
      <c r="G105" s="1">
        <f t="shared" si="62"/>
        <v>0</v>
      </c>
      <c r="H105" s="1">
        <f t="shared" si="62"/>
        <v>0</v>
      </c>
      <c r="I105" s="1">
        <f t="shared" si="62"/>
        <v>0</v>
      </c>
      <c r="J105" s="1">
        <f t="shared" si="62"/>
        <v>0</v>
      </c>
      <c r="K105" s="1">
        <f t="shared" si="62"/>
        <v>0</v>
      </c>
      <c r="L105" s="1">
        <f t="shared" ref="L105" si="63">SUM(L38:L42)</f>
        <v>4</v>
      </c>
      <c r="M105" s="1">
        <f t="shared" si="62"/>
        <v>0</v>
      </c>
      <c r="N105" s="1">
        <f t="shared" si="62"/>
        <v>0</v>
      </c>
      <c r="O105" s="1">
        <f t="shared" si="62"/>
        <v>0</v>
      </c>
      <c r="P105" s="1">
        <f t="shared" si="62"/>
        <v>0</v>
      </c>
      <c r="Q105" s="1">
        <f t="shared" si="62"/>
        <v>0</v>
      </c>
      <c r="R105" s="1">
        <f t="shared" si="62"/>
        <v>0</v>
      </c>
      <c r="S105" s="1">
        <f t="shared" si="62"/>
        <v>0</v>
      </c>
      <c r="T105" s="1">
        <f t="shared" si="62"/>
        <v>0</v>
      </c>
      <c r="U105" s="1">
        <f t="shared" si="62"/>
        <v>0</v>
      </c>
      <c r="V105" s="1">
        <f t="shared" si="62"/>
        <v>0</v>
      </c>
      <c r="W105" s="1">
        <f t="shared" si="62"/>
        <v>0</v>
      </c>
      <c r="X105" s="1">
        <f t="shared" si="62"/>
        <v>0</v>
      </c>
      <c r="Y105" s="1">
        <f t="shared" si="62"/>
        <v>0</v>
      </c>
      <c r="Z105" s="39">
        <f t="shared" si="18"/>
        <v>4</v>
      </c>
    </row>
    <row r="106" spans="1:119" x14ac:dyDescent="0.3">
      <c r="A106" s="154" t="s">
        <v>28</v>
      </c>
      <c r="B106" s="161"/>
      <c r="C106" s="27">
        <f t="shared" ref="C106:Y106" si="64">SUM(C98:C105)</f>
        <v>27</v>
      </c>
      <c r="D106" s="27">
        <f t="shared" si="64"/>
        <v>0</v>
      </c>
      <c r="E106" s="27">
        <f t="shared" si="64"/>
        <v>0</v>
      </c>
      <c r="F106" s="27">
        <f t="shared" si="64"/>
        <v>0</v>
      </c>
      <c r="G106" s="27">
        <f t="shared" si="64"/>
        <v>1</v>
      </c>
      <c r="H106" s="27">
        <f t="shared" si="64"/>
        <v>0</v>
      </c>
      <c r="I106" s="27">
        <f t="shared" si="64"/>
        <v>0</v>
      </c>
      <c r="J106" s="27">
        <f t="shared" si="64"/>
        <v>0</v>
      </c>
      <c r="K106" s="27">
        <f t="shared" si="64"/>
        <v>0</v>
      </c>
      <c r="L106" s="1">
        <f t="shared" ref="L106" si="65">SUM(L39:L43)</f>
        <v>2</v>
      </c>
      <c r="M106" s="27">
        <f t="shared" si="64"/>
        <v>3</v>
      </c>
      <c r="N106" s="27">
        <f t="shared" si="64"/>
        <v>5</v>
      </c>
      <c r="O106" s="27">
        <f t="shared" si="64"/>
        <v>0</v>
      </c>
      <c r="P106" s="27">
        <f t="shared" si="64"/>
        <v>0</v>
      </c>
      <c r="Q106" s="27">
        <f t="shared" si="64"/>
        <v>0</v>
      </c>
      <c r="R106" s="27">
        <f t="shared" si="64"/>
        <v>0</v>
      </c>
      <c r="S106" s="27">
        <f t="shared" si="64"/>
        <v>0</v>
      </c>
      <c r="T106" s="27">
        <f t="shared" si="64"/>
        <v>0</v>
      </c>
      <c r="U106" s="27">
        <f t="shared" si="64"/>
        <v>0</v>
      </c>
      <c r="V106" s="27">
        <f t="shared" si="64"/>
        <v>0</v>
      </c>
      <c r="W106" s="27">
        <f t="shared" si="64"/>
        <v>0</v>
      </c>
      <c r="X106" s="27">
        <f t="shared" si="64"/>
        <v>0</v>
      </c>
      <c r="Y106" s="27">
        <f t="shared" si="64"/>
        <v>2</v>
      </c>
      <c r="Z106" s="39">
        <f>SUM(C106:Y106)</f>
        <v>40</v>
      </c>
    </row>
    <row r="107" spans="1:119" x14ac:dyDescent="0.3">
      <c r="A107" s="159" t="s">
        <v>260</v>
      </c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</row>
    <row r="108" spans="1:119" s="26" customFormat="1" x14ac:dyDescent="0.3">
      <c r="A108" s="160"/>
      <c r="B108" s="160"/>
      <c r="C108" s="27">
        <f t="shared" ref="C108:Y108" si="66">SUM(C97,C106)</f>
        <v>28</v>
      </c>
      <c r="D108" s="27">
        <f t="shared" si="66"/>
        <v>0</v>
      </c>
      <c r="E108" s="27">
        <f t="shared" si="66"/>
        <v>0</v>
      </c>
      <c r="F108" s="27">
        <f t="shared" si="66"/>
        <v>16</v>
      </c>
      <c r="G108" s="27">
        <f t="shared" si="66"/>
        <v>16</v>
      </c>
      <c r="H108" s="27">
        <f t="shared" si="66"/>
        <v>2</v>
      </c>
      <c r="I108" s="27">
        <f t="shared" si="66"/>
        <v>0</v>
      </c>
      <c r="J108" s="27">
        <f t="shared" si="66"/>
        <v>0</v>
      </c>
      <c r="K108" s="27">
        <f t="shared" si="66"/>
        <v>0</v>
      </c>
      <c r="L108" s="27">
        <f t="shared" si="66"/>
        <v>2</v>
      </c>
      <c r="M108" s="27">
        <f t="shared" si="66"/>
        <v>42</v>
      </c>
      <c r="N108" s="27">
        <f t="shared" si="66"/>
        <v>29</v>
      </c>
      <c r="O108" s="27">
        <f t="shared" si="66"/>
        <v>0</v>
      </c>
      <c r="P108" s="27">
        <f t="shared" si="66"/>
        <v>20</v>
      </c>
      <c r="Q108" s="27">
        <f t="shared" si="66"/>
        <v>4</v>
      </c>
      <c r="R108" s="27">
        <f t="shared" si="66"/>
        <v>0</v>
      </c>
      <c r="S108" s="27">
        <f t="shared" si="66"/>
        <v>0</v>
      </c>
      <c r="T108" s="27">
        <f t="shared" si="66"/>
        <v>90</v>
      </c>
      <c r="U108" s="27">
        <f t="shared" si="66"/>
        <v>11</v>
      </c>
      <c r="V108" s="27">
        <f t="shared" si="66"/>
        <v>26</v>
      </c>
      <c r="W108" s="27">
        <f t="shared" si="66"/>
        <v>0</v>
      </c>
      <c r="X108" s="27">
        <f t="shared" si="66"/>
        <v>0</v>
      </c>
      <c r="Y108" s="27">
        <f t="shared" si="66"/>
        <v>75</v>
      </c>
      <c r="Z108" s="39">
        <f t="shared" si="18"/>
        <v>361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</row>
  </sheetData>
  <mergeCells count="10">
    <mergeCell ref="A65:Z65"/>
    <mergeCell ref="A80:Z80"/>
    <mergeCell ref="A107:Z107"/>
    <mergeCell ref="A108:B108"/>
    <mergeCell ref="A97:B97"/>
    <mergeCell ref="A98:A105"/>
    <mergeCell ref="A81:A96"/>
    <mergeCell ref="A66:A72"/>
    <mergeCell ref="A106:B106"/>
    <mergeCell ref="A73:A79"/>
  </mergeCells>
  <conditionalFormatting sqref="C2:Y2 C3:W29 Y3:Y29 X3:X48 X52:X62">
    <cfRule type="cellIs" dxfId="23" priority="9" operator="lessThan">
      <formula>0.5</formula>
    </cfRule>
    <cfRule type="cellIs" dxfId="22" priority="10" operator="greaterThan">
      <formula>0.5</formula>
    </cfRule>
  </conditionalFormatting>
  <conditionalFormatting sqref="C43:W48 Y43:Y48 C49:Y51 Y52:Y62 C52:W62">
    <cfRule type="cellIs" dxfId="21" priority="7" operator="lessThan">
      <formula>0.5</formula>
    </cfRule>
    <cfRule type="cellIs" dxfId="20" priority="8" operator="greaterThan">
      <formula>0.5</formula>
    </cfRule>
  </conditionalFormatting>
  <conditionalFormatting sqref="C30:W42 Y30:Y42">
    <cfRule type="cellIs" dxfId="19" priority="3" operator="lessThan">
      <formula>0.5</formula>
    </cfRule>
    <cfRule type="cellIs" dxfId="18" priority="4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09"/>
  <sheetViews>
    <sheetView tabSelected="1" workbookViewId="0">
      <pane xSplit="2" ySplit="1" topLeftCell="C37" activePane="bottomRight" state="frozen"/>
      <selection pane="topRight" activeCell="C1" sqref="C1"/>
      <selection pane="bottomLeft" activeCell="A2" sqref="A2"/>
      <selection pane="bottomRight" activeCell="A65" sqref="A65:Z65"/>
    </sheetView>
  </sheetViews>
  <sheetFormatPr defaultRowHeight="14.4" x14ac:dyDescent="0.3"/>
  <cols>
    <col min="2" max="2" width="12.33203125" customWidth="1"/>
    <col min="3" max="24" width="8.88671875" style="1"/>
    <col min="26" max="26" width="8.88671875" style="26"/>
    <col min="27" max="155" width="8.88671875" style="17"/>
  </cols>
  <sheetData>
    <row r="1" spans="1:155" x14ac:dyDescent="0.3">
      <c r="B1" s="17" t="s">
        <v>29</v>
      </c>
      <c r="C1" s="75" t="s">
        <v>22</v>
      </c>
      <c r="D1" s="75" t="s">
        <v>102</v>
      </c>
      <c r="E1" s="75" t="s">
        <v>59</v>
      </c>
      <c r="F1" s="75" t="s">
        <v>0</v>
      </c>
      <c r="G1" s="75" t="s">
        <v>1</v>
      </c>
      <c r="H1" s="75" t="s">
        <v>2</v>
      </c>
      <c r="I1" s="75" t="s">
        <v>23</v>
      </c>
      <c r="J1" s="75" t="s">
        <v>18</v>
      </c>
      <c r="K1" s="75" t="s">
        <v>173</v>
      </c>
      <c r="L1" s="75" t="s">
        <v>3</v>
      </c>
      <c r="M1" s="75" t="s">
        <v>4</v>
      </c>
      <c r="N1" s="75" t="s">
        <v>5</v>
      </c>
      <c r="O1" s="75" t="s">
        <v>20</v>
      </c>
      <c r="P1" s="75" t="s">
        <v>6</v>
      </c>
      <c r="Q1" s="75" t="s">
        <v>15</v>
      </c>
      <c r="R1" s="75" t="s">
        <v>73</v>
      </c>
      <c r="S1" s="75" t="s">
        <v>60</v>
      </c>
      <c r="T1" s="75" t="s">
        <v>7</v>
      </c>
      <c r="U1" s="75" t="s">
        <v>8</v>
      </c>
      <c r="V1" s="75" t="s">
        <v>9</v>
      </c>
      <c r="W1" s="75" t="s">
        <v>103</v>
      </c>
      <c r="X1" s="75" t="s">
        <v>191</v>
      </c>
      <c r="Y1" s="75" t="s">
        <v>10</v>
      </c>
      <c r="Z1" s="24" t="s">
        <v>12</v>
      </c>
      <c r="AA1" s="3"/>
    </row>
    <row r="2" spans="1:155" x14ac:dyDescent="0.3">
      <c r="A2" t="s">
        <v>110</v>
      </c>
      <c r="B2" s="18" t="s">
        <v>30</v>
      </c>
      <c r="C2" s="3">
        <f>'Gross Capture Totals'!C2-Recaptures!C2</f>
        <v>0</v>
      </c>
      <c r="D2" s="3">
        <f>'Gross Capture Totals'!D2-Recaptures!D2</f>
        <v>0</v>
      </c>
      <c r="E2" s="3">
        <f>'Gross Capture Totals'!E2-Recaptures!E2</f>
        <v>1</v>
      </c>
      <c r="F2" s="3">
        <f>'Gross Capture Totals'!F2-Recaptures!F2</f>
        <v>0</v>
      </c>
      <c r="G2" s="3">
        <f>'Gross Capture Totals'!G2-Recaptures!G2</f>
        <v>4</v>
      </c>
      <c r="H2" s="3">
        <f>'Gross Capture Totals'!H2-Recaptures!H2</f>
        <v>0</v>
      </c>
      <c r="I2" s="3">
        <f>'Gross Capture Totals'!I2-Recaptures!I2</f>
        <v>0</v>
      </c>
      <c r="J2" s="3">
        <f>'Gross Capture Totals'!J2-Recaptures!J2</f>
        <v>0</v>
      </c>
      <c r="K2" s="3">
        <f>'Gross Capture Totals'!K2-Recaptures!K2</f>
        <v>0</v>
      </c>
      <c r="L2" s="3">
        <f>'Gross Capture Totals'!L2-Recaptures!L2</f>
        <v>8</v>
      </c>
      <c r="M2" s="3">
        <f>'Gross Capture Totals'!M2-Recaptures!M2</f>
        <v>3</v>
      </c>
      <c r="N2" s="3">
        <f>'Gross Capture Totals'!N2-Recaptures!N2</f>
        <v>12</v>
      </c>
      <c r="O2" s="3">
        <f>'Gross Capture Totals'!O2-Recaptures!O2</f>
        <v>0</v>
      </c>
      <c r="P2" s="3">
        <f>'Gross Capture Totals'!P2-Recaptures!P2</f>
        <v>12</v>
      </c>
      <c r="Q2" s="3">
        <f>'Gross Capture Totals'!Q2-Recaptures!Q2</f>
        <v>8</v>
      </c>
      <c r="R2" s="3">
        <f>'Gross Capture Totals'!R2-Recaptures!R2</f>
        <v>0</v>
      </c>
      <c r="S2" s="3">
        <f>'Gross Capture Totals'!S2-Recaptures!S2</f>
        <v>12</v>
      </c>
      <c r="T2" s="3">
        <f>'Gross Capture Totals'!T2-Recaptures!T2</f>
        <v>29</v>
      </c>
      <c r="U2" s="3">
        <f>'Gross Capture Totals'!U2-Recaptures!U2</f>
        <v>2</v>
      </c>
      <c r="V2" s="3">
        <f>'Gross Capture Totals'!V2-Recaptures!V2</f>
        <v>8</v>
      </c>
      <c r="W2" s="3">
        <f>'Gross Capture Totals'!W2-Recaptures!W2</f>
        <v>0</v>
      </c>
      <c r="X2" s="3">
        <f>'Gross Capture Totals'!X2-Recaptures!X2</f>
        <v>0</v>
      </c>
      <c r="Y2" s="3">
        <f>'Gross Capture Totals'!Y2-Recaptures!Y2</f>
        <v>28</v>
      </c>
      <c r="Z2" s="25">
        <f>SUM(C2:Y2)</f>
        <v>127</v>
      </c>
    </row>
    <row r="3" spans="1:155" x14ac:dyDescent="0.3">
      <c r="A3" t="s">
        <v>111</v>
      </c>
      <c r="B3" s="18" t="s">
        <v>31</v>
      </c>
      <c r="C3" s="3">
        <f>'Gross Capture Totals'!C3-Recaptures!C3</f>
        <v>0</v>
      </c>
      <c r="D3" s="3">
        <f>'Gross Capture Totals'!D3-Recaptures!D3</f>
        <v>0</v>
      </c>
      <c r="E3" s="3">
        <f>'Gross Capture Totals'!E3-Recaptures!E3</f>
        <v>0</v>
      </c>
      <c r="F3" s="3">
        <f>'Gross Capture Totals'!F3-Recaptures!F3</f>
        <v>5</v>
      </c>
      <c r="G3" s="3">
        <f>'Gross Capture Totals'!G3-Recaptures!G3</f>
        <v>8</v>
      </c>
      <c r="H3" s="3">
        <f>'Gross Capture Totals'!H3-Recaptures!H3</f>
        <v>1</v>
      </c>
      <c r="I3" s="3">
        <f>'Gross Capture Totals'!I3-Recaptures!I3</f>
        <v>0</v>
      </c>
      <c r="J3" s="3">
        <f>'Gross Capture Totals'!J3-Recaptures!J3</f>
        <v>0</v>
      </c>
      <c r="K3" s="3">
        <f>'Gross Capture Totals'!K3-Recaptures!K3</f>
        <v>0</v>
      </c>
      <c r="L3" s="3">
        <f>'Gross Capture Totals'!L3-Recaptures!L3</f>
        <v>5</v>
      </c>
      <c r="M3" s="3">
        <f>'Gross Capture Totals'!M3-Recaptures!M3</f>
        <v>5</v>
      </c>
      <c r="N3" s="3">
        <f>'Gross Capture Totals'!N3-Recaptures!N3</f>
        <v>3</v>
      </c>
      <c r="O3" s="3">
        <f>'Gross Capture Totals'!O3-Recaptures!O3</f>
        <v>0</v>
      </c>
      <c r="P3" s="3">
        <f>'Gross Capture Totals'!P3-Recaptures!P3</f>
        <v>3</v>
      </c>
      <c r="Q3" s="3">
        <f>'Gross Capture Totals'!Q3-Recaptures!Q3</f>
        <v>2</v>
      </c>
      <c r="R3" s="3">
        <f>'Gross Capture Totals'!R3-Recaptures!R3</f>
        <v>0</v>
      </c>
      <c r="S3" s="3">
        <f>'Gross Capture Totals'!S3-Recaptures!S3</f>
        <v>4</v>
      </c>
      <c r="T3" s="3">
        <f>'Gross Capture Totals'!T3-Recaptures!T3</f>
        <v>1</v>
      </c>
      <c r="U3" s="3">
        <f>'Gross Capture Totals'!U3-Recaptures!U3</f>
        <v>4</v>
      </c>
      <c r="V3" s="3">
        <f>'Gross Capture Totals'!V3-Recaptures!V3</f>
        <v>8</v>
      </c>
      <c r="W3" s="3">
        <f>'Gross Capture Totals'!W3-Recaptures!W3</f>
        <v>0</v>
      </c>
      <c r="X3" s="3">
        <f>'Gross Capture Totals'!X3-Recaptures!X3</f>
        <v>0</v>
      </c>
      <c r="Y3" s="3">
        <f>'Gross Capture Totals'!Y3-Recaptures!Y3</f>
        <v>11</v>
      </c>
      <c r="Z3" s="25">
        <f t="shared" ref="Z3:Z64" si="0">SUM(C3:Y3)</f>
        <v>60</v>
      </c>
    </row>
    <row r="4" spans="1:155" x14ac:dyDescent="0.3">
      <c r="A4" t="s">
        <v>112</v>
      </c>
      <c r="B4" s="18" t="s">
        <v>32</v>
      </c>
      <c r="C4" s="3">
        <f>'Gross Capture Totals'!C4-Recaptures!C4</f>
        <v>0</v>
      </c>
      <c r="D4" s="3">
        <f>'Gross Capture Totals'!D4-Recaptures!D4</f>
        <v>0</v>
      </c>
      <c r="E4" s="3">
        <f>'Gross Capture Totals'!E4-Recaptures!E4</f>
        <v>0</v>
      </c>
      <c r="F4" s="3">
        <f>'Gross Capture Totals'!F4-Recaptures!F4</f>
        <v>1</v>
      </c>
      <c r="G4" s="3">
        <f>'Gross Capture Totals'!G4-Recaptures!G4</f>
        <v>2</v>
      </c>
      <c r="H4" s="3">
        <f>'Gross Capture Totals'!H4-Recaptures!H4</f>
        <v>0</v>
      </c>
      <c r="I4" s="3">
        <f>'Gross Capture Totals'!I4-Recaptures!I4</f>
        <v>0</v>
      </c>
      <c r="J4" s="3">
        <f>'Gross Capture Totals'!J4-Recaptures!J4</f>
        <v>0</v>
      </c>
      <c r="K4" s="3">
        <f>'Gross Capture Totals'!K4-Recaptures!K4</f>
        <v>0</v>
      </c>
      <c r="L4" s="3">
        <f>'Gross Capture Totals'!L4-Recaptures!L4</f>
        <v>0</v>
      </c>
      <c r="M4" s="3">
        <f>'Gross Capture Totals'!M4-Recaptures!M4</f>
        <v>2</v>
      </c>
      <c r="N4" s="3">
        <f>'Gross Capture Totals'!N4-Recaptures!N4</f>
        <v>2</v>
      </c>
      <c r="O4" s="3">
        <f>'Gross Capture Totals'!O4-Recaptures!O4</f>
        <v>0</v>
      </c>
      <c r="P4" s="3">
        <f>'Gross Capture Totals'!P4-Recaptures!P4</f>
        <v>1</v>
      </c>
      <c r="Q4" s="3">
        <f>'Gross Capture Totals'!Q4-Recaptures!Q4</f>
        <v>0</v>
      </c>
      <c r="R4" s="3">
        <f>'Gross Capture Totals'!R4-Recaptures!R4</f>
        <v>0</v>
      </c>
      <c r="S4" s="3">
        <f>'Gross Capture Totals'!S4-Recaptures!S4</f>
        <v>0</v>
      </c>
      <c r="T4" s="3">
        <f>'Gross Capture Totals'!T4-Recaptures!T4</f>
        <v>3</v>
      </c>
      <c r="U4" s="3">
        <f>'Gross Capture Totals'!U4-Recaptures!U4</f>
        <v>2</v>
      </c>
      <c r="V4" s="3">
        <f>'Gross Capture Totals'!V4-Recaptures!V4</f>
        <v>6</v>
      </c>
      <c r="W4" s="3">
        <f>'Gross Capture Totals'!W4-Recaptures!W4</f>
        <v>0</v>
      </c>
      <c r="X4" s="3">
        <f>'Gross Capture Totals'!X4-Recaptures!X4</f>
        <v>0</v>
      </c>
      <c r="Y4" s="3">
        <f>'Gross Capture Totals'!Y4-Recaptures!Y4</f>
        <v>8</v>
      </c>
      <c r="Z4" s="25">
        <f t="shared" si="0"/>
        <v>27</v>
      </c>
    </row>
    <row r="5" spans="1:155" x14ac:dyDescent="0.3">
      <c r="A5" t="s">
        <v>113</v>
      </c>
      <c r="B5" s="18" t="s">
        <v>33</v>
      </c>
      <c r="C5" s="3">
        <f>'Gross Capture Totals'!C5-Recaptures!C5</f>
        <v>0</v>
      </c>
      <c r="D5" s="3">
        <f>'Gross Capture Totals'!D5-Recaptures!D5</f>
        <v>0</v>
      </c>
      <c r="E5" s="3">
        <f>'Gross Capture Totals'!E5-Recaptures!E5</f>
        <v>0</v>
      </c>
      <c r="F5" s="3">
        <f>'Gross Capture Totals'!F5-Recaptures!F5</f>
        <v>2</v>
      </c>
      <c r="G5" s="3">
        <f>'Gross Capture Totals'!G5-Recaptures!G5</f>
        <v>6</v>
      </c>
      <c r="H5" s="3">
        <f>'Gross Capture Totals'!H5-Recaptures!H5</f>
        <v>1</v>
      </c>
      <c r="I5" s="3">
        <f>'Gross Capture Totals'!I5-Recaptures!I5</f>
        <v>0</v>
      </c>
      <c r="J5" s="3">
        <f>'Gross Capture Totals'!J5-Recaptures!J5</f>
        <v>0</v>
      </c>
      <c r="K5" s="3">
        <f>'Gross Capture Totals'!K5-Recaptures!K5</f>
        <v>2</v>
      </c>
      <c r="L5" s="3">
        <f>'Gross Capture Totals'!L5-Recaptures!L5</f>
        <v>5</v>
      </c>
      <c r="M5" s="3">
        <f>'Gross Capture Totals'!M5-Recaptures!M5</f>
        <v>8</v>
      </c>
      <c r="N5" s="3">
        <f>'Gross Capture Totals'!N5-Recaptures!N5</f>
        <v>3</v>
      </c>
      <c r="O5" s="3">
        <f>'Gross Capture Totals'!O5-Recaptures!O5</f>
        <v>0</v>
      </c>
      <c r="P5" s="3">
        <f>'Gross Capture Totals'!P5-Recaptures!P5</f>
        <v>3</v>
      </c>
      <c r="Q5" s="3">
        <f>'Gross Capture Totals'!Q5-Recaptures!Q5</f>
        <v>0</v>
      </c>
      <c r="R5" s="3">
        <f>'Gross Capture Totals'!R5-Recaptures!R5</f>
        <v>0</v>
      </c>
      <c r="S5" s="3">
        <f>'Gross Capture Totals'!S5-Recaptures!S5</f>
        <v>0</v>
      </c>
      <c r="T5" s="3">
        <f>'Gross Capture Totals'!T5-Recaptures!T5</f>
        <v>7</v>
      </c>
      <c r="U5" s="3">
        <f>'Gross Capture Totals'!U5-Recaptures!U5</f>
        <v>11</v>
      </c>
      <c r="V5" s="3">
        <f>'Gross Capture Totals'!V5-Recaptures!V5</f>
        <v>12</v>
      </c>
      <c r="W5" s="3">
        <f>'Gross Capture Totals'!W5-Recaptures!W5</f>
        <v>0</v>
      </c>
      <c r="X5" s="3">
        <f>'Gross Capture Totals'!X5-Recaptures!X5</f>
        <v>0</v>
      </c>
      <c r="Y5" s="3">
        <f>'Gross Capture Totals'!Y5-Recaptures!Y5</f>
        <v>16</v>
      </c>
      <c r="Z5" s="25">
        <f t="shared" si="0"/>
        <v>76</v>
      </c>
    </row>
    <row r="6" spans="1:155" x14ac:dyDescent="0.3">
      <c r="A6" s="5" t="s">
        <v>114</v>
      </c>
      <c r="B6" s="19" t="s">
        <v>78</v>
      </c>
      <c r="C6" s="2">
        <f>'Gross Capture Totals'!C6-Recaptures!C6</f>
        <v>0</v>
      </c>
      <c r="D6" s="2">
        <f>'Gross Capture Totals'!D6-Recaptures!D6</f>
        <v>0</v>
      </c>
      <c r="E6" s="2">
        <f>'Gross Capture Totals'!E6-Recaptures!E6</f>
        <v>0</v>
      </c>
      <c r="F6" s="2">
        <f>'Gross Capture Totals'!F6-Recaptures!F6</f>
        <v>0</v>
      </c>
      <c r="G6" s="2">
        <f>'Gross Capture Totals'!G6-Recaptures!G6</f>
        <v>1</v>
      </c>
      <c r="H6" s="2">
        <f>'Gross Capture Totals'!H6-Recaptures!H6</f>
        <v>0</v>
      </c>
      <c r="I6" s="2">
        <f>'Gross Capture Totals'!I6-Recaptures!I6</f>
        <v>0</v>
      </c>
      <c r="J6" s="2">
        <f>'Gross Capture Totals'!J6-Recaptures!J6</f>
        <v>0</v>
      </c>
      <c r="K6" s="2">
        <f>'Gross Capture Totals'!K6-Recaptures!K6</f>
        <v>0</v>
      </c>
      <c r="L6" s="2">
        <f>'Gross Capture Totals'!L6-Recaptures!L6</f>
        <v>0</v>
      </c>
      <c r="M6" s="2">
        <f>'Gross Capture Totals'!M6-Recaptures!M6</f>
        <v>4</v>
      </c>
      <c r="N6" s="2">
        <f>'Gross Capture Totals'!N6-Recaptures!N6</f>
        <v>9</v>
      </c>
      <c r="O6" s="2">
        <f>'Gross Capture Totals'!O6-Recaptures!O6</f>
        <v>0</v>
      </c>
      <c r="P6" s="2">
        <f>'Gross Capture Totals'!P6-Recaptures!P6</f>
        <v>7</v>
      </c>
      <c r="Q6" s="2">
        <f>'Gross Capture Totals'!Q6-Recaptures!Q6</f>
        <v>0</v>
      </c>
      <c r="R6" s="2">
        <f>'Gross Capture Totals'!R6-Recaptures!R6</f>
        <v>0</v>
      </c>
      <c r="S6" s="2">
        <f>'Gross Capture Totals'!S6-Recaptures!S6</f>
        <v>0</v>
      </c>
      <c r="T6" s="2">
        <f>'Gross Capture Totals'!T6-Recaptures!T6</f>
        <v>6</v>
      </c>
      <c r="U6" s="2">
        <f>'Gross Capture Totals'!U6-Recaptures!U6</f>
        <v>2</v>
      </c>
      <c r="V6" s="2">
        <f>'Gross Capture Totals'!V6-Recaptures!V6</f>
        <v>0</v>
      </c>
      <c r="W6" s="2">
        <f>'Gross Capture Totals'!W6-Recaptures!W6</f>
        <v>0</v>
      </c>
      <c r="X6" s="2">
        <f>'Gross Capture Totals'!X6-Recaptures!X6</f>
        <v>0</v>
      </c>
      <c r="Y6" s="2">
        <f>'Gross Capture Totals'!Y6-Recaptures!Y6</f>
        <v>14</v>
      </c>
      <c r="Z6" s="115">
        <f t="shared" si="0"/>
        <v>43</v>
      </c>
    </row>
    <row r="7" spans="1:155" x14ac:dyDescent="0.3">
      <c r="A7" t="s">
        <v>110</v>
      </c>
      <c r="B7" s="13" t="s">
        <v>34</v>
      </c>
      <c r="C7" s="3">
        <f>'Gross Capture Totals'!C7-Recaptures!C7</f>
        <v>0</v>
      </c>
      <c r="D7" s="3">
        <f>'Gross Capture Totals'!D7-Recaptures!D7</f>
        <v>0</v>
      </c>
      <c r="E7" s="3">
        <f>'Gross Capture Totals'!E7-Recaptures!E7</f>
        <v>0</v>
      </c>
      <c r="F7" s="3">
        <f>'Gross Capture Totals'!F7-Recaptures!F7</f>
        <v>1</v>
      </c>
      <c r="G7" s="3">
        <f>'Gross Capture Totals'!G7-Recaptures!G7</f>
        <v>11</v>
      </c>
      <c r="H7" s="3">
        <f>'Gross Capture Totals'!H7-Recaptures!H7</f>
        <v>1</v>
      </c>
      <c r="I7" s="3">
        <f>'Gross Capture Totals'!I7-Recaptures!I7</f>
        <v>0</v>
      </c>
      <c r="J7" s="3">
        <f>'Gross Capture Totals'!J7-Recaptures!J7</f>
        <v>0</v>
      </c>
      <c r="K7" s="3">
        <f>'Gross Capture Totals'!K7-Recaptures!K7</f>
        <v>1</v>
      </c>
      <c r="L7" s="3">
        <f>'Gross Capture Totals'!L7-Recaptures!L7</f>
        <v>2</v>
      </c>
      <c r="M7" s="3">
        <f>'Gross Capture Totals'!M7-Recaptures!M7</f>
        <v>3</v>
      </c>
      <c r="N7" s="3">
        <f>'Gross Capture Totals'!N7-Recaptures!N7</f>
        <v>8</v>
      </c>
      <c r="O7" s="3">
        <f>'Gross Capture Totals'!O7-Recaptures!O7</f>
        <v>0</v>
      </c>
      <c r="P7" s="3">
        <f>'Gross Capture Totals'!P7-Recaptures!P7</f>
        <v>9</v>
      </c>
      <c r="Q7" s="3">
        <f>'Gross Capture Totals'!Q7-Recaptures!Q7</f>
        <v>4</v>
      </c>
      <c r="R7" s="3">
        <f>'Gross Capture Totals'!R7-Recaptures!R7</f>
        <v>0</v>
      </c>
      <c r="S7" s="3">
        <f>'Gross Capture Totals'!S7-Recaptures!S7</f>
        <v>14</v>
      </c>
      <c r="T7" s="3">
        <f>'Gross Capture Totals'!T7-Recaptures!T7</f>
        <v>26</v>
      </c>
      <c r="U7" s="3">
        <f>'Gross Capture Totals'!U7-Recaptures!U7</f>
        <v>6</v>
      </c>
      <c r="V7" s="3">
        <f>'Gross Capture Totals'!V7-Recaptures!V7</f>
        <v>10</v>
      </c>
      <c r="W7" s="3">
        <f>'Gross Capture Totals'!W7-Recaptures!W7</f>
        <v>0</v>
      </c>
      <c r="X7" s="3">
        <f>'Gross Capture Totals'!X7-Recaptures!X7</f>
        <v>0</v>
      </c>
      <c r="Y7" s="3">
        <f>'Gross Capture Totals'!Y7-Recaptures!Y7</f>
        <v>44</v>
      </c>
      <c r="Z7" s="25">
        <f t="shared" si="0"/>
        <v>140</v>
      </c>
    </row>
    <row r="8" spans="1:155" x14ac:dyDescent="0.3">
      <c r="A8" t="s">
        <v>111</v>
      </c>
      <c r="B8" s="13" t="s">
        <v>35</v>
      </c>
      <c r="C8" s="3">
        <f>'Gross Capture Totals'!C8-Recaptures!C8</f>
        <v>1</v>
      </c>
      <c r="D8" s="3">
        <f>'Gross Capture Totals'!D8-Recaptures!D8</f>
        <v>0</v>
      </c>
      <c r="E8" s="3">
        <f>'Gross Capture Totals'!E8-Recaptures!E8</f>
        <v>0</v>
      </c>
      <c r="F8" s="3">
        <f>'Gross Capture Totals'!F8-Recaptures!F8</f>
        <v>3</v>
      </c>
      <c r="G8" s="3">
        <f>'Gross Capture Totals'!G8-Recaptures!G8</f>
        <v>13</v>
      </c>
      <c r="H8" s="3">
        <f>'Gross Capture Totals'!H8-Recaptures!H8</f>
        <v>1</v>
      </c>
      <c r="I8" s="3">
        <f>'Gross Capture Totals'!I8-Recaptures!I8</f>
        <v>1</v>
      </c>
      <c r="J8" s="3">
        <f>'Gross Capture Totals'!J8-Recaptures!J8</f>
        <v>0</v>
      </c>
      <c r="K8" s="3">
        <f>'Gross Capture Totals'!K8-Recaptures!K8</f>
        <v>1</v>
      </c>
      <c r="L8" s="3">
        <f>'Gross Capture Totals'!L8-Recaptures!L8</f>
        <v>2</v>
      </c>
      <c r="M8" s="3">
        <f>'Gross Capture Totals'!M8-Recaptures!M8</f>
        <v>6</v>
      </c>
      <c r="N8" s="3">
        <f>'Gross Capture Totals'!N8-Recaptures!N8</f>
        <v>3</v>
      </c>
      <c r="O8" s="3">
        <f>'Gross Capture Totals'!O8-Recaptures!O8</f>
        <v>0</v>
      </c>
      <c r="P8" s="3">
        <f>'Gross Capture Totals'!P8-Recaptures!P8</f>
        <v>1</v>
      </c>
      <c r="Q8" s="3">
        <f>'Gross Capture Totals'!Q8-Recaptures!Q8</f>
        <v>2</v>
      </c>
      <c r="R8" s="3">
        <f>'Gross Capture Totals'!R8-Recaptures!R8</f>
        <v>0</v>
      </c>
      <c r="S8" s="3">
        <f>'Gross Capture Totals'!S8-Recaptures!S8</f>
        <v>4</v>
      </c>
      <c r="T8" s="3">
        <f>'Gross Capture Totals'!T8-Recaptures!T8</f>
        <v>5</v>
      </c>
      <c r="U8" s="3">
        <f>'Gross Capture Totals'!U8-Recaptures!U8</f>
        <v>3</v>
      </c>
      <c r="V8" s="3">
        <f>'Gross Capture Totals'!V8-Recaptures!V8</f>
        <v>7</v>
      </c>
      <c r="W8" s="3">
        <f>'Gross Capture Totals'!W8-Recaptures!W8</f>
        <v>0</v>
      </c>
      <c r="X8" s="3">
        <f>'Gross Capture Totals'!X8-Recaptures!X8</f>
        <v>0</v>
      </c>
      <c r="Y8" s="3">
        <f>'Gross Capture Totals'!Y8-Recaptures!Y8</f>
        <v>20</v>
      </c>
      <c r="Z8" s="25">
        <f t="shared" si="0"/>
        <v>73</v>
      </c>
    </row>
    <row r="9" spans="1:155" x14ac:dyDescent="0.3">
      <c r="A9" t="s">
        <v>112</v>
      </c>
      <c r="B9" s="13" t="s">
        <v>36</v>
      </c>
      <c r="C9" s="3">
        <f>'Gross Capture Totals'!C9-Recaptures!C9</f>
        <v>0</v>
      </c>
      <c r="D9" s="3">
        <f>'Gross Capture Totals'!D9-Recaptures!D9</f>
        <v>0</v>
      </c>
      <c r="E9" s="3">
        <f>'Gross Capture Totals'!E9-Recaptures!E9</f>
        <v>1</v>
      </c>
      <c r="F9" s="3">
        <f>'Gross Capture Totals'!F9-Recaptures!F9</f>
        <v>3</v>
      </c>
      <c r="G9" s="3">
        <f>'Gross Capture Totals'!G9-Recaptures!G9</f>
        <v>5</v>
      </c>
      <c r="H9" s="3">
        <f>'Gross Capture Totals'!H9-Recaptures!H9</f>
        <v>0</v>
      </c>
      <c r="I9" s="3">
        <f>'Gross Capture Totals'!I9-Recaptures!I9</f>
        <v>0</v>
      </c>
      <c r="J9" s="3">
        <f>'Gross Capture Totals'!J9-Recaptures!J9</f>
        <v>0</v>
      </c>
      <c r="K9" s="3">
        <f>'Gross Capture Totals'!K9-Recaptures!K9</f>
        <v>0</v>
      </c>
      <c r="L9" s="3">
        <f>'Gross Capture Totals'!L9-Recaptures!L9</f>
        <v>1</v>
      </c>
      <c r="M9" s="3">
        <f>'Gross Capture Totals'!M9-Recaptures!M9</f>
        <v>4</v>
      </c>
      <c r="N9" s="3">
        <f>'Gross Capture Totals'!N9-Recaptures!N9</f>
        <v>0</v>
      </c>
      <c r="O9" s="3">
        <f>'Gross Capture Totals'!O9-Recaptures!O9</f>
        <v>0</v>
      </c>
      <c r="P9" s="3">
        <f>'Gross Capture Totals'!P9-Recaptures!P9</f>
        <v>1</v>
      </c>
      <c r="Q9" s="3">
        <f>'Gross Capture Totals'!Q9-Recaptures!Q9</f>
        <v>0</v>
      </c>
      <c r="R9" s="3">
        <f>'Gross Capture Totals'!R9-Recaptures!R9</f>
        <v>0</v>
      </c>
      <c r="S9" s="3">
        <f>'Gross Capture Totals'!S9-Recaptures!S9</f>
        <v>0</v>
      </c>
      <c r="T9" s="3">
        <f>'Gross Capture Totals'!T9-Recaptures!T9</f>
        <v>4</v>
      </c>
      <c r="U9" s="3">
        <f>'Gross Capture Totals'!U9-Recaptures!U9</f>
        <v>2</v>
      </c>
      <c r="V9" s="3">
        <f>'Gross Capture Totals'!V9-Recaptures!V9</f>
        <v>4</v>
      </c>
      <c r="W9" s="3">
        <f>'Gross Capture Totals'!W9-Recaptures!W9</f>
        <v>0</v>
      </c>
      <c r="X9" s="3">
        <f>'Gross Capture Totals'!X9-Recaptures!X9</f>
        <v>0</v>
      </c>
      <c r="Y9" s="3">
        <f>'Gross Capture Totals'!Y9-Recaptures!Y9</f>
        <v>8</v>
      </c>
      <c r="Z9" s="25">
        <f t="shared" si="0"/>
        <v>33</v>
      </c>
    </row>
    <row r="10" spans="1:155" x14ac:dyDescent="0.3">
      <c r="A10" s="17" t="s">
        <v>113</v>
      </c>
      <c r="B10" s="13" t="s">
        <v>37</v>
      </c>
      <c r="C10" s="3">
        <f>'Gross Capture Totals'!C10-Recaptures!C10</f>
        <v>0</v>
      </c>
      <c r="D10" s="3">
        <f>'Gross Capture Totals'!D10-Recaptures!D10</f>
        <v>0</v>
      </c>
      <c r="E10" s="3">
        <f>'Gross Capture Totals'!E10-Recaptures!E10</f>
        <v>0</v>
      </c>
      <c r="F10" s="3">
        <f>'Gross Capture Totals'!F10-Recaptures!F10</f>
        <v>5</v>
      </c>
      <c r="G10" s="3">
        <f>'Gross Capture Totals'!G10-Recaptures!G10</f>
        <v>2</v>
      </c>
      <c r="H10" s="3">
        <f>'Gross Capture Totals'!H10-Recaptures!H10</f>
        <v>0</v>
      </c>
      <c r="I10" s="3">
        <f>'Gross Capture Totals'!I10-Recaptures!I10</f>
        <v>0</v>
      </c>
      <c r="J10" s="3">
        <f>'Gross Capture Totals'!J10-Recaptures!J10</f>
        <v>0</v>
      </c>
      <c r="K10" s="3">
        <f>'Gross Capture Totals'!K10-Recaptures!K10</f>
        <v>0</v>
      </c>
      <c r="L10" s="3">
        <f>'Gross Capture Totals'!L10-Recaptures!L10</f>
        <v>4</v>
      </c>
      <c r="M10" s="3">
        <f>'Gross Capture Totals'!M10-Recaptures!M10</f>
        <v>9</v>
      </c>
      <c r="N10" s="3">
        <f>'Gross Capture Totals'!N10-Recaptures!N10</f>
        <v>2</v>
      </c>
      <c r="O10" s="3">
        <f>'Gross Capture Totals'!O10-Recaptures!O10</f>
        <v>0</v>
      </c>
      <c r="P10" s="3">
        <f>'Gross Capture Totals'!P10-Recaptures!P10</f>
        <v>1</v>
      </c>
      <c r="Q10" s="3">
        <f>'Gross Capture Totals'!Q10-Recaptures!Q10</f>
        <v>0</v>
      </c>
      <c r="R10" s="3">
        <f>'Gross Capture Totals'!R10-Recaptures!R10</f>
        <v>0</v>
      </c>
      <c r="S10" s="3">
        <f>'Gross Capture Totals'!S10-Recaptures!S10</f>
        <v>0</v>
      </c>
      <c r="T10" s="3">
        <f>'Gross Capture Totals'!T10-Recaptures!T10</f>
        <v>5</v>
      </c>
      <c r="U10" s="3">
        <f>'Gross Capture Totals'!U10-Recaptures!U10</f>
        <v>4</v>
      </c>
      <c r="V10" s="3">
        <f>'Gross Capture Totals'!V10-Recaptures!V10</f>
        <v>6</v>
      </c>
      <c r="W10" s="3">
        <f>'Gross Capture Totals'!W10-Recaptures!W10</f>
        <v>0</v>
      </c>
      <c r="X10" s="3">
        <f>'Gross Capture Totals'!X10-Recaptures!X10</f>
        <v>0</v>
      </c>
      <c r="Y10" s="3">
        <f>'Gross Capture Totals'!Y10-Recaptures!Y10</f>
        <v>17</v>
      </c>
      <c r="Z10" s="25">
        <f t="shared" si="0"/>
        <v>55</v>
      </c>
    </row>
    <row r="11" spans="1:155" x14ac:dyDescent="0.3">
      <c r="A11" s="5" t="s">
        <v>114</v>
      </c>
      <c r="B11" s="14" t="s">
        <v>79</v>
      </c>
      <c r="C11" s="2">
        <f>'Gross Capture Totals'!C11-Recaptures!C11</f>
        <v>0</v>
      </c>
      <c r="D11" s="2">
        <f>'Gross Capture Totals'!D11-Recaptures!D11</f>
        <v>0</v>
      </c>
      <c r="E11" s="2">
        <f>'Gross Capture Totals'!E11-Recaptures!E11</f>
        <v>0</v>
      </c>
      <c r="F11" s="2">
        <f>'Gross Capture Totals'!F11-Recaptures!F11</f>
        <v>0</v>
      </c>
      <c r="G11" s="2">
        <f>'Gross Capture Totals'!G11-Recaptures!G11</f>
        <v>8</v>
      </c>
      <c r="H11" s="2">
        <f>'Gross Capture Totals'!H11-Recaptures!H11</f>
        <v>0</v>
      </c>
      <c r="I11" s="2">
        <f>'Gross Capture Totals'!I11-Recaptures!I11</f>
        <v>0</v>
      </c>
      <c r="J11" s="2">
        <f>'Gross Capture Totals'!J11-Recaptures!J11</f>
        <v>0</v>
      </c>
      <c r="K11" s="2">
        <f>'Gross Capture Totals'!K11-Recaptures!K11</f>
        <v>0</v>
      </c>
      <c r="L11" s="2">
        <f>'Gross Capture Totals'!L11-Recaptures!L11</f>
        <v>2</v>
      </c>
      <c r="M11" s="2">
        <f>'Gross Capture Totals'!M11-Recaptures!M11</f>
        <v>9</v>
      </c>
      <c r="N11" s="2">
        <f>'Gross Capture Totals'!N11-Recaptures!N11</f>
        <v>0</v>
      </c>
      <c r="O11" s="2">
        <f>'Gross Capture Totals'!O11-Recaptures!O11</f>
        <v>0</v>
      </c>
      <c r="P11" s="2">
        <f>'Gross Capture Totals'!P11-Recaptures!P11</f>
        <v>2</v>
      </c>
      <c r="Q11" s="2">
        <f>'Gross Capture Totals'!Q11-Recaptures!Q11</f>
        <v>2</v>
      </c>
      <c r="R11" s="2">
        <f>'Gross Capture Totals'!R11-Recaptures!R11</f>
        <v>0</v>
      </c>
      <c r="S11" s="2">
        <f>'Gross Capture Totals'!S11-Recaptures!S11</f>
        <v>0</v>
      </c>
      <c r="T11" s="2">
        <f>'Gross Capture Totals'!T11-Recaptures!T11</f>
        <v>4</v>
      </c>
      <c r="U11" s="2">
        <f>'Gross Capture Totals'!U11-Recaptures!U11</f>
        <v>4</v>
      </c>
      <c r="V11" s="2">
        <f>'Gross Capture Totals'!V11-Recaptures!V11</f>
        <v>0</v>
      </c>
      <c r="W11" s="2">
        <f>'Gross Capture Totals'!W11-Recaptures!W11</f>
        <v>0</v>
      </c>
      <c r="X11" s="2">
        <f>'Gross Capture Totals'!X11-Recaptures!X11</f>
        <v>0</v>
      </c>
      <c r="Y11" s="2">
        <f>'Gross Capture Totals'!Y11-Recaptures!Y11</f>
        <v>29</v>
      </c>
      <c r="Z11" s="115">
        <f t="shared" si="0"/>
        <v>60</v>
      </c>
    </row>
    <row r="12" spans="1:155" x14ac:dyDescent="0.3">
      <c r="A12" t="s">
        <v>110</v>
      </c>
      <c r="B12" s="9" t="s">
        <v>38</v>
      </c>
      <c r="C12" s="3">
        <f>'Gross Capture Totals'!C12-Recaptures!C12</f>
        <v>0</v>
      </c>
      <c r="D12" s="3">
        <f>'Gross Capture Totals'!D12-Recaptures!D12</f>
        <v>0</v>
      </c>
      <c r="E12" s="3">
        <f>'Gross Capture Totals'!E12-Recaptures!E12</f>
        <v>0</v>
      </c>
      <c r="F12" s="3">
        <f>'Gross Capture Totals'!F12-Recaptures!F12</f>
        <v>1</v>
      </c>
      <c r="G12" s="3">
        <f>'Gross Capture Totals'!G12-Recaptures!G12</f>
        <v>9</v>
      </c>
      <c r="H12" s="3">
        <f>'Gross Capture Totals'!H12-Recaptures!H12</f>
        <v>0</v>
      </c>
      <c r="I12" s="3">
        <f>'Gross Capture Totals'!I12-Recaptures!I12</f>
        <v>0</v>
      </c>
      <c r="J12" s="3">
        <f>'Gross Capture Totals'!J12-Recaptures!J12</f>
        <v>0</v>
      </c>
      <c r="K12" s="3">
        <f>'Gross Capture Totals'!K12-Recaptures!K12</f>
        <v>0</v>
      </c>
      <c r="L12" s="3">
        <f>'Gross Capture Totals'!L12-Recaptures!L12</f>
        <v>1</v>
      </c>
      <c r="M12" s="3">
        <f>'Gross Capture Totals'!M12-Recaptures!M12</f>
        <v>8</v>
      </c>
      <c r="N12" s="3">
        <f>'Gross Capture Totals'!N12-Recaptures!N12</f>
        <v>5</v>
      </c>
      <c r="O12" s="3">
        <f>'Gross Capture Totals'!O12-Recaptures!O12</f>
        <v>0</v>
      </c>
      <c r="P12" s="3">
        <f>'Gross Capture Totals'!P12-Recaptures!P12</f>
        <v>5</v>
      </c>
      <c r="Q12" s="3">
        <f>'Gross Capture Totals'!Q12-Recaptures!Q12</f>
        <v>5</v>
      </c>
      <c r="R12" s="3">
        <f>'Gross Capture Totals'!R12-Recaptures!R12</f>
        <v>0</v>
      </c>
      <c r="S12" s="3">
        <f>'Gross Capture Totals'!S12-Recaptures!S12</f>
        <v>8</v>
      </c>
      <c r="T12" s="3">
        <f>'Gross Capture Totals'!T12-Recaptures!T12</f>
        <v>11</v>
      </c>
      <c r="U12" s="3">
        <f>'Gross Capture Totals'!U12-Recaptures!U12</f>
        <v>2</v>
      </c>
      <c r="V12" s="3">
        <f>'Gross Capture Totals'!V12-Recaptures!V12</f>
        <v>10</v>
      </c>
      <c r="W12" s="3">
        <f>'Gross Capture Totals'!W12-Recaptures!W12</f>
        <v>0</v>
      </c>
      <c r="X12" s="3">
        <f>'Gross Capture Totals'!X12-Recaptures!X12</f>
        <v>0</v>
      </c>
      <c r="Y12" s="3">
        <f>'Gross Capture Totals'!Y12-Recaptures!Y12</f>
        <v>15</v>
      </c>
      <c r="Z12" s="25">
        <f t="shared" si="0"/>
        <v>80</v>
      </c>
    </row>
    <row r="13" spans="1:155" x14ac:dyDescent="0.3">
      <c r="A13" t="s">
        <v>111</v>
      </c>
      <c r="B13" s="9" t="s">
        <v>39</v>
      </c>
      <c r="C13" s="3">
        <f>'Gross Capture Totals'!C13-Recaptures!C13</f>
        <v>0</v>
      </c>
      <c r="D13" s="3">
        <f>'Gross Capture Totals'!D13-Recaptures!D13</f>
        <v>0</v>
      </c>
      <c r="E13" s="3">
        <f>'Gross Capture Totals'!E13-Recaptures!E13</f>
        <v>0</v>
      </c>
      <c r="F13" s="3">
        <f>'Gross Capture Totals'!F13-Recaptures!F13</f>
        <v>2</v>
      </c>
      <c r="G13" s="3">
        <f>'Gross Capture Totals'!G13-Recaptures!G13</f>
        <v>8</v>
      </c>
      <c r="H13" s="3">
        <f>'Gross Capture Totals'!H13-Recaptures!H13</f>
        <v>2</v>
      </c>
      <c r="I13" s="3">
        <f>'Gross Capture Totals'!I13-Recaptures!I13</f>
        <v>0</v>
      </c>
      <c r="J13" s="3">
        <f>'Gross Capture Totals'!J13-Recaptures!J13</f>
        <v>0</v>
      </c>
      <c r="K13" s="3">
        <f>'Gross Capture Totals'!K13-Recaptures!K13</f>
        <v>0</v>
      </c>
      <c r="L13" s="3">
        <f>'Gross Capture Totals'!L13-Recaptures!L13</f>
        <v>3</v>
      </c>
      <c r="M13" s="3">
        <f>'Gross Capture Totals'!M13-Recaptures!M13</f>
        <v>4</v>
      </c>
      <c r="N13" s="3">
        <f>'Gross Capture Totals'!N13-Recaptures!N13</f>
        <v>0</v>
      </c>
      <c r="O13" s="3">
        <f>'Gross Capture Totals'!O13-Recaptures!O13</f>
        <v>0</v>
      </c>
      <c r="P13" s="3">
        <f>'Gross Capture Totals'!P13-Recaptures!P13</f>
        <v>1</v>
      </c>
      <c r="Q13" s="3">
        <f>'Gross Capture Totals'!Q13-Recaptures!Q13</f>
        <v>2</v>
      </c>
      <c r="R13" s="3">
        <f>'Gross Capture Totals'!R13-Recaptures!R13</f>
        <v>0</v>
      </c>
      <c r="S13" s="3">
        <f>'Gross Capture Totals'!S13-Recaptures!S13</f>
        <v>0</v>
      </c>
      <c r="T13" s="3">
        <f>'Gross Capture Totals'!T13-Recaptures!T13</f>
        <v>0</v>
      </c>
      <c r="U13" s="3">
        <f>'Gross Capture Totals'!U13-Recaptures!U13</f>
        <v>4</v>
      </c>
      <c r="V13" s="3">
        <f>'Gross Capture Totals'!V13-Recaptures!V13</f>
        <v>5</v>
      </c>
      <c r="W13" s="3">
        <f>'Gross Capture Totals'!W13-Recaptures!W13</f>
        <v>0</v>
      </c>
      <c r="X13" s="3">
        <f>'Gross Capture Totals'!X13-Recaptures!X13</f>
        <v>0</v>
      </c>
      <c r="Y13" s="3">
        <f>'Gross Capture Totals'!Y13-Recaptures!Y13</f>
        <v>7</v>
      </c>
      <c r="Z13" s="25">
        <f t="shared" si="0"/>
        <v>38</v>
      </c>
    </row>
    <row r="14" spans="1:155" x14ac:dyDescent="0.3">
      <c r="A14" t="s">
        <v>112</v>
      </c>
      <c r="B14" s="9" t="s">
        <v>40</v>
      </c>
      <c r="C14" s="3">
        <f>'Gross Capture Totals'!C14-Recaptures!C14</f>
        <v>0</v>
      </c>
      <c r="D14" s="3">
        <f>'Gross Capture Totals'!D14-Recaptures!D14</f>
        <v>0</v>
      </c>
      <c r="E14" s="3">
        <f>'Gross Capture Totals'!E14-Recaptures!E14</f>
        <v>0</v>
      </c>
      <c r="F14" s="3">
        <f>'Gross Capture Totals'!F14-Recaptures!F14</f>
        <v>2</v>
      </c>
      <c r="G14" s="3">
        <f>'Gross Capture Totals'!G14-Recaptures!G14</f>
        <v>2</v>
      </c>
      <c r="H14" s="3">
        <f>'Gross Capture Totals'!H14-Recaptures!H14</f>
        <v>0</v>
      </c>
      <c r="I14" s="3">
        <f>'Gross Capture Totals'!I14-Recaptures!I14</f>
        <v>0</v>
      </c>
      <c r="J14" s="3">
        <f>'Gross Capture Totals'!J14-Recaptures!J14</f>
        <v>0</v>
      </c>
      <c r="K14" s="3">
        <f>'Gross Capture Totals'!K14-Recaptures!K14</f>
        <v>0</v>
      </c>
      <c r="L14" s="3">
        <f>'Gross Capture Totals'!L14-Recaptures!L14</f>
        <v>2</v>
      </c>
      <c r="M14" s="3">
        <f>'Gross Capture Totals'!M14-Recaptures!M14</f>
        <v>3</v>
      </c>
      <c r="N14" s="3">
        <f>'Gross Capture Totals'!N14-Recaptures!N14</f>
        <v>3</v>
      </c>
      <c r="O14" s="3">
        <f>'Gross Capture Totals'!O14-Recaptures!O14</f>
        <v>0</v>
      </c>
      <c r="P14" s="3">
        <f>'Gross Capture Totals'!P14-Recaptures!P14</f>
        <v>0</v>
      </c>
      <c r="Q14" s="3">
        <f>'Gross Capture Totals'!Q14-Recaptures!Q14</f>
        <v>0</v>
      </c>
      <c r="R14" s="3">
        <f>'Gross Capture Totals'!R14-Recaptures!R14</f>
        <v>0</v>
      </c>
      <c r="S14" s="3">
        <f>'Gross Capture Totals'!S14-Recaptures!S14</f>
        <v>0</v>
      </c>
      <c r="T14" s="3">
        <f>'Gross Capture Totals'!T14-Recaptures!T14</f>
        <v>4</v>
      </c>
      <c r="U14" s="3">
        <f>'Gross Capture Totals'!U14-Recaptures!U14</f>
        <v>2</v>
      </c>
      <c r="V14" s="3">
        <f>'Gross Capture Totals'!V14-Recaptures!V14</f>
        <v>4</v>
      </c>
      <c r="W14" s="3">
        <f>'Gross Capture Totals'!W14-Recaptures!W14</f>
        <v>0</v>
      </c>
      <c r="X14" s="3">
        <f>'Gross Capture Totals'!X14-Recaptures!X14</f>
        <v>0</v>
      </c>
      <c r="Y14" s="3">
        <f>'Gross Capture Totals'!Y14-Recaptures!Y14</f>
        <v>3</v>
      </c>
      <c r="Z14" s="25">
        <f t="shared" si="0"/>
        <v>25</v>
      </c>
    </row>
    <row r="15" spans="1:155" x14ac:dyDescent="0.3">
      <c r="A15" t="s">
        <v>113</v>
      </c>
      <c r="B15" s="9" t="s">
        <v>41</v>
      </c>
      <c r="C15" s="3">
        <f>'Gross Capture Totals'!C15-Recaptures!C15</f>
        <v>0</v>
      </c>
      <c r="D15" s="3">
        <f>'Gross Capture Totals'!D15-Recaptures!D15</f>
        <v>0</v>
      </c>
      <c r="E15" s="3">
        <f>'Gross Capture Totals'!E15-Recaptures!E15</f>
        <v>0</v>
      </c>
      <c r="F15" s="3">
        <f>'Gross Capture Totals'!F15-Recaptures!F15</f>
        <v>0</v>
      </c>
      <c r="G15" s="3">
        <f>'Gross Capture Totals'!G15-Recaptures!G15</f>
        <v>4</v>
      </c>
      <c r="H15" s="3">
        <f>'Gross Capture Totals'!H15-Recaptures!H15</f>
        <v>0</v>
      </c>
      <c r="I15" s="3">
        <f>'Gross Capture Totals'!I15-Recaptures!I15</f>
        <v>0</v>
      </c>
      <c r="J15" s="3">
        <f>'Gross Capture Totals'!J15-Recaptures!J15</f>
        <v>0</v>
      </c>
      <c r="K15" s="3">
        <f>'Gross Capture Totals'!K15-Recaptures!K15</f>
        <v>0</v>
      </c>
      <c r="L15" s="3">
        <f>'Gross Capture Totals'!L15-Recaptures!L15</f>
        <v>1</v>
      </c>
      <c r="M15" s="3">
        <f>'Gross Capture Totals'!M15-Recaptures!M15</f>
        <v>4</v>
      </c>
      <c r="N15" s="3">
        <f>'Gross Capture Totals'!N15-Recaptures!N15</f>
        <v>4</v>
      </c>
      <c r="O15" s="3">
        <f>'Gross Capture Totals'!O15-Recaptures!O15</f>
        <v>0</v>
      </c>
      <c r="P15" s="3">
        <f>'Gross Capture Totals'!P15-Recaptures!P15</f>
        <v>7</v>
      </c>
      <c r="Q15" s="3">
        <f>'Gross Capture Totals'!Q15-Recaptures!Q15</f>
        <v>2</v>
      </c>
      <c r="R15" s="3">
        <f>'Gross Capture Totals'!R15-Recaptures!R15</f>
        <v>0</v>
      </c>
      <c r="S15" s="3">
        <f>'Gross Capture Totals'!S15-Recaptures!S15</f>
        <v>0</v>
      </c>
      <c r="T15" s="3">
        <f>'Gross Capture Totals'!T15-Recaptures!T15</f>
        <v>10</v>
      </c>
      <c r="U15" s="3">
        <f>'Gross Capture Totals'!U15-Recaptures!U15</f>
        <v>2</v>
      </c>
      <c r="V15" s="3">
        <f>'Gross Capture Totals'!V15-Recaptures!V15</f>
        <v>1</v>
      </c>
      <c r="W15" s="3">
        <f>'Gross Capture Totals'!W15-Recaptures!W15</f>
        <v>0</v>
      </c>
      <c r="X15" s="3">
        <f>'Gross Capture Totals'!X15-Recaptures!X15</f>
        <v>0</v>
      </c>
      <c r="Y15" s="3">
        <f>'Gross Capture Totals'!Y15-Recaptures!Y15</f>
        <v>17</v>
      </c>
      <c r="Z15" s="25">
        <f t="shared" si="0"/>
        <v>52</v>
      </c>
    </row>
    <row r="16" spans="1:155" s="5" customFormat="1" x14ac:dyDescent="0.3">
      <c r="A16" s="5" t="s">
        <v>114</v>
      </c>
      <c r="B16" s="10" t="s">
        <v>77</v>
      </c>
      <c r="C16" s="2">
        <f>'Gross Capture Totals'!C16-Recaptures!C16</f>
        <v>0</v>
      </c>
      <c r="D16" s="2">
        <f>'Gross Capture Totals'!D16-Recaptures!D16</f>
        <v>0</v>
      </c>
      <c r="E16" s="2">
        <f>'Gross Capture Totals'!E16-Recaptures!E16</f>
        <v>0</v>
      </c>
      <c r="F16" s="2">
        <f>'Gross Capture Totals'!F16-Recaptures!F16</f>
        <v>1</v>
      </c>
      <c r="G16" s="2">
        <f>'Gross Capture Totals'!G16-Recaptures!G16</f>
        <v>2</v>
      </c>
      <c r="H16" s="2">
        <f>'Gross Capture Totals'!H16-Recaptures!H16</f>
        <v>0</v>
      </c>
      <c r="I16" s="2">
        <f>'Gross Capture Totals'!I16-Recaptures!I16</f>
        <v>0</v>
      </c>
      <c r="J16" s="2">
        <f>'Gross Capture Totals'!J16-Recaptures!J16</f>
        <v>0</v>
      </c>
      <c r="K16" s="2">
        <f>'Gross Capture Totals'!K16-Recaptures!K16</f>
        <v>0</v>
      </c>
      <c r="L16" s="2">
        <f>'Gross Capture Totals'!L16-Recaptures!L16</f>
        <v>1</v>
      </c>
      <c r="M16" s="2">
        <f>'Gross Capture Totals'!M16-Recaptures!M16</f>
        <v>5</v>
      </c>
      <c r="N16" s="2">
        <f>'Gross Capture Totals'!N16-Recaptures!N16</f>
        <v>2</v>
      </c>
      <c r="O16" s="2">
        <f>'Gross Capture Totals'!O16-Recaptures!O16</f>
        <v>0</v>
      </c>
      <c r="P16" s="2">
        <f>'Gross Capture Totals'!P16-Recaptures!P16</f>
        <v>3</v>
      </c>
      <c r="Q16" s="2">
        <f>'Gross Capture Totals'!Q16-Recaptures!Q16</f>
        <v>2</v>
      </c>
      <c r="R16" s="2">
        <f>'Gross Capture Totals'!R16-Recaptures!R16</f>
        <v>0</v>
      </c>
      <c r="S16" s="2">
        <f>'Gross Capture Totals'!S16-Recaptures!S16</f>
        <v>0</v>
      </c>
      <c r="T16" s="2">
        <f>'Gross Capture Totals'!T16-Recaptures!T16</f>
        <v>2</v>
      </c>
      <c r="U16" s="2">
        <f>'Gross Capture Totals'!U16-Recaptures!U16</f>
        <v>0</v>
      </c>
      <c r="V16" s="2">
        <f>'Gross Capture Totals'!V16-Recaptures!V16</f>
        <v>6</v>
      </c>
      <c r="W16" s="2">
        <f>'Gross Capture Totals'!W16-Recaptures!W16</f>
        <v>0</v>
      </c>
      <c r="X16" s="2">
        <f>'Gross Capture Totals'!X16-Recaptures!X16</f>
        <v>0</v>
      </c>
      <c r="Y16" s="2">
        <f>'Gross Capture Totals'!Y16-Recaptures!Y16</f>
        <v>23</v>
      </c>
      <c r="Z16" s="115">
        <f t="shared" si="0"/>
        <v>47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</row>
    <row r="17" spans="1:26" x14ac:dyDescent="0.3">
      <c r="A17" t="s">
        <v>110</v>
      </c>
      <c r="B17" s="11" t="s">
        <v>42</v>
      </c>
      <c r="C17" s="3">
        <f>'Gross Capture Totals'!C17-Recaptures!C17</f>
        <v>0</v>
      </c>
      <c r="D17" s="3">
        <f>'Gross Capture Totals'!D17-Recaptures!D17</f>
        <v>0</v>
      </c>
      <c r="E17" s="3">
        <f>'Gross Capture Totals'!E17-Recaptures!E17</f>
        <v>0</v>
      </c>
      <c r="F17" s="3">
        <f>'Gross Capture Totals'!F17-Recaptures!F17</f>
        <v>6</v>
      </c>
      <c r="G17" s="3">
        <f>'Gross Capture Totals'!G17-Recaptures!G17</f>
        <v>9</v>
      </c>
      <c r="H17" s="3">
        <f>'Gross Capture Totals'!H17-Recaptures!H17</f>
        <v>3</v>
      </c>
      <c r="I17" s="3">
        <f>'Gross Capture Totals'!I17-Recaptures!I17</f>
        <v>1</v>
      </c>
      <c r="J17" s="3">
        <f>'Gross Capture Totals'!J17-Recaptures!J17</f>
        <v>0</v>
      </c>
      <c r="K17" s="3">
        <f>'Gross Capture Totals'!K17-Recaptures!K17</f>
        <v>2</v>
      </c>
      <c r="L17" s="3">
        <f>'Gross Capture Totals'!L17-Recaptures!L17</f>
        <v>4</v>
      </c>
      <c r="M17" s="3">
        <f>'Gross Capture Totals'!M17-Recaptures!M17</f>
        <v>4</v>
      </c>
      <c r="N17" s="3">
        <f>'Gross Capture Totals'!N17-Recaptures!N17</f>
        <v>2</v>
      </c>
      <c r="O17" s="3">
        <f>'Gross Capture Totals'!O17-Recaptures!O17</f>
        <v>0</v>
      </c>
      <c r="P17" s="3">
        <f>'Gross Capture Totals'!P17-Recaptures!P17</f>
        <v>3</v>
      </c>
      <c r="Q17" s="3">
        <f>'Gross Capture Totals'!Q17-Recaptures!Q17</f>
        <v>1</v>
      </c>
      <c r="R17" s="3">
        <f>'Gross Capture Totals'!R17-Recaptures!R17</f>
        <v>0</v>
      </c>
      <c r="S17" s="3">
        <f>'Gross Capture Totals'!S17-Recaptures!S17</f>
        <v>2</v>
      </c>
      <c r="T17" s="3">
        <f>'Gross Capture Totals'!T17-Recaptures!T17</f>
        <v>25</v>
      </c>
      <c r="U17" s="3">
        <f>'Gross Capture Totals'!U17-Recaptures!U17</f>
        <v>2</v>
      </c>
      <c r="V17" s="3">
        <f>'Gross Capture Totals'!V17-Recaptures!V17</f>
        <v>6</v>
      </c>
      <c r="W17" s="3">
        <f>'Gross Capture Totals'!W17-Recaptures!W17</f>
        <v>0</v>
      </c>
      <c r="X17" s="3">
        <f>'Gross Capture Totals'!X17-Recaptures!X17</f>
        <v>0</v>
      </c>
      <c r="Y17" s="3">
        <f>'Gross Capture Totals'!Y17-Recaptures!Y17</f>
        <v>10</v>
      </c>
      <c r="Z17" s="25">
        <f t="shared" si="0"/>
        <v>80</v>
      </c>
    </row>
    <row r="18" spans="1:26" x14ac:dyDescent="0.3">
      <c r="A18" t="s">
        <v>111</v>
      </c>
      <c r="B18" s="11" t="s">
        <v>43</v>
      </c>
      <c r="C18" s="3">
        <f>'Gross Capture Totals'!C18-Recaptures!C18</f>
        <v>0</v>
      </c>
      <c r="D18" s="3">
        <f>'Gross Capture Totals'!D18-Recaptures!D18</f>
        <v>0</v>
      </c>
      <c r="E18" s="3">
        <f>'Gross Capture Totals'!E18-Recaptures!E18</f>
        <v>0</v>
      </c>
      <c r="F18" s="3">
        <f>'Gross Capture Totals'!F18-Recaptures!F18</f>
        <v>5</v>
      </c>
      <c r="G18" s="3">
        <f>'Gross Capture Totals'!G18-Recaptures!G18</f>
        <v>1</v>
      </c>
      <c r="H18" s="3">
        <f>'Gross Capture Totals'!H18-Recaptures!H18</f>
        <v>1</v>
      </c>
      <c r="I18" s="3">
        <f>'Gross Capture Totals'!I18-Recaptures!I18</f>
        <v>0</v>
      </c>
      <c r="J18" s="3">
        <f>'Gross Capture Totals'!J18-Recaptures!J18</f>
        <v>0</v>
      </c>
      <c r="K18" s="3">
        <f>'Gross Capture Totals'!K18-Recaptures!K18</f>
        <v>2</v>
      </c>
      <c r="L18" s="3">
        <f>'Gross Capture Totals'!L18-Recaptures!L18</f>
        <v>2</v>
      </c>
      <c r="M18" s="3">
        <f>'Gross Capture Totals'!M18-Recaptures!M18</f>
        <v>8</v>
      </c>
      <c r="N18" s="3">
        <f>'Gross Capture Totals'!N18-Recaptures!N18</f>
        <v>4</v>
      </c>
      <c r="O18" s="3">
        <f>'Gross Capture Totals'!O18-Recaptures!O18</f>
        <v>0</v>
      </c>
      <c r="P18" s="3">
        <f>'Gross Capture Totals'!P18-Recaptures!P18</f>
        <v>0</v>
      </c>
      <c r="Q18" s="3">
        <f>'Gross Capture Totals'!Q18-Recaptures!Q18</f>
        <v>0</v>
      </c>
      <c r="R18" s="3">
        <f>'Gross Capture Totals'!R18-Recaptures!R18</f>
        <v>0</v>
      </c>
      <c r="S18" s="3">
        <f>'Gross Capture Totals'!S18-Recaptures!S18</f>
        <v>0</v>
      </c>
      <c r="T18" s="3">
        <f>'Gross Capture Totals'!T18-Recaptures!T18</f>
        <v>7</v>
      </c>
      <c r="U18" s="3">
        <f>'Gross Capture Totals'!U18-Recaptures!U18</f>
        <v>2</v>
      </c>
      <c r="V18" s="3">
        <f>'Gross Capture Totals'!V18-Recaptures!V18</f>
        <v>8</v>
      </c>
      <c r="W18" s="3">
        <f>'Gross Capture Totals'!W18-Recaptures!W18</f>
        <v>0</v>
      </c>
      <c r="X18" s="3">
        <f>'Gross Capture Totals'!X18-Recaptures!X18</f>
        <v>0</v>
      </c>
      <c r="Y18" s="3">
        <f>'Gross Capture Totals'!Y18-Recaptures!Y18</f>
        <v>1</v>
      </c>
      <c r="Z18" s="25">
        <f t="shared" si="0"/>
        <v>41</v>
      </c>
    </row>
    <row r="19" spans="1:26" x14ac:dyDescent="0.3">
      <c r="A19" t="s">
        <v>112</v>
      </c>
      <c r="B19" s="11" t="s">
        <v>44</v>
      </c>
      <c r="C19" s="3">
        <f>'Gross Capture Totals'!C19-Recaptures!C19</f>
        <v>0</v>
      </c>
      <c r="D19" s="3">
        <f>'Gross Capture Totals'!D19-Recaptures!D19</f>
        <v>0</v>
      </c>
      <c r="E19" s="3">
        <f>'Gross Capture Totals'!E19-Recaptures!E19</f>
        <v>0</v>
      </c>
      <c r="F19" s="3">
        <f>'Gross Capture Totals'!F19-Recaptures!F19</f>
        <v>2</v>
      </c>
      <c r="G19" s="3">
        <f>'Gross Capture Totals'!G19-Recaptures!G19</f>
        <v>3</v>
      </c>
      <c r="H19" s="3">
        <f>'Gross Capture Totals'!H19-Recaptures!H19</f>
        <v>0</v>
      </c>
      <c r="I19" s="3">
        <f>'Gross Capture Totals'!I19-Recaptures!I19</f>
        <v>0</v>
      </c>
      <c r="J19" s="3">
        <f>'Gross Capture Totals'!J19-Recaptures!J19</f>
        <v>0</v>
      </c>
      <c r="K19" s="3">
        <f>'Gross Capture Totals'!K19-Recaptures!K19</f>
        <v>1</v>
      </c>
      <c r="L19" s="3">
        <f>'Gross Capture Totals'!L19-Recaptures!L19</f>
        <v>3</v>
      </c>
      <c r="M19" s="3">
        <f>'Gross Capture Totals'!M19-Recaptures!M19</f>
        <v>3</v>
      </c>
      <c r="N19" s="3">
        <f>'Gross Capture Totals'!N19-Recaptures!N19</f>
        <v>0</v>
      </c>
      <c r="O19" s="3">
        <f>'Gross Capture Totals'!O19-Recaptures!O19</f>
        <v>0</v>
      </c>
      <c r="P19" s="3">
        <f>'Gross Capture Totals'!P19-Recaptures!P19</f>
        <v>0</v>
      </c>
      <c r="Q19" s="3">
        <f>'Gross Capture Totals'!Q19-Recaptures!Q19</f>
        <v>0</v>
      </c>
      <c r="R19" s="3">
        <f>'Gross Capture Totals'!R19-Recaptures!R19</f>
        <v>0</v>
      </c>
      <c r="S19" s="3">
        <f>'Gross Capture Totals'!S19-Recaptures!S19</f>
        <v>0</v>
      </c>
      <c r="T19" s="3">
        <f>'Gross Capture Totals'!T19-Recaptures!T19</f>
        <v>5</v>
      </c>
      <c r="U19" s="3">
        <f>'Gross Capture Totals'!U19-Recaptures!U19</f>
        <v>1</v>
      </c>
      <c r="V19" s="3">
        <f>'Gross Capture Totals'!V19-Recaptures!V19</f>
        <v>2</v>
      </c>
      <c r="W19" s="3">
        <f>'Gross Capture Totals'!W19-Recaptures!W19</f>
        <v>0</v>
      </c>
      <c r="X19" s="3">
        <f>'Gross Capture Totals'!X19-Recaptures!X19</f>
        <v>0</v>
      </c>
      <c r="Y19" s="3">
        <f>'Gross Capture Totals'!Y19-Recaptures!Y19</f>
        <v>3</v>
      </c>
      <c r="Z19" s="25">
        <f t="shared" si="0"/>
        <v>23</v>
      </c>
    </row>
    <row r="20" spans="1:26" x14ac:dyDescent="0.3">
      <c r="A20" t="s">
        <v>113</v>
      </c>
      <c r="B20" s="11" t="s">
        <v>45</v>
      </c>
      <c r="C20" s="3">
        <f>'Gross Capture Totals'!C20-Recaptures!C20</f>
        <v>0</v>
      </c>
      <c r="D20" s="3">
        <f>'Gross Capture Totals'!D20-Recaptures!D20</f>
        <v>0</v>
      </c>
      <c r="E20" s="3">
        <f>'Gross Capture Totals'!E20-Recaptures!E20</f>
        <v>1</v>
      </c>
      <c r="F20" s="3">
        <f>'Gross Capture Totals'!F20-Recaptures!F20</f>
        <v>0</v>
      </c>
      <c r="G20" s="3">
        <f>'Gross Capture Totals'!G20-Recaptures!G20</f>
        <v>7</v>
      </c>
      <c r="H20" s="3">
        <f>'Gross Capture Totals'!H20-Recaptures!H20</f>
        <v>1</v>
      </c>
      <c r="I20" s="3">
        <f>'Gross Capture Totals'!I20-Recaptures!I20</f>
        <v>0</v>
      </c>
      <c r="J20" s="3">
        <f>'Gross Capture Totals'!J20-Recaptures!J20</f>
        <v>1</v>
      </c>
      <c r="K20" s="3">
        <f>'Gross Capture Totals'!K20-Recaptures!K20</f>
        <v>0</v>
      </c>
      <c r="L20" s="3">
        <f>'Gross Capture Totals'!L20-Recaptures!L20</f>
        <v>1</v>
      </c>
      <c r="M20" s="3">
        <f>'Gross Capture Totals'!M20-Recaptures!M20</f>
        <v>3</v>
      </c>
      <c r="N20" s="3">
        <f>'Gross Capture Totals'!N20-Recaptures!N20</f>
        <v>1</v>
      </c>
      <c r="O20" s="3">
        <f>'Gross Capture Totals'!O20-Recaptures!O20</f>
        <v>0</v>
      </c>
      <c r="P20" s="3">
        <f>'Gross Capture Totals'!P20-Recaptures!P20</f>
        <v>2</v>
      </c>
      <c r="Q20" s="3">
        <f>'Gross Capture Totals'!Q20-Recaptures!Q20</f>
        <v>0</v>
      </c>
      <c r="R20" s="3">
        <f>'Gross Capture Totals'!R20-Recaptures!R20</f>
        <v>0</v>
      </c>
      <c r="S20" s="3">
        <f>'Gross Capture Totals'!S20-Recaptures!S20</f>
        <v>0</v>
      </c>
      <c r="T20" s="3">
        <f>'Gross Capture Totals'!T20-Recaptures!T20</f>
        <v>11</v>
      </c>
      <c r="U20" s="3">
        <f>'Gross Capture Totals'!U20-Recaptures!U20</f>
        <v>0</v>
      </c>
      <c r="V20" s="3">
        <f>'Gross Capture Totals'!V20-Recaptures!V20</f>
        <v>4</v>
      </c>
      <c r="W20" s="3">
        <f>'Gross Capture Totals'!W20-Recaptures!W20</f>
        <v>0</v>
      </c>
      <c r="X20" s="3">
        <f>'Gross Capture Totals'!X20-Recaptures!X20</f>
        <v>0</v>
      </c>
      <c r="Y20" s="3">
        <f>'Gross Capture Totals'!Y20-Recaptures!Y20</f>
        <v>20</v>
      </c>
      <c r="Z20" s="25">
        <f t="shared" si="0"/>
        <v>52</v>
      </c>
    </row>
    <row r="21" spans="1:26" x14ac:dyDescent="0.3">
      <c r="A21" s="5" t="s">
        <v>114</v>
      </c>
      <c r="B21" s="12" t="s">
        <v>76</v>
      </c>
      <c r="C21" s="2">
        <f>'Gross Capture Totals'!C21-Recaptures!C21</f>
        <v>0</v>
      </c>
      <c r="D21" s="2">
        <f>'Gross Capture Totals'!D21-Recaptures!D21</f>
        <v>0</v>
      </c>
      <c r="E21" s="2">
        <f>'Gross Capture Totals'!E21-Recaptures!E21</f>
        <v>0</v>
      </c>
      <c r="F21" s="2">
        <f>'Gross Capture Totals'!F21-Recaptures!F21</f>
        <v>1</v>
      </c>
      <c r="G21" s="2">
        <f>'Gross Capture Totals'!G21-Recaptures!G21</f>
        <v>4</v>
      </c>
      <c r="H21" s="2">
        <f>'Gross Capture Totals'!H21-Recaptures!H21</f>
        <v>0</v>
      </c>
      <c r="I21" s="2">
        <f>'Gross Capture Totals'!I21-Recaptures!I21</f>
        <v>0</v>
      </c>
      <c r="J21" s="2">
        <f>'Gross Capture Totals'!J21-Recaptures!J21</f>
        <v>0</v>
      </c>
      <c r="K21" s="2">
        <f>'Gross Capture Totals'!K21-Recaptures!K21</f>
        <v>0</v>
      </c>
      <c r="L21" s="2">
        <f>'Gross Capture Totals'!L21-Recaptures!L21</f>
        <v>1</v>
      </c>
      <c r="M21" s="2">
        <f>'Gross Capture Totals'!M21-Recaptures!M21</f>
        <v>5</v>
      </c>
      <c r="N21" s="2">
        <f>'Gross Capture Totals'!N21-Recaptures!N21</f>
        <v>2</v>
      </c>
      <c r="O21" s="2">
        <f>'Gross Capture Totals'!O21-Recaptures!O21</f>
        <v>0</v>
      </c>
      <c r="P21" s="2">
        <f>'Gross Capture Totals'!P21-Recaptures!P21</f>
        <v>3</v>
      </c>
      <c r="Q21" s="2">
        <f>'Gross Capture Totals'!Q21-Recaptures!Q21</f>
        <v>3</v>
      </c>
      <c r="R21" s="2">
        <f>'Gross Capture Totals'!R21-Recaptures!R21</f>
        <v>0</v>
      </c>
      <c r="S21" s="2">
        <f>'Gross Capture Totals'!S21-Recaptures!S21</f>
        <v>0</v>
      </c>
      <c r="T21" s="2">
        <f>'Gross Capture Totals'!T21-Recaptures!T21</f>
        <v>6</v>
      </c>
      <c r="U21" s="2">
        <f>'Gross Capture Totals'!U21-Recaptures!U21</f>
        <v>0</v>
      </c>
      <c r="V21" s="2">
        <f>'Gross Capture Totals'!V21-Recaptures!V21</f>
        <v>0</v>
      </c>
      <c r="W21" s="2">
        <f>'Gross Capture Totals'!W21-Recaptures!W21</f>
        <v>0</v>
      </c>
      <c r="X21" s="2">
        <f>'Gross Capture Totals'!X21-Recaptures!X21</f>
        <v>0</v>
      </c>
      <c r="Y21" s="2">
        <f>'Gross Capture Totals'!Y21-Recaptures!Y21</f>
        <v>17</v>
      </c>
      <c r="Z21" s="115">
        <f t="shared" si="0"/>
        <v>42</v>
      </c>
    </row>
    <row r="22" spans="1:26" x14ac:dyDescent="0.3">
      <c r="A22" t="s">
        <v>111</v>
      </c>
      <c r="B22" s="6" t="s">
        <v>46</v>
      </c>
      <c r="C22" s="3">
        <f>'Gross Capture Totals'!C22-Recaptures!C22</f>
        <v>0</v>
      </c>
      <c r="D22" s="3">
        <f>'Gross Capture Totals'!D22-Recaptures!D22</f>
        <v>0</v>
      </c>
      <c r="E22" s="3">
        <f>'Gross Capture Totals'!E22-Recaptures!E22</f>
        <v>0</v>
      </c>
      <c r="F22" s="3">
        <f>'Gross Capture Totals'!F22-Recaptures!F22</f>
        <v>1</v>
      </c>
      <c r="G22" s="3">
        <f>'Gross Capture Totals'!G22-Recaptures!G22</f>
        <v>2</v>
      </c>
      <c r="H22" s="3">
        <f>'Gross Capture Totals'!H22-Recaptures!H22</f>
        <v>0</v>
      </c>
      <c r="I22" s="3">
        <f>'Gross Capture Totals'!I22-Recaptures!I22</f>
        <v>0</v>
      </c>
      <c r="J22" s="3">
        <f>'Gross Capture Totals'!J22-Recaptures!J22</f>
        <v>0</v>
      </c>
      <c r="K22" s="3">
        <f>'Gross Capture Totals'!K22-Recaptures!K22</f>
        <v>0</v>
      </c>
      <c r="L22" s="3">
        <f>'Gross Capture Totals'!L22-Recaptures!L22</f>
        <v>0</v>
      </c>
      <c r="M22" s="3">
        <f>'Gross Capture Totals'!M22-Recaptures!M22</f>
        <v>0</v>
      </c>
      <c r="N22" s="3">
        <f>'Gross Capture Totals'!N22-Recaptures!N22</f>
        <v>1</v>
      </c>
      <c r="O22" s="3">
        <f>'Gross Capture Totals'!O22-Recaptures!O22</f>
        <v>0</v>
      </c>
      <c r="P22" s="3">
        <f>'Gross Capture Totals'!P22-Recaptures!P22</f>
        <v>1</v>
      </c>
      <c r="Q22" s="3">
        <f>'Gross Capture Totals'!Q22-Recaptures!Q22</f>
        <v>0</v>
      </c>
      <c r="R22" s="3">
        <f>'Gross Capture Totals'!R22-Recaptures!R22</f>
        <v>0</v>
      </c>
      <c r="S22" s="3">
        <f>'Gross Capture Totals'!S22-Recaptures!S22</f>
        <v>0</v>
      </c>
      <c r="T22" s="3">
        <f>'Gross Capture Totals'!T22-Recaptures!T22</f>
        <v>13</v>
      </c>
      <c r="U22" s="3">
        <f>'Gross Capture Totals'!U22-Recaptures!U22</f>
        <v>0</v>
      </c>
      <c r="V22" s="3">
        <f>'Gross Capture Totals'!V22-Recaptures!V22</f>
        <v>10</v>
      </c>
      <c r="W22" s="3">
        <f>'Gross Capture Totals'!W22-Recaptures!W22</f>
        <v>0</v>
      </c>
      <c r="X22" s="3">
        <f>'Gross Capture Totals'!X22-Recaptures!X22</f>
        <v>0</v>
      </c>
      <c r="Y22" s="3">
        <f>'Gross Capture Totals'!Y22-Recaptures!Y22</f>
        <v>8</v>
      </c>
      <c r="Z22" s="25">
        <f t="shared" si="0"/>
        <v>36</v>
      </c>
    </row>
    <row r="23" spans="1:26" x14ac:dyDescent="0.3">
      <c r="A23" t="s">
        <v>112</v>
      </c>
      <c r="B23" s="6" t="s">
        <v>47</v>
      </c>
      <c r="C23" s="3">
        <f>'Gross Capture Totals'!C23-Recaptures!C23</f>
        <v>0</v>
      </c>
      <c r="D23" s="3">
        <f>'Gross Capture Totals'!D23-Recaptures!D23</f>
        <v>0</v>
      </c>
      <c r="E23" s="3">
        <f>'Gross Capture Totals'!E23-Recaptures!E23</f>
        <v>0</v>
      </c>
      <c r="F23" s="3">
        <f>'Gross Capture Totals'!F23-Recaptures!F23</f>
        <v>1</v>
      </c>
      <c r="G23" s="3">
        <f>'Gross Capture Totals'!G23-Recaptures!G23</f>
        <v>0</v>
      </c>
      <c r="H23" s="3">
        <f>'Gross Capture Totals'!H23-Recaptures!H23</f>
        <v>0</v>
      </c>
      <c r="I23" s="3">
        <f>'Gross Capture Totals'!I23-Recaptures!I23</f>
        <v>0</v>
      </c>
      <c r="J23" s="3">
        <f>'Gross Capture Totals'!J23-Recaptures!J23</f>
        <v>0</v>
      </c>
      <c r="K23" s="3">
        <f>'Gross Capture Totals'!K23-Recaptures!K23</f>
        <v>0</v>
      </c>
      <c r="L23" s="3">
        <f>'Gross Capture Totals'!L23-Recaptures!L23</f>
        <v>2</v>
      </c>
      <c r="M23" s="3">
        <f>'Gross Capture Totals'!M23-Recaptures!M23</f>
        <v>5</v>
      </c>
      <c r="N23" s="3">
        <f>'Gross Capture Totals'!N23-Recaptures!N23</f>
        <v>0</v>
      </c>
      <c r="O23" s="3">
        <f>'Gross Capture Totals'!O23-Recaptures!O23</f>
        <v>0</v>
      </c>
      <c r="P23" s="3">
        <f>'Gross Capture Totals'!P23-Recaptures!P23</f>
        <v>0</v>
      </c>
      <c r="Q23" s="3">
        <f>'Gross Capture Totals'!Q23-Recaptures!Q23</f>
        <v>0</v>
      </c>
      <c r="R23" s="3">
        <f>'Gross Capture Totals'!R23-Recaptures!R23</f>
        <v>0</v>
      </c>
      <c r="S23" s="3">
        <f>'Gross Capture Totals'!S23-Recaptures!S23</f>
        <v>0</v>
      </c>
      <c r="T23" s="3">
        <f>'Gross Capture Totals'!T23-Recaptures!T23</f>
        <v>7</v>
      </c>
      <c r="U23" s="3">
        <f>'Gross Capture Totals'!U23-Recaptures!U23</f>
        <v>4</v>
      </c>
      <c r="V23" s="3">
        <f>'Gross Capture Totals'!V23-Recaptures!V23</f>
        <v>7</v>
      </c>
      <c r="W23" s="3">
        <f>'Gross Capture Totals'!W23-Recaptures!W23</f>
        <v>0</v>
      </c>
      <c r="X23" s="3">
        <f>'Gross Capture Totals'!X23-Recaptures!X23</f>
        <v>0</v>
      </c>
      <c r="Y23" s="3">
        <f>'Gross Capture Totals'!Y23-Recaptures!Y23</f>
        <v>1</v>
      </c>
      <c r="Z23" s="25">
        <f t="shared" si="0"/>
        <v>27</v>
      </c>
    </row>
    <row r="24" spans="1:26" x14ac:dyDescent="0.3">
      <c r="A24" t="s">
        <v>113</v>
      </c>
      <c r="B24" s="6" t="s">
        <v>48</v>
      </c>
      <c r="C24" s="3">
        <f>'Gross Capture Totals'!C24-Recaptures!C24</f>
        <v>0</v>
      </c>
      <c r="D24" s="3">
        <f>'Gross Capture Totals'!D24-Recaptures!D24</f>
        <v>0</v>
      </c>
      <c r="E24" s="3">
        <f>'Gross Capture Totals'!E24-Recaptures!E24</f>
        <v>0</v>
      </c>
      <c r="F24" s="3">
        <f>'Gross Capture Totals'!F24-Recaptures!F24</f>
        <v>2</v>
      </c>
      <c r="G24" s="3">
        <f>'Gross Capture Totals'!G24-Recaptures!G24</f>
        <v>17</v>
      </c>
      <c r="H24" s="3">
        <f>'Gross Capture Totals'!H24-Recaptures!H24</f>
        <v>3</v>
      </c>
      <c r="I24" s="3">
        <f>'Gross Capture Totals'!I24-Recaptures!I24</f>
        <v>0</v>
      </c>
      <c r="J24" s="3">
        <f>'Gross Capture Totals'!J24-Recaptures!J24</f>
        <v>0</v>
      </c>
      <c r="K24" s="3">
        <f>'Gross Capture Totals'!K24-Recaptures!K24</f>
        <v>0</v>
      </c>
      <c r="L24" s="3">
        <f>'Gross Capture Totals'!L24-Recaptures!L24</f>
        <v>2</v>
      </c>
      <c r="M24" s="3">
        <f>'Gross Capture Totals'!M24-Recaptures!M24</f>
        <v>3</v>
      </c>
      <c r="N24" s="3">
        <f>'Gross Capture Totals'!N24-Recaptures!N24</f>
        <v>5</v>
      </c>
      <c r="O24" s="3">
        <f>'Gross Capture Totals'!O24-Recaptures!O24</f>
        <v>1</v>
      </c>
      <c r="P24" s="3">
        <f>'Gross Capture Totals'!P24-Recaptures!P24</f>
        <v>3</v>
      </c>
      <c r="Q24" s="3">
        <f>'Gross Capture Totals'!Q24-Recaptures!Q24</f>
        <v>2</v>
      </c>
      <c r="R24" s="3">
        <f>'Gross Capture Totals'!R24-Recaptures!R24</f>
        <v>0</v>
      </c>
      <c r="S24" s="3">
        <f>'Gross Capture Totals'!S24-Recaptures!S24</f>
        <v>0</v>
      </c>
      <c r="T24" s="3">
        <f>'Gross Capture Totals'!T24-Recaptures!T24</f>
        <v>10</v>
      </c>
      <c r="U24" s="3">
        <f>'Gross Capture Totals'!U24-Recaptures!U24</f>
        <v>6</v>
      </c>
      <c r="V24" s="3">
        <f>'Gross Capture Totals'!V24-Recaptures!V24</f>
        <v>10</v>
      </c>
      <c r="W24" s="3">
        <f>'Gross Capture Totals'!W24-Recaptures!W24</f>
        <v>0</v>
      </c>
      <c r="X24" s="3">
        <f>'Gross Capture Totals'!X24-Recaptures!X24</f>
        <v>0</v>
      </c>
      <c r="Y24" s="3">
        <f>'Gross Capture Totals'!Y24-Recaptures!Y24</f>
        <v>16</v>
      </c>
      <c r="Z24" s="25">
        <f t="shared" si="0"/>
        <v>80</v>
      </c>
    </row>
    <row r="25" spans="1:26" x14ac:dyDescent="0.3">
      <c r="A25" s="5" t="s">
        <v>114</v>
      </c>
      <c r="B25" s="7" t="s">
        <v>71</v>
      </c>
      <c r="C25" s="2">
        <f>'Gross Capture Totals'!C25-Recaptures!C25</f>
        <v>0</v>
      </c>
      <c r="D25" s="2">
        <f>'Gross Capture Totals'!D25-Recaptures!D25</f>
        <v>0</v>
      </c>
      <c r="E25" s="2">
        <f>'Gross Capture Totals'!E25-Recaptures!E25</f>
        <v>0</v>
      </c>
      <c r="F25" s="2">
        <f>'Gross Capture Totals'!F25-Recaptures!F25</f>
        <v>1</v>
      </c>
      <c r="G25" s="2">
        <f>'Gross Capture Totals'!G25-Recaptures!G25</f>
        <v>17</v>
      </c>
      <c r="H25" s="2">
        <f>'Gross Capture Totals'!H25-Recaptures!H25</f>
        <v>1</v>
      </c>
      <c r="I25" s="2">
        <f>'Gross Capture Totals'!I25-Recaptures!I25</f>
        <v>0</v>
      </c>
      <c r="J25" s="2">
        <f>'Gross Capture Totals'!J25-Recaptures!J25</f>
        <v>0</v>
      </c>
      <c r="K25" s="2">
        <f>'Gross Capture Totals'!K25-Recaptures!K25</f>
        <v>0</v>
      </c>
      <c r="L25" s="2">
        <f>'Gross Capture Totals'!L25-Recaptures!L25</f>
        <v>2</v>
      </c>
      <c r="M25" s="2">
        <f>'Gross Capture Totals'!M25-Recaptures!M25</f>
        <v>6</v>
      </c>
      <c r="N25" s="2">
        <f>'Gross Capture Totals'!N25-Recaptures!N25</f>
        <v>2</v>
      </c>
      <c r="O25" s="2">
        <f>'Gross Capture Totals'!O25-Recaptures!O25</f>
        <v>0</v>
      </c>
      <c r="P25" s="2">
        <f>'Gross Capture Totals'!P25-Recaptures!P25</f>
        <v>3</v>
      </c>
      <c r="Q25" s="2">
        <f>'Gross Capture Totals'!Q25-Recaptures!Q25</f>
        <v>4</v>
      </c>
      <c r="R25" s="2">
        <f>'Gross Capture Totals'!R25-Recaptures!R25</f>
        <v>0</v>
      </c>
      <c r="S25" s="2">
        <f>'Gross Capture Totals'!S25-Recaptures!S25</f>
        <v>0</v>
      </c>
      <c r="T25" s="2">
        <f>'Gross Capture Totals'!T25-Recaptures!T25</f>
        <v>7</v>
      </c>
      <c r="U25" s="2">
        <f>'Gross Capture Totals'!U25-Recaptures!U25</f>
        <v>1</v>
      </c>
      <c r="V25" s="2">
        <f>'Gross Capture Totals'!V25-Recaptures!V25</f>
        <v>6</v>
      </c>
      <c r="W25" s="2">
        <f>'Gross Capture Totals'!W25-Recaptures!W25</f>
        <v>0</v>
      </c>
      <c r="X25" s="2">
        <f>'Gross Capture Totals'!X25-Recaptures!X25</f>
        <v>0</v>
      </c>
      <c r="Y25" s="2">
        <f>'Gross Capture Totals'!Y25-Recaptures!Y25</f>
        <v>21</v>
      </c>
      <c r="Z25" s="115">
        <f t="shared" si="0"/>
        <v>71</v>
      </c>
    </row>
    <row r="26" spans="1:26" x14ac:dyDescent="0.3">
      <c r="A26" t="s">
        <v>111</v>
      </c>
      <c r="B26" s="8" t="s">
        <v>49</v>
      </c>
      <c r="C26" s="3">
        <f>'Gross Capture Totals'!C26-Recaptures!C26</f>
        <v>1</v>
      </c>
      <c r="D26" s="3">
        <f>'Gross Capture Totals'!D26-Recaptures!D26</f>
        <v>0</v>
      </c>
      <c r="E26" s="3">
        <f>'Gross Capture Totals'!E26-Recaptures!E26</f>
        <v>0</v>
      </c>
      <c r="F26" s="3">
        <f>'Gross Capture Totals'!F26-Recaptures!F26</f>
        <v>2</v>
      </c>
      <c r="G26" s="3">
        <f>'Gross Capture Totals'!G26-Recaptures!G26</f>
        <v>2</v>
      </c>
      <c r="H26" s="3">
        <f>'Gross Capture Totals'!H26-Recaptures!H26</f>
        <v>0</v>
      </c>
      <c r="I26" s="3">
        <f>'Gross Capture Totals'!I26-Recaptures!I26</f>
        <v>0</v>
      </c>
      <c r="J26" s="3">
        <f>'Gross Capture Totals'!J26-Recaptures!J26</f>
        <v>0</v>
      </c>
      <c r="K26" s="3">
        <f>'Gross Capture Totals'!K26-Recaptures!K26</f>
        <v>0</v>
      </c>
      <c r="L26" s="3">
        <f>'Gross Capture Totals'!L26-Recaptures!L26</f>
        <v>0</v>
      </c>
      <c r="M26" s="3">
        <f>'Gross Capture Totals'!M26-Recaptures!M26</f>
        <v>2</v>
      </c>
      <c r="N26" s="3">
        <f>'Gross Capture Totals'!N26-Recaptures!N26</f>
        <v>4</v>
      </c>
      <c r="O26" s="3">
        <f>'Gross Capture Totals'!O26-Recaptures!O26</f>
        <v>0</v>
      </c>
      <c r="P26" s="3">
        <f>'Gross Capture Totals'!P26-Recaptures!P26</f>
        <v>1</v>
      </c>
      <c r="Q26" s="3">
        <f>'Gross Capture Totals'!Q26-Recaptures!Q26</f>
        <v>0</v>
      </c>
      <c r="R26" s="3">
        <f>'Gross Capture Totals'!R26-Recaptures!R26</f>
        <v>0</v>
      </c>
      <c r="S26" s="3">
        <f>'Gross Capture Totals'!S26-Recaptures!S26</f>
        <v>2</v>
      </c>
      <c r="T26" s="3">
        <f>'Gross Capture Totals'!T26-Recaptures!T26</f>
        <v>12</v>
      </c>
      <c r="U26" s="3">
        <f>'Gross Capture Totals'!U26-Recaptures!U26</f>
        <v>0</v>
      </c>
      <c r="V26" s="3">
        <f>'Gross Capture Totals'!V26-Recaptures!V26</f>
        <v>2</v>
      </c>
      <c r="W26" s="3">
        <f>'Gross Capture Totals'!W26-Recaptures!W26</f>
        <v>0</v>
      </c>
      <c r="X26" s="3">
        <f>'Gross Capture Totals'!X26-Recaptures!X26</f>
        <v>0</v>
      </c>
      <c r="Y26" s="3">
        <f>'Gross Capture Totals'!Y26-Recaptures!Y26</f>
        <v>5</v>
      </c>
      <c r="Z26" s="25">
        <f t="shared" si="0"/>
        <v>33</v>
      </c>
    </row>
    <row r="27" spans="1:26" x14ac:dyDescent="0.3">
      <c r="A27" t="s">
        <v>112</v>
      </c>
      <c r="B27" s="8" t="s">
        <v>50</v>
      </c>
      <c r="C27" s="3">
        <f>'Gross Capture Totals'!C27-Recaptures!C27</f>
        <v>0</v>
      </c>
      <c r="D27" s="3">
        <f>'Gross Capture Totals'!D27-Recaptures!D27</f>
        <v>0</v>
      </c>
      <c r="E27" s="3">
        <f>'Gross Capture Totals'!E27-Recaptures!E27</f>
        <v>0</v>
      </c>
      <c r="F27" s="3">
        <f>'Gross Capture Totals'!F27-Recaptures!F27</f>
        <v>6</v>
      </c>
      <c r="G27" s="3">
        <f>'Gross Capture Totals'!G27-Recaptures!G27</f>
        <v>6</v>
      </c>
      <c r="H27" s="3">
        <f>'Gross Capture Totals'!H27-Recaptures!H27</f>
        <v>0</v>
      </c>
      <c r="I27" s="3">
        <f>'Gross Capture Totals'!I27-Recaptures!I27</f>
        <v>0</v>
      </c>
      <c r="J27" s="3">
        <f>'Gross Capture Totals'!J27-Recaptures!J27</f>
        <v>1</v>
      </c>
      <c r="K27" s="3">
        <f>'Gross Capture Totals'!K27-Recaptures!K27</f>
        <v>0</v>
      </c>
      <c r="L27" s="3">
        <f>'Gross Capture Totals'!L27-Recaptures!L27</f>
        <v>3</v>
      </c>
      <c r="M27" s="3">
        <f>'Gross Capture Totals'!M27-Recaptures!M27</f>
        <v>3</v>
      </c>
      <c r="N27" s="3">
        <f>'Gross Capture Totals'!N27-Recaptures!N27</f>
        <v>0</v>
      </c>
      <c r="O27" s="3">
        <f>'Gross Capture Totals'!O27-Recaptures!O27</f>
        <v>0</v>
      </c>
      <c r="P27" s="3">
        <f>'Gross Capture Totals'!P27-Recaptures!P27</f>
        <v>0</v>
      </c>
      <c r="Q27" s="3">
        <f>'Gross Capture Totals'!Q27-Recaptures!Q27</f>
        <v>0</v>
      </c>
      <c r="R27" s="3">
        <f>'Gross Capture Totals'!R27-Recaptures!R27</f>
        <v>0</v>
      </c>
      <c r="S27" s="3">
        <f>'Gross Capture Totals'!S27-Recaptures!S27</f>
        <v>0</v>
      </c>
      <c r="T27" s="3">
        <f>'Gross Capture Totals'!T27-Recaptures!T27</f>
        <v>9</v>
      </c>
      <c r="U27" s="3">
        <f>'Gross Capture Totals'!U27-Recaptures!U27</f>
        <v>0</v>
      </c>
      <c r="V27" s="3">
        <f>'Gross Capture Totals'!V27-Recaptures!V27</f>
        <v>4</v>
      </c>
      <c r="W27" s="3">
        <f>'Gross Capture Totals'!W27-Recaptures!W27</f>
        <v>0</v>
      </c>
      <c r="X27" s="3">
        <f>'Gross Capture Totals'!X27-Recaptures!X27</f>
        <v>0</v>
      </c>
      <c r="Y27" s="3">
        <f>'Gross Capture Totals'!Y27-Recaptures!Y27</f>
        <v>10</v>
      </c>
      <c r="Z27" s="25">
        <f t="shared" si="0"/>
        <v>42</v>
      </c>
    </row>
    <row r="28" spans="1:26" x14ac:dyDescent="0.3">
      <c r="A28" t="s">
        <v>113</v>
      </c>
      <c r="B28" s="8" t="s">
        <v>51</v>
      </c>
      <c r="C28" s="3">
        <f>'Gross Capture Totals'!C28-Recaptures!C28</f>
        <v>3</v>
      </c>
      <c r="D28" s="3">
        <f>'Gross Capture Totals'!D28-Recaptures!D28</f>
        <v>0</v>
      </c>
      <c r="E28" s="3">
        <f>'Gross Capture Totals'!E28-Recaptures!E28</f>
        <v>0</v>
      </c>
      <c r="F28" s="3">
        <f>'Gross Capture Totals'!F28-Recaptures!F28</f>
        <v>3</v>
      </c>
      <c r="G28" s="3">
        <f>'Gross Capture Totals'!G28-Recaptures!G28</f>
        <v>8</v>
      </c>
      <c r="H28" s="3">
        <f>'Gross Capture Totals'!H28-Recaptures!H28</f>
        <v>0</v>
      </c>
      <c r="I28" s="3">
        <f>'Gross Capture Totals'!I28-Recaptures!I28</f>
        <v>1</v>
      </c>
      <c r="J28" s="3">
        <f>'Gross Capture Totals'!J28-Recaptures!J28</f>
        <v>0</v>
      </c>
      <c r="K28" s="3">
        <f>'Gross Capture Totals'!K28-Recaptures!K28</f>
        <v>0</v>
      </c>
      <c r="L28" s="3">
        <f>'Gross Capture Totals'!L28-Recaptures!L28</f>
        <v>1</v>
      </c>
      <c r="M28" s="3">
        <f>'Gross Capture Totals'!M28-Recaptures!M28</f>
        <v>11</v>
      </c>
      <c r="N28" s="3">
        <f>'Gross Capture Totals'!N28-Recaptures!N28</f>
        <v>3</v>
      </c>
      <c r="O28" s="3">
        <f>'Gross Capture Totals'!O28-Recaptures!O28</f>
        <v>0</v>
      </c>
      <c r="P28" s="3">
        <f>'Gross Capture Totals'!P28-Recaptures!P28</f>
        <v>0</v>
      </c>
      <c r="Q28" s="3">
        <f>'Gross Capture Totals'!Q28-Recaptures!Q28</f>
        <v>0</v>
      </c>
      <c r="R28" s="3">
        <f>'Gross Capture Totals'!R28-Recaptures!R28</f>
        <v>0</v>
      </c>
      <c r="S28" s="3">
        <f>'Gross Capture Totals'!S28-Recaptures!S28</f>
        <v>0</v>
      </c>
      <c r="T28" s="3">
        <f>'Gross Capture Totals'!T28-Recaptures!T28</f>
        <v>12</v>
      </c>
      <c r="U28" s="3">
        <f>'Gross Capture Totals'!U28-Recaptures!U28</f>
        <v>1</v>
      </c>
      <c r="V28" s="3">
        <f>'Gross Capture Totals'!V28-Recaptures!V28</f>
        <v>3</v>
      </c>
      <c r="W28" s="3">
        <f>'Gross Capture Totals'!W28-Recaptures!W28</f>
        <v>0</v>
      </c>
      <c r="X28" s="3">
        <f>'Gross Capture Totals'!X28-Recaptures!X28</f>
        <v>0</v>
      </c>
      <c r="Y28" s="3">
        <f>'Gross Capture Totals'!Y28-Recaptures!Y28</f>
        <v>14</v>
      </c>
      <c r="Z28" s="25">
        <f t="shared" si="0"/>
        <v>60</v>
      </c>
    </row>
    <row r="29" spans="1:26" ht="15" thickBot="1" x14ac:dyDescent="0.35">
      <c r="A29" s="22" t="s">
        <v>114</v>
      </c>
      <c r="B29" s="15" t="s">
        <v>72</v>
      </c>
      <c r="C29" s="16">
        <f>'Gross Capture Totals'!C29-Recaptures!C29</f>
        <v>0</v>
      </c>
      <c r="D29" s="16">
        <f>'Gross Capture Totals'!D29-Recaptures!D29</f>
        <v>0</v>
      </c>
      <c r="E29" s="16">
        <f>'Gross Capture Totals'!E29-Recaptures!E29</f>
        <v>0</v>
      </c>
      <c r="F29" s="16">
        <f>'Gross Capture Totals'!F29-Recaptures!F29</f>
        <v>1</v>
      </c>
      <c r="G29" s="16">
        <f>'Gross Capture Totals'!G29-Recaptures!G29</f>
        <v>8</v>
      </c>
      <c r="H29" s="16">
        <f>'Gross Capture Totals'!H29-Recaptures!H29</f>
        <v>0</v>
      </c>
      <c r="I29" s="16">
        <f>'Gross Capture Totals'!I29-Recaptures!I29</f>
        <v>0</v>
      </c>
      <c r="J29" s="16">
        <f>'Gross Capture Totals'!J29-Recaptures!J29</f>
        <v>0</v>
      </c>
      <c r="K29" s="16">
        <f>'Gross Capture Totals'!K29-Recaptures!K29</f>
        <v>0</v>
      </c>
      <c r="L29" s="16">
        <f>'Gross Capture Totals'!L29-Recaptures!L29</f>
        <v>2</v>
      </c>
      <c r="M29" s="16">
        <f>'Gross Capture Totals'!M29-Recaptures!M29</f>
        <v>3</v>
      </c>
      <c r="N29" s="16">
        <f>'Gross Capture Totals'!N29-Recaptures!N29</f>
        <v>2</v>
      </c>
      <c r="O29" s="16">
        <f>'Gross Capture Totals'!O29-Recaptures!O29</f>
        <v>0</v>
      </c>
      <c r="P29" s="16">
        <f>'Gross Capture Totals'!P29-Recaptures!P29</f>
        <v>5</v>
      </c>
      <c r="Q29" s="16">
        <f>'Gross Capture Totals'!Q29-Recaptures!Q29</f>
        <v>3</v>
      </c>
      <c r="R29" s="16">
        <f>'Gross Capture Totals'!R29-Recaptures!R29</f>
        <v>4</v>
      </c>
      <c r="S29" s="16">
        <f>'Gross Capture Totals'!S29-Recaptures!S29</f>
        <v>0</v>
      </c>
      <c r="T29" s="16">
        <f>'Gross Capture Totals'!T29-Recaptures!T29</f>
        <v>4</v>
      </c>
      <c r="U29" s="16">
        <f>'Gross Capture Totals'!U29-Recaptures!U29</f>
        <v>3</v>
      </c>
      <c r="V29" s="16">
        <f>'Gross Capture Totals'!V29-Recaptures!V29</f>
        <v>2</v>
      </c>
      <c r="W29" s="16">
        <f>'Gross Capture Totals'!W29-Recaptures!W29</f>
        <v>0</v>
      </c>
      <c r="X29" s="16">
        <f>'Gross Capture Totals'!X29-Recaptures!X29</f>
        <v>0</v>
      </c>
      <c r="Y29" s="16">
        <f>'Gross Capture Totals'!Y29-Recaptures!Y29</f>
        <v>11</v>
      </c>
      <c r="Z29" s="114">
        <f t="shared" si="0"/>
        <v>48</v>
      </c>
    </row>
    <row r="30" spans="1:26" s="17" customFormat="1" x14ac:dyDescent="0.3">
      <c r="A30" s="17" t="str">
        <f t="shared" ref="A30:A64" si="1">RIGHT(B30,4)</f>
        <v>2012</v>
      </c>
      <c r="B30" s="18" t="s">
        <v>106</v>
      </c>
      <c r="C30" s="3">
        <f>'Gross Capture Totals'!C30-Recaptures!C30</f>
        <v>0</v>
      </c>
      <c r="D30" s="3">
        <f>'Gross Capture Totals'!D30-Recaptures!D30</f>
        <v>0</v>
      </c>
      <c r="E30" s="3">
        <f>'Gross Capture Totals'!E30-Recaptures!E30</f>
        <v>0</v>
      </c>
      <c r="F30" s="3">
        <f>'Gross Capture Totals'!F30-Recaptures!F30</f>
        <v>1</v>
      </c>
      <c r="G30" s="3">
        <f>'Gross Capture Totals'!G30-Recaptures!G30</f>
        <v>7</v>
      </c>
      <c r="H30" s="3">
        <f>'Gross Capture Totals'!H30-Recaptures!H30</f>
        <v>0</v>
      </c>
      <c r="I30" s="3">
        <f>'Gross Capture Totals'!I30-Recaptures!I30</f>
        <v>0</v>
      </c>
      <c r="J30" s="3">
        <f>'Gross Capture Totals'!J30-Recaptures!J30</f>
        <v>0</v>
      </c>
      <c r="K30" s="3">
        <f>'Gross Capture Totals'!K30-Recaptures!K30</f>
        <v>0</v>
      </c>
      <c r="L30" s="3">
        <f>'Gross Capture Totals'!L30-Recaptures!L30</f>
        <v>0</v>
      </c>
      <c r="M30" s="3">
        <f>'Gross Capture Totals'!M30-Recaptures!M30</f>
        <v>6</v>
      </c>
      <c r="N30" s="3">
        <f>'Gross Capture Totals'!N30-Recaptures!N30</f>
        <v>5</v>
      </c>
      <c r="O30" s="3">
        <f>'Gross Capture Totals'!O30-Recaptures!O30</f>
        <v>0</v>
      </c>
      <c r="P30" s="3">
        <f>'Gross Capture Totals'!P30-Recaptures!P30</f>
        <v>1</v>
      </c>
      <c r="Q30" s="3">
        <f>'Gross Capture Totals'!Q30-Recaptures!Q30</f>
        <v>4</v>
      </c>
      <c r="R30" s="3">
        <f>'Gross Capture Totals'!R30-Recaptures!R30</f>
        <v>0</v>
      </c>
      <c r="S30" s="3">
        <f>'Gross Capture Totals'!S30-Recaptures!S30</f>
        <v>3</v>
      </c>
      <c r="T30" s="3">
        <f>'Gross Capture Totals'!T30-Recaptures!T30</f>
        <v>12</v>
      </c>
      <c r="U30" s="3">
        <f>'Gross Capture Totals'!U30-Recaptures!U30</f>
        <v>0</v>
      </c>
      <c r="V30" s="3">
        <f>'Gross Capture Totals'!V30-Recaptures!V30</f>
        <v>9</v>
      </c>
      <c r="W30" s="3">
        <f>'Gross Capture Totals'!W30-Recaptures!W30</f>
        <v>0</v>
      </c>
      <c r="X30" s="3">
        <f>'Gross Capture Totals'!X30-Recaptures!X30</f>
        <v>0</v>
      </c>
      <c r="Y30" s="3">
        <f>'Gross Capture Totals'!Y30-Recaptures!Y30</f>
        <v>9</v>
      </c>
      <c r="Z30" s="25">
        <f t="shared" si="0"/>
        <v>57</v>
      </c>
    </row>
    <row r="31" spans="1:26" s="17" customFormat="1" x14ac:dyDescent="0.3">
      <c r="A31" s="17" t="str">
        <f t="shared" si="1"/>
        <v>2012</v>
      </c>
      <c r="B31" s="13" t="s">
        <v>107</v>
      </c>
      <c r="C31" s="3">
        <f>'Gross Capture Totals'!C31-Recaptures!C31</f>
        <v>0</v>
      </c>
      <c r="D31" s="3">
        <f>'Gross Capture Totals'!D31-Recaptures!D31</f>
        <v>0</v>
      </c>
      <c r="E31" s="3">
        <f>'Gross Capture Totals'!E31-Recaptures!E31</f>
        <v>0</v>
      </c>
      <c r="F31" s="3">
        <f>'Gross Capture Totals'!F31-Recaptures!F31</f>
        <v>3</v>
      </c>
      <c r="G31" s="3">
        <f>'Gross Capture Totals'!G31-Recaptures!G31</f>
        <v>3</v>
      </c>
      <c r="H31" s="3">
        <f>'Gross Capture Totals'!H31-Recaptures!H31</f>
        <v>0</v>
      </c>
      <c r="I31" s="3">
        <f>'Gross Capture Totals'!I31-Recaptures!I31</f>
        <v>0</v>
      </c>
      <c r="J31" s="3">
        <f>'Gross Capture Totals'!J31-Recaptures!J31</f>
        <v>0</v>
      </c>
      <c r="K31" s="3">
        <f>'Gross Capture Totals'!K31-Recaptures!K31</f>
        <v>0</v>
      </c>
      <c r="L31" s="3">
        <f>'Gross Capture Totals'!L31-Recaptures!L31</f>
        <v>2</v>
      </c>
      <c r="M31" s="3">
        <f>'Gross Capture Totals'!M31-Recaptures!M31</f>
        <v>5</v>
      </c>
      <c r="N31" s="3">
        <f>'Gross Capture Totals'!N31-Recaptures!N31</f>
        <v>6</v>
      </c>
      <c r="O31" s="3">
        <f>'Gross Capture Totals'!O31-Recaptures!O31</f>
        <v>0</v>
      </c>
      <c r="P31" s="3">
        <f>'Gross Capture Totals'!P31-Recaptures!P31</f>
        <v>3</v>
      </c>
      <c r="Q31" s="3">
        <f>'Gross Capture Totals'!Q31-Recaptures!Q31</f>
        <v>6</v>
      </c>
      <c r="R31" s="3">
        <f>'Gross Capture Totals'!R31-Recaptures!R31</f>
        <v>0</v>
      </c>
      <c r="S31" s="3">
        <f>'Gross Capture Totals'!S31-Recaptures!S31</f>
        <v>0</v>
      </c>
      <c r="T31" s="3">
        <f>'Gross Capture Totals'!T31-Recaptures!T31</f>
        <v>5</v>
      </c>
      <c r="U31" s="3">
        <f>'Gross Capture Totals'!U31-Recaptures!U31</f>
        <v>0</v>
      </c>
      <c r="V31" s="3">
        <f>'Gross Capture Totals'!V31-Recaptures!V31</f>
        <v>6</v>
      </c>
      <c r="W31" s="3">
        <f>'Gross Capture Totals'!W31-Recaptures!W31</f>
        <v>0</v>
      </c>
      <c r="X31" s="3">
        <f>'Gross Capture Totals'!X31-Recaptures!X31</f>
        <v>0</v>
      </c>
      <c r="Y31" s="3">
        <f>'Gross Capture Totals'!Y31-Recaptures!Y31</f>
        <v>9</v>
      </c>
      <c r="Z31" s="25">
        <f t="shared" si="0"/>
        <v>48</v>
      </c>
    </row>
    <row r="32" spans="1:26" s="17" customFormat="1" x14ac:dyDescent="0.3">
      <c r="A32" s="17" t="str">
        <f t="shared" si="1"/>
        <v>2012</v>
      </c>
      <c r="B32" s="9" t="s">
        <v>108</v>
      </c>
      <c r="C32" s="3">
        <f>'Gross Capture Totals'!C32-Recaptures!C32</f>
        <v>0</v>
      </c>
      <c r="D32" s="3">
        <f>'Gross Capture Totals'!D32-Recaptures!D32</f>
        <v>0</v>
      </c>
      <c r="E32" s="3">
        <f>'Gross Capture Totals'!E32-Recaptures!E32</f>
        <v>0</v>
      </c>
      <c r="F32" s="3">
        <f>'Gross Capture Totals'!F32-Recaptures!F32</f>
        <v>2</v>
      </c>
      <c r="G32" s="3">
        <f>'Gross Capture Totals'!G32-Recaptures!G32</f>
        <v>0</v>
      </c>
      <c r="H32" s="3">
        <f>'Gross Capture Totals'!H32-Recaptures!H32</f>
        <v>1</v>
      </c>
      <c r="I32" s="3">
        <f>'Gross Capture Totals'!I32-Recaptures!I32</f>
        <v>0</v>
      </c>
      <c r="J32" s="3">
        <f>'Gross Capture Totals'!J32-Recaptures!J32</f>
        <v>0</v>
      </c>
      <c r="K32" s="3">
        <f>'Gross Capture Totals'!K32-Recaptures!K32</f>
        <v>0</v>
      </c>
      <c r="L32" s="3">
        <f>'Gross Capture Totals'!L32-Recaptures!L32</f>
        <v>0</v>
      </c>
      <c r="M32" s="3">
        <f>'Gross Capture Totals'!M32-Recaptures!M32</f>
        <v>5</v>
      </c>
      <c r="N32" s="3">
        <f>'Gross Capture Totals'!N32-Recaptures!N32</f>
        <v>2</v>
      </c>
      <c r="O32" s="3">
        <f>'Gross Capture Totals'!O32-Recaptures!O32</f>
        <v>0</v>
      </c>
      <c r="P32" s="3">
        <f>'Gross Capture Totals'!P32-Recaptures!P32</f>
        <v>2</v>
      </c>
      <c r="Q32" s="3">
        <f>'Gross Capture Totals'!Q32-Recaptures!Q32</f>
        <v>0</v>
      </c>
      <c r="R32" s="3">
        <f>'Gross Capture Totals'!R32-Recaptures!R32</f>
        <v>0</v>
      </c>
      <c r="S32" s="3">
        <f>'Gross Capture Totals'!S32-Recaptures!S32</f>
        <v>2</v>
      </c>
      <c r="T32" s="3">
        <f>'Gross Capture Totals'!T32-Recaptures!T32</f>
        <v>18</v>
      </c>
      <c r="U32" s="3">
        <f>'Gross Capture Totals'!U32-Recaptures!U32</f>
        <v>0</v>
      </c>
      <c r="V32" s="3">
        <f>'Gross Capture Totals'!V32-Recaptures!V32</f>
        <v>14</v>
      </c>
      <c r="W32" s="3">
        <f>'Gross Capture Totals'!W32-Recaptures!W32</f>
        <v>0</v>
      </c>
      <c r="X32" s="3">
        <f>'Gross Capture Totals'!X32-Recaptures!X32</f>
        <v>0</v>
      </c>
      <c r="Y32" s="3">
        <f>'Gross Capture Totals'!Y32-Recaptures!Y32</f>
        <v>14</v>
      </c>
      <c r="Z32" s="25">
        <f t="shared" si="0"/>
        <v>60</v>
      </c>
    </row>
    <row r="33" spans="1:155" s="17" customFormat="1" x14ac:dyDescent="0.3">
      <c r="A33" s="5" t="str">
        <f t="shared" si="1"/>
        <v>2012</v>
      </c>
      <c r="B33" s="12" t="s">
        <v>109</v>
      </c>
      <c r="C33" s="2">
        <f>'Gross Capture Totals'!C33-Recaptures!C33</f>
        <v>0</v>
      </c>
      <c r="D33" s="2">
        <f>'Gross Capture Totals'!D33-Recaptures!D33</f>
        <v>0</v>
      </c>
      <c r="E33" s="2">
        <f>'Gross Capture Totals'!E33-Recaptures!E33</f>
        <v>0</v>
      </c>
      <c r="F33" s="2">
        <f>'Gross Capture Totals'!F33-Recaptures!F33</f>
        <v>4</v>
      </c>
      <c r="G33" s="2">
        <f>'Gross Capture Totals'!G33-Recaptures!G33</f>
        <v>3</v>
      </c>
      <c r="H33" s="2">
        <f>'Gross Capture Totals'!H33-Recaptures!H33</f>
        <v>0</v>
      </c>
      <c r="I33" s="2">
        <f>'Gross Capture Totals'!I33-Recaptures!I33</f>
        <v>0</v>
      </c>
      <c r="J33" s="2">
        <f>'Gross Capture Totals'!J33-Recaptures!J33</f>
        <v>1</v>
      </c>
      <c r="K33" s="2">
        <f>'Gross Capture Totals'!K33-Recaptures!K33</f>
        <v>0</v>
      </c>
      <c r="L33" s="2">
        <f>'Gross Capture Totals'!L33-Recaptures!L33</f>
        <v>0</v>
      </c>
      <c r="M33" s="2">
        <f>'Gross Capture Totals'!M33-Recaptures!M33</f>
        <v>5</v>
      </c>
      <c r="N33" s="2">
        <f>'Gross Capture Totals'!N33-Recaptures!N33</f>
        <v>4</v>
      </c>
      <c r="O33" s="2">
        <f>'Gross Capture Totals'!O33-Recaptures!O33</f>
        <v>0</v>
      </c>
      <c r="P33" s="2">
        <f>'Gross Capture Totals'!P33-Recaptures!P33</f>
        <v>2</v>
      </c>
      <c r="Q33" s="2">
        <f>'Gross Capture Totals'!Q33-Recaptures!Q33</f>
        <v>5</v>
      </c>
      <c r="R33" s="2">
        <f>'Gross Capture Totals'!R33-Recaptures!R33</f>
        <v>0</v>
      </c>
      <c r="S33" s="2">
        <f>'Gross Capture Totals'!S33-Recaptures!S33</f>
        <v>2</v>
      </c>
      <c r="T33" s="2">
        <f>'Gross Capture Totals'!T33-Recaptures!T33</f>
        <v>11</v>
      </c>
      <c r="U33" s="2">
        <f>'Gross Capture Totals'!U33-Recaptures!U33</f>
        <v>0</v>
      </c>
      <c r="V33" s="2">
        <f>'Gross Capture Totals'!V33-Recaptures!V33</f>
        <v>8</v>
      </c>
      <c r="W33" s="2">
        <f>'Gross Capture Totals'!W33-Recaptures!W33</f>
        <v>0</v>
      </c>
      <c r="X33" s="2">
        <f>'Gross Capture Totals'!X33-Recaptures!X33</f>
        <v>0</v>
      </c>
      <c r="Y33" s="2">
        <f>'Gross Capture Totals'!Y33-Recaptures!Y33</f>
        <v>10</v>
      </c>
      <c r="Z33" s="115">
        <f t="shared" si="0"/>
        <v>55</v>
      </c>
    </row>
    <row r="34" spans="1:155" s="23" customFormat="1" x14ac:dyDescent="0.3">
      <c r="A34" s="17" t="str">
        <f t="shared" si="1"/>
        <v>2011</v>
      </c>
      <c r="B34" s="6" t="s">
        <v>52</v>
      </c>
      <c r="C34" s="3">
        <f>'Gross Capture Totals'!C34-Recaptures!C34</f>
        <v>0</v>
      </c>
      <c r="D34" s="3">
        <f>'Gross Capture Totals'!D34-Recaptures!D34</f>
        <v>0</v>
      </c>
      <c r="E34" s="3">
        <f>'Gross Capture Totals'!E34-Recaptures!E34</f>
        <v>0</v>
      </c>
      <c r="F34" s="3">
        <f>'Gross Capture Totals'!F34-Recaptures!F34</f>
        <v>2</v>
      </c>
      <c r="G34" s="3">
        <f>'Gross Capture Totals'!G34-Recaptures!G34</f>
        <v>6</v>
      </c>
      <c r="H34" s="3">
        <f>'Gross Capture Totals'!H34-Recaptures!H34</f>
        <v>0</v>
      </c>
      <c r="I34" s="3">
        <f>'Gross Capture Totals'!I34-Recaptures!I34</f>
        <v>1</v>
      </c>
      <c r="J34" s="3">
        <f>'Gross Capture Totals'!J34-Recaptures!J34</f>
        <v>0</v>
      </c>
      <c r="K34" s="3">
        <f>'Gross Capture Totals'!K34-Recaptures!K34</f>
        <v>0</v>
      </c>
      <c r="L34" s="3">
        <f>'Gross Capture Totals'!L34-Recaptures!L34</f>
        <v>2</v>
      </c>
      <c r="M34" s="3">
        <f>'Gross Capture Totals'!M34-Recaptures!M34</f>
        <v>2</v>
      </c>
      <c r="N34" s="3">
        <f>'Gross Capture Totals'!N34-Recaptures!N34</f>
        <v>4</v>
      </c>
      <c r="O34" s="3">
        <f>'Gross Capture Totals'!O34-Recaptures!O34</f>
        <v>0</v>
      </c>
      <c r="P34" s="3">
        <f>'Gross Capture Totals'!P34-Recaptures!P34</f>
        <v>4</v>
      </c>
      <c r="Q34" s="3">
        <f>'Gross Capture Totals'!Q34-Recaptures!Q34</f>
        <v>5</v>
      </c>
      <c r="R34" s="3">
        <f>'Gross Capture Totals'!R34-Recaptures!R34</f>
        <v>0</v>
      </c>
      <c r="S34" s="3">
        <f>'Gross Capture Totals'!S34-Recaptures!S34</f>
        <v>5</v>
      </c>
      <c r="T34" s="3">
        <f>'Gross Capture Totals'!T34-Recaptures!T34</f>
        <v>19</v>
      </c>
      <c r="U34" s="3">
        <f>'Gross Capture Totals'!U34-Recaptures!U34</f>
        <v>0</v>
      </c>
      <c r="V34" s="3">
        <f>'Gross Capture Totals'!V34-Recaptures!V34</f>
        <v>10</v>
      </c>
      <c r="W34" s="3">
        <f>'Gross Capture Totals'!W34-Recaptures!W34</f>
        <v>0</v>
      </c>
      <c r="X34" s="3">
        <f>'Gross Capture Totals'!X34-Recaptures!X34</f>
        <v>0</v>
      </c>
      <c r="Y34" s="3">
        <f>'Gross Capture Totals'!Y34-Recaptures!Y34</f>
        <v>16</v>
      </c>
      <c r="Z34" s="25">
        <f t="shared" si="0"/>
        <v>76</v>
      </c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</row>
    <row r="35" spans="1:155" s="17" customFormat="1" x14ac:dyDescent="0.3">
      <c r="A35" s="17" t="str">
        <f t="shared" si="1"/>
        <v>2012</v>
      </c>
      <c r="B35" s="6" t="s">
        <v>53</v>
      </c>
      <c r="C35" s="3">
        <f>'Gross Capture Totals'!C35-Recaptures!C35</f>
        <v>0</v>
      </c>
      <c r="D35" s="3">
        <f>'Gross Capture Totals'!D35-Recaptures!D35</f>
        <v>0</v>
      </c>
      <c r="E35" s="3">
        <f>'Gross Capture Totals'!E35-Recaptures!E35</f>
        <v>0</v>
      </c>
      <c r="F35" s="3">
        <f>'Gross Capture Totals'!F35-Recaptures!F35</f>
        <v>2</v>
      </c>
      <c r="G35" s="3">
        <f>'Gross Capture Totals'!G35-Recaptures!G35</f>
        <v>3</v>
      </c>
      <c r="H35" s="3">
        <f>'Gross Capture Totals'!H35-Recaptures!H35</f>
        <v>0</v>
      </c>
      <c r="I35" s="3">
        <f>'Gross Capture Totals'!I35-Recaptures!I35</f>
        <v>0</v>
      </c>
      <c r="J35" s="3">
        <f>'Gross Capture Totals'!J35-Recaptures!J35</f>
        <v>0</v>
      </c>
      <c r="K35" s="3">
        <f>'Gross Capture Totals'!K35-Recaptures!K35</f>
        <v>0</v>
      </c>
      <c r="L35" s="3">
        <f>'Gross Capture Totals'!L35-Recaptures!L35</f>
        <v>3</v>
      </c>
      <c r="M35" s="3">
        <f>'Gross Capture Totals'!M35-Recaptures!M35</f>
        <v>9</v>
      </c>
      <c r="N35" s="3">
        <f>'Gross Capture Totals'!N35-Recaptures!N35</f>
        <v>0</v>
      </c>
      <c r="O35" s="3">
        <f>'Gross Capture Totals'!O35-Recaptures!O35</f>
        <v>0</v>
      </c>
      <c r="P35" s="3">
        <f>'Gross Capture Totals'!P35-Recaptures!P35</f>
        <v>3</v>
      </c>
      <c r="Q35" s="3">
        <f>'Gross Capture Totals'!Q35-Recaptures!Q35</f>
        <v>1</v>
      </c>
      <c r="R35" s="3">
        <f>'Gross Capture Totals'!R35-Recaptures!R35</f>
        <v>0</v>
      </c>
      <c r="S35" s="3">
        <f>'Gross Capture Totals'!S35-Recaptures!S35</f>
        <v>1</v>
      </c>
      <c r="T35" s="3">
        <f>'Gross Capture Totals'!T35-Recaptures!T35</f>
        <v>4</v>
      </c>
      <c r="U35" s="3">
        <f>'Gross Capture Totals'!U35-Recaptures!U35</f>
        <v>1</v>
      </c>
      <c r="V35" s="3">
        <f>'Gross Capture Totals'!V35-Recaptures!V35</f>
        <v>11</v>
      </c>
      <c r="W35" s="3">
        <f>'Gross Capture Totals'!W35-Recaptures!W35</f>
        <v>0</v>
      </c>
      <c r="X35" s="3">
        <f>'Gross Capture Totals'!X35-Recaptures!X35</f>
        <v>0</v>
      </c>
      <c r="Y35" s="3">
        <f>'Gross Capture Totals'!Y35-Recaptures!Y35</f>
        <v>12</v>
      </c>
      <c r="Z35" s="25">
        <f t="shared" si="0"/>
        <v>50</v>
      </c>
    </row>
    <row r="36" spans="1:155" s="17" customFormat="1" x14ac:dyDescent="0.3">
      <c r="A36" s="17" t="str">
        <f t="shared" si="1"/>
        <v>2014</v>
      </c>
      <c r="B36" s="6" t="s">
        <v>54</v>
      </c>
      <c r="C36" s="3">
        <f>'Gross Capture Totals'!C36-Recaptures!C36</f>
        <v>0</v>
      </c>
      <c r="D36" s="3">
        <f>'Gross Capture Totals'!D36-Recaptures!D36</f>
        <v>0</v>
      </c>
      <c r="E36" s="3">
        <f>'Gross Capture Totals'!E36-Recaptures!E36</f>
        <v>0</v>
      </c>
      <c r="F36" s="3">
        <f>'Gross Capture Totals'!F36-Recaptures!F36</f>
        <v>0</v>
      </c>
      <c r="G36" s="3">
        <f>'Gross Capture Totals'!G36-Recaptures!G36</f>
        <v>1</v>
      </c>
      <c r="H36" s="3">
        <f>'Gross Capture Totals'!H36-Recaptures!H36</f>
        <v>0</v>
      </c>
      <c r="I36" s="3">
        <f>'Gross Capture Totals'!I36-Recaptures!I36</f>
        <v>0</v>
      </c>
      <c r="J36" s="3">
        <f>'Gross Capture Totals'!J36-Recaptures!J36</f>
        <v>0</v>
      </c>
      <c r="K36" s="3">
        <f>'Gross Capture Totals'!K36-Recaptures!K36</f>
        <v>0</v>
      </c>
      <c r="L36" s="3">
        <f>'Gross Capture Totals'!L36-Recaptures!L36</f>
        <v>0</v>
      </c>
      <c r="M36" s="3">
        <f>'Gross Capture Totals'!M36-Recaptures!M36</f>
        <v>0</v>
      </c>
      <c r="N36" s="3">
        <f>'Gross Capture Totals'!N36-Recaptures!N36</f>
        <v>2</v>
      </c>
      <c r="O36" s="3">
        <f>'Gross Capture Totals'!O36-Recaptures!O36</f>
        <v>0</v>
      </c>
      <c r="P36" s="3">
        <f>'Gross Capture Totals'!P36-Recaptures!P36</f>
        <v>0</v>
      </c>
      <c r="Q36" s="3">
        <f>'Gross Capture Totals'!Q36-Recaptures!Q36</f>
        <v>0</v>
      </c>
      <c r="R36" s="3">
        <f>'Gross Capture Totals'!R36-Recaptures!R36</f>
        <v>0</v>
      </c>
      <c r="S36" s="3">
        <f>'Gross Capture Totals'!S36-Recaptures!S36</f>
        <v>0</v>
      </c>
      <c r="T36" s="3">
        <f>'Gross Capture Totals'!T36-Recaptures!T36</f>
        <v>8</v>
      </c>
      <c r="U36" s="3">
        <f>'Gross Capture Totals'!U36-Recaptures!U36</f>
        <v>1</v>
      </c>
      <c r="V36" s="3">
        <f>'Gross Capture Totals'!V36-Recaptures!V36</f>
        <v>3</v>
      </c>
      <c r="W36" s="3">
        <f>'Gross Capture Totals'!W36-Recaptures!W36</f>
        <v>0</v>
      </c>
      <c r="X36" s="3">
        <f>'Gross Capture Totals'!X36-Recaptures!X36</f>
        <v>0</v>
      </c>
      <c r="Y36" s="3">
        <f>'Gross Capture Totals'!Y36-Recaptures!Y36</f>
        <v>4</v>
      </c>
      <c r="Z36" s="25">
        <f t="shared" si="0"/>
        <v>19</v>
      </c>
    </row>
    <row r="37" spans="1:155" s="17" customFormat="1" x14ac:dyDescent="0.3">
      <c r="A37" s="17" t="str">
        <f t="shared" si="1"/>
        <v>2015</v>
      </c>
      <c r="B37" s="6" t="s">
        <v>55</v>
      </c>
      <c r="C37" s="3">
        <f>'Gross Capture Totals'!C37-Recaptures!C37</f>
        <v>0</v>
      </c>
      <c r="D37" s="3">
        <f>'Gross Capture Totals'!D37-Recaptures!D37</f>
        <v>0</v>
      </c>
      <c r="E37" s="3">
        <f>'Gross Capture Totals'!E37-Recaptures!E37</f>
        <v>0</v>
      </c>
      <c r="F37" s="3">
        <f>'Gross Capture Totals'!F37-Recaptures!F37</f>
        <v>3</v>
      </c>
      <c r="G37" s="3">
        <f>'Gross Capture Totals'!G37-Recaptures!G37</f>
        <v>10</v>
      </c>
      <c r="H37" s="3">
        <f>'Gross Capture Totals'!H37-Recaptures!H37</f>
        <v>0</v>
      </c>
      <c r="I37" s="3">
        <f>'Gross Capture Totals'!I37-Recaptures!I37</f>
        <v>0</v>
      </c>
      <c r="J37" s="3">
        <f>'Gross Capture Totals'!J37-Recaptures!J37</f>
        <v>0</v>
      </c>
      <c r="K37" s="3">
        <f>'Gross Capture Totals'!K37-Recaptures!K37</f>
        <v>0</v>
      </c>
      <c r="L37" s="3">
        <f>'Gross Capture Totals'!L37-Recaptures!L37</f>
        <v>4</v>
      </c>
      <c r="M37" s="3">
        <f>'Gross Capture Totals'!M37-Recaptures!M37</f>
        <v>3</v>
      </c>
      <c r="N37" s="3">
        <f>'Gross Capture Totals'!N37-Recaptures!N37</f>
        <v>2</v>
      </c>
      <c r="O37" s="3">
        <f>'Gross Capture Totals'!O37-Recaptures!O37</f>
        <v>1</v>
      </c>
      <c r="P37" s="3">
        <f>'Gross Capture Totals'!P37-Recaptures!P37</f>
        <v>2</v>
      </c>
      <c r="Q37" s="3">
        <f>'Gross Capture Totals'!Q37-Recaptures!Q37</f>
        <v>4</v>
      </c>
      <c r="R37" s="3">
        <f>'Gross Capture Totals'!R37-Recaptures!R37</f>
        <v>0</v>
      </c>
      <c r="S37" s="3">
        <f>'Gross Capture Totals'!S37-Recaptures!S37</f>
        <v>0</v>
      </c>
      <c r="T37" s="3">
        <f>'Gross Capture Totals'!T37-Recaptures!T37</f>
        <v>21</v>
      </c>
      <c r="U37" s="3">
        <f>'Gross Capture Totals'!U37-Recaptures!U37</f>
        <v>2</v>
      </c>
      <c r="V37" s="3">
        <f>'Gross Capture Totals'!V37-Recaptures!V37</f>
        <v>2</v>
      </c>
      <c r="W37" s="3">
        <f>'Gross Capture Totals'!W37-Recaptures!W37</f>
        <v>0</v>
      </c>
      <c r="X37" s="3">
        <f>'Gross Capture Totals'!X37-Recaptures!X37</f>
        <v>0</v>
      </c>
      <c r="Y37" s="3">
        <f>'Gross Capture Totals'!Y37-Recaptures!Y37</f>
        <v>13</v>
      </c>
      <c r="Z37" s="25">
        <f t="shared" si="0"/>
        <v>67</v>
      </c>
    </row>
    <row r="38" spans="1:155" s="17" customFormat="1" x14ac:dyDescent="0.3">
      <c r="A38" s="5" t="str">
        <f t="shared" si="1"/>
        <v>2016</v>
      </c>
      <c r="B38" s="7" t="s">
        <v>69</v>
      </c>
      <c r="C38" s="2">
        <f>'Gross Capture Totals'!C38-Recaptures!C38</f>
        <v>0</v>
      </c>
      <c r="D38" s="2">
        <f>'Gross Capture Totals'!D38-Recaptures!D38</f>
        <v>0</v>
      </c>
      <c r="E38" s="2">
        <f>'Gross Capture Totals'!E38-Recaptures!E38</f>
        <v>0</v>
      </c>
      <c r="F38" s="2">
        <f>'Gross Capture Totals'!F38-Recaptures!F38</f>
        <v>5</v>
      </c>
      <c r="G38" s="2">
        <f>'Gross Capture Totals'!G38-Recaptures!G38</f>
        <v>3</v>
      </c>
      <c r="H38" s="2">
        <f>'Gross Capture Totals'!H38-Recaptures!H38</f>
        <v>3</v>
      </c>
      <c r="I38" s="2">
        <f>'Gross Capture Totals'!I38-Recaptures!I38</f>
        <v>0</v>
      </c>
      <c r="J38" s="2">
        <f>'Gross Capture Totals'!J38-Recaptures!J38</f>
        <v>0</v>
      </c>
      <c r="K38" s="2">
        <f>'Gross Capture Totals'!K38-Recaptures!K38</f>
        <v>0</v>
      </c>
      <c r="L38" s="2">
        <f>'Gross Capture Totals'!L38-Recaptures!L38</f>
        <v>5</v>
      </c>
      <c r="M38" s="2">
        <f>'Gross Capture Totals'!M38-Recaptures!M38</f>
        <v>6</v>
      </c>
      <c r="N38" s="2">
        <f>'Gross Capture Totals'!N38-Recaptures!N38</f>
        <v>3</v>
      </c>
      <c r="O38" s="2">
        <f>'Gross Capture Totals'!O38-Recaptures!O38</f>
        <v>0</v>
      </c>
      <c r="P38" s="2">
        <f>'Gross Capture Totals'!P38-Recaptures!P38</f>
        <v>0</v>
      </c>
      <c r="Q38" s="2">
        <f>'Gross Capture Totals'!Q38-Recaptures!Q38</f>
        <v>2</v>
      </c>
      <c r="R38" s="2">
        <f>'Gross Capture Totals'!R38-Recaptures!R38</f>
        <v>0</v>
      </c>
      <c r="S38" s="2">
        <f>'Gross Capture Totals'!S38-Recaptures!S38</f>
        <v>0</v>
      </c>
      <c r="T38" s="2">
        <f>'Gross Capture Totals'!T38-Recaptures!T38</f>
        <v>5</v>
      </c>
      <c r="U38" s="2">
        <f>'Gross Capture Totals'!U38-Recaptures!U38</f>
        <v>5</v>
      </c>
      <c r="V38" s="2">
        <f>'Gross Capture Totals'!V38-Recaptures!V38</f>
        <v>0</v>
      </c>
      <c r="W38" s="2">
        <f>'Gross Capture Totals'!W38-Recaptures!W38</f>
        <v>0</v>
      </c>
      <c r="X38" s="2">
        <f>'Gross Capture Totals'!X38-Recaptures!X38</f>
        <v>0</v>
      </c>
      <c r="Y38" s="2">
        <f>'Gross Capture Totals'!Y38-Recaptures!Y38</f>
        <v>11</v>
      </c>
      <c r="Z38" s="115">
        <f t="shared" si="0"/>
        <v>48</v>
      </c>
    </row>
    <row r="39" spans="1:155" s="23" customFormat="1" x14ac:dyDescent="0.3">
      <c r="A39" s="17" t="str">
        <f t="shared" si="1"/>
        <v>2011</v>
      </c>
      <c r="B39" s="8" t="s">
        <v>56</v>
      </c>
      <c r="C39" s="3">
        <f>'Gross Capture Totals'!C39-Recaptures!C39</f>
        <v>0</v>
      </c>
      <c r="D39" s="3">
        <f>'Gross Capture Totals'!D39-Recaptures!D39</f>
        <v>0</v>
      </c>
      <c r="E39" s="3">
        <f>'Gross Capture Totals'!E39-Recaptures!E39</f>
        <v>0</v>
      </c>
      <c r="F39" s="3">
        <f>'Gross Capture Totals'!F39-Recaptures!F39</f>
        <v>0</v>
      </c>
      <c r="G39" s="3">
        <f>'Gross Capture Totals'!G39-Recaptures!G39</f>
        <v>0</v>
      </c>
      <c r="H39" s="3">
        <f>'Gross Capture Totals'!H39-Recaptures!H39</f>
        <v>0</v>
      </c>
      <c r="I39" s="3">
        <f>'Gross Capture Totals'!I39-Recaptures!I39</f>
        <v>0</v>
      </c>
      <c r="J39" s="3">
        <f>'Gross Capture Totals'!J39-Recaptures!J39</f>
        <v>0</v>
      </c>
      <c r="K39" s="3">
        <f>'Gross Capture Totals'!K39-Recaptures!K39</f>
        <v>0</v>
      </c>
      <c r="L39" s="3">
        <f>'Gross Capture Totals'!L39-Recaptures!L39</f>
        <v>5</v>
      </c>
      <c r="M39" s="3">
        <f>'Gross Capture Totals'!M39-Recaptures!M39</f>
        <v>2</v>
      </c>
      <c r="N39" s="3">
        <f>'Gross Capture Totals'!N39-Recaptures!N39</f>
        <v>3</v>
      </c>
      <c r="O39" s="3">
        <f>'Gross Capture Totals'!O39-Recaptures!O39</f>
        <v>0</v>
      </c>
      <c r="P39" s="3">
        <f>'Gross Capture Totals'!P39-Recaptures!P39</f>
        <v>5</v>
      </c>
      <c r="Q39" s="3">
        <f>'Gross Capture Totals'!Q39-Recaptures!Q39</f>
        <v>10</v>
      </c>
      <c r="R39" s="3">
        <f>'Gross Capture Totals'!R39-Recaptures!R39</f>
        <v>0</v>
      </c>
      <c r="S39" s="3">
        <f>'Gross Capture Totals'!S39-Recaptures!S39</f>
        <v>5</v>
      </c>
      <c r="T39" s="3">
        <f>'Gross Capture Totals'!T39-Recaptures!T39</f>
        <v>16</v>
      </c>
      <c r="U39" s="3">
        <f>'Gross Capture Totals'!U39-Recaptures!U39</f>
        <v>0</v>
      </c>
      <c r="V39" s="3">
        <f>'Gross Capture Totals'!V39-Recaptures!V39</f>
        <v>10</v>
      </c>
      <c r="W39" s="3">
        <f>'Gross Capture Totals'!W39-Recaptures!W39</f>
        <v>0</v>
      </c>
      <c r="X39" s="3">
        <f>'Gross Capture Totals'!X39-Recaptures!X39</f>
        <v>0</v>
      </c>
      <c r="Y39" s="3">
        <f>'Gross Capture Totals'!Y39-Recaptures!Y39</f>
        <v>10</v>
      </c>
      <c r="Z39" s="25">
        <f t="shared" si="0"/>
        <v>66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</row>
    <row r="40" spans="1:155" s="17" customFormat="1" x14ac:dyDescent="0.3">
      <c r="A40" s="17" t="str">
        <f t="shared" si="1"/>
        <v>2014</v>
      </c>
      <c r="B40" s="8" t="s">
        <v>57</v>
      </c>
      <c r="C40" s="3">
        <f>'Gross Capture Totals'!C40-Recaptures!C40</f>
        <v>0</v>
      </c>
      <c r="D40" s="3">
        <f>'Gross Capture Totals'!D40-Recaptures!D40</f>
        <v>0</v>
      </c>
      <c r="E40" s="3">
        <f>'Gross Capture Totals'!E40-Recaptures!E40</f>
        <v>0</v>
      </c>
      <c r="F40" s="3">
        <f>'Gross Capture Totals'!F40-Recaptures!F40</f>
        <v>2</v>
      </c>
      <c r="G40" s="3">
        <f>'Gross Capture Totals'!G40-Recaptures!G40</f>
        <v>3</v>
      </c>
      <c r="H40" s="3">
        <f>'Gross Capture Totals'!H40-Recaptures!H40</f>
        <v>0</v>
      </c>
      <c r="I40" s="3">
        <f>'Gross Capture Totals'!I40-Recaptures!I40</f>
        <v>0</v>
      </c>
      <c r="J40" s="3">
        <f>'Gross Capture Totals'!J40-Recaptures!J40</f>
        <v>0</v>
      </c>
      <c r="K40" s="3">
        <f>'Gross Capture Totals'!K40-Recaptures!K40</f>
        <v>0</v>
      </c>
      <c r="L40" s="3">
        <f>'Gross Capture Totals'!L40-Recaptures!L40</f>
        <v>0</v>
      </c>
      <c r="M40" s="3">
        <f>'Gross Capture Totals'!M40-Recaptures!M40</f>
        <v>0</v>
      </c>
      <c r="N40" s="3">
        <f>'Gross Capture Totals'!N40-Recaptures!N40</f>
        <v>0</v>
      </c>
      <c r="O40" s="3">
        <f>'Gross Capture Totals'!O40-Recaptures!O40</f>
        <v>0</v>
      </c>
      <c r="P40" s="3">
        <f>'Gross Capture Totals'!P40-Recaptures!P40</f>
        <v>3</v>
      </c>
      <c r="Q40" s="3">
        <f>'Gross Capture Totals'!Q40-Recaptures!Q40</f>
        <v>0</v>
      </c>
      <c r="R40" s="3">
        <f>'Gross Capture Totals'!R40-Recaptures!R40</f>
        <v>0</v>
      </c>
      <c r="S40" s="3">
        <f>'Gross Capture Totals'!S40-Recaptures!S40</f>
        <v>0</v>
      </c>
      <c r="T40" s="3">
        <f>'Gross Capture Totals'!T40-Recaptures!T40</f>
        <v>6</v>
      </c>
      <c r="U40" s="3">
        <f>'Gross Capture Totals'!U40-Recaptures!U40</f>
        <v>1</v>
      </c>
      <c r="V40" s="3">
        <f>'Gross Capture Totals'!V40-Recaptures!V40</f>
        <v>6</v>
      </c>
      <c r="W40" s="3">
        <f>'Gross Capture Totals'!W40-Recaptures!W40</f>
        <v>0</v>
      </c>
      <c r="X40" s="3">
        <f>'Gross Capture Totals'!X40-Recaptures!X40</f>
        <v>0</v>
      </c>
      <c r="Y40" s="3">
        <f>'Gross Capture Totals'!Y40-Recaptures!Y40</f>
        <v>5</v>
      </c>
      <c r="Z40" s="25">
        <f t="shared" si="0"/>
        <v>26</v>
      </c>
    </row>
    <row r="41" spans="1:155" s="17" customFormat="1" x14ac:dyDescent="0.3">
      <c r="A41" s="17" t="str">
        <f t="shared" si="1"/>
        <v>2015</v>
      </c>
      <c r="B41" s="8" t="s">
        <v>58</v>
      </c>
      <c r="C41" s="3">
        <f>'Gross Capture Totals'!C41-Recaptures!C41</f>
        <v>0</v>
      </c>
      <c r="D41" s="3">
        <f>'Gross Capture Totals'!D41-Recaptures!D41</f>
        <v>0</v>
      </c>
      <c r="E41" s="3">
        <f>'Gross Capture Totals'!E41-Recaptures!E41</f>
        <v>0</v>
      </c>
      <c r="F41" s="3">
        <f>'Gross Capture Totals'!F41-Recaptures!F41</f>
        <v>1</v>
      </c>
      <c r="G41" s="3">
        <f>'Gross Capture Totals'!G41-Recaptures!G41</f>
        <v>2</v>
      </c>
      <c r="H41" s="3">
        <f>'Gross Capture Totals'!H41-Recaptures!H41</f>
        <v>0</v>
      </c>
      <c r="I41" s="3">
        <f>'Gross Capture Totals'!I41-Recaptures!I41</f>
        <v>0</v>
      </c>
      <c r="J41" s="3">
        <f>'Gross Capture Totals'!J41-Recaptures!J41</f>
        <v>0</v>
      </c>
      <c r="K41" s="3">
        <f>'Gross Capture Totals'!K41-Recaptures!K41</f>
        <v>0</v>
      </c>
      <c r="L41" s="3">
        <f>'Gross Capture Totals'!L41-Recaptures!L41</f>
        <v>3</v>
      </c>
      <c r="M41" s="3">
        <f>'Gross Capture Totals'!M41-Recaptures!M41</f>
        <v>1</v>
      </c>
      <c r="N41" s="3">
        <f>'Gross Capture Totals'!N41-Recaptures!N41</f>
        <v>0</v>
      </c>
      <c r="O41" s="3">
        <f>'Gross Capture Totals'!O41-Recaptures!O41</f>
        <v>0</v>
      </c>
      <c r="P41" s="3">
        <f>'Gross Capture Totals'!P41-Recaptures!P41</f>
        <v>2</v>
      </c>
      <c r="Q41" s="3">
        <f>'Gross Capture Totals'!Q41-Recaptures!Q41</f>
        <v>1</v>
      </c>
      <c r="R41" s="3">
        <f>'Gross Capture Totals'!R41-Recaptures!R41</f>
        <v>0</v>
      </c>
      <c r="S41" s="3">
        <f>'Gross Capture Totals'!S41-Recaptures!S41</f>
        <v>0</v>
      </c>
      <c r="T41" s="3">
        <f>'Gross Capture Totals'!T41-Recaptures!T41</f>
        <v>8</v>
      </c>
      <c r="U41" s="3">
        <f>'Gross Capture Totals'!U41-Recaptures!U41</f>
        <v>2</v>
      </c>
      <c r="V41" s="3">
        <f>'Gross Capture Totals'!V41-Recaptures!V41</f>
        <v>10</v>
      </c>
      <c r="W41" s="3">
        <f>'Gross Capture Totals'!W41-Recaptures!W41</f>
        <v>0</v>
      </c>
      <c r="X41" s="3">
        <f>'Gross Capture Totals'!X41-Recaptures!X41</f>
        <v>0</v>
      </c>
      <c r="Y41" s="3">
        <f>'Gross Capture Totals'!Y41-Recaptures!Y41</f>
        <v>11</v>
      </c>
      <c r="Z41" s="25">
        <f t="shared" si="0"/>
        <v>41</v>
      </c>
    </row>
    <row r="42" spans="1:155" s="22" customFormat="1" ht="15" thickBot="1" x14ac:dyDescent="0.35">
      <c r="A42" s="22" t="str">
        <f t="shared" si="1"/>
        <v>2016</v>
      </c>
      <c r="B42" s="15" t="s">
        <v>70</v>
      </c>
      <c r="C42" s="16">
        <f>'Gross Capture Totals'!C42-Recaptures!C42</f>
        <v>0</v>
      </c>
      <c r="D42" s="16">
        <f>'Gross Capture Totals'!D42-Recaptures!D42</f>
        <v>0</v>
      </c>
      <c r="E42" s="16">
        <f>'Gross Capture Totals'!E42-Recaptures!E42</f>
        <v>0</v>
      </c>
      <c r="F42" s="16">
        <f>'Gross Capture Totals'!F42-Recaptures!F42</f>
        <v>1</v>
      </c>
      <c r="G42" s="16">
        <f>'Gross Capture Totals'!G42-Recaptures!G42</f>
        <v>6</v>
      </c>
      <c r="H42" s="16">
        <f>'Gross Capture Totals'!H42-Recaptures!H42</f>
        <v>2</v>
      </c>
      <c r="I42" s="16">
        <f>'Gross Capture Totals'!I42-Recaptures!I42</f>
        <v>0</v>
      </c>
      <c r="J42" s="16">
        <f>'Gross Capture Totals'!J42-Recaptures!J42</f>
        <v>0</v>
      </c>
      <c r="K42" s="16">
        <f>'Gross Capture Totals'!K42-Recaptures!K42</f>
        <v>0</v>
      </c>
      <c r="L42" s="16">
        <f>'Gross Capture Totals'!L42-Recaptures!L42</f>
        <v>3</v>
      </c>
      <c r="M42" s="16">
        <f>'Gross Capture Totals'!M42-Recaptures!M42</f>
        <v>1</v>
      </c>
      <c r="N42" s="16">
        <f>'Gross Capture Totals'!N42-Recaptures!N42</f>
        <v>0</v>
      </c>
      <c r="O42" s="16">
        <f>'Gross Capture Totals'!O42-Recaptures!O42</f>
        <v>0</v>
      </c>
      <c r="P42" s="16">
        <f>'Gross Capture Totals'!P42-Recaptures!P42</f>
        <v>3</v>
      </c>
      <c r="Q42" s="16">
        <f>'Gross Capture Totals'!Q42-Recaptures!Q42</f>
        <v>7</v>
      </c>
      <c r="R42" s="16">
        <f>'Gross Capture Totals'!R42-Recaptures!R42</f>
        <v>0</v>
      </c>
      <c r="S42" s="16">
        <f>'Gross Capture Totals'!S42-Recaptures!S42</f>
        <v>0</v>
      </c>
      <c r="T42" s="16">
        <f>'Gross Capture Totals'!T42-Recaptures!T42</f>
        <v>5</v>
      </c>
      <c r="U42" s="16">
        <f>'Gross Capture Totals'!U42-Recaptures!U42</f>
        <v>1</v>
      </c>
      <c r="V42" s="16">
        <f>'Gross Capture Totals'!V42-Recaptures!V42</f>
        <v>1</v>
      </c>
      <c r="W42" s="16">
        <f>'Gross Capture Totals'!W42-Recaptures!W42</f>
        <v>0</v>
      </c>
      <c r="X42" s="16">
        <f>'Gross Capture Totals'!X42-Recaptures!X42</f>
        <v>0</v>
      </c>
      <c r="Y42" s="16">
        <f>'Gross Capture Totals'!Y42-Recaptures!Y42</f>
        <v>12</v>
      </c>
      <c r="Z42" s="114">
        <f t="shared" si="0"/>
        <v>42</v>
      </c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</row>
    <row r="43" spans="1:155" s="17" customFormat="1" x14ac:dyDescent="0.3">
      <c r="A43" s="17" t="str">
        <f t="shared" si="1"/>
        <v>2011</v>
      </c>
      <c r="B43" s="8" t="s">
        <v>100</v>
      </c>
      <c r="C43" s="3">
        <f>'Gross Capture Totals'!C43-Recaptures!C43</f>
        <v>0</v>
      </c>
      <c r="D43" s="3">
        <f>'Gross Capture Totals'!D43-Recaptures!D43</f>
        <v>0</v>
      </c>
      <c r="E43" s="3">
        <f>'Gross Capture Totals'!E43-Recaptures!E43</f>
        <v>0</v>
      </c>
      <c r="F43" s="3">
        <f>'Gross Capture Totals'!F43-Recaptures!F43</f>
        <v>0</v>
      </c>
      <c r="G43" s="3">
        <f>'Gross Capture Totals'!G43-Recaptures!G43</f>
        <v>0</v>
      </c>
      <c r="H43" s="3">
        <f>'Gross Capture Totals'!H43-Recaptures!H43</f>
        <v>0</v>
      </c>
      <c r="I43" s="3">
        <f>'Gross Capture Totals'!I43-Recaptures!I43</f>
        <v>3</v>
      </c>
      <c r="J43" s="3">
        <f>'Gross Capture Totals'!J43-Recaptures!J43</f>
        <v>1</v>
      </c>
      <c r="K43" s="3">
        <f>'Gross Capture Totals'!K43-Recaptures!K43</f>
        <v>0</v>
      </c>
      <c r="L43" s="3">
        <f>'Gross Capture Totals'!L43-Recaptures!L43</f>
        <v>3</v>
      </c>
      <c r="M43" s="3">
        <f>'Gross Capture Totals'!M43-Recaptures!M43</f>
        <v>8</v>
      </c>
      <c r="N43" s="3">
        <f>'Gross Capture Totals'!N43-Recaptures!N43</f>
        <v>12</v>
      </c>
      <c r="O43" s="3">
        <f>'Gross Capture Totals'!O43-Recaptures!O43</f>
        <v>0</v>
      </c>
      <c r="P43" s="3">
        <f>'Gross Capture Totals'!P43-Recaptures!P43</f>
        <v>3</v>
      </c>
      <c r="Q43" s="3">
        <f>'Gross Capture Totals'!Q43-Recaptures!Q43</f>
        <v>5</v>
      </c>
      <c r="R43" s="3">
        <f>'Gross Capture Totals'!R43-Recaptures!R43</f>
        <v>0</v>
      </c>
      <c r="S43" s="3">
        <f>'Gross Capture Totals'!S43-Recaptures!S43</f>
        <v>11</v>
      </c>
      <c r="T43" s="3">
        <f>'Gross Capture Totals'!T43-Recaptures!T43</f>
        <v>29</v>
      </c>
      <c r="U43" s="3">
        <f>'Gross Capture Totals'!U43-Recaptures!U43</f>
        <v>0</v>
      </c>
      <c r="V43" s="3">
        <f>'Gross Capture Totals'!V43-Recaptures!V43</f>
        <v>9</v>
      </c>
      <c r="W43" s="3">
        <f>'Gross Capture Totals'!W43-Recaptures!W43</f>
        <v>0</v>
      </c>
      <c r="X43" s="3">
        <f>'Gross Capture Totals'!X43-Recaptures!X43</f>
        <v>0</v>
      </c>
      <c r="Y43" s="3">
        <f>'Gross Capture Totals'!Y43-Recaptures!Y43</f>
        <v>20</v>
      </c>
      <c r="Z43" s="25">
        <f t="shared" si="0"/>
        <v>104</v>
      </c>
    </row>
    <row r="44" spans="1:155" s="17" customFormat="1" x14ac:dyDescent="0.3">
      <c r="A44" s="5" t="str">
        <f t="shared" si="1"/>
        <v>2011</v>
      </c>
      <c r="B44" s="122" t="s">
        <v>101</v>
      </c>
      <c r="C44" s="2">
        <f>'Gross Capture Totals'!C44-Recaptures!C44</f>
        <v>1</v>
      </c>
      <c r="D44" s="2">
        <f>'Gross Capture Totals'!D44-Recaptures!D44</f>
        <v>1</v>
      </c>
      <c r="E44" s="2">
        <f>'Gross Capture Totals'!E44-Recaptures!E44</f>
        <v>0</v>
      </c>
      <c r="F44" s="2">
        <f>'Gross Capture Totals'!F44-Recaptures!F44</f>
        <v>0</v>
      </c>
      <c r="G44" s="2">
        <f>'Gross Capture Totals'!G44-Recaptures!G44</f>
        <v>2</v>
      </c>
      <c r="H44" s="2">
        <f>'Gross Capture Totals'!H44-Recaptures!H44</f>
        <v>0</v>
      </c>
      <c r="I44" s="2">
        <f>'Gross Capture Totals'!I44-Recaptures!I44</f>
        <v>1</v>
      </c>
      <c r="J44" s="2">
        <f>'Gross Capture Totals'!J44-Recaptures!J44</f>
        <v>2</v>
      </c>
      <c r="K44" s="2">
        <f>'Gross Capture Totals'!K44-Recaptures!K44</f>
        <v>0</v>
      </c>
      <c r="L44" s="2">
        <f>'Gross Capture Totals'!L44-Recaptures!L44</f>
        <v>1</v>
      </c>
      <c r="M44" s="2">
        <f>'Gross Capture Totals'!M44-Recaptures!M44</f>
        <v>8</v>
      </c>
      <c r="N44" s="2">
        <f>'Gross Capture Totals'!N44-Recaptures!N44</f>
        <v>11</v>
      </c>
      <c r="O44" s="2">
        <f>'Gross Capture Totals'!O44-Recaptures!O44</f>
        <v>0</v>
      </c>
      <c r="P44" s="2">
        <f>'Gross Capture Totals'!P44-Recaptures!P44</f>
        <v>2</v>
      </c>
      <c r="Q44" s="2">
        <f>'Gross Capture Totals'!Q44-Recaptures!Q44</f>
        <v>1</v>
      </c>
      <c r="R44" s="2">
        <f>'Gross Capture Totals'!R44-Recaptures!R44</f>
        <v>0</v>
      </c>
      <c r="S44" s="2">
        <f>'Gross Capture Totals'!S44-Recaptures!S44</f>
        <v>2</v>
      </c>
      <c r="T44" s="2">
        <f>'Gross Capture Totals'!T44-Recaptures!T44</f>
        <v>36</v>
      </c>
      <c r="U44" s="2">
        <f>'Gross Capture Totals'!U44-Recaptures!U44</f>
        <v>1</v>
      </c>
      <c r="V44" s="2">
        <f>'Gross Capture Totals'!V44-Recaptures!V44</f>
        <v>11</v>
      </c>
      <c r="W44" s="2">
        <f>'Gross Capture Totals'!W44-Recaptures!W44</f>
        <v>2</v>
      </c>
      <c r="X44" s="2">
        <f>'Gross Capture Totals'!X44-Recaptures!X44</f>
        <v>0</v>
      </c>
      <c r="Y44" s="2">
        <f>'Gross Capture Totals'!Y44-Recaptures!Y44</f>
        <v>18</v>
      </c>
      <c r="Z44" s="115">
        <f t="shared" si="0"/>
        <v>100</v>
      </c>
    </row>
    <row r="45" spans="1:155" s="17" customFormat="1" x14ac:dyDescent="0.3">
      <c r="A45" s="17" t="str">
        <f t="shared" si="1"/>
        <v>2011</v>
      </c>
      <c r="B45" s="6" t="s">
        <v>67</v>
      </c>
      <c r="C45" s="3">
        <f>'Gross Capture Totals'!C45-Recaptures!C45</f>
        <v>0</v>
      </c>
      <c r="D45" s="3">
        <f>'Gross Capture Totals'!D45-Recaptures!D45</f>
        <v>0</v>
      </c>
      <c r="E45" s="3">
        <f>'Gross Capture Totals'!E45-Recaptures!E45</f>
        <v>0</v>
      </c>
      <c r="F45" s="3">
        <f>'Gross Capture Totals'!F45-Recaptures!F45</f>
        <v>1</v>
      </c>
      <c r="G45" s="3">
        <f>'Gross Capture Totals'!G45-Recaptures!G45</f>
        <v>5</v>
      </c>
      <c r="H45" s="3">
        <f>'Gross Capture Totals'!H45-Recaptures!H45</f>
        <v>0</v>
      </c>
      <c r="I45" s="3">
        <f>'Gross Capture Totals'!I45-Recaptures!I45</f>
        <v>3</v>
      </c>
      <c r="J45" s="3">
        <f>'Gross Capture Totals'!J45-Recaptures!J45</f>
        <v>1</v>
      </c>
      <c r="K45" s="3">
        <f>'Gross Capture Totals'!K45-Recaptures!K45</f>
        <v>0</v>
      </c>
      <c r="L45" s="3">
        <f>'Gross Capture Totals'!L45-Recaptures!L45</f>
        <v>2</v>
      </c>
      <c r="M45" s="3">
        <f>'Gross Capture Totals'!M45-Recaptures!M45</f>
        <v>3</v>
      </c>
      <c r="N45" s="3">
        <f>'Gross Capture Totals'!N45-Recaptures!N45</f>
        <v>7</v>
      </c>
      <c r="O45" s="3">
        <f>'Gross Capture Totals'!O45-Recaptures!O45</f>
        <v>0</v>
      </c>
      <c r="P45" s="3">
        <f>'Gross Capture Totals'!P45-Recaptures!P45</f>
        <v>4</v>
      </c>
      <c r="Q45" s="3">
        <f>'Gross Capture Totals'!Q45-Recaptures!Q45</f>
        <v>0</v>
      </c>
      <c r="R45" s="3">
        <f>'Gross Capture Totals'!R45-Recaptures!R45</f>
        <v>0</v>
      </c>
      <c r="S45" s="3">
        <f>'Gross Capture Totals'!S45-Recaptures!S45</f>
        <v>0</v>
      </c>
      <c r="T45" s="3">
        <f>'Gross Capture Totals'!T45-Recaptures!T45</f>
        <v>15</v>
      </c>
      <c r="U45" s="3">
        <f>'Gross Capture Totals'!U45-Recaptures!U45</f>
        <v>1</v>
      </c>
      <c r="V45" s="3">
        <f>'Gross Capture Totals'!V45-Recaptures!V45</f>
        <v>12</v>
      </c>
      <c r="W45" s="3">
        <f>'Gross Capture Totals'!W45-Recaptures!W45</f>
        <v>0</v>
      </c>
      <c r="X45" s="3">
        <f>'Gross Capture Totals'!X45-Recaptures!X45</f>
        <v>0</v>
      </c>
      <c r="Y45" s="3">
        <f>'Gross Capture Totals'!Y45-Recaptures!Y45</f>
        <v>13</v>
      </c>
      <c r="Z45" s="25">
        <f t="shared" si="0"/>
        <v>67</v>
      </c>
    </row>
    <row r="46" spans="1:155" s="17" customFormat="1" x14ac:dyDescent="0.3">
      <c r="A46" s="17" t="str">
        <f>RIGHT(B46,4)</f>
        <v>2012</v>
      </c>
      <c r="B46" s="6" t="s">
        <v>104</v>
      </c>
      <c r="C46" s="3">
        <f>'Gross Capture Totals'!C46-Recaptures!C46</f>
        <v>0</v>
      </c>
      <c r="D46" s="3">
        <f>'Gross Capture Totals'!D46-Recaptures!D46</f>
        <v>0</v>
      </c>
      <c r="E46" s="3">
        <f>'Gross Capture Totals'!E46-Recaptures!E46</f>
        <v>0</v>
      </c>
      <c r="F46" s="3">
        <f>'Gross Capture Totals'!F46-Recaptures!F46</f>
        <v>0</v>
      </c>
      <c r="G46" s="3">
        <f>'Gross Capture Totals'!G46-Recaptures!G46</f>
        <v>5</v>
      </c>
      <c r="H46" s="3">
        <f>'Gross Capture Totals'!H46-Recaptures!H46</f>
        <v>0</v>
      </c>
      <c r="I46" s="3">
        <f>'Gross Capture Totals'!I46-Recaptures!I46</f>
        <v>2</v>
      </c>
      <c r="J46" s="3">
        <f>'Gross Capture Totals'!J46-Recaptures!J46</f>
        <v>0</v>
      </c>
      <c r="K46" s="3">
        <f>'Gross Capture Totals'!K46-Recaptures!K46</f>
        <v>0</v>
      </c>
      <c r="L46" s="3">
        <f>'Gross Capture Totals'!L46-Recaptures!L46</f>
        <v>1</v>
      </c>
      <c r="M46" s="3">
        <f>'Gross Capture Totals'!M46-Recaptures!M46</f>
        <v>6</v>
      </c>
      <c r="N46" s="3">
        <f>'Gross Capture Totals'!N46-Recaptures!N46</f>
        <v>1</v>
      </c>
      <c r="O46" s="3">
        <f>'Gross Capture Totals'!O46-Recaptures!O46</f>
        <v>0</v>
      </c>
      <c r="P46" s="3">
        <f>'Gross Capture Totals'!P46-Recaptures!P46</f>
        <v>1</v>
      </c>
      <c r="Q46" s="3">
        <f>'Gross Capture Totals'!Q46-Recaptures!Q46</f>
        <v>0</v>
      </c>
      <c r="R46" s="3">
        <f>'Gross Capture Totals'!R46-Recaptures!R46</f>
        <v>0</v>
      </c>
      <c r="S46" s="3">
        <f>'Gross Capture Totals'!S46-Recaptures!S46</f>
        <v>0</v>
      </c>
      <c r="T46" s="3">
        <f>'Gross Capture Totals'!T46-Recaptures!T46</f>
        <v>2</v>
      </c>
      <c r="U46" s="3">
        <f>'Gross Capture Totals'!U46-Recaptures!U46</f>
        <v>1</v>
      </c>
      <c r="V46" s="3">
        <f>'Gross Capture Totals'!V46-Recaptures!V46</f>
        <v>9</v>
      </c>
      <c r="W46" s="3">
        <f>'Gross Capture Totals'!W46-Recaptures!W46</f>
        <v>0</v>
      </c>
      <c r="X46" s="3">
        <f>'Gross Capture Totals'!X46-Recaptures!X46</f>
        <v>0</v>
      </c>
      <c r="Y46" s="3">
        <f>'Gross Capture Totals'!Y46-Recaptures!Y46</f>
        <v>6</v>
      </c>
      <c r="Z46" s="25">
        <f t="shared" si="0"/>
        <v>34</v>
      </c>
    </row>
    <row r="47" spans="1:155" s="17" customFormat="1" x14ac:dyDescent="0.3">
      <c r="A47" s="17" t="str">
        <f>RIGHT(B47,4)</f>
        <v>2011</v>
      </c>
      <c r="B47" s="8" t="s">
        <v>68</v>
      </c>
      <c r="C47" s="3">
        <f>'Gross Capture Totals'!C47-Recaptures!C47</f>
        <v>0</v>
      </c>
      <c r="D47" s="3">
        <f>'Gross Capture Totals'!D47-Recaptures!D47</f>
        <v>0</v>
      </c>
      <c r="E47" s="3">
        <f>'Gross Capture Totals'!E47-Recaptures!E47</f>
        <v>0</v>
      </c>
      <c r="F47" s="3">
        <f>'Gross Capture Totals'!F47-Recaptures!F47</f>
        <v>4</v>
      </c>
      <c r="G47" s="3">
        <f>'Gross Capture Totals'!G47-Recaptures!G47</f>
        <v>12</v>
      </c>
      <c r="H47" s="3">
        <f>'Gross Capture Totals'!H47-Recaptures!H47</f>
        <v>0</v>
      </c>
      <c r="I47" s="3">
        <f>'Gross Capture Totals'!I47-Recaptures!I47</f>
        <v>0</v>
      </c>
      <c r="J47" s="3">
        <f>'Gross Capture Totals'!J47-Recaptures!J47</f>
        <v>1</v>
      </c>
      <c r="K47" s="3">
        <f>'Gross Capture Totals'!K47-Recaptures!K47</f>
        <v>0</v>
      </c>
      <c r="L47" s="3">
        <f>'Gross Capture Totals'!L47-Recaptures!L47</f>
        <v>1</v>
      </c>
      <c r="M47" s="3">
        <f>'Gross Capture Totals'!M47-Recaptures!M47</f>
        <v>1</v>
      </c>
      <c r="N47" s="3">
        <f>'Gross Capture Totals'!N47-Recaptures!N47</f>
        <v>12</v>
      </c>
      <c r="O47" s="3">
        <f>'Gross Capture Totals'!O47-Recaptures!O47</f>
        <v>0</v>
      </c>
      <c r="P47" s="3">
        <f>'Gross Capture Totals'!P47-Recaptures!P47</f>
        <v>6</v>
      </c>
      <c r="Q47" s="3">
        <f>'Gross Capture Totals'!Q47-Recaptures!Q47</f>
        <v>0</v>
      </c>
      <c r="R47" s="3">
        <f>'Gross Capture Totals'!R47-Recaptures!R47</f>
        <v>0</v>
      </c>
      <c r="S47" s="3">
        <f>'Gross Capture Totals'!S47-Recaptures!S47</f>
        <v>14</v>
      </c>
      <c r="T47" s="3">
        <f>'Gross Capture Totals'!T47-Recaptures!T47</f>
        <v>20</v>
      </c>
      <c r="U47" s="3">
        <f>'Gross Capture Totals'!U47-Recaptures!U47</f>
        <v>1</v>
      </c>
      <c r="V47" s="3">
        <f>'Gross Capture Totals'!V47-Recaptures!V47</f>
        <v>12</v>
      </c>
      <c r="W47" s="3">
        <f>'Gross Capture Totals'!W47-Recaptures!W47</f>
        <v>0</v>
      </c>
      <c r="X47" s="3">
        <f>'Gross Capture Totals'!X47-Recaptures!X47</f>
        <v>0</v>
      </c>
      <c r="Y47" s="3">
        <f>'Gross Capture Totals'!Y47-Recaptures!Y47</f>
        <v>20</v>
      </c>
      <c r="Z47" s="25">
        <f t="shared" si="0"/>
        <v>104</v>
      </c>
    </row>
    <row r="48" spans="1:155" s="22" customFormat="1" ht="15" thickBot="1" x14ac:dyDescent="0.35">
      <c r="A48" s="22" t="str">
        <f>RIGHT(B48,4)</f>
        <v>2012</v>
      </c>
      <c r="B48" s="15" t="s">
        <v>105</v>
      </c>
      <c r="C48" s="16">
        <f>'Gross Capture Totals'!C48-Recaptures!C48</f>
        <v>0</v>
      </c>
      <c r="D48" s="16">
        <f>'Gross Capture Totals'!D48-Recaptures!D48</f>
        <v>0</v>
      </c>
      <c r="E48" s="16">
        <f>'Gross Capture Totals'!E48-Recaptures!E48</f>
        <v>0</v>
      </c>
      <c r="F48" s="16">
        <f>'Gross Capture Totals'!F48-Recaptures!F48</f>
        <v>2</v>
      </c>
      <c r="G48" s="16">
        <f>'Gross Capture Totals'!G48-Recaptures!G48</f>
        <v>5</v>
      </c>
      <c r="H48" s="16">
        <f>'Gross Capture Totals'!H48-Recaptures!H48</f>
        <v>0</v>
      </c>
      <c r="I48" s="16">
        <f>'Gross Capture Totals'!I48-Recaptures!I48</f>
        <v>0</v>
      </c>
      <c r="J48" s="16">
        <f>'Gross Capture Totals'!J48-Recaptures!J48</f>
        <v>0</v>
      </c>
      <c r="K48" s="16">
        <f>'Gross Capture Totals'!K48-Recaptures!K48</f>
        <v>0</v>
      </c>
      <c r="L48" s="16">
        <f>'Gross Capture Totals'!L48-Recaptures!L48</f>
        <v>3</v>
      </c>
      <c r="M48" s="16">
        <f>'Gross Capture Totals'!M48-Recaptures!M48</f>
        <v>4</v>
      </c>
      <c r="N48" s="16">
        <f>'Gross Capture Totals'!N48-Recaptures!N48</f>
        <v>3</v>
      </c>
      <c r="O48" s="16">
        <f>'Gross Capture Totals'!O48-Recaptures!O48</f>
        <v>0</v>
      </c>
      <c r="P48" s="16">
        <f>'Gross Capture Totals'!P48-Recaptures!P48</f>
        <v>0</v>
      </c>
      <c r="Q48" s="16">
        <f>'Gross Capture Totals'!Q48-Recaptures!Q48</f>
        <v>0</v>
      </c>
      <c r="R48" s="16">
        <f>'Gross Capture Totals'!R48-Recaptures!R48</f>
        <v>0</v>
      </c>
      <c r="S48" s="16">
        <f>'Gross Capture Totals'!S48-Recaptures!S48</f>
        <v>2</v>
      </c>
      <c r="T48" s="16">
        <f>'Gross Capture Totals'!T48-Recaptures!T48</f>
        <v>5</v>
      </c>
      <c r="U48" s="16">
        <f>'Gross Capture Totals'!U48-Recaptures!U48</f>
        <v>2</v>
      </c>
      <c r="V48" s="16">
        <f>'Gross Capture Totals'!V48-Recaptures!V48</f>
        <v>4</v>
      </c>
      <c r="W48" s="16">
        <f>'Gross Capture Totals'!W48-Recaptures!W48</f>
        <v>0</v>
      </c>
      <c r="X48" s="16">
        <f>'Gross Capture Totals'!X48-Recaptures!X48</f>
        <v>0</v>
      </c>
      <c r="Y48" s="16">
        <f>'Gross Capture Totals'!Y48-Recaptures!Y48</f>
        <v>6</v>
      </c>
      <c r="Z48" s="114">
        <f t="shared" si="0"/>
        <v>36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</row>
    <row r="49" spans="1:26" s="17" customFormat="1" x14ac:dyDescent="0.3">
      <c r="A49" s="17" t="str">
        <f t="shared" ref="A49:A51" si="2">RIGHT(B49,4)</f>
        <v>2012</v>
      </c>
      <c r="B49" s="30" t="s">
        <v>185</v>
      </c>
      <c r="C49" s="116">
        <f>'Gross Capture Totals'!C49-Recaptures!C49</f>
        <v>5</v>
      </c>
      <c r="D49" s="116">
        <f>'Gross Capture Totals'!D49-Recaptures!D49</f>
        <v>0</v>
      </c>
      <c r="E49" s="116">
        <f>'Gross Capture Totals'!E49-Recaptures!E49</f>
        <v>1</v>
      </c>
      <c r="F49" s="116">
        <f>'Gross Capture Totals'!F49-Recaptures!F49</f>
        <v>0</v>
      </c>
      <c r="G49" s="116">
        <f>'Gross Capture Totals'!G49-Recaptures!G49</f>
        <v>0</v>
      </c>
      <c r="H49" s="116">
        <f>'Gross Capture Totals'!H49-Recaptures!H49</f>
        <v>0</v>
      </c>
      <c r="I49" s="116">
        <f>'Gross Capture Totals'!I49-Recaptures!I49</f>
        <v>0</v>
      </c>
      <c r="J49" s="116">
        <f>'Gross Capture Totals'!J49-Recaptures!J49</f>
        <v>0</v>
      </c>
      <c r="K49" s="116">
        <f>'Gross Capture Totals'!K49-Recaptures!K49</f>
        <v>0</v>
      </c>
      <c r="L49" s="116">
        <f>'Gross Capture Totals'!L49-Recaptures!L49</f>
        <v>0</v>
      </c>
      <c r="M49" s="116">
        <f>'Gross Capture Totals'!M49-Recaptures!M49</f>
        <v>0</v>
      </c>
      <c r="N49" s="116">
        <f>'Gross Capture Totals'!N49-Recaptures!N49</f>
        <v>0</v>
      </c>
      <c r="O49" s="116">
        <f>'Gross Capture Totals'!O49-Recaptures!O49</f>
        <v>0</v>
      </c>
      <c r="P49" s="116">
        <f>'Gross Capture Totals'!P49-Recaptures!P49</f>
        <v>0</v>
      </c>
      <c r="Q49" s="116">
        <f>'Gross Capture Totals'!Q49-Recaptures!Q49</f>
        <v>0</v>
      </c>
      <c r="R49" s="116">
        <f>'Gross Capture Totals'!R49-Recaptures!R49</f>
        <v>0</v>
      </c>
      <c r="S49" s="116">
        <f>'Gross Capture Totals'!S49-Recaptures!S49</f>
        <v>0</v>
      </c>
      <c r="T49" s="116">
        <f>'Gross Capture Totals'!T49-Recaptures!T49</f>
        <v>4</v>
      </c>
      <c r="U49" s="116">
        <f>'Gross Capture Totals'!U49-Recaptures!U49</f>
        <v>0</v>
      </c>
      <c r="V49" s="116">
        <f>'Gross Capture Totals'!V49-Recaptures!V49</f>
        <v>0</v>
      </c>
      <c r="W49" s="116">
        <f>'Gross Capture Totals'!W49-Recaptures!W49</f>
        <v>0</v>
      </c>
      <c r="X49" s="116">
        <f>'Gross Capture Totals'!X49-Recaptures!X49</f>
        <v>0</v>
      </c>
      <c r="Y49" s="116">
        <f>'Gross Capture Totals'!Y49-Recaptures!Y49</f>
        <v>1</v>
      </c>
      <c r="Z49" s="25">
        <f t="shared" si="0"/>
        <v>11</v>
      </c>
    </row>
    <row r="50" spans="1:26" s="17" customFormat="1" x14ac:dyDescent="0.3">
      <c r="A50" s="17" t="str">
        <f t="shared" si="2"/>
        <v>2012</v>
      </c>
      <c r="B50" s="30" t="s">
        <v>186</v>
      </c>
      <c r="C50" s="116">
        <f>'Gross Capture Totals'!C50-Recaptures!C50</f>
        <v>10</v>
      </c>
      <c r="D50" s="116">
        <f>'Gross Capture Totals'!D50-Recaptures!D50</f>
        <v>0</v>
      </c>
      <c r="E50" s="116">
        <f>'Gross Capture Totals'!E50-Recaptures!E50</f>
        <v>1</v>
      </c>
      <c r="F50" s="116">
        <f>'Gross Capture Totals'!F50-Recaptures!F50</f>
        <v>3</v>
      </c>
      <c r="G50" s="116">
        <f>'Gross Capture Totals'!G50-Recaptures!G50</f>
        <v>0</v>
      </c>
      <c r="H50" s="116">
        <f>'Gross Capture Totals'!H50-Recaptures!H50</f>
        <v>0</v>
      </c>
      <c r="I50" s="116">
        <f>'Gross Capture Totals'!I50-Recaptures!I50</f>
        <v>0</v>
      </c>
      <c r="J50" s="116">
        <f>'Gross Capture Totals'!J50-Recaptures!J50</f>
        <v>0</v>
      </c>
      <c r="K50" s="116">
        <f>'Gross Capture Totals'!K50-Recaptures!K50</f>
        <v>0</v>
      </c>
      <c r="L50" s="116">
        <f>'Gross Capture Totals'!L50-Recaptures!L50</f>
        <v>0</v>
      </c>
      <c r="M50" s="116">
        <f>'Gross Capture Totals'!M50-Recaptures!M50</f>
        <v>0</v>
      </c>
      <c r="N50" s="116">
        <f>'Gross Capture Totals'!N50-Recaptures!N50</f>
        <v>1</v>
      </c>
      <c r="O50" s="116">
        <f>'Gross Capture Totals'!O50-Recaptures!O50</f>
        <v>0</v>
      </c>
      <c r="P50" s="116">
        <f>'Gross Capture Totals'!P50-Recaptures!P50</f>
        <v>0</v>
      </c>
      <c r="Q50" s="116">
        <f>'Gross Capture Totals'!Q50-Recaptures!Q50</f>
        <v>0</v>
      </c>
      <c r="R50" s="116">
        <f>'Gross Capture Totals'!R50-Recaptures!R50</f>
        <v>0</v>
      </c>
      <c r="S50" s="116">
        <f>'Gross Capture Totals'!S50-Recaptures!S50</f>
        <v>0</v>
      </c>
      <c r="T50" s="116">
        <f>'Gross Capture Totals'!T50-Recaptures!T50</f>
        <v>1</v>
      </c>
      <c r="U50" s="116">
        <f>'Gross Capture Totals'!U50-Recaptures!U50</f>
        <v>0</v>
      </c>
      <c r="V50" s="116">
        <f>'Gross Capture Totals'!V50-Recaptures!V50</f>
        <v>0</v>
      </c>
      <c r="W50" s="116">
        <f>'Gross Capture Totals'!W50-Recaptures!W50</f>
        <v>0</v>
      </c>
      <c r="X50" s="116">
        <f>'Gross Capture Totals'!X50-Recaptures!X50</f>
        <v>0</v>
      </c>
      <c r="Y50" s="116">
        <f>'Gross Capture Totals'!Y50-Recaptures!Y50</f>
        <v>0</v>
      </c>
      <c r="Z50" s="25">
        <f t="shared" si="0"/>
        <v>16</v>
      </c>
    </row>
    <row r="51" spans="1:26" s="17" customFormat="1" x14ac:dyDescent="0.3">
      <c r="A51" s="5" t="str">
        <f t="shared" si="2"/>
        <v>2012</v>
      </c>
      <c r="B51" s="33" t="s">
        <v>247</v>
      </c>
      <c r="C51" s="120">
        <f>'Gross Capture Totals'!C51-Recaptures!C51</f>
        <v>11</v>
      </c>
      <c r="D51" s="120">
        <f>'Gross Capture Totals'!D51-Recaptures!D51</f>
        <v>0</v>
      </c>
      <c r="E51" s="120">
        <f>'Gross Capture Totals'!E51-Recaptures!E51</f>
        <v>0</v>
      </c>
      <c r="F51" s="120">
        <f>'Gross Capture Totals'!F51-Recaptures!F51</f>
        <v>0</v>
      </c>
      <c r="G51" s="120">
        <f>'Gross Capture Totals'!G51-Recaptures!G51</f>
        <v>0</v>
      </c>
      <c r="H51" s="120">
        <f>'Gross Capture Totals'!H51-Recaptures!H51</f>
        <v>0</v>
      </c>
      <c r="I51" s="120">
        <f>'Gross Capture Totals'!I51-Recaptures!I51</f>
        <v>0</v>
      </c>
      <c r="J51" s="120">
        <f>'Gross Capture Totals'!J51-Recaptures!J51</f>
        <v>0</v>
      </c>
      <c r="K51" s="120">
        <f>'Gross Capture Totals'!K51-Recaptures!K51</f>
        <v>0</v>
      </c>
      <c r="L51" s="120">
        <f>'Gross Capture Totals'!L51-Recaptures!L51</f>
        <v>1</v>
      </c>
      <c r="M51" s="120">
        <f>'Gross Capture Totals'!M51-Recaptures!M51</f>
        <v>1</v>
      </c>
      <c r="N51" s="120">
        <f>'Gross Capture Totals'!N51-Recaptures!N51</f>
        <v>1</v>
      </c>
      <c r="O51" s="120">
        <f>'Gross Capture Totals'!O51-Recaptures!O51</f>
        <v>0</v>
      </c>
      <c r="P51" s="120">
        <f>'Gross Capture Totals'!P51-Recaptures!P51</f>
        <v>0</v>
      </c>
      <c r="Q51" s="120">
        <f>'Gross Capture Totals'!Q51-Recaptures!Q51</f>
        <v>0</v>
      </c>
      <c r="R51" s="120">
        <f>'Gross Capture Totals'!R51-Recaptures!R51</f>
        <v>0</v>
      </c>
      <c r="S51" s="120">
        <f>'Gross Capture Totals'!S51-Recaptures!S51</f>
        <v>0</v>
      </c>
      <c r="T51" s="120">
        <f>'Gross Capture Totals'!T51-Recaptures!T51</f>
        <v>1</v>
      </c>
      <c r="U51" s="120">
        <f>'Gross Capture Totals'!U51-Recaptures!U51</f>
        <v>0</v>
      </c>
      <c r="V51" s="120">
        <f>'Gross Capture Totals'!V51-Recaptures!V51</f>
        <v>0</v>
      </c>
      <c r="W51" s="120">
        <f>'Gross Capture Totals'!W51-Recaptures!W51</f>
        <v>0</v>
      </c>
      <c r="X51" s="120">
        <f>'Gross Capture Totals'!X51-Recaptures!X51</f>
        <v>0</v>
      </c>
      <c r="Y51" s="120">
        <f>'Gross Capture Totals'!Y51-Recaptures!Y51</f>
        <v>2</v>
      </c>
      <c r="Z51" s="115">
        <f t="shared" si="0"/>
        <v>17</v>
      </c>
    </row>
    <row r="52" spans="1:26" x14ac:dyDescent="0.3">
      <c r="A52" t="str">
        <f t="shared" si="1"/>
        <v>2013</v>
      </c>
      <c r="B52" s="30" t="s">
        <v>64</v>
      </c>
      <c r="C52" s="116">
        <f>'Gross Capture Totals'!C52-Recaptures!C52</f>
        <v>4</v>
      </c>
      <c r="D52" s="116">
        <f>'Gross Capture Totals'!D52-Recaptures!D52</f>
        <v>0</v>
      </c>
      <c r="E52" s="116">
        <f>'Gross Capture Totals'!E52-Recaptures!E52</f>
        <v>0</v>
      </c>
      <c r="F52" s="116">
        <f>'Gross Capture Totals'!F52-Recaptures!F52</f>
        <v>3</v>
      </c>
      <c r="G52" s="116">
        <f>'Gross Capture Totals'!G52-Recaptures!G52</f>
        <v>0</v>
      </c>
      <c r="H52" s="116">
        <f>'Gross Capture Totals'!H52-Recaptures!H52</f>
        <v>0</v>
      </c>
      <c r="I52" s="116">
        <f>'Gross Capture Totals'!I52-Recaptures!I52</f>
        <v>0</v>
      </c>
      <c r="J52" s="116">
        <f>'Gross Capture Totals'!J52-Recaptures!J52</f>
        <v>0</v>
      </c>
      <c r="K52" s="116">
        <f>'Gross Capture Totals'!K52-Recaptures!K52</f>
        <v>0</v>
      </c>
      <c r="L52" s="116">
        <f>'Gross Capture Totals'!L52-Recaptures!L52</f>
        <v>1</v>
      </c>
      <c r="M52" s="116">
        <f>'Gross Capture Totals'!M52-Recaptures!M52</f>
        <v>0</v>
      </c>
      <c r="N52" s="116">
        <f>'Gross Capture Totals'!N52-Recaptures!N52</f>
        <v>1</v>
      </c>
      <c r="O52" s="116">
        <f>'Gross Capture Totals'!O52-Recaptures!O52</f>
        <v>0</v>
      </c>
      <c r="P52" s="116">
        <f>'Gross Capture Totals'!P52-Recaptures!P52</f>
        <v>0</v>
      </c>
      <c r="Q52" s="116">
        <f>'Gross Capture Totals'!Q52-Recaptures!Q52</f>
        <v>0</v>
      </c>
      <c r="R52" s="116">
        <f>'Gross Capture Totals'!R52-Recaptures!R52</f>
        <v>0</v>
      </c>
      <c r="S52" s="116">
        <f>'Gross Capture Totals'!S52-Recaptures!S52</f>
        <v>0</v>
      </c>
      <c r="T52" s="116">
        <f>'Gross Capture Totals'!T52-Recaptures!T52</f>
        <v>0</v>
      </c>
      <c r="U52" s="116">
        <f>'Gross Capture Totals'!U52-Recaptures!U52</f>
        <v>0</v>
      </c>
      <c r="V52" s="116">
        <f>'Gross Capture Totals'!V52-Recaptures!V52</f>
        <v>0</v>
      </c>
      <c r="W52" s="116">
        <f>'Gross Capture Totals'!W52-Recaptures!W52</f>
        <v>0</v>
      </c>
      <c r="X52" s="116">
        <f>'Gross Capture Totals'!X52-Recaptures!X52</f>
        <v>0</v>
      </c>
      <c r="Y52" s="116">
        <f>'Gross Capture Totals'!Y52-Recaptures!Y52</f>
        <v>0</v>
      </c>
      <c r="Z52" s="25">
        <f t="shared" si="0"/>
        <v>9</v>
      </c>
    </row>
    <row r="53" spans="1:26" x14ac:dyDescent="0.3">
      <c r="A53" t="str">
        <f t="shared" si="1"/>
        <v>2014</v>
      </c>
      <c r="B53" s="30" t="s">
        <v>65</v>
      </c>
      <c r="C53" s="116">
        <f>'Gross Capture Totals'!C53-Recaptures!C53</f>
        <v>19</v>
      </c>
      <c r="D53" s="116">
        <f>'Gross Capture Totals'!D53-Recaptures!D53</f>
        <v>0</v>
      </c>
      <c r="E53" s="116">
        <f>'Gross Capture Totals'!E53-Recaptures!E53</f>
        <v>0</v>
      </c>
      <c r="F53" s="116">
        <f>'Gross Capture Totals'!F53-Recaptures!F53</f>
        <v>1</v>
      </c>
      <c r="G53" s="116">
        <f>'Gross Capture Totals'!G53-Recaptures!G53</f>
        <v>2</v>
      </c>
      <c r="H53" s="116">
        <f>'Gross Capture Totals'!H53-Recaptures!H53</f>
        <v>0</v>
      </c>
      <c r="I53" s="116">
        <f>'Gross Capture Totals'!I53-Recaptures!I53</f>
        <v>0</v>
      </c>
      <c r="J53" s="116">
        <f>'Gross Capture Totals'!J53-Recaptures!J53</f>
        <v>0</v>
      </c>
      <c r="K53" s="116">
        <f>'Gross Capture Totals'!K53-Recaptures!K53</f>
        <v>0</v>
      </c>
      <c r="L53" s="116">
        <f>'Gross Capture Totals'!L53-Recaptures!L53</f>
        <v>0</v>
      </c>
      <c r="M53" s="116">
        <f>'Gross Capture Totals'!M53-Recaptures!M53</f>
        <v>4</v>
      </c>
      <c r="N53" s="116">
        <f>'Gross Capture Totals'!N53-Recaptures!N53</f>
        <v>0</v>
      </c>
      <c r="O53" s="116">
        <f>'Gross Capture Totals'!O53-Recaptures!O53</f>
        <v>0</v>
      </c>
      <c r="P53" s="116">
        <f>'Gross Capture Totals'!P53-Recaptures!P53</f>
        <v>3</v>
      </c>
      <c r="Q53" s="116">
        <f>'Gross Capture Totals'!Q53-Recaptures!Q53</f>
        <v>0</v>
      </c>
      <c r="R53" s="116">
        <f>'Gross Capture Totals'!R53-Recaptures!R53</f>
        <v>0</v>
      </c>
      <c r="S53" s="116">
        <f>'Gross Capture Totals'!S53-Recaptures!S53</f>
        <v>0</v>
      </c>
      <c r="T53" s="116">
        <f>'Gross Capture Totals'!T53-Recaptures!T53</f>
        <v>0</v>
      </c>
      <c r="U53" s="116">
        <f>'Gross Capture Totals'!U53-Recaptures!U53</f>
        <v>0</v>
      </c>
      <c r="V53" s="116">
        <f>'Gross Capture Totals'!V53-Recaptures!V53</f>
        <v>0</v>
      </c>
      <c r="W53" s="116">
        <f>'Gross Capture Totals'!W53-Recaptures!W53</f>
        <v>0</v>
      </c>
      <c r="X53" s="116">
        <f>'Gross Capture Totals'!X53-Recaptures!X53</f>
        <v>0</v>
      </c>
      <c r="Y53" s="116">
        <f>'Gross Capture Totals'!Y53-Recaptures!Y53</f>
        <v>0</v>
      </c>
      <c r="Z53" s="25">
        <f t="shared" si="0"/>
        <v>29</v>
      </c>
    </row>
    <row r="54" spans="1:26" x14ac:dyDescent="0.3">
      <c r="A54" t="str">
        <f t="shared" si="1"/>
        <v>2015</v>
      </c>
      <c r="B54" s="30" t="s">
        <v>66</v>
      </c>
      <c r="C54" s="116">
        <f>'Gross Capture Totals'!C54-Recaptures!C54</f>
        <v>25</v>
      </c>
      <c r="D54" s="116">
        <f>'Gross Capture Totals'!D54-Recaptures!D54</f>
        <v>0</v>
      </c>
      <c r="E54" s="116">
        <f>'Gross Capture Totals'!E54-Recaptures!E54</f>
        <v>0</v>
      </c>
      <c r="F54" s="116">
        <f>'Gross Capture Totals'!F54-Recaptures!F54</f>
        <v>0</v>
      </c>
      <c r="G54" s="116">
        <f>'Gross Capture Totals'!G54-Recaptures!G54</f>
        <v>7</v>
      </c>
      <c r="H54" s="116">
        <f>'Gross Capture Totals'!H54-Recaptures!H54</f>
        <v>0</v>
      </c>
      <c r="I54" s="116">
        <f>'Gross Capture Totals'!I54-Recaptures!I54</f>
        <v>1</v>
      </c>
      <c r="J54" s="116">
        <f>'Gross Capture Totals'!J54-Recaptures!J54</f>
        <v>0</v>
      </c>
      <c r="K54" s="116">
        <f>'Gross Capture Totals'!K54-Recaptures!K54</f>
        <v>0</v>
      </c>
      <c r="L54" s="116">
        <f>'Gross Capture Totals'!L54-Recaptures!L54</f>
        <v>1</v>
      </c>
      <c r="M54" s="116">
        <f>'Gross Capture Totals'!M54-Recaptures!M54</f>
        <v>2</v>
      </c>
      <c r="N54" s="116">
        <f>'Gross Capture Totals'!N54-Recaptures!N54</f>
        <v>5</v>
      </c>
      <c r="O54" s="116">
        <f>'Gross Capture Totals'!O54-Recaptures!O54</f>
        <v>0</v>
      </c>
      <c r="P54" s="116">
        <f>'Gross Capture Totals'!P54-Recaptures!P54</f>
        <v>0</v>
      </c>
      <c r="Q54" s="116">
        <f>'Gross Capture Totals'!Q54-Recaptures!Q54</f>
        <v>0</v>
      </c>
      <c r="R54" s="116">
        <f>'Gross Capture Totals'!R54-Recaptures!R54</f>
        <v>0</v>
      </c>
      <c r="S54" s="116">
        <f>'Gross Capture Totals'!S54-Recaptures!S54</f>
        <v>0</v>
      </c>
      <c r="T54" s="116">
        <f>'Gross Capture Totals'!T54-Recaptures!T54</f>
        <v>0</v>
      </c>
      <c r="U54" s="116">
        <f>'Gross Capture Totals'!U54-Recaptures!U54</f>
        <v>0</v>
      </c>
      <c r="V54" s="116">
        <f>'Gross Capture Totals'!V54-Recaptures!V54</f>
        <v>0</v>
      </c>
      <c r="W54" s="116">
        <f>'Gross Capture Totals'!W54-Recaptures!W54</f>
        <v>0</v>
      </c>
      <c r="X54" s="116">
        <f>'Gross Capture Totals'!X54-Recaptures!X54</f>
        <v>0</v>
      </c>
      <c r="Y54" s="116">
        <f>'Gross Capture Totals'!Y54-Recaptures!Y54</f>
        <v>1</v>
      </c>
      <c r="Z54" s="25">
        <f t="shared" si="0"/>
        <v>42</v>
      </c>
    </row>
    <row r="55" spans="1:26" x14ac:dyDescent="0.3">
      <c r="A55" s="5" t="str">
        <f t="shared" si="1"/>
        <v>2016</v>
      </c>
      <c r="B55" s="33" t="s">
        <v>74</v>
      </c>
      <c r="C55" s="120">
        <f>'Gross Capture Totals'!C55-Recaptures!C55</f>
        <v>16</v>
      </c>
      <c r="D55" s="120">
        <f>'Gross Capture Totals'!D55-Recaptures!D55</f>
        <v>0</v>
      </c>
      <c r="E55" s="120">
        <f>'Gross Capture Totals'!E55-Recaptures!E55</f>
        <v>0</v>
      </c>
      <c r="F55" s="120">
        <f>'Gross Capture Totals'!F55-Recaptures!F55</f>
        <v>0</v>
      </c>
      <c r="G55" s="120">
        <f>'Gross Capture Totals'!G55-Recaptures!G55</f>
        <v>3</v>
      </c>
      <c r="H55" s="120">
        <f>'Gross Capture Totals'!H55-Recaptures!H55</f>
        <v>0</v>
      </c>
      <c r="I55" s="120">
        <f>'Gross Capture Totals'!I55-Recaptures!I55</f>
        <v>0</v>
      </c>
      <c r="J55" s="120">
        <f>'Gross Capture Totals'!J55-Recaptures!J55</f>
        <v>0</v>
      </c>
      <c r="K55" s="120">
        <f>'Gross Capture Totals'!K55-Recaptures!K55</f>
        <v>0</v>
      </c>
      <c r="L55" s="120">
        <f>'Gross Capture Totals'!L55-Recaptures!L55</f>
        <v>1</v>
      </c>
      <c r="M55" s="120">
        <f>'Gross Capture Totals'!M55-Recaptures!M55</f>
        <v>3</v>
      </c>
      <c r="N55" s="120">
        <f>'Gross Capture Totals'!N55-Recaptures!N55</f>
        <v>4</v>
      </c>
      <c r="O55" s="120">
        <f>'Gross Capture Totals'!O55-Recaptures!O55</f>
        <v>0</v>
      </c>
      <c r="P55" s="120">
        <f>'Gross Capture Totals'!P55-Recaptures!P55</f>
        <v>0</v>
      </c>
      <c r="Q55" s="120">
        <f>'Gross Capture Totals'!Q55-Recaptures!Q55</f>
        <v>0</v>
      </c>
      <c r="R55" s="120">
        <f>'Gross Capture Totals'!R55-Recaptures!R55</f>
        <v>0</v>
      </c>
      <c r="S55" s="120">
        <f>'Gross Capture Totals'!S55-Recaptures!S55</f>
        <v>0</v>
      </c>
      <c r="T55" s="120">
        <f>'Gross Capture Totals'!T55-Recaptures!T55</f>
        <v>0</v>
      </c>
      <c r="U55" s="120">
        <f>'Gross Capture Totals'!U55-Recaptures!U55</f>
        <v>1</v>
      </c>
      <c r="V55" s="120">
        <f>'Gross Capture Totals'!V55-Recaptures!V55</f>
        <v>1</v>
      </c>
      <c r="W55" s="120">
        <f>'Gross Capture Totals'!W55-Recaptures!W55</f>
        <v>0</v>
      </c>
      <c r="X55" s="120">
        <f>'Gross Capture Totals'!X55-Recaptures!X55</f>
        <v>0</v>
      </c>
      <c r="Y55" s="120">
        <f>'Gross Capture Totals'!Y55-Recaptures!Y55</f>
        <v>1</v>
      </c>
      <c r="Z55" s="115">
        <f t="shared" si="0"/>
        <v>30</v>
      </c>
    </row>
    <row r="56" spans="1:26" x14ac:dyDescent="0.3">
      <c r="A56" t="str">
        <f t="shared" si="1"/>
        <v>2011</v>
      </c>
      <c r="B56" s="30" t="s">
        <v>61</v>
      </c>
      <c r="C56" s="116">
        <f>'Gross Capture Totals'!C56-Recaptures!C56</f>
        <v>19</v>
      </c>
      <c r="D56" s="116">
        <f>'Gross Capture Totals'!D56-Recaptures!D56</f>
        <v>0</v>
      </c>
      <c r="E56" s="116">
        <f>'Gross Capture Totals'!E56-Recaptures!E56</f>
        <v>0</v>
      </c>
      <c r="F56" s="116">
        <f>'Gross Capture Totals'!F56-Recaptures!F56</f>
        <v>0</v>
      </c>
      <c r="G56" s="116">
        <f>'Gross Capture Totals'!G56-Recaptures!G56</f>
        <v>1</v>
      </c>
      <c r="H56" s="116">
        <f>'Gross Capture Totals'!H56-Recaptures!H56</f>
        <v>0</v>
      </c>
      <c r="I56" s="116">
        <f>'Gross Capture Totals'!I56-Recaptures!I56</f>
        <v>0</v>
      </c>
      <c r="J56" s="116">
        <f>'Gross Capture Totals'!J56-Recaptures!J56</f>
        <v>1</v>
      </c>
      <c r="K56" s="116">
        <f>'Gross Capture Totals'!K56-Recaptures!K56</f>
        <v>0</v>
      </c>
      <c r="L56" s="116">
        <f>'Gross Capture Totals'!L56-Recaptures!L56</f>
        <v>0</v>
      </c>
      <c r="M56" s="116">
        <f>'Gross Capture Totals'!M56-Recaptures!M56</f>
        <v>1</v>
      </c>
      <c r="N56" s="116">
        <f>'Gross Capture Totals'!N56-Recaptures!N56</f>
        <v>7</v>
      </c>
      <c r="O56" s="116">
        <f>'Gross Capture Totals'!O56-Recaptures!O56</f>
        <v>0</v>
      </c>
      <c r="P56" s="116">
        <f>'Gross Capture Totals'!P56-Recaptures!P56</f>
        <v>0</v>
      </c>
      <c r="Q56" s="116">
        <f>'Gross Capture Totals'!Q56-Recaptures!Q56</f>
        <v>0</v>
      </c>
      <c r="R56" s="116">
        <f>'Gross Capture Totals'!R56-Recaptures!R56</f>
        <v>0</v>
      </c>
      <c r="S56" s="116">
        <f>'Gross Capture Totals'!S56-Recaptures!S56</f>
        <v>0</v>
      </c>
      <c r="T56" s="116">
        <f>'Gross Capture Totals'!T56-Recaptures!T56</f>
        <v>5</v>
      </c>
      <c r="U56" s="116">
        <f>'Gross Capture Totals'!U56-Recaptures!U56</f>
        <v>0</v>
      </c>
      <c r="V56" s="116">
        <f>'Gross Capture Totals'!V56-Recaptures!V56</f>
        <v>0</v>
      </c>
      <c r="W56" s="116">
        <f>'Gross Capture Totals'!W56-Recaptures!W56</f>
        <v>0</v>
      </c>
      <c r="X56" s="116">
        <f>'Gross Capture Totals'!X56-Recaptures!X56</f>
        <v>0</v>
      </c>
      <c r="Y56" s="116">
        <f>'Gross Capture Totals'!Y56-Recaptures!Y56</f>
        <v>2</v>
      </c>
      <c r="Z56" s="25">
        <f t="shared" si="0"/>
        <v>36</v>
      </c>
    </row>
    <row r="57" spans="1:26" x14ac:dyDescent="0.3">
      <c r="A57" t="str">
        <f t="shared" si="1"/>
        <v>2014</v>
      </c>
      <c r="B57" s="30" t="s">
        <v>63</v>
      </c>
      <c r="C57" s="116">
        <f>'Gross Capture Totals'!C57-Recaptures!C57</f>
        <v>11</v>
      </c>
      <c r="D57" s="116">
        <f>'Gross Capture Totals'!D57-Recaptures!D57</f>
        <v>0</v>
      </c>
      <c r="E57" s="116">
        <f>'Gross Capture Totals'!E57-Recaptures!E57</f>
        <v>0</v>
      </c>
      <c r="F57" s="116">
        <f>'Gross Capture Totals'!F57-Recaptures!F57</f>
        <v>3</v>
      </c>
      <c r="G57" s="116">
        <f>'Gross Capture Totals'!G57-Recaptures!G57</f>
        <v>1</v>
      </c>
      <c r="H57" s="116">
        <f>'Gross Capture Totals'!H57-Recaptures!H57</f>
        <v>0</v>
      </c>
      <c r="I57" s="116">
        <f>'Gross Capture Totals'!I57-Recaptures!I57</f>
        <v>0</v>
      </c>
      <c r="J57" s="116">
        <f>'Gross Capture Totals'!J57-Recaptures!J57</f>
        <v>0</v>
      </c>
      <c r="K57" s="116">
        <f>'Gross Capture Totals'!K57-Recaptures!K57</f>
        <v>0</v>
      </c>
      <c r="L57" s="116">
        <f>'Gross Capture Totals'!L57-Recaptures!L57</f>
        <v>0</v>
      </c>
      <c r="M57" s="116">
        <f>'Gross Capture Totals'!M57-Recaptures!M57</f>
        <v>1</v>
      </c>
      <c r="N57" s="116">
        <f>'Gross Capture Totals'!N57-Recaptures!N57</f>
        <v>4</v>
      </c>
      <c r="O57" s="116">
        <f>'Gross Capture Totals'!O57-Recaptures!O57</f>
        <v>0</v>
      </c>
      <c r="P57" s="116">
        <f>'Gross Capture Totals'!P57-Recaptures!P57</f>
        <v>0</v>
      </c>
      <c r="Q57" s="116">
        <f>'Gross Capture Totals'!Q57-Recaptures!Q57</f>
        <v>0</v>
      </c>
      <c r="R57" s="116">
        <f>'Gross Capture Totals'!R57-Recaptures!R57</f>
        <v>0</v>
      </c>
      <c r="S57" s="116">
        <f>'Gross Capture Totals'!S57-Recaptures!S57</f>
        <v>0</v>
      </c>
      <c r="T57" s="116">
        <f>'Gross Capture Totals'!T57-Recaptures!T57</f>
        <v>0</v>
      </c>
      <c r="U57" s="116">
        <f>'Gross Capture Totals'!U57-Recaptures!U57</f>
        <v>0</v>
      </c>
      <c r="V57" s="116">
        <f>'Gross Capture Totals'!V57-Recaptures!V57</f>
        <v>0</v>
      </c>
      <c r="W57" s="116">
        <f>'Gross Capture Totals'!W57-Recaptures!W57</f>
        <v>0</v>
      </c>
      <c r="X57" s="116">
        <f>'Gross Capture Totals'!X57-Recaptures!X57</f>
        <v>0</v>
      </c>
      <c r="Y57" s="116">
        <f>'Gross Capture Totals'!Y57-Recaptures!Y57</f>
        <v>0</v>
      </c>
      <c r="Z57" s="25">
        <f t="shared" si="0"/>
        <v>20</v>
      </c>
    </row>
    <row r="58" spans="1:26" ht="15" customHeight="1" x14ac:dyDescent="0.3">
      <c r="A58" s="17" t="str">
        <f t="shared" si="1"/>
        <v>2015</v>
      </c>
      <c r="B58" s="30" t="s">
        <v>62</v>
      </c>
      <c r="C58" s="116">
        <f>'Gross Capture Totals'!C58-Recaptures!C58</f>
        <v>29</v>
      </c>
      <c r="D58" s="116">
        <f>'Gross Capture Totals'!D58-Recaptures!D58</f>
        <v>0</v>
      </c>
      <c r="E58" s="116">
        <f>'Gross Capture Totals'!E58-Recaptures!E58</f>
        <v>0</v>
      </c>
      <c r="F58" s="116">
        <f>'Gross Capture Totals'!F58-Recaptures!F58</f>
        <v>0</v>
      </c>
      <c r="G58" s="116">
        <f>'Gross Capture Totals'!G58-Recaptures!G58</f>
        <v>3</v>
      </c>
      <c r="H58" s="116">
        <f>'Gross Capture Totals'!H58-Recaptures!H58</f>
        <v>0</v>
      </c>
      <c r="I58" s="116">
        <f>'Gross Capture Totals'!I58-Recaptures!I58</f>
        <v>0</v>
      </c>
      <c r="J58" s="116">
        <f>'Gross Capture Totals'!J58-Recaptures!J58</f>
        <v>0</v>
      </c>
      <c r="K58" s="116">
        <f>'Gross Capture Totals'!K58-Recaptures!K58</f>
        <v>0</v>
      </c>
      <c r="L58" s="116">
        <f>'Gross Capture Totals'!L58-Recaptures!L58</f>
        <v>0</v>
      </c>
      <c r="M58" s="116">
        <f>'Gross Capture Totals'!M58-Recaptures!M58</f>
        <v>0</v>
      </c>
      <c r="N58" s="116">
        <f>'Gross Capture Totals'!N58-Recaptures!N58</f>
        <v>2</v>
      </c>
      <c r="O58" s="116">
        <f>'Gross Capture Totals'!O58-Recaptures!O58</f>
        <v>0</v>
      </c>
      <c r="P58" s="116">
        <f>'Gross Capture Totals'!P58-Recaptures!P58</f>
        <v>0</v>
      </c>
      <c r="Q58" s="116">
        <f>'Gross Capture Totals'!Q58-Recaptures!Q58</f>
        <v>0</v>
      </c>
      <c r="R58" s="116">
        <f>'Gross Capture Totals'!R58-Recaptures!R58</f>
        <v>0</v>
      </c>
      <c r="S58" s="116">
        <f>'Gross Capture Totals'!S58-Recaptures!S58</f>
        <v>0</v>
      </c>
      <c r="T58" s="116">
        <f>'Gross Capture Totals'!T58-Recaptures!T58</f>
        <v>0</v>
      </c>
      <c r="U58" s="116">
        <f>'Gross Capture Totals'!U58-Recaptures!U58</f>
        <v>0</v>
      </c>
      <c r="V58" s="116">
        <f>'Gross Capture Totals'!V58-Recaptures!V58</f>
        <v>0</v>
      </c>
      <c r="W58" s="116">
        <f>'Gross Capture Totals'!W58-Recaptures!W58</f>
        <v>0</v>
      </c>
      <c r="X58" s="116">
        <f>'Gross Capture Totals'!X58-Recaptures!X58</f>
        <v>0</v>
      </c>
      <c r="Y58" s="116">
        <f>'Gross Capture Totals'!Y58-Recaptures!Y58</f>
        <v>4</v>
      </c>
      <c r="Z58" s="25">
        <f t="shared" si="0"/>
        <v>38</v>
      </c>
    </row>
    <row r="59" spans="1:26" ht="15" customHeight="1" x14ac:dyDescent="0.3">
      <c r="A59" s="5" t="str">
        <f t="shared" si="1"/>
        <v>2016</v>
      </c>
      <c r="B59" s="33" t="s">
        <v>75</v>
      </c>
      <c r="C59" s="116">
        <f>'Gross Capture Totals'!C59-Recaptures!C59</f>
        <v>6</v>
      </c>
      <c r="D59" s="116">
        <f>'Gross Capture Totals'!D59-Recaptures!D59</f>
        <v>0</v>
      </c>
      <c r="E59" s="116">
        <f>'Gross Capture Totals'!E59-Recaptures!E59</f>
        <v>0</v>
      </c>
      <c r="F59" s="116">
        <f>'Gross Capture Totals'!F59-Recaptures!F59</f>
        <v>0</v>
      </c>
      <c r="G59" s="116">
        <f>'Gross Capture Totals'!G59-Recaptures!G59</f>
        <v>1</v>
      </c>
      <c r="H59" s="120">
        <f>'Gross Capture Totals'!H59-Recaptures!H59</f>
        <v>0</v>
      </c>
      <c r="I59" s="120">
        <f>'Gross Capture Totals'!I59-Recaptures!I59</f>
        <v>0</v>
      </c>
      <c r="J59" s="120">
        <f>'Gross Capture Totals'!J59-Recaptures!J59</f>
        <v>0</v>
      </c>
      <c r="K59" s="120">
        <f>'Gross Capture Totals'!K59-Recaptures!K59</f>
        <v>0</v>
      </c>
      <c r="L59" s="120">
        <f>'Gross Capture Totals'!L59-Recaptures!L59</f>
        <v>0</v>
      </c>
      <c r="M59" s="120">
        <f>'Gross Capture Totals'!M59-Recaptures!M59</f>
        <v>2</v>
      </c>
      <c r="N59" s="120">
        <f>'Gross Capture Totals'!N59-Recaptures!N59</f>
        <v>1</v>
      </c>
      <c r="O59" s="120">
        <f>'Gross Capture Totals'!O59-Recaptures!O59</f>
        <v>0</v>
      </c>
      <c r="P59" s="120">
        <f>'Gross Capture Totals'!P59-Recaptures!P59</f>
        <v>0</v>
      </c>
      <c r="Q59" s="120">
        <f>'Gross Capture Totals'!Q59-Recaptures!Q59</f>
        <v>0</v>
      </c>
      <c r="R59" s="120">
        <f>'Gross Capture Totals'!R59-Recaptures!R59</f>
        <v>0</v>
      </c>
      <c r="S59" s="120">
        <f>'Gross Capture Totals'!S59-Recaptures!S59</f>
        <v>0</v>
      </c>
      <c r="T59" s="120">
        <f>'Gross Capture Totals'!T59-Recaptures!T59</f>
        <v>1</v>
      </c>
      <c r="U59" s="120">
        <f>'Gross Capture Totals'!U59-Recaptures!U59</f>
        <v>0</v>
      </c>
      <c r="V59" s="120">
        <f>'Gross Capture Totals'!V59-Recaptures!V59</f>
        <v>0</v>
      </c>
      <c r="W59" s="120">
        <f>'Gross Capture Totals'!W59-Recaptures!W59</f>
        <v>0</v>
      </c>
      <c r="X59" s="120">
        <f>'Gross Capture Totals'!X59-Recaptures!X59</f>
        <v>0</v>
      </c>
      <c r="Y59" s="120">
        <f>'Gross Capture Totals'!Y59-Recaptures!Y59</f>
        <v>3</v>
      </c>
      <c r="Z59" s="115">
        <f t="shared" si="0"/>
        <v>14</v>
      </c>
    </row>
    <row r="60" spans="1:26" ht="15" customHeight="1" x14ac:dyDescent="0.3">
      <c r="A60" s="17" t="str">
        <f t="shared" si="1"/>
        <v>2013</v>
      </c>
      <c r="B60" s="30" t="s">
        <v>189</v>
      </c>
      <c r="C60" s="116">
        <f>'Gross Capture Totals'!C60-Recaptures!C60</f>
        <v>12</v>
      </c>
      <c r="D60" s="116">
        <f>'Gross Capture Totals'!D60-Recaptures!D60</f>
        <v>0</v>
      </c>
      <c r="E60" s="116">
        <f>'Gross Capture Totals'!E60-Recaptures!E60</f>
        <v>3</v>
      </c>
      <c r="F60" s="116">
        <f>'Gross Capture Totals'!F60-Recaptures!F60</f>
        <v>2</v>
      </c>
      <c r="G60" s="116">
        <f>'Gross Capture Totals'!G60-Recaptures!G60</f>
        <v>0</v>
      </c>
      <c r="H60" s="116">
        <f>'Gross Capture Totals'!H60-Recaptures!H60</f>
        <v>0</v>
      </c>
      <c r="I60" s="116">
        <f>'Gross Capture Totals'!I60-Recaptures!I60</f>
        <v>0</v>
      </c>
      <c r="J60" s="116">
        <f>'Gross Capture Totals'!J60-Recaptures!J60</f>
        <v>0</v>
      </c>
      <c r="K60" s="116">
        <f>'Gross Capture Totals'!K60-Recaptures!K60</f>
        <v>0</v>
      </c>
      <c r="L60" s="116">
        <f>'Gross Capture Totals'!L60-Recaptures!L60</f>
        <v>0</v>
      </c>
      <c r="M60" s="116">
        <f>'Gross Capture Totals'!M60-Recaptures!M60</f>
        <v>0</v>
      </c>
      <c r="N60" s="116">
        <f>'Gross Capture Totals'!N60-Recaptures!N60</f>
        <v>3</v>
      </c>
      <c r="O60" s="116">
        <f>'Gross Capture Totals'!O60-Recaptures!O60</f>
        <v>0</v>
      </c>
      <c r="P60" s="116">
        <f>'Gross Capture Totals'!P60-Recaptures!P60</f>
        <v>0</v>
      </c>
      <c r="Q60" s="116">
        <f>'Gross Capture Totals'!Q60-Recaptures!Q60</f>
        <v>0</v>
      </c>
      <c r="R60" s="116">
        <f>'Gross Capture Totals'!R60-Recaptures!R60</f>
        <v>0</v>
      </c>
      <c r="S60" s="116">
        <f>'Gross Capture Totals'!S60-Recaptures!S60</f>
        <v>0</v>
      </c>
      <c r="T60" s="116">
        <f>'Gross Capture Totals'!T60-Recaptures!T60</f>
        <v>6</v>
      </c>
      <c r="U60" s="116">
        <f>'Gross Capture Totals'!U60-Recaptures!U60</f>
        <v>0</v>
      </c>
      <c r="V60" s="116">
        <f>'Gross Capture Totals'!V60-Recaptures!V60</f>
        <v>0</v>
      </c>
      <c r="W60" s="116">
        <f>'Gross Capture Totals'!W60-Recaptures!W60</f>
        <v>0</v>
      </c>
      <c r="X60" s="116">
        <f>'Gross Capture Totals'!X60-Recaptures!X60</f>
        <v>0</v>
      </c>
      <c r="Y60" s="116">
        <f>'Gross Capture Totals'!Y60-Recaptures!Y60</f>
        <v>1</v>
      </c>
      <c r="Z60" s="25">
        <f t="shared" si="0"/>
        <v>27</v>
      </c>
    </row>
    <row r="61" spans="1:26" ht="15" customHeight="1" x14ac:dyDescent="0.3">
      <c r="A61" s="17" t="str">
        <f t="shared" si="1"/>
        <v>2013</v>
      </c>
      <c r="B61" s="30" t="s">
        <v>188</v>
      </c>
      <c r="C61" s="116">
        <f>'Gross Capture Totals'!C61-Recaptures!C61</f>
        <v>19</v>
      </c>
      <c r="D61" s="116">
        <f>'Gross Capture Totals'!D61-Recaptures!D61</f>
        <v>0</v>
      </c>
      <c r="E61" s="116">
        <f>'Gross Capture Totals'!E61-Recaptures!E61</f>
        <v>3</v>
      </c>
      <c r="F61" s="116">
        <f>'Gross Capture Totals'!F61-Recaptures!F61</f>
        <v>2</v>
      </c>
      <c r="G61" s="116">
        <f>'Gross Capture Totals'!G61-Recaptures!G61</f>
        <v>1</v>
      </c>
      <c r="H61" s="116">
        <f>'Gross Capture Totals'!H61-Recaptures!H61</f>
        <v>0</v>
      </c>
      <c r="I61" s="116">
        <f>'Gross Capture Totals'!I61-Recaptures!I61</f>
        <v>0</v>
      </c>
      <c r="J61" s="116">
        <f>'Gross Capture Totals'!J61-Recaptures!J61</f>
        <v>0</v>
      </c>
      <c r="K61" s="116">
        <f>'Gross Capture Totals'!K61-Recaptures!K61</f>
        <v>0</v>
      </c>
      <c r="L61" s="116">
        <f>'Gross Capture Totals'!L61-Recaptures!L61</f>
        <v>0</v>
      </c>
      <c r="M61" s="116">
        <f>'Gross Capture Totals'!M61-Recaptures!M61</f>
        <v>3</v>
      </c>
      <c r="N61" s="116">
        <f>'Gross Capture Totals'!N61-Recaptures!N61</f>
        <v>1</v>
      </c>
      <c r="O61" s="116">
        <f>'Gross Capture Totals'!O61-Recaptures!O61</f>
        <v>0</v>
      </c>
      <c r="P61" s="116">
        <f>'Gross Capture Totals'!P61-Recaptures!P61</f>
        <v>0</v>
      </c>
      <c r="Q61" s="116">
        <f>'Gross Capture Totals'!Q61-Recaptures!Q61</f>
        <v>0</v>
      </c>
      <c r="R61" s="116">
        <f>'Gross Capture Totals'!R61-Recaptures!R61</f>
        <v>0</v>
      </c>
      <c r="S61" s="116">
        <f>'Gross Capture Totals'!S61-Recaptures!S61</f>
        <v>0</v>
      </c>
      <c r="T61" s="116">
        <f>'Gross Capture Totals'!T61-Recaptures!T61</f>
        <v>1</v>
      </c>
      <c r="U61" s="116">
        <f>'Gross Capture Totals'!U61-Recaptures!U61</f>
        <v>0</v>
      </c>
      <c r="V61" s="116">
        <f>'Gross Capture Totals'!V61-Recaptures!V61</f>
        <v>0</v>
      </c>
      <c r="W61" s="116">
        <f>'Gross Capture Totals'!W61-Recaptures!W61</f>
        <v>0</v>
      </c>
      <c r="X61" s="116">
        <f>'Gross Capture Totals'!X61-Recaptures!X61</f>
        <v>1</v>
      </c>
      <c r="Y61" s="116">
        <f>'Gross Capture Totals'!Y61-Recaptures!Y61</f>
        <v>1</v>
      </c>
      <c r="Z61" s="25">
        <f t="shared" si="0"/>
        <v>32</v>
      </c>
    </row>
    <row r="62" spans="1:26" ht="15" customHeight="1" thickBot="1" x14ac:dyDescent="0.35">
      <c r="A62" s="22" t="str">
        <f t="shared" si="1"/>
        <v>2013</v>
      </c>
      <c r="B62" s="117" t="s">
        <v>190</v>
      </c>
      <c r="C62" s="121">
        <f>'Gross Capture Totals'!C62-Recaptures!C62</f>
        <v>15</v>
      </c>
      <c r="D62" s="121">
        <f>'Gross Capture Totals'!D62-Recaptures!D62</f>
        <v>0</v>
      </c>
      <c r="E62" s="121">
        <f>'Gross Capture Totals'!E62-Recaptures!E62</f>
        <v>0</v>
      </c>
      <c r="F62" s="121">
        <f>'Gross Capture Totals'!F62-Recaptures!F62</f>
        <v>0</v>
      </c>
      <c r="G62" s="121">
        <f>'Gross Capture Totals'!G62-Recaptures!G62</f>
        <v>0</v>
      </c>
      <c r="H62" s="121">
        <f>'Gross Capture Totals'!H62-Recaptures!H62</f>
        <v>0</v>
      </c>
      <c r="I62" s="121">
        <f>'Gross Capture Totals'!I62-Recaptures!I62</f>
        <v>0</v>
      </c>
      <c r="J62" s="121">
        <f>'Gross Capture Totals'!J62-Recaptures!J62</f>
        <v>0</v>
      </c>
      <c r="K62" s="121">
        <f>'Gross Capture Totals'!K62-Recaptures!K62</f>
        <v>0</v>
      </c>
      <c r="L62" s="121">
        <f>'Gross Capture Totals'!L62-Recaptures!L62</f>
        <v>0</v>
      </c>
      <c r="M62" s="121">
        <f>'Gross Capture Totals'!M62-Recaptures!M62</f>
        <v>0</v>
      </c>
      <c r="N62" s="121">
        <f>'Gross Capture Totals'!N62-Recaptures!N62</f>
        <v>0</v>
      </c>
      <c r="O62" s="121">
        <f>'Gross Capture Totals'!O62-Recaptures!O62</f>
        <v>0</v>
      </c>
      <c r="P62" s="121">
        <f>'Gross Capture Totals'!P62-Recaptures!P62</f>
        <v>0</v>
      </c>
      <c r="Q62" s="121">
        <f>'Gross Capture Totals'!Q62-Recaptures!Q62</f>
        <v>0</v>
      </c>
      <c r="R62" s="121">
        <f>'Gross Capture Totals'!R62-Recaptures!R62</f>
        <v>0</v>
      </c>
      <c r="S62" s="121">
        <f>'Gross Capture Totals'!S62-Recaptures!S62</f>
        <v>0</v>
      </c>
      <c r="T62" s="121">
        <f>'Gross Capture Totals'!T62-Recaptures!T62</f>
        <v>3</v>
      </c>
      <c r="U62" s="121">
        <f>'Gross Capture Totals'!U62-Recaptures!U62</f>
        <v>0</v>
      </c>
      <c r="V62" s="121">
        <f>'Gross Capture Totals'!V62-Recaptures!V62</f>
        <v>0</v>
      </c>
      <c r="W62" s="121">
        <f>'Gross Capture Totals'!W62-Recaptures!W62</f>
        <v>0</v>
      </c>
      <c r="X62" s="121">
        <f>'Gross Capture Totals'!X62-Recaptures!X62</f>
        <v>0</v>
      </c>
      <c r="Y62" s="121">
        <f>'Gross Capture Totals'!Y62-Recaptures!Y62</f>
        <v>2</v>
      </c>
      <c r="Z62" s="114">
        <f t="shared" si="0"/>
        <v>20</v>
      </c>
    </row>
    <row r="63" spans="1:26" ht="15" customHeight="1" x14ac:dyDescent="0.3">
      <c r="A63" s="147" t="str">
        <f t="shared" si="1"/>
        <v>2016</v>
      </c>
      <c r="B63" s="146" t="s">
        <v>182</v>
      </c>
      <c r="C63" s="148">
        <f>'Gross Capture Totals'!C63-Recaptures!C63</f>
        <v>0</v>
      </c>
      <c r="D63" s="148">
        <f>'Gross Capture Totals'!D63-Recaptures!D63</f>
        <v>0</v>
      </c>
      <c r="E63" s="148">
        <f>'Gross Capture Totals'!E63-Recaptures!E63</f>
        <v>0</v>
      </c>
      <c r="F63" s="148">
        <f>'Gross Capture Totals'!F63-Recaptures!F63</f>
        <v>0</v>
      </c>
      <c r="G63" s="148">
        <f>'Gross Capture Totals'!G63-Recaptures!G63</f>
        <v>0</v>
      </c>
      <c r="H63" s="148">
        <f>'Gross Capture Totals'!H63-Recaptures!H63</f>
        <v>0</v>
      </c>
      <c r="I63" s="148">
        <f>'Gross Capture Totals'!I63-Recaptures!I63</f>
        <v>0</v>
      </c>
      <c r="J63" s="148">
        <f>'Gross Capture Totals'!J63-Recaptures!J63</f>
        <v>0</v>
      </c>
      <c r="K63" s="148">
        <f>'Gross Capture Totals'!K63-Recaptures!K63</f>
        <v>0</v>
      </c>
      <c r="L63" s="148">
        <f>'Gross Capture Totals'!L63-Recaptures!L63</f>
        <v>0</v>
      </c>
      <c r="M63" s="148">
        <f>'Gross Capture Totals'!M63-Recaptures!M63</f>
        <v>0</v>
      </c>
      <c r="N63" s="148">
        <f>'Gross Capture Totals'!N63-Recaptures!N63</f>
        <v>0</v>
      </c>
      <c r="O63" s="148">
        <f>'Gross Capture Totals'!O63-Recaptures!O63</f>
        <v>4</v>
      </c>
      <c r="P63" s="148">
        <f>'Gross Capture Totals'!P63-Recaptures!P63</f>
        <v>1</v>
      </c>
      <c r="Q63" s="148">
        <f>'Gross Capture Totals'!Q63-Recaptures!Q63</f>
        <v>11</v>
      </c>
      <c r="R63" s="148">
        <f>'Gross Capture Totals'!R63-Recaptures!R63</f>
        <v>0</v>
      </c>
      <c r="S63" s="148">
        <f>'Gross Capture Totals'!S63-Recaptures!S63</f>
        <v>0</v>
      </c>
      <c r="T63" s="148">
        <f>'Gross Capture Totals'!T63-Recaptures!T63</f>
        <v>0</v>
      </c>
      <c r="U63" s="148">
        <f>'Gross Capture Totals'!U63-Recaptures!U63</f>
        <v>0</v>
      </c>
      <c r="V63" s="148">
        <f>'Gross Capture Totals'!V63-Recaptures!V63</f>
        <v>0</v>
      </c>
      <c r="W63" s="148">
        <f>'Gross Capture Totals'!W63-Recaptures!W63</f>
        <v>0</v>
      </c>
      <c r="X63" s="148">
        <f>'Gross Capture Totals'!X63-Recaptures!X63</f>
        <v>0</v>
      </c>
      <c r="Y63" s="148">
        <f>'Gross Capture Totals'!Y63-Recaptures!Y63</f>
        <v>1</v>
      </c>
      <c r="Z63" s="149">
        <f t="shared" si="0"/>
        <v>17</v>
      </c>
    </row>
    <row r="64" spans="1:26" ht="15" customHeight="1" x14ac:dyDescent="0.3">
      <c r="A64" s="147" t="str">
        <f t="shared" si="1"/>
        <v>2016</v>
      </c>
      <c r="B64" s="146" t="s">
        <v>183</v>
      </c>
      <c r="C64" s="148">
        <f>'Gross Capture Totals'!C64-Recaptures!C64</f>
        <v>0</v>
      </c>
      <c r="D64" s="148">
        <f>'Gross Capture Totals'!D64-Recaptures!D64</f>
        <v>0</v>
      </c>
      <c r="E64" s="148">
        <f>'Gross Capture Totals'!E64-Recaptures!E64</f>
        <v>0</v>
      </c>
      <c r="F64" s="148">
        <f>'Gross Capture Totals'!F64-Recaptures!F64</f>
        <v>1</v>
      </c>
      <c r="G64" s="148">
        <f>'Gross Capture Totals'!G64-Recaptures!G64</f>
        <v>1</v>
      </c>
      <c r="H64" s="148">
        <f>'Gross Capture Totals'!H64-Recaptures!H64</f>
        <v>0</v>
      </c>
      <c r="I64" s="148">
        <f>'Gross Capture Totals'!I64-Recaptures!I64</f>
        <v>0</v>
      </c>
      <c r="J64" s="148">
        <f>'Gross Capture Totals'!J64-Recaptures!J64</f>
        <v>0</v>
      </c>
      <c r="K64" s="148">
        <f>'Gross Capture Totals'!K64-Recaptures!K64</f>
        <v>0</v>
      </c>
      <c r="L64" s="148">
        <f>'Gross Capture Totals'!L64-Recaptures!L64</f>
        <v>0</v>
      </c>
      <c r="M64" s="148">
        <f>'Gross Capture Totals'!M64-Recaptures!M64</f>
        <v>0</v>
      </c>
      <c r="N64" s="148">
        <f>'Gross Capture Totals'!N64-Recaptures!N64</f>
        <v>0</v>
      </c>
      <c r="O64" s="148">
        <f>'Gross Capture Totals'!O64-Recaptures!O64</f>
        <v>2</v>
      </c>
      <c r="P64" s="148">
        <f>'Gross Capture Totals'!P64-Recaptures!P64</f>
        <v>0</v>
      </c>
      <c r="Q64" s="148">
        <f>'Gross Capture Totals'!Q64-Recaptures!Q64</f>
        <v>9</v>
      </c>
      <c r="R64" s="148">
        <f>'Gross Capture Totals'!R64-Recaptures!R64</f>
        <v>0</v>
      </c>
      <c r="S64" s="148">
        <f>'Gross Capture Totals'!S64-Recaptures!S64</f>
        <v>0</v>
      </c>
      <c r="T64" s="148">
        <f>'Gross Capture Totals'!T64-Recaptures!T64</f>
        <v>1</v>
      </c>
      <c r="U64" s="148">
        <f>'Gross Capture Totals'!U64-Recaptures!U64</f>
        <v>0</v>
      </c>
      <c r="V64" s="148">
        <f>'Gross Capture Totals'!V64-Recaptures!V64</f>
        <v>0</v>
      </c>
      <c r="W64" s="148">
        <f>'Gross Capture Totals'!W64-Recaptures!W64</f>
        <v>0</v>
      </c>
      <c r="X64" s="148">
        <f>'Gross Capture Totals'!X64-Recaptures!X64</f>
        <v>0</v>
      </c>
      <c r="Y64" s="148">
        <f>'Gross Capture Totals'!Y64-Recaptures!Y64</f>
        <v>12</v>
      </c>
      <c r="Z64" s="149">
        <f t="shared" si="0"/>
        <v>26</v>
      </c>
    </row>
    <row r="65" spans="1:155" s="26" customFormat="1" x14ac:dyDescent="0.3">
      <c r="A65" s="157" t="s">
        <v>261</v>
      </c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</row>
    <row r="66" spans="1:155" x14ac:dyDescent="0.3">
      <c r="A66" s="158" t="s">
        <v>253</v>
      </c>
      <c r="B66" s="128">
        <v>2011</v>
      </c>
      <c r="C66" s="1">
        <f>SUM(C2, C7, C12, C17,C34,C39,C43,C44,C45,C47)</f>
        <v>1</v>
      </c>
      <c r="D66" s="1">
        <f t="shared" ref="D66:Y66" si="3">SUM(D$2, D$7, D$12, D$17,D$34,D$39,D$43,D$44,D$45,D$47)</f>
        <v>1</v>
      </c>
      <c r="E66" s="1">
        <f t="shared" si="3"/>
        <v>1</v>
      </c>
      <c r="F66" s="1">
        <f t="shared" si="3"/>
        <v>15</v>
      </c>
      <c r="G66" s="1">
        <f t="shared" si="3"/>
        <v>58</v>
      </c>
      <c r="H66" s="1">
        <f t="shared" si="3"/>
        <v>4</v>
      </c>
      <c r="I66" s="1">
        <f t="shared" si="3"/>
        <v>9</v>
      </c>
      <c r="J66" s="1">
        <f t="shared" si="3"/>
        <v>5</v>
      </c>
      <c r="K66" s="1">
        <f t="shared" si="3"/>
        <v>3</v>
      </c>
      <c r="L66" s="1">
        <f t="shared" si="3"/>
        <v>29</v>
      </c>
      <c r="M66" s="1">
        <f t="shared" si="3"/>
        <v>42</v>
      </c>
      <c r="N66" s="1">
        <f t="shared" si="3"/>
        <v>76</v>
      </c>
      <c r="O66" s="1">
        <f t="shared" si="3"/>
        <v>0</v>
      </c>
      <c r="P66" s="1">
        <f t="shared" si="3"/>
        <v>53</v>
      </c>
      <c r="Q66" s="1">
        <f t="shared" si="3"/>
        <v>39</v>
      </c>
      <c r="R66" s="1">
        <f t="shared" si="3"/>
        <v>0</v>
      </c>
      <c r="S66" s="1">
        <f t="shared" si="3"/>
        <v>73</v>
      </c>
      <c r="T66" s="1">
        <f t="shared" si="3"/>
        <v>226</v>
      </c>
      <c r="U66" s="1">
        <f t="shared" si="3"/>
        <v>15</v>
      </c>
      <c r="V66" s="1">
        <f t="shared" si="3"/>
        <v>98</v>
      </c>
      <c r="W66" s="1">
        <f t="shared" si="3"/>
        <v>2</v>
      </c>
      <c r="X66" s="1">
        <f t="shared" si="3"/>
        <v>0</v>
      </c>
      <c r="Y66" s="1">
        <f t="shared" si="3"/>
        <v>194</v>
      </c>
      <c r="Z66" s="39">
        <f>SUM(C66:Y66)</f>
        <v>944</v>
      </c>
    </row>
    <row r="67" spans="1:155" x14ac:dyDescent="0.3">
      <c r="A67" s="158"/>
      <c r="B67" s="128">
        <v>2012</v>
      </c>
      <c r="C67" s="1">
        <f>SUM(C3, C8,C13,C18,C22,C26,C30,C31,C32,C33,C35,C46,C48)</f>
        <v>2</v>
      </c>
      <c r="D67" s="1">
        <f t="shared" ref="D67:Y67" si="4">SUM(D$3, D$8,D$13,D$18,D$22,D$26,D$30,D$31,D$32,D$33,D$35,D$46,D$48)</f>
        <v>0</v>
      </c>
      <c r="E67" s="1">
        <f t="shared" si="4"/>
        <v>0</v>
      </c>
      <c r="F67" s="1">
        <f t="shared" si="4"/>
        <v>32</v>
      </c>
      <c r="G67" s="1">
        <f t="shared" si="4"/>
        <v>60</v>
      </c>
      <c r="H67" s="1">
        <f t="shared" si="4"/>
        <v>6</v>
      </c>
      <c r="I67" s="1">
        <f t="shared" si="4"/>
        <v>3</v>
      </c>
      <c r="J67" s="1">
        <f t="shared" si="4"/>
        <v>1</v>
      </c>
      <c r="K67" s="1">
        <f t="shared" si="4"/>
        <v>3</v>
      </c>
      <c r="L67" s="1">
        <f t="shared" si="4"/>
        <v>21</v>
      </c>
      <c r="M67" s="1">
        <f t="shared" si="4"/>
        <v>65</v>
      </c>
      <c r="N67" s="1">
        <f t="shared" si="4"/>
        <v>36</v>
      </c>
      <c r="O67" s="1">
        <f t="shared" si="4"/>
        <v>0</v>
      </c>
      <c r="P67" s="1">
        <f t="shared" si="4"/>
        <v>19</v>
      </c>
      <c r="Q67" s="1">
        <f t="shared" si="4"/>
        <v>22</v>
      </c>
      <c r="R67" s="1">
        <f t="shared" si="4"/>
        <v>0</v>
      </c>
      <c r="S67" s="1">
        <f t="shared" si="4"/>
        <v>20</v>
      </c>
      <c r="T67" s="1">
        <f t="shared" si="4"/>
        <v>95</v>
      </c>
      <c r="U67" s="1">
        <f t="shared" si="4"/>
        <v>17</v>
      </c>
      <c r="V67" s="1">
        <f t="shared" si="4"/>
        <v>101</v>
      </c>
      <c r="W67" s="1">
        <f t="shared" si="4"/>
        <v>0</v>
      </c>
      <c r="X67" s="1">
        <f t="shared" si="4"/>
        <v>0</v>
      </c>
      <c r="Y67" s="1">
        <f t="shared" si="4"/>
        <v>118</v>
      </c>
      <c r="Z67" s="39">
        <f t="shared" ref="Z67" si="5">SUM(C67:Y67)</f>
        <v>621</v>
      </c>
    </row>
    <row r="68" spans="1:155" x14ac:dyDescent="0.3">
      <c r="A68" s="158"/>
      <c r="B68" s="128">
        <v>2013</v>
      </c>
      <c r="C68" s="1">
        <f>0</f>
        <v>0</v>
      </c>
      <c r="D68" s="1">
        <f>0</f>
        <v>0</v>
      </c>
      <c r="E68" s="1">
        <f>0</f>
        <v>0</v>
      </c>
      <c r="F68" s="1">
        <f>0</f>
        <v>0</v>
      </c>
      <c r="G68" s="1">
        <f>0</f>
        <v>0</v>
      </c>
      <c r="H68" s="1">
        <f>0</f>
        <v>0</v>
      </c>
      <c r="I68" s="1">
        <f>0</f>
        <v>0</v>
      </c>
      <c r="J68" s="1">
        <f>0</f>
        <v>0</v>
      </c>
      <c r="K68" s="1">
        <f>0</f>
        <v>0</v>
      </c>
      <c r="L68" s="1">
        <f>0</f>
        <v>0</v>
      </c>
      <c r="M68" s="1">
        <f>0</f>
        <v>0</v>
      </c>
      <c r="N68" s="1">
        <f>0</f>
        <v>0</v>
      </c>
      <c r="O68" s="1">
        <f>0</f>
        <v>0</v>
      </c>
      <c r="P68" s="1">
        <f>0</f>
        <v>0</v>
      </c>
      <c r="Q68" s="1">
        <f>0</f>
        <v>0</v>
      </c>
      <c r="R68" s="1">
        <f>0</f>
        <v>0</v>
      </c>
      <c r="S68" s="1">
        <f>0</f>
        <v>0</v>
      </c>
      <c r="T68" s="1">
        <f>0</f>
        <v>0</v>
      </c>
      <c r="U68" s="1">
        <f>0</f>
        <v>0</v>
      </c>
      <c r="V68" s="1">
        <f>0</f>
        <v>0</v>
      </c>
      <c r="W68" s="1">
        <f>0</f>
        <v>0</v>
      </c>
      <c r="X68" s="1">
        <f>0</f>
        <v>0</v>
      </c>
      <c r="Y68" s="1">
        <f>0</f>
        <v>0</v>
      </c>
      <c r="Z68" s="39">
        <f>SUM(C68:Y68)</f>
        <v>0</v>
      </c>
    </row>
    <row r="69" spans="1:155" x14ac:dyDescent="0.3">
      <c r="A69" s="158"/>
      <c r="B69" s="128">
        <v>2014</v>
      </c>
      <c r="C69" s="1">
        <f>SUM(C4,C9,C14,C19,C23,C27,C36,C40)</f>
        <v>0</v>
      </c>
      <c r="D69" s="1">
        <f t="shared" ref="D69:Y69" si="6">SUM(D$4,D$9,D$14,D$19,D$23,D$27,D$36,D$40)</f>
        <v>0</v>
      </c>
      <c r="E69" s="1">
        <f t="shared" si="6"/>
        <v>1</v>
      </c>
      <c r="F69" s="1">
        <f t="shared" si="6"/>
        <v>17</v>
      </c>
      <c r="G69" s="1">
        <f t="shared" si="6"/>
        <v>22</v>
      </c>
      <c r="H69" s="1">
        <f t="shared" si="6"/>
        <v>0</v>
      </c>
      <c r="I69" s="1">
        <f t="shared" si="6"/>
        <v>0</v>
      </c>
      <c r="J69" s="1">
        <f t="shared" si="6"/>
        <v>1</v>
      </c>
      <c r="K69" s="1">
        <f t="shared" si="6"/>
        <v>1</v>
      </c>
      <c r="L69" s="1">
        <f t="shared" si="6"/>
        <v>11</v>
      </c>
      <c r="M69" s="1">
        <f t="shared" si="6"/>
        <v>20</v>
      </c>
      <c r="N69" s="1">
        <f t="shared" si="6"/>
        <v>7</v>
      </c>
      <c r="O69" s="1">
        <f t="shared" si="6"/>
        <v>0</v>
      </c>
      <c r="P69" s="1">
        <f t="shared" si="6"/>
        <v>5</v>
      </c>
      <c r="Q69" s="1">
        <f t="shared" si="6"/>
        <v>0</v>
      </c>
      <c r="R69" s="1">
        <f t="shared" si="6"/>
        <v>0</v>
      </c>
      <c r="S69" s="1">
        <f t="shared" si="6"/>
        <v>0</v>
      </c>
      <c r="T69" s="1">
        <f t="shared" si="6"/>
        <v>46</v>
      </c>
      <c r="U69" s="1">
        <f t="shared" si="6"/>
        <v>13</v>
      </c>
      <c r="V69" s="1">
        <f t="shared" si="6"/>
        <v>36</v>
      </c>
      <c r="W69" s="1">
        <f t="shared" si="6"/>
        <v>0</v>
      </c>
      <c r="X69" s="1">
        <f t="shared" si="6"/>
        <v>0</v>
      </c>
      <c r="Y69" s="1">
        <f t="shared" si="6"/>
        <v>42</v>
      </c>
      <c r="Z69" s="39">
        <f>SUM(C69:Y69)</f>
        <v>222</v>
      </c>
    </row>
    <row r="70" spans="1:155" x14ac:dyDescent="0.3">
      <c r="A70" s="158"/>
      <c r="B70" s="128">
        <v>2015</v>
      </c>
      <c r="C70" s="1">
        <f>SUM(C5,C10,C15,C20,C24,C28,C37,C41)</f>
        <v>3</v>
      </c>
      <c r="D70" s="1">
        <f t="shared" ref="D70:Y70" si="7">SUM(D$5,D$10,D$15,D$20,D$24,D$28,D$37,D$41)</f>
        <v>0</v>
      </c>
      <c r="E70" s="1">
        <f t="shared" si="7"/>
        <v>1</v>
      </c>
      <c r="F70" s="1">
        <f t="shared" si="7"/>
        <v>16</v>
      </c>
      <c r="G70" s="1">
        <f t="shared" si="7"/>
        <v>56</v>
      </c>
      <c r="H70" s="1">
        <f t="shared" si="7"/>
        <v>5</v>
      </c>
      <c r="I70" s="1">
        <f t="shared" si="7"/>
        <v>1</v>
      </c>
      <c r="J70" s="1">
        <f t="shared" si="7"/>
        <v>1</v>
      </c>
      <c r="K70" s="1">
        <f t="shared" si="7"/>
        <v>2</v>
      </c>
      <c r="L70" s="1">
        <f t="shared" si="7"/>
        <v>21</v>
      </c>
      <c r="M70" s="1">
        <f t="shared" si="7"/>
        <v>42</v>
      </c>
      <c r="N70" s="1">
        <f t="shared" si="7"/>
        <v>20</v>
      </c>
      <c r="O70" s="1">
        <f t="shared" si="7"/>
        <v>2</v>
      </c>
      <c r="P70" s="1">
        <f t="shared" si="7"/>
        <v>20</v>
      </c>
      <c r="Q70" s="1">
        <f t="shared" si="7"/>
        <v>9</v>
      </c>
      <c r="R70" s="1">
        <f t="shared" si="7"/>
        <v>0</v>
      </c>
      <c r="S70" s="1">
        <f t="shared" si="7"/>
        <v>0</v>
      </c>
      <c r="T70" s="1">
        <f t="shared" si="7"/>
        <v>84</v>
      </c>
      <c r="U70" s="1">
        <f t="shared" si="7"/>
        <v>28</v>
      </c>
      <c r="V70" s="1">
        <f t="shared" si="7"/>
        <v>48</v>
      </c>
      <c r="W70" s="1">
        <f t="shared" si="7"/>
        <v>0</v>
      </c>
      <c r="X70" s="1">
        <f t="shared" si="7"/>
        <v>0</v>
      </c>
      <c r="Y70" s="1">
        <f t="shared" si="7"/>
        <v>124</v>
      </c>
      <c r="Z70" s="39">
        <f>SUM(C70:Y70)</f>
        <v>483</v>
      </c>
    </row>
    <row r="71" spans="1:155" x14ac:dyDescent="0.3">
      <c r="A71" s="158"/>
      <c r="B71" s="128">
        <v>2016</v>
      </c>
      <c r="C71" s="1">
        <f>SUM(C6,C11,C16,C21,C25,C29,C38,C42)</f>
        <v>0</v>
      </c>
      <c r="D71" s="1">
        <f t="shared" ref="D71:Y71" si="8">SUM(D$6,D$11,D$16,D$21,D$25,D$29,D$38,D$42)</f>
        <v>0</v>
      </c>
      <c r="E71" s="1">
        <f t="shared" si="8"/>
        <v>0</v>
      </c>
      <c r="F71" s="1">
        <f t="shared" si="8"/>
        <v>10</v>
      </c>
      <c r="G71" s="1">
        <f t="shared" si="8"/>
        <v>49</v>
      </c>
      <c r="H71" s="1">
        <f t="shared" si="8"/>
        <v>6</v>
      </c>
      <c r="I71" s="1">
        <f t="shared" si="8"/>
        <v>0</v>
      </c>
      <c r="J71" s="1">
        <f t="shared" si="8"/>
        <v>0</v>
      </c>
      <c r="K71" s="1">
        <f t="shared" si="8"/>
        <v>0</v>
      </c>
      <c r="L71" s="1">
        <f t="shared" si="8"/>
        <v>16</v>
      </c>
      <c r="M71" s="1">
        <f t="shared" si="8"/>
        <v>39</v>
      </c>
      <c r="N71" s="1">
        <f t="shared" si="8"/>
        <v>20</v>
      </c>
      <c r="O71" s="1">
        <f t="shared" si="8"/>
        <v>0</v>
      </c>
      <c r="P71" s="1">
        <f t="shared" si="8"/>
        <v>26</v>
      </c>
      <c r="Q71" s="1">
        <f t="shared" si="8"/>
        <v>23</v>
      </c>
      <c r="R71" s="1">
        <f t="shared" si="8"/>
        <v>4</v>
      </c>
      <c r="S71" s="1">
        <f t="shared" si="8"/>
        <v>0</v>
      </c>
      <c r="T71" s="1">
        <f t="shared" si="8"/>
        <v>39</v>
      </c>
      <c r="U71" s="1">
        <f t="shared" si="8"/>
        <v>16</v>
      </c>
      <c r="V71" s="1">
        <f t="shared" si="8"/>
        <v>15</v>
      </c>
      <c r="W71" s="1">
        <f t="shared" si="8"/>
        <v>0</v>
      </c>
      <c r="X71" s="1">
        <f t="shared" si="8"/>
        <v>0</v>
      </c>
      <c r="Y71" s="1">
        <f t="shared" si="8"/>
        <v>138</v>
      </c>
      <c r="Z71" s="39">
        <f>SUM(C71:Y71)</f>
        <v>401</v>
      </c>
    </row>
    <row r="72" spans="1:155" s="26" customFormat="1" x14ac:dyDescent="0.3">
      <c r="A72" s="158"/>
      <c r="B72" s="128" t="s">
        <v>28</v>
      </c>
      <c r="C72" s="27">
        <f>SUM(C66:C71)</f>
        <v>6</v>
      </c>
      <c r="D72" s="27">
        <f t="shared" ref="D72:Y72" si="9">SUM(D$66:D$71)</f>
        <v>1</v>
      </c>
      <c r="E72" s="27">
        <f t="shared" si="9"/>
        <v>3</v>
      </c>
      <c r="F72" s="27">
        <f t="shared" si="9"/>
        <v>90</v>
      </c>
      <c r="G72" s="27">
        <f t="shared" si="9"/>
        <v>245</v>
      </c>
      <c r="H72" s="27">
        <f t="shared" si="9"/>
        <v>21</v>
      </c>
      <c r="I72" s="27">
        <f t="shared" si="9"/>
        <v>13</v>
      </c>
      <c r="J72" s="27">
        <f t="shared" si="9"/>
        <v>8</v>
      </c>
      <c r="K72" s="27">
        <f t="shared" si="9"/>
        <v>9</v>
      </c>
      <c r="L72" s="27">
        <f t="shared" si="9"/>
        <v>98</v>
      </c>
      <c r="M72" s="27">
        <f t="shared" si="9"/>
        <v>208</v>
      </c>
      <c r="N72" s="27">
        <f t="shared" si="9"/>
        <v>159</v>
      </c>
      <c r="O72" s="27">
        <f t="shared" si="9"/>
        <v>2</v>
      </c>
      <c r="P72" s="27">
        <f t="shared" si="9"/>
        <v>123</v>
      </c>
      <c r="Q72" s="27">
        <f t="shared" si="9"/>
        <v>93</v>
      </c>
      <c r="R72" s="27">
        <f t="shared" si="9"/>
        <v>4</v>
      </c>
      <c r="S72" s="27">
        <f t="shared" si="9"/>
        <v>93</v>
      </c>
      <c r="T72" s="27">
        <f t="shared" si="9"/>
        <v>490</v>
      </c>
      <c r="U72" s="27">
        <f t="shared" si="9"/>
        <v>89</v>
      </c>
      <c r="V72" s="27">
        <f t="shared" si="9"/>
        <v>298</v>
      </c>
      <c r="W72" s="27">
        <f t="shared" si="9"/>
        <v>2</v>
      </c>
      <c r="X72" s="27">
        <f t="shared" si="9"/>
        <v>0</v>
      </c>
      <c r="Y72" s="27">
        <f t="shared" si="9"/>
        <v>616</v>
      </c>
      <c r="Z72" s="39">
        <f>SUM(C72:Y72)</f>
        <v>2671</v>
      </c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</row>
    <row r="73" spans="1:155" x14ac:dyDescent="0.3">
      <c r="A73" s="152" t="s">
        <v>254</v>
      </c>
      <c r="B73" s="134">
        <v>2011</v>
      </c>
      <c r="C73" s="1">
        <f>C56</f>
        <v>19</v>
      </c>
      <c r="D73" s="1">
        <f t="shared" ref="D73:Z73" si="10">D$56</f>
        <v>0</v>
      </c>
      <c r="E73" s="1">
        <f t="shared" si="10"/>
        <v>0</v>
      </c>
      <c r="F73" s="1">
        <f t="shared" si="10"/>
        <v>0</v>
      </c>
      <c r="G73" s="1">
        <f t="shared" si="10"/>
        <v>1</v>
      </c>
      <c r="H73" s="1">
        <f t="shared" si="10"/>
        <v>0</v>
      </c>
      <c r="I73" s="1">
        <f t="shared" si="10"/>
        <v>0</v>
      </c>
      <c r="J73" s="1">
        <f t="shared" si="10"/>
        <v>1</v>
      </c>
      <c r="K73" s="1">
        <f t="shared" si="10"/>
        <v>0</v>
      </c>
      <c r="L73" s="1">
        <f t="shared" si="10"/>
        <v>0</v>
      </c>
      <c r="M73" s="1">
        <f t="shared" si="10"/>
        <v>1</v>
      </c>
      <c r="N73" s="1">
        <f t="shared" si="10"/>
        <v>7</v>
      </c>
      <c r="O73" s="1">
        <f t="shared" si="10"/>
        <v>0</v>
      </c>
      <c r="P73" s="1">
        <f t="shared" si="10"/>
        <v>0</v>
      </c>
      <c r="Q73" s="1">
        <f t="shared" si="10"/>
        <v>0</v>
      </c>
      <c r="R73" s="1">
        <f t="shared" si="10"/>
        <v>0</v>
      </c>
      <c r="S73" s="1">
        <f t="shared" si="10"/>
        <v>0</v>
      </c>
      <c r="T73" s="1">
        <f t="shared" si="10"/>
        <v>5</v>
      </c>
      <c r="U73" s="1">
        <f t="shared" si="10"/>
        <v>0</v>
      </c>
      <c r="V73" s="1">
        <f t="shared" si="10"/>
        <v>0</v>
      </c>
      <c r="W73" s="1">
        <f t="shared" si="10"/>
        <v>0</v>
      </c>
      <c r="X73" s="1">
        <f t="shared" si="10"/>
        <v>0</v>
      </c>
      <c r="Y73" s="1">
        <f t="shared" si="10"/>
        <v>2</v>
      </c>
      <c r="Z73" s="39">
        <f t="shared" si="10"/>
        <v>36</v>
      </c>
    </row>
    <row r="74" spans="1:155" ht="14.4" customHeight="1" x14ac:dyDescent="0.3">
      <c r="A74" s="153"/>
      <c r="B74" s="135">
        <v>2012</v>
      </c>
      <c r="C74" s="1">
        <f>SUM(C49, C50, C51)</f>
        <v>26</v>
      </c>
      <c r="D74" s="1">
        <f t="shared" ref="D74:Z74" si="11">SUM(D$49, D$50, D$51)</f>
        <v>0</v>
      </c>
      <c r="E74" s="1">
        <f t="shared" si="11"/>
        <v>2</v>
      </c>
      <c r="F74" s="1">
        <f t="shared" si="11"/>
        <v>3</v>
      </c>
      <c r="G74" s="1">
        <f t="shared" si="11"/>
        <v>0</v>
      </c>
      <c r="H74" s="1">
        <f t="shared" si="11"/>
        <v>0</v>
      </c>
      <c r="I74" s="1">
        <f t="shared" si="11"/>
        <v>0</v>
      </c>
      <c r="J74" s="1">
        <f t="shared" si="11"/>
        <v>0</v>
      </c>
      <c r="K74" s="1">
        <f t="shared" si="11"/>
        <v>0</v>
      </c>
      <c r="L74" s="1">
        <f t="shared" si="11"/>
        <v>1</v>
      </c>
      <c r="M74" s="1">
        <f t="shared" si="11"/>
        <v>1</v>
      </c>
      <c r="N74" s="1">
        <f t="shared" si="11"/>
        <v>2</v>
      </c>
      <c r="O74" s="1">
        <f t="shared" si="11"/>
        <v>0</v>
      </c>
      <c r="P74" s="1">
        <f t="shared" si="11"/>
        <v>0</v>
      </c>
      <c r="Q74" s="1">
        <f t="shared" si="11"/>
        <v>0</v>
      </c>
      <c r="R74" s="1">
        <f t="shared" si="11"/>
        <v>0</v>
      </c>
      <c r="S74" s="1">
        <f t="shared" si="11"/>
        <v>0</v>
      </c>
      <c r="T74" s="1">
        <f t="shared" si="11"/>
        <v>6</v>
      </c>
      <c r="U74" s="1">
        <f t="shared" si="11"/>
        <v>0</v>
      </c>
      <c r="V74" s="1">
        <f t="shared" si="11"/>
        <v>0</v>
      </c>
      <c r="W74" s="1">
        <f t="shared" si="11"/>
        <v>0</v>
      </c>
      <c r="X74" s="1">
        <f t="shared" si="11"/>
        <v>0</v>
      </c>
      <c r="Y74" s="1">
        <f t="shared" si="11"/>
        <v>3</v>
      </c>
      <c r="Z74" s="39">
        <f t="shared" si="11"/>
        <v>44</v>
      </c>
    </row>
    <row r="75" spans="1:155" x14ac:dyDescent="0.3">
      <c r="A75" s="153"/>
      <c r="B75" s="135">
        <v>2013</v>
      </c>
      <c r="C75" s="1">
        <f>SUM(C52, C60, C61, C62)</f>
        <v>50</v>
      </c>
      <c r="D75" s="1">
        <f t="shared" ref="D75:Z75" si="12">SUM(D$52, D$60, D$61, D$62)</f>
        <v>0</v>
      </c>
      <c r="E75" s="1">
        <f t="shared" si="12"/>
        <v>6</v>
      </c>
      <c r="F75" s="1">
        <f t="shared" si="12"/>
        <v>7</v>
      </c>
      <c r="G75" s="1">
        <f t="shared" si="12"/>
        <v>1</v>
      </c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1</v>
      </c>
      <c r="M75" s="1">
        <f t="shared" si="12"/>
        <v>3</v>
      </c>
      <c r="N75" s="1">
        <f t="shared" si="12"/>
        <v>5</v>
      </c>
      <c r="O75" s="1">
        <f t="shared" si="12"/>
        <v>0</v>
      </c>
      <c r="P75" s="1">
        <f t="shared" si="12"/>
        <v>0</v>
      </c>
      <c r="Q75" s="1">
        <f t="shared" si="12"/>
        <v>0</v>
      </c>
      <c r="R75" s="1">
        <f t="shared" si="12"/>
        <v>0</v>
      </c>
      <c r="S75" s="1">
        <f t="shared" si="12"/>
        <v>0</v>
      </c>
      <c r="T75" s="1">
        <f t="shared" si="12"/>
        <v>10</v>
      </c>
      <c r="U75" s="1">
        <f t="shared" si="12"/>
        <v>0</v>
      </c>
      <c r="V75" s="1">
        <f t="shared" si="12"/>
        <v>0</v>
      </c>
      <c r="W75" s="1">
        <f t="shared" si="12"/>
        <v>0</v>
      </c>
      <c r="X75" s="1">
        <f t="shared" si="12"/>
        <v>1</v>
      </c>
      <c r="Y75" s="1">
        <f t="shared" si="12"/>
        <v>4</v>
      </c>
      <c r="Z75" s="39">
        <f t="shared" si="12"/>
        <v>88</v>
      </c>
    </row>
    <row r="76" spans="1:155" x14ac:dyDescent="0.3">
      <c r="A76" s="153"/>
      <c r="B76" s="135">
        <v>2014</v>
      </c>
      <c r="C76" s="1">
        <f>SUM(C53,C57)</f>
        <v>30</v>
      </c>
      <c r="D76" s="1">
        <f t="shared" ref="D76:Z76" si="13">SUM(D$53,D$57)</f>
        <v>0</v>
      </c>
      <c r="E76" s="1">
        <f t="shared" si="13"/>
        <v>0</v>
      </c>
      <c r="F76" s="1">
        <f t="shared" si="13"/>
        <v>4</v>
      </c>
      <c r="G76" s="1">
        <f t="shared" si="13"/>
        <v>3</v>
      </c>
      <c r="H76" s="1">
        <f t="shared" si="13"/>
        <v>0</v>
      </c>
      <c r="I76" s="1">
        <f t="shared" si="13"/>
        <v>0</v>
      </c>
      <c r="J76" s="1">
        <f t="shared" si="13"/>
        <v>0</v>
      </c>
      <c r="K76" s="1">
        <f t="shared" si="13"/>
        <v>0</v>
      </c>
      <c r="L76" s="1">
        <f t="shared" si="13"/>
        <v>0</v>
      </c>
      <c r="M76" s="1">
        <f t="shared" si="13"/>
        <v>5</v>
      </c>
      <c r="N76" s="1">
        <f t="shared" si="13"/>
        <v>4</v>
      </c>
      <c r="O76" s="1">
        <f t="shared" si="13"/>
        <v>0</v>
      </c>
      <c r="P76" s="1">
        <f t="shared" si="13"/>
        <v>3</v>
      </c>
      <c r="Q76" s="1">
        <f t="shared" si="13"/>
        <v>0</v>
      </c>
      <c r="R76" s="1">
        <f t="shared" si="13"/>
        <v>0</v>
      </c>
      <c r="S76" s="1">
        <f t="shared" si="13"/>
        <v>0</v>
      </c>
      <c r="T76" s="1">
        <f t="shared" si="13"/>
        <v>0</v>
      </c>
      <c r="U76" s="1">
        <f t="shared" si="13"/>
        <v>0</v>
      </c>
      <c r="V76" s="1">
        <f t="shared" si="13"/>
        <v>0</v>
      </c>
      <c r="W76" s="1">
        <f t="shared" si="13"/>
        <v>0</v>
      </c>
      <c r="X76" s="1">
        <f t="shared" si="13"/>
        <v>0</v>
      </c>
      <c r="Y76" s="1">
        <f t="shared" si="13"/>
        <v>0</v>
      </c>
      <c r="Z76" s="39">
        <f t="shared" si="13"/>
        <v>49</v>
      </c>
    </row>
    <row r="77" spans="1:155" x14ac:dyDescent="0.3">
      <c r="A77" s="153"/>
      <c r="B77" s="135">
        <v>2015</v>
      </c>
      <c r="C77" s="1">
        <f>SUM(C54,C58)</f>
        <v>54</v>
      </c>
      <c r="D77" s="1">
        <f t="shared" ref="D77:Z77" si="14">SUM(D$54,D$58)</f>
        <v>0</v>
      </c>
      <c r="E77" s="1">
        <f t="shared" si="14"/>
        <v>0</v>
      </c>
      <c r="F77" s="1">
        <f t="shared" si="14"/>
        <v>0</v>
      </c>
      <c r="G77" s="1">
        <f t="shared" si="14"/>
        <v>10</v>
      </c>
      <c r="H77" s="1">
        <f t="shared" si="14"/>
        <v>0</v>
      </c>
      <c r="I77" s="1">
        <f t="shared" si="14"/>
        <v>1</v>
      </c>
      <c r="J77" s="1">
        <f t="shared" si="14"/>
        <v>0</v>
      </c>
      <c r="K77" s="1">
        <f t="shared" si="14"/>
        <v>0</v>
      </c>
      <c r="L77" s="1">
        <f t="shared" si="14"/>
        <v>1</v>
      </c>
      <c r="M77" s="1">
        <f t="shared" si="14"/>
        <v>2</v>
      </c>
      <c r="N77" s="1">
        <f t="shared" si="14"/>
        <v>7</v>
      </c>
      <c r="O77" s="1">
        <f t="shared" si="14"/>
        <v>0</v>
      </c>
      <c r="P77" s="1">
        <f t="shared" si="14"/>
        <v>0</v>
      </c>
      <c r="Q77" s="1">
        <f t="shared" si="14"/>
        <v>0</v>
      </c>
      <c r="R77" s="1">
        <f t="shared" si="14"/>
        <v>0</v>
      </c>
      <c r="S77" s="1">
        <f t="shared" si="14"/>
        <v>0</v>
      </c>
      <c r="T77" s="1">
        <f t="shared" si="14"/>
        <v>0</v>
      </c>
      <c r="U77" s="1">
        <f t="shared" si="14"/>
        <v>0</v>
      </c>
      <c r="V77" s="1">
        <f t="shared" si="14"/>
        <v>0</v>
      </c>
      <c r="W77" s="1">
        <f t="shared" si="14"/>
        <v>0</v>
      </c>
      <c r="X77" s="1">
        <f t="shared" si="14"/>
        <v>0</v>
      </c>
      <c r="Y77" s="1">
        <f t="shared" si="14"/>
        <v>5</v>
      </c>
      <c r="Z77" s="39">
        <f t="shared" si="14"/>
        <v>80</v>
      </c>
    </row>
    <row r="78" spans="1:155" x14ac:dyDescent="0.3">
      <c r="A78" s="153"/>
      <c r="B78" s="135">
        <v>2016</v>
      </c>
      <c r="C78" s="1">
        <f>SUM(C55,C59)</f>
        <v>22</v>
      </c>
      <c r="D78" s="1">
        <f t="shared" ref="D78:Z78" si="15">SUM(D$55,D$59)</f>
        <v>0</v>
      </c>
      <c r="E78" s="1">
        <f t="shared" si="15"/>
        <v>0</v>
      </c>
      <c r="F78" s="1">
        <f t="shared" si="15"/>
        <v>0</v>
      </c>
      <c r="G78" s="1">
        <f t="shared" si="15"/>
        <v>4</v>
      </c>
      <c r="H78" s="1">
        <f t="shared" si="15"/>
        <v>0</v>
      </c>
      <c r="I78" s="1">
        <f t="shared" si="15"/>
        <v>0</v>
      </c>
      <c r="J78" s="1">
        <f t="shared" si="15"/>
        <v>0</v>
      </c>
      <c r="K78" s="1">
        <f t="shared" si="15"/>
        <v>0</v>
      </c>
      <c r="L78" s="1">
        <f t="shared" si="15"/>
        <v>1</v>
      </c>
      <c r="M78" s="1">
        <f t="shared" si="15"/>
        <v>5</v>
      </c>
      <c r="N78" s="1">
        <f t="shared" si="15"/>
        <v>5</v>
      </c>
      <c r="O78" s="1">
        <f t="shared" si="15"/>
        <v>0</v>
      </c>
      <c r="P78" s="1">
        <f t="shared" si="15"/>
        <v>0</v>
      </c>
      <c r="Q78" s="1">
        <f t="shared" si="15"/>
        <v>0</v>
      </c>
      <c r="R78" s="1">
        <f t="shared" si="15"/>
        <v>0</v>
      </c>
      <c r="S78" s="1">
        <f t="shared" si="15"/>
        <v>0</v>
      </c>
      <c r="T78" s="1">
        <f t="shared" si="15"/>
        <v>1</v>
      </c>
      <c r="U78" s="1">
        <f t="shared" si="15"/>
        <v>1</v>
      </c>
      <c r="V78" s="1">
        <f t="shared" si="15"/>
        <v>1</v>
      </c>
      <c r="W78" s="1">
        <f t="shared" si="15"/>
        <v>0</v>
      </c>
      <c r="X78" s="1">
        <f t="shared" si="15"/>
        <v>0</v>
      </c>
      <c r="Y78" s="1">
        <f t="shared" si="15"/>
        <v>4</v>
      </c>
      <c r="Z78" s="39">
        <f t="shared" si="15"/>
        <v>44</v>
      </c>
    </row>
    <row r="79" spans="1:155" x14ac:dyDescent="0.3">
      <c r="A79" s="154"/>
      <c r="B79" s="136" t="s">
        <v>28</v>
      </c>
      <c r="C79" s="27">
        <f>SUM(C73:C78)</f>
        <v>201</v>
      </c>
      <c r="D79" s="27">
        <f t="shared" ref="D79:Z79" si="16">SUM(D$73:D$78)</f>
        <v>0</v>
      </c>
      <c r="E79" s="27">
        <f t="shared" si="16"/>
        <v>8</v>
      </c>
      <c r="F79" s="27">
        <f t="shared" si="16"/>
        <v>14</v>
      </c>
      <c r="G79" s="27">
        <f t="shared" si="16"/>
        <v>19</v>
      </c>
      <c r="H79" s="27">
        <f t="shared" si="16"/>
        <v>0</v>
      </c>
      <c r="I79" s="27">
        <f t="shared" si="16"/>
        <v>1</v>
      </c>
      <c r="J79" s="27">
        <f t="shared" si="16"/>
        <v>1</v>
      </c>
      <c r="K79" s="27">
        <f t="shared" si="16"/>
        <v>0</v>
      </c>
      <c r="L79" s="27">
        <f t="shared" si="16"/>
        <v>4</v>
      </c>
      <c r="M79" s="27">
        <f t="shared" si="16"/>
        <v>17</v>
      </c>
      <c r="N79" s="27">
        <f t="shared" si="16"/>
        <v>30</v>
      </c>
      <c r="O79" s="27">
        <f t="shared" si="16"/>
        <v>0</v>
      </c>
      <c r="P79" s="27">
        <f t="shared" si="16"/>
        <v>3</v>
      </c>
      <c r="Q79" s="27">
        <f t="shared" si="16"/>
        <v>0</v>
      </c>
      <c r="R79" s="27">
        <f t="shared" si="16"/>
        <v>0</v>
      </c>
      <c r="S79" s="27">
        <f t="shared" si="16"/>
        <v>0</v>
      </c>
      <c r="T79" s="27">
        <f t="shared" si="16"/>
        <v>22</v>
      </c>
      <c r="U79" s="27">
        <f t="shared" si="16"/>
        <v>1</v>
      </c>
      <c r="V79" s="27">
        <f t="shared" si="16"/>
        <v>1</v>
      </c>
      <c r="W79" s="27">
        <f t="shared" si="16"/>
        <v>0</v>
      </c>
      <c r="X79" s="27">
        <f t="shared" si="16"/>
        <v>1</v>
      </c>
      <c r="Y79" s="27">
        <f t="shared" si="16"/>
        <v>18</v>
      </c>
      <c r="Z79" s="39">
        <f t="shared" si="16"/>
        <v>341</v>
      </c>
    </row>
    <row r="80" spans="1:155" x14ac:dyDescent="0.3">
      <c r="A80" s="157" t="s">
        <v>262</v>
      </c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155" x14ac:dyDescent="0.3">
      <c r="A81" s="152" t="s">
        <v>253</v>
      </c>
      <c r="B81" s="134" t="s">
        <v>11</v>
      </c>
      <c r="C81" s="1">
        <f t="shared" ref="C81:Y81" si="17">SUM(C2:C6)</f>
        <v>0</v>
      </c>
      <c r="D81" s="1">
        <f t="shared" si="17"/>
        <v>0</v>
      </c>
      <c r="E81" s="1">
        <f t="shared" si="17"/>
        <v>1</v>
      </c>
      <c r="F81" s="1">
        <f t="shared" si="17"/>
        <v>8</v>
      </c>
      <c r="G81" s="1">
        <f t="shared" si="17"/>
        <v>21</v>
      </c>
      <c r="H81" s="1">
        <f t="shared" si="17"/>
        <v>2</v>
      </c>
      <c r="I81" s="1">
        <f t="shared" si="17"/>
        <v>0</v>
      </c>
      <c r="J81" s="1">
        <f t="shared" si="17"/>
        <v>0</v>
      </c>
      <c r="K81" s="1">
        <f t="shared" si="17"/>
        <v>2</v>
      </c>
      <c r="L81" s="1">
        <f t="shared" si="17"/>
        <v>18</v>
      </c>
      <c r="M81" s="1">
        <f t="shared" si="17"/>
        <v>22</v>
      </c>
      <c r="N81" s="1">
        <f t="shared" si="17"/>
        <v>29</v>
      </c>
      <c r="O81" s="1">
        <f t="shared" si="17"/>
        <v>0</v>
      </c>
      <c r="P81" s="1">
        <f t="shared" si="17"/>
        <v>26</v>
      </c>
      <c r="Q81" s="1">
        <f t="shared" si="17"/>
        <v>10</v>
      </c>
      <c r="R81" s="1">
        <f t="shared" si="17"/>
        <v>0</v>
      </c>
      <c r="S81" s="1">
        <f t="shared" si="17"/>
        <v>16</v>
      </c>
      <c r="T81" s="1">
        <f t="shared" si="17"/>
        <v>46</v>
      </c>
      <c r="U81" s="1">
        <f t="shared" si="17"/>
        <v>21</v>
      </c>
      <c r="V81" s="1">
        <f t="shared" si="17"/>
        <v>34</v>
      </c>
      <c r="W81" s="1">
        <f t="shared" si="17"/>
        <v>0</v>
      </c>
      <c r="X81" s="1">
        <f t="shared" si="17"/>
        <v>0</v>
      </c>
      <c r="Y81" s="1">
        <f t="shared" si="17"/>
        <v>77</v>
      </c>
      <c r="Z81" s="39">
        <f>SUM(C81:Y81)</f>
        <v>333</v>
      </c>
    </row>
    <row r="82" spans="1:155" x14ac:dyDescent="0.3">
      <c r="A82" s="153"/>
      <c r="B82" s="135" t="s">
        <v>13</v>
      </c>
      <c r="C82" s="1">
        <f t="shared" ref="C82:W82" si="18">SUM(C7:C11)</f>
        <v>1</v>
      </c>
      <c r="D82" s="1">
        <f t="shared" si="18"/>
        <v>0</v>
      </c>
      <c r="E82" s="1">
        <f t="shared" si="18"/>
        <v>1</v>
      </c>
      <c r="F82" s="1">
        <f t="shared" si="18"/>
        <v>12</v>
      </c>
      <c r="G82" s="1">
        <f t="shared" si="18"/>
        <v>39</v>
      </c>
      <c r="H82" s="1">
        <f t="shared" si="18"/>
        <v>2</v>
      </c>
      <c r="I82" s="1">
        <f t="shared" si="18"/>
        <v>1</v>
      </c>
      <c r="J82" s="1">
        <f t="shared" si="18"/>
        <v>0</v>
      </c>
      <c r="K82" s="1">
        <f t="shared" si="18"/>
        <v>2</v>
      </c>
      <c r="L82" s="1">
        <f t="shared" si="18"/>
        <v>11</v>
      </c>
      <c r="M82" s="1">
        <f t="shared" si="18"/>
        <v>31</v>
      </c>
      <c r="N82" s="1">
        <f t="shared" si="18"/>
        <v>13</v>
      </c>
      <c r="O82" s="1">
        <f t="shared" si="18"/>
        <v>0</v>
      </c>
      <c r="P82" s="1">
        <f t="shared" si="18"/>
        <v>14</v>
      </c>
      <c r="Q82" s="1">
        <f t="shared" si="18"/>
        <v>8</v>
      </c>
      <c r="R82" s="1">
        <f t="shared" si="18"/>
        <v>0</v>
      </c>
      <c r="S82" s="1">
        <f t="shared" si="18"/>
        <v>18</v>
      </c>
      <c r="T82" s="1">
        <f t="shared" si="18"/>
        <v>44</v>
      </c>
      <c r="U82" s="1">
        <f t="shared" si="18"/>
        <v>19</v>
      </c>
      <c r="V82" s="1">
        <f t="shared" si="18"/>
        <v>27</v>
      </c>
      <c r="W82" s="1">
        <f t="shared" si="18"/>
        <v>0</v>
      </c>
      <c r="X82" s="1">
        <f t="shared" ref="X82:X96" si="19">SUM(X3:X7)</f>
        <v>0</v>
      </c>
      <c r="Y82" s="1">
        <f>SUM(Y7:Y11)</f>
        <v>118</v>
      </c>
      <c r="Z82" s="39">
        <f t="shared" ref="Z82:Z109" si="20">SUM(C82:Y82)</f>
        <v>361</v>
      </c>
    </row>
    <row r="83" spans="1:155" x14ac:dyDescent="0.3">
      <c r="A83" s="153"/>
      <c r="B83" s="135" t="s">
        <v>14</v>
      </c>
      <c r="C83" s="1">
        <f t="shared" ref="C83:W83" si="21">SUM(C12:C16)</f>
        <v>0</v>
      </c>
      <c r="D83" s="1">
        <f t="shared" si="21"/>
        <v>0</v>
      </c>
      <c r="E83" s="1">
        <f t="shared" si="21"/>
        <v>0</v>
      </c>
      <c r="F83" s="1">
        <f t="shared" si="21"/>
        <v>6</v>
      </c>
      <c r="G83" s="1">
        <f t="shared" si="21"/>
        <v>25</v>
      </c>
      <c r="H83" s="1">
        <f t="shared" si="21"/>
        <v>2</v>
      </c>
      <c r="I83" s="1">
        <f t="shared" si="21"/>
        <v>0</v>
      </c>
      <c r="J83" s="1">
        <f t="shared" si="21"/>
        <v>0</v>
      </c>
      <c r="K83" s="1">
        <f t="shared" si="21"/>
        <v>0</v>
      </c>
      <c r="L83" s="1">
        <f t="shared" si="21"/>
        <v>8</v>
      </c>
      <c r="M83" s="1">
        <f t="shared" si="21"/>
        <v>24</v>
      </c>
      <c r="N83" s="1">
        <f t="shared" si="21"/>
        <v>14</v>
      </c>
      <c r="O83" s="1">
        <f t="shared" si="21"/>
        <v>0</v>
      </c>
      <c r="P83" s="1">
        <f t="shared" si="21"/>
        <v>16</v>
      </c>
      <c r="Q83" s="1">
        <f t="shared" si="21"/>
        <v>11</v>
      </c>
      <c r="R83" s="1">
        <f t="shared" si="21"/>
        <v>0</v>
      </c>
      <c r="S83" s="1">
        <f t="shared" si="21"/>
        <v>8</v>
      </c>
      <c r="T83" s="1">
        <f t="shared" si="21"/>
        <v>27</v>
      </c>
      <c r="U83" s="1">
        <f t="shared" si="21"/>
        <v>10</v>
      </c>
      <c r="V83" s="1">
        <f t="shared" si="21"/>
        <v>26</v>
      </c>
      <c r="W83" s="1">
        <f t="shared" si="21"/>
        <v>0</v>
      </c>
      <c r="X83" s="1">
        <f t="shared" si="19"/>
        <v>0</v>
      </c>
      <c r="Y83" s="1">
        <f>SUM(Y12:Y16)</f>
        <v>65</v>
      </c>
      <c r="Z83" s="39">
        <f t="shared" si="20"/>
        <v>242</v>
      </c>
    </row>
    <row r="84" spans="1:155" x14ac:dyDescent="0.3">
      <c r="A84" s="153"/>
      <c r="B84" s="135" t="s">
        <v>17</v>
      </c>
      <c r="C84" s="1">
        <f t="shared" ref="C84:W84" si="22">SUM(C17:C21)</f>
        <v>0</v>
      </c>
      <c r="D84" s="1">
        <f t="shared" si="22"/>
        <v>0</v>
      </c>
      <c r="E84" s="1">
        <f t="shared" si="22"/>
        <v>1</v>
      </c>
      <c r="F84" s="1">
        <f t="shared" si="22"/>
        <v>14</v>
      </c>
      <c r="G84" s="1">
        <f t="shared" si="22"/>
        <v>24</v>
      </c>
      <c r="H84" s="1">
        <f t="shared" si="22"/>
        <v>5</v>
      </c>
      <c r="I84" s="1">
        <f t="shared" si="22"/>
        <v>1</v>
      </c>
      <c r="J84" s="1">
        <f t="shared" si="22"/>
        <v>1</v>
      </c>
      <c r="K84" s="1">
        <f t="shared" si="22"/>
        <v>5</v>
      </c>
      <c r="L84" s="1">
        <f t="shared" si="22"/>
        <v>11</v>
      </c>
      <c r="M84" s="1">
        <f t="shared" si="22"/>
        <v>23</v>
      </c>
      <c r="N84" s="1">
        <f t="shared" si="22"/>
        <v>9</v>
      </c>
      <c r="O84" s="1">
        <f t="shared" si="22"/>
        <v>0</v>
      </c>
      <c r="P84" s="1">
        <f t="shared" si="22"/>
        <v>8</v>
      </c>
      <c r="Q84" s="1">
        <f t="shared" si="22"/>
        <v>4</v>
      </c>
      <c r="R84" s="1">
        <f t="shared" si="22"/>
        <v>0</v>
      </c>
      <c r="S84" s="1">
        <f t="shared" si="22"/>
        <v>2</v>
      </c>
      <c r="T84" s="1">
        <f t="shared" si="22"/>
        <v>54</v>
      </c>
      <c r="U84" s="1">
        <f t="shared" si="22"/>
        <v>5</v>
      </c>
      <c r="V84" s="1">
        <f t="shared" si="22"/>
        <v>20</v>
      </c>
      <c r="W84" s="1">
        <f t="shared" si="22"/>
        <v>0</v>
      </c>
      <c r="X84" s="1">
        <f t="shared" si="19"/>
        <v>0</v>
      </c>
      <c r="Y84" s="1">
        <f>SUM(Y17:Y21)</f>
        <v>51</v>
      </c>
      <c r="Z84" s="39">
        <f t="shared" si="20"/>
        <v>238</v>
      </c>
    </row>
    <row r="85" spans="1:155" x14ac:dyDescent="0.3">
      <c r="A85" s="153"/>
      <c r="B85" s="135" t="s">
        <v>19</v>
      </c>
      <c r="C85" s="1">
        <f t="shared" ref="C85:W85" si="23">SUM(C22:C25)</f>
        <v>0</v>
      </c>
      <c r="D85" s="1">
        <f t="shared" si="23"/>
        <v>0</v>
      </c>
      <c r="E85" s="1">
        <f t="shared" si="23"/>
        <v>0</v>
      </c>
      <c r="F85" s="1">
        <f t="shared" si="23"/>
        <v>5</v>
      </c>
      <c r="G85" s="1">
        <f t="shared" si="23"/>
        <v>36</v>
      </c>
      <c r="H85" s="1">
        <f t="shared" si="23"/>
        <v>4</v>
      </c>
      <c r="I85" s="1">
        <f t="shared" si="23"/>
        <v>0</v>
      </c>
      <c r="J85" s="1">
        <f t="shared" si="23"/>
        <v>0</v>
      </c>
      <c r="K85" s="1">
        <f t="shared" si="23"/>
        <v>0</v>
      </c>
      <c r="L85" s="1">
        <f t="shared" si="23"/>
        <v>6</v>
      </c>
      <c r="M85" s="1">
        <f t="shared" si="23"/>
        <v>14</v>
      </c>
      <c r="N85" s="1">
        <f t="shared" si="23"/>
        <v>8</v>
      </c>
      <c r="O85" s="1">
        <f t="shared" si="23"/>
        <v>1</v>
      </c>
      <c r="P85" s="1">
        <f t="shared" si="23"/>
        <v>7</v>
      </c>
      <c r="Q85" s="1">
        <f t="shared" si="23"/>
        <v>6</v>
      </c>
      <c r="R85" s="1">
        <f t="shared" si="23"/>
        <v>0</v>
      </c>
      <c r="S85" s="1">
        <f t="shared" si="23"/>
        <v>0</v>
      </c>
      <c r="T85" s="1">
        <f t="shared" si="23"/>
        <v>37</v>
      </c>
      <c r="U85" s="1">
        <f t="shared" si="23"/>
        <v>11</v>
      </c>
      <c r="V85" s="1">
        <f t="shared" si="23"/>
        <v>33</v>
      </c>
      <c r="W85" s="1">
        <f t="shared" si="23"/>
        <v>0</v>
      </c>
      <c r="X85" s="1">
        <f t="shared" si="19"/>
        <v>0</v>
      </c>
      <c r="Y85" s="1">
        <f>SUM(Y22:Y25)</f>
        <v>46</v>
      </c>
      <c r="Z85" s="39">
        <f t="shared" si="20"/>
        <v>214</v>
      </c>
    </row>
    <row r="86" spans="1:155" x14ac:dyDescent="0.3">
      <c r="A86" s="153"/>
      <c r="B86" s="135" t="s">
        <v>21</v>
      </c>
      <c r="C86" s="1">
        <f t="shared" ref="C86:W86" si="24">SUM(C26:C29)</f>
        <v>4</v>
      </c>
      <c r="D86" s="1">
        <f t="shared" si="24"/>
        <v>0</v>
      </c>
      <c r="E86" s="1">
        <f t="shared" si="24"/>
        <v>0</v>
      </c>
      <c r="F86" s="1">
        <f t="shared" si="24"/>
        <v>12</v>
      </c>
      <c r="G86" s="1">
        <f t="shared" si="24"/>
        <v>24</v>
      </c>
      <c r="H86" s="1">
        <f t="shared" si="24"/>
        <v>0</v>
      </c>
      <c r="I86" s="1">
        <f t="shared" si="24"/>
        <v>1</v>
      </c>
      <c r="J86" s="1">
        <f t="shared" si="24"/>
        <v>1</v>
      </c>
      <c r="K86" s="1">
        <f t="shared" si="24"/>
        <v>0</v>
      </c>
      <c r="L86" s="1">
        <f t="shared" si="24"/>
        <v>6</v>
      </c>
      <c r="M86" s="1">
        <f t="shared" si="24"/>
        <v>19</v>
      </c>
      <c r="N86" s="1">
        <f t="shared" si="24"/>
        <v>9</v>
      </c>
      <c r="O86" s="1">
        <f t="shared" si="24"/>
        <v>0</v>
      </c>
      <c r="P86" s="1">
        <f t="shared" si="24"/>
        <v>6</v>
      </c>
      <c r="Q86" s="1">
        <f t="shared" si="24"/>
        <v>3</v>
      </c>
      <c r="R86" s="1">
        <f t="shared" si="24"/>
        <v>4</v>
      </c>
      <c r="S86" s="1">
        <f t="shared" si="24"/>
        <v>2</v>
      </c>
      <c r="T86" s="1">
        <f t="shared" si="24"/>
        <v>37</v>
      </c>
      <c r="U86" s="1">
        <f t="shared" si="24"/>
        <v>4</v>
      </c>
      <c r="V86" s="1">
        <f t="shared" si="24"/>
        <v>11</v>
      </c>
      <c r="W86" s="1">
        <f t="shared" si="24"/>
        <v>0</v>
      </c>
      <c r="X86" s="1">
        <f t="shared" si="19"/>
        <v>0</v>
      </c>
      <c r="Y86" s="1">
        <f>SUM(Y26:Y29)</f>
        <v>40</v>
      </c>
      <c r="Z86" s="39">
        <f t="shared" si="20"/>
        <v>183</v>
      </c>
    </row>
    <row r="87" spans="1:155" x14ac:dyDescent="0.3">
      <c r="A87" s="153"/>
      <c r="B87" s="135" t="s">
        <v>165</v>
      </c>
      <c r="C87" s="1">
        <f t="shared" ref="C87:W87" si="25">C30</f>
        <v>0</v>
      </c>
      <c r="D87" s="1">
        <f t="shared" si="25"/>
        <v>0</v>
      </c>
      <c r="E87" s="1">
        <f t="shared" si="25"/>
        <v>0</v>
      </c>
      <c r="F87" s="1">
        <f t="shared" si="25"/>
        <v>1</v>
      </c>
      <c r="G87" s="1">
        <f t="shared" si="25"/>
        <v>7</v>
      </c>
      <c r="H87" s="1">
        <f t="shared" si="25"/>
        <v>0</v>
      </c>
      <c r="I87" s="1">
        <f t="shared" si="25"/>
        <v>0</v>
      </c>
      <c r="J87" s="1">
        <f t="shared" si="25"/>
        <v>0</v>
      </c>
      <c r="K87" s="1">
        <f t="shared" si="25"/>
        <v>0</v>
      </c>
      <c r="L87" s="1">
        <f t="shared" si="25"/>
        <v>0</v>
      </c>
      <c r="M87" s="1">
        <f t="shared" si="25"/>
        <v>6</v>
      </c>
      <c r="N87" s="1">
        <f t="shared" si="25"/>
        <v>5</v>
      </c>
      <c r="O87" s="1">
        <f t="shared" si="25"/>
        <v>0</v>
      </c>
      <c r="P87" s="1">
        <f t="shared" si="25"/>
        <v>1</v>
      </c>
      <c r="Q87" s="1">
        <f t="shared" si="25"/>
        <v>4</v>
      </c>
      <c r="R87" s="1">
        <f t="shared" si="25"/>
        <v>0</v>
      </c>
      <c r="S87" s="1">
        <f t="shared" si="25"/>
        <v>3</v>
      </c>
      <c r="T87" s="1">
        <f t="shared" si="25"/>
        <v>12</v>
      </c>
      <c r="U87" s="1">
        <f t="shared" si="25"/>
        <v>0</v>
      </c>
      <c r="V87" s="1">
        <f t="shared" si="25"/>
        <v>9</v>
      </c>
      <c r="W87" s="1">
        <f t="shared" si="25"/>
        <v>0</v>
      </c>
      <c r="X87" s="1">
        <f t="shared" si="19"/>
        <v>0</v>
      </c>
      <c r="Y87" s="1">
        <f>Y30</f>
        <v>9</v>
      </c>
      <c r="Z87" s="39">
        <f t="shared" si="20"/>
        <v>57</v>
      </c>
    </row>
    <row r="88" spans="1:155" x14ac:dyDescent="0.3">
      <c r="A88" s="153"/>
      <c r="B88" s="135" t="s">
        <v>164</v>
      </c>
      <c r="C88" s="1">
        <f t="shared" ref="C88:W88" si="26">C31</f>
        <v>0</v>
      </c>
      <c r="D88" s="1">
        <f t="shared" si="26"/>
        <v>0</v>
      </c>
      <c r="E88" s="1">
        <f t="shared" si="26"/>
        <v>0</v>
      </c>
      <c r="F88" s="1">
        <f t="shared" si="26"/>
        <v>3</v>
      </c>
      <c r="G88" s="1">
        <f t="shared" si="26"/>
        <v>3</v>
      </c>
      <c r="H88" s="1">
        <f t="shared" si="26"/>
        <v>0</v>
      </c>
      <c r="I88" s="1">
        <f t="shared" si="26"/>
        <v>0</v>
      </c>
      <c r="J88" s="1">
        <f t="shared" si="26"/>
        <v>0</v>
      </c>
      <c r="K88" s="1">
        <f t="shared" si="26"/>
        <v>0</v>
      </c>
      <c r="L88" s="1">
        <f t="shared" si="26"/>
        <v>2</v>
      </c>
      <c r="M88" s="1">
        <f t="shared" si="26"/>
        <v>5</v>
      </c>
      <c r="N88" s="1">
        <f t="shared" si="26"/>
        <v>6</v>
      </c>
      <c r="O88" s="1">
        <f t="shared" si="26"/>
        <v>0</v>
      </c>
      <c r="P88" s="1">
        <f t="shared" si="26"/>
        <v>3</v>
      </c>
      <c r="Q88" s="1">
        <f t="shared" si="26"/>
        <v>6</v>
      </c>
      <c r="R88" s="1">
        <f t="shared" si="26"/>
        <v>0</v>
      </c>
      <c r="S88" s="1">
        <f t="shared" si="26"/>
        <v>0</v>
      </c>
      <c r="T88" s="1">
        <f t="shared" si="26"/>
        <v>5</v>
      </c>
      <c r="U88" s="1">
        <f t="shared" si="26"/>
        <v>0</v>
      </c>
      <c r="V88" s="1">
        <f t="shared" si="26"/>
        <v>6</v>
      </c>
      <c r="W88" s="1">
        <f t="shared" si="26"/>
        <v>0</v>
      </c>
      <c r="X88" s="1">
        <f t="shared" si="19"/>
        <v>0</v>
      </c>
      <c r="Y88" s="1">
        <f>Y31</f>
        <v>9</v>
      </c>
      <c r="Z88" s="39">
        <f t="shared" si="20"/>
        <v>48</v>
      </c>
    </row>
    <row r="89" spans="1:155" x14ac:dyDescent="0.3">
      <c r="A89" s="153"/>
      <c r="B89" s="135" t="s">
        <v>163</v>
      </c>
      <c r="C89" s="1">
        <f t="shared" ref="C89:W89" si="27">C32</f>
        <v>0</v>
      </c>
      <c r="D89" s="1">
        <f t="shared" si="27"/>
        <v>0</v>
      </c>
      <c r="E89" s="1">
        <f t="shared" si="27"/>
        <v>0</v>
      </c>
      <c r="F89" s="1">
        <f t="shared" si="27"/>
        <v>2</v>
      </c>
      <c r="G89" s="1">
        <f t="shared" si="27"/>
        <v>0</v>
      </c>
      <c r="H89" s="1">
        <f t="shared" si="27"/>
        <v>1</v>
      </c>
      <c r="I89" s="1">
        <f t="shared" si="27"/>
        <v>0</v>
      </c>
      <c r="J89" s="1">
        <f t="shared" si="27"/>
        <v>0</v>
      </c>
      <c r="K89" s="1">
        <f t="shared" si="27"/>
        <v>0</v>
      </c>
      <c r="L89" s="1">
        <f t="shared" si="27"/>
        <v>0</v>
      </c>
      <c r="M89" s="1">
        <f t="shared" si="27"/>
        <v>5</v>
      </c>
      <c r="N89" s="1">
        <f t="shared" si="27"/>
        <v>2</v>
      </c>
      <c r="O89" s="1">
        <f t="shared" si="27"/>
        <v>0</v>
      </c>
      <c r="P89" s="1">
        <f t="shared" si="27"/>
        <v>2</v>
      </c>
      <c r="Q89" s="1">
        <f t="shared" si="27"/>
        <v>0</v>
      </c>
      <c r="R89" s="1">
        <f t="shared" si="27"/>
        <v>0</v>
      </c>
      <c r="S89" s="1">
        <f t="shared" si="27"/>
        <v>2</v>
      </c>
      <c r="T89" s="1">
        <f t="shared" si="27"/>
        <v>18</v>
      </c>
      <c r="U89" s="1">
        <f t="shared" si="27"/>
        <v>0</v>
      </c>
      <c r="V89" s="1">
        <f t="shared" si="27"/>
        <v>14</v>
      </c>
      <c r="W89" s="1">
        <f t="shared" si="27"/>
        <v>0</v>
      </c>
      <c r="X89" s="1">
        <f t="shared" si="19"/>
        <v>0</v>
      </c>
      <c r="Y89" s="1">
        <f>Y32</f>
        <v>14</v>
      </c>
      <c r="Z89" s="39">
        <f t="shared" si="20"/>
        <v>60</v>
      </c>
    </row>
    <row r="90" spans="1:155" s="26" customFormat="1" x14ac:dyDescent="0.3">
      <c r="A90" s="153"/>
      <c r="B90" s="135" t="s">
        <v>166</v>
      </c>
      <c r="C90" s="1">
        <f t="shared" ref="C90:W90" si="28">C33</f>
        <v>0</v>
      </c>
      <c r="D90" s="1">
        <f t="shared" si="28"/>
        <v>0</v>
      </c>
      <c r="E90" s="1">
        <f t="shared" si="28"/>
        <v>0</v>
      </c>
      <c r="F90" s="1">
        <f t="shared" si="28"/>
        <v>4</v>
      </c>
      <c r="G90" s="1">
        <f t="shared" si="28"/>
        <v>3</v>
      </c>
      <c r="H90" s="1">
        <f t="shared" si="28"/>
        <v>0</v>
      </c>
      <c r="I90" s="1">
        <f t="shared" si="28"/>
        <v>0</v>
      </c>
      <c r="J90" s="1">
        <f t="shared" si="28"/>
        <v>1</v>
      </c>
      <c r="K90" s="1">
        <f t="shared" si="28"/>
        <v>0</v>
      </c>
      <c r="L90" s="1">
        <f t="shared" si="28"/>
        <v>0</v>
      </c>
      <c r="M90" s="1">
        <f t="shared" si="28"/>
        <v>5</v>
      </c>
      <c r="N90" s="1">
        <f t="shared" si="28"/>
        <v>4</v>
      </c>
      <c r="O90" s="1">
        <f t="shared" si="28"/>
        <v>0</v>
      </c>
      <c r="P90" s="1">
        <f t="shared" si="28"/>
        <v>2</v>
      </c>
      <c r="Q90" s="1">
        <f t="shared" si="28"/>
        <v>5</v>
      </c>
      <c r="R90" s="1">
        <f t="shared" si="28"/>
        <v>0</v>
      </c>
      <c r="S90" s="1">
        <f t="shared" si="28"/>
        <v>2</v>
      </c>
      <c r="T90" s="1">
        <f t="shared" si="28"/>
        <v>11</v>
      </c>
      <c r="U90" s="1">
        <f t="shared" si="28"/>
        <v>0</v>
      </c>
      <c r="V90" s="1">
        <f t="shared" si="28"/>
        <v>8</v>
      </c>
      <c r="W90" s="1">
        <f t="shared" si="28"/>
        <v>0</v>
      </c>
      <c r="X90" s="1">
        <f t="shared" si="19"/>
        <v>0</v>
      </c>
      <c r="Y90" s="1">
        <f>Y33</f>
        <v>10</v>
      </c>
      <c r="Z90" s="39">
        <f t="shared" si="20"/>
        <v>55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</row>
    <row r="91" spans="1:155" s="26" customFormat="1" x14ac:dyDescent="0.3">
      <c r="A91" s="153"/>
      <c r="B91" s="135" t="s">
        <v>24</v>
      </c>
      <c r="C91" s="1">
        <f t="shared" ref="C91:W91" si="29">SUM(C34:C38)</f>
        <v>0</v>
      </c>
      <c r="D91" s="1">
        <f t="shared" si="29"/>
        <v>0</v>
      </c>
      <c r="E91" s="1">
        <f t="shared" si="29"/>
        <v>0</v>
      </c>
      <c r="F91" s="1">
        <f t="shared" si="29"/>
        <v>12</v>
      </c>
      <c r="G91" s="1">
        <f t="shared" si="29"/>
        <v>23</v>
      </c>
      <c r="H91" s="1">
        <f t="shared" si="29"/>
        <v>3</v>
      </c>
      <c r="I91" s="1">
        <f t="shared" si="29"/>
        <v>1</v>
      </c>
      <c r="J91" s="1">
        <f t="shared" si="29"/>
        <v>0</v>
      </c>
      <c r="K91" s="1">
        <f t="shared" si="29"/>
        <v>0</v>
      </c>
      <c r="L91" s="1">
        <f t="shared" si="29"/>
        <v>14</v>
      </c>
      <c r="M91" s="1">
        <f t="shared" si="29"/>
        <v>20</v>
      </c>
      <c r="N91" s="1">
        <f t="shared" si="29"/>
        <v>11</v>
      </c>
      <c r="O91" s="1">
        <f t="shared" si="29"/>
        <v>1</v>
      </c>
      <c r="P91" s="1">
        <f t="shared" si="29"/>
        <v>9</v>
      </c>
      <c r="Q91" s="1">
        <f t="shared" si="29"/>
        <v>12</v>
      </c>
      <c r="R91" s="1">
        <f t="shared" si="29"/>
        <v>0</v>
      </c>
      <c r="S91" s="1">
        <f t="shared" si="29"/>
        <v>6</v>
      </c>
      <c r="T91" s="1">
        <f t="shared" si="29"/>
        <v>57</v>
      </c>
      <c r="U91" s="1">
        <f t="shared" si="29"/>
        <v>9</v>
      </c>
      <c r="V91" s="1">
        <f t="shared" si="29"/>
        <v>26</v>
      </c>
      <c r="W91" s="1">
        <f t="shared" si="29"/>
        <v>0</v>
      </c>
      <c r="X91" s="1">
        <f t="shared" si="19"/>
        <v>0</v>
      </c>
      <c r="Y91" s="1">
        <f>SUM(Y34:Y38)</f>
        <v>56</v>
      </c>
      <c r="Z91" s="39">
        <f t="shared" si="20"/>
        <v>260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</row>
    <row r="92" spans="1:155" s="26" customFormat="1" x14ac:dyDescent="0.3">
      <c r="A92" s="153"/>
      <c r="B92" s="135" t="s">
        <v>27</v>
      </c>
      <c r="C92" s="1">
        <f t="shared" ref="C92:W92" si="30">SUM(C39:C42)</f>
        <v>0</v>
      </c>
      <c r="D92" s="1">
        <f t="shared" si="30"/>
        <v>0</v>
      </c>
      <c r="E92" s="1">
        <f t="shared" si="30"/>
        <v>0</v>
      </c>
      <c r="F92" s="1">
        <f t="shared" si="30"/>
        <v>4</v>
      </c>
      <c r="G92" s="1">
        <f t="shared" si="30"/>
        <v>11</v>
      </c>
      <c r="H92" s="1">
        <f t="shared" si="30"/>
        <v>2</v>
      </c>
      <c r="I92" s="1">
        <f t="shared" si="30"/>
        <v>0</v>
      </c>
      <c r="J92" s="1">
        <f t="shared" si="30"/>
        <v>0</v>
      </c>
      <c r="K92" s="1">
        <f t="shared" si="30"/>
        <v>0</v>
      </c>
      <c r="L92" s="1">
        <f t="shared" si="30"/>
        <v>11</v>
      </c>
      <c r="M92" s="1">
        <f t="shared" si="30"/>
        <v>4</v>
      </c>
      <c r="N92" s="1">
        <f t="shared" si="30"/>
        <v>3</v>
      </c>
      <c r="O92" s="1">
        <f t="shared" si="30"/>
        <v>0</v>
      </c>
      <c r="P92" s="1">
        <f t="shared" si="30"/>
        <v>13</v>
      </c>
      <c r="Q92" s="1">
        <f t="shared" si="30"/>
        <v>18</v>
      </c>
      <c r="R92" s="1">
        <f t="shared" si="30"/>
        <v>0</v>
      </c>
      <c r="S92" s="1">
        <f t="shared" si="30"/>
        <v>5</v>
      </c>
      <c r="T92" s="1">
        <f t="shared" si="30"/>
        <v>35</v>
      </c>
      <c r="U92" s="1">
        <f t="shared" si="30"/>
        <v>4</v>
      </c>
      <c r="V92" s="1">
        <f t="shared" si="30"/>
        <v>27</v>
      </c>
      <c r="W92" s="1">
        <f t="shared" si="30"/>
        <v>0</v>
      </c>
      <c r="X92" s="1">
        <f t="shared" si="19"/>
        <v>0</v>
      </c>
      <c r="Y92" s="1">
        <f>SUM(Y39:Y42)</f>
        <v>38</v>
      </c>
      <c r="Z92" s="39">
        <f t="shared" si="20"/>
        <v>175</v>
      </c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</row>
    <row r="93" spans="1:155" s="26" customFormat="1" x14ac:dyDescent="0.3">
      <c r="A93" s="153"/>
      <c r="B93" s="135" t="s">
        <v>167</v>
      </c>
      <c r="C93" s="1">
        <f t="shared" ref="C93:W93" si="31">C43</f>
        <v>0</v>
      </c>
      <c r="D93" s="1">
        <f t="shared" si="31"/>
        <v>0</v>
      </c>
      <c r="E93" s="1">
        <f t="shared" si="31"/>
        <v>0</v>
      </c>
      <c r="F93" s="1">
        <f t="shared" si="31"/>
        <v>0</v>
      </c>
      <c r="G93" s="1">
        <f t="shared" si="31"/>
        <v>0</v>
      </c>
      <c r="H93" s="1">
        <f t="shared" si="31"/>
        <v>0</v>
      </c>
      <c r="I93" s="1">
        <f t="shared" si="31"/>
        <v>3</v>
      </c>
      <c r="J93" s="1">
        <f t="shared" si="31"/>
        <v>1</v>
      </c>
      <c r="K93" s="1">
        <f t="shared" si="31"/>
        <v>0</v>
      </c>
      <c r="L93" s="1">
        <f t="shared" si="31"/>
        <v>3</v>
      </c>
      <c r="M93" s="1">
        <f t="shared" si="31"/>
        <v>8</v>
      </c>
      <c r="N93" s="1">
        <f t="shared" si="31"/>
        <v>12</v>
      </c>
      <c r="O93" s="1">
        <f t="shared" si="31"/>
        <v>0</v>
      </c>
      <c r="P93" s="1">
        <f t="shared" si="31"/>
        <v>3</v>
      </c>
      <c r="Q93" s="1">
        <f t="shared" si="31"/>
        <v>5</v>
      </c>
      <c r="R93" s="1">
        <f t="shared" si="31"/>
        <v>0</v>
      </c>
      <c r="S93" s="1">
        <f t="shared" si="31"/>
        <v>11</v>
      </c>
      <c r="T93" s="1">
        <f t="shared" si="31"/>
        <v>29</v>
      </c>
      <c r="U93" s="1">
        <f t="shared" si="31"/>
        <v>0</v>
      </c>
      <c r="V93" s="1">
        <f t="shared" si="31"/>
        <v>9</v>
      </c>
      <c r="W93" s="1">
        <f t="shared" si="31"/>
        <v>0</v>
      </c>
      <c r="X93" s="1">
        <f t="shared" si="19"/>
        <v>0</v>
      </c>
      <c r="Y93" s="1">
        <f>Y43</f>
        <v>20</v>
      </c>
      <c r="Z93" s="39">
        <f t="shared" si="20"/>
        <v>104</v>
      </c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</row>
    <row r="94" spans="1:155" s="26" customFormat="1" x14ac:dyDescent="0.3">
      <c r="A94" s="153"/>
      <c r="B94" s="135" t="s">
        <v>168</v>
      </c>
      <c r="C94" s="1">
        <f t="shared" ref="C94:W94" si="32">C44</f>
        <v>1</v>
      </c>
      <c r="D94" s="1">
        <f t="shared" si="32"/>
        <v>1</v>
      </c>
      <c r="E94" s="1">
        <f t="shared" si="32"/>
        <v>0</v>
      </c>
      <c r="F94" s="1">
        <f t="shared" si="32"/>
        <v>0</v>
      </c>
      <c r="G94" s="1">
        <f t="shared" si="32"/>
        <v>2</v>
      </c>
      <c r="H94" s="1">
        <f t="shared" si="32"/>
        <v>0</v>
      </c>
      <c r="I94" s="1">
        <f t="shared" si="32"/>
        <v>1</v>
      </c>
      <c r="J94" s="1">
        <f t="shared" si="32"/>
        <v>2</v>
      </c>
      <c r="K94" s="1">
        <f t="shared" si="32"/>
        <v>0</v>
      </c>
      <c r="L94" s="1">
        <f t="shared" si="32"/>
        <v>1</v>
      </c>
      <c r="M94" s="1">
        <f t="shared" si="32"/>
        <v>8</v>
      </c>
      <c r="N94" s="1">
        <f t="shared" si="32"/>
        <v>11</v>
      </c>
      <c r="O94" s="1">
        <f t="shared" si="32"/>
        <v>0</v>
      </c>
      <c r="P94" s="1">
        <f t="shared" si="32"/>
        <v>2</v>
      </c>
      <c r="Q94" s="1">
        <f t="shared" si="32"/>
        <v>1</v>
      </c>
      <c r="R94" s="1">
        <f t="shared" si="32"/>
        <v>0</v>
      </c>
      <c r="S94" s="1">
        <f t="shared" si="32"/>
        <v>2</v>
      </c>
      <c r="T94" s="1">
        <f t="shared" si="32"/>
        <v>36</v>
      </c>
      <c r="U94" s="1">
        <f t="shared" si="32"/>
        <v>1</v>
      </c>
      <c r="V94" s="1">
        <f t="shared" si="32"/>
        <v>11</v>
      </c>
      <c r="W94" s="1">
        <f t="shared" si="32"/>
        <v>2</v>
      </c>
      <c r="X94" s="1">
        <f t="shared" si="19"/>
        <v>0</v>
      </c>
      <c r="Y94" s="1">
        <f>Y44</f>
        <v>18</v>
      </c>
      <c r="Z94" s="39">
        <f t="shared" si="20"/>
        <v>100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</row>
    <row r="95" spans="1:155" s="26" customFormat="1" x14ac:dyDescent="0.3">
      <c r="A95" s="153"/>
      <c r="B95" s="135" t="s">
        <v>169</v>
      </c>
      <c r="C95" s="1">
        <f t="shared" ref="C95:W95" si="33">SUM(C45:C46)</f>
        <v>0</v>
      </c>
      <c r="D95" s="1">
        <f t="shared" si="33"/>
        <v>0</v>
      </c>
      <c r="E95" s="1">
        <f t="shared" si="33"/>
        <v>0</v>
      </c>
      <c r="F95" s="1">
        <f t="shared" si="33"/>
        <v>1</v>
      </c>
      <c r="G95" s="1">
        <f t="shared" si="33"/>
        <v>10</v>
      </c>
      <c r="H95" s="1">
        <f t="shared" si="33"/>
        <v>0</v>
      </c>
      <c r="I95" s="1">
        <f t="shared" si="33"/>
        <v>5</v>
      </c>
      <c r="J95" s="1">
        <f t="shared" si="33"/>
        <v>1</v>
      </c>
      <c r="K95" s="1">
        <f t="shared" si="33"/>
        <v>0</v>
      </c>
      <c r="L95" s="1">
        <f t="shared" si="33"/>
        <v>3</v>
      </c>
      <c r="M95" s="1">
        <f t="shared" si="33"/>
        <v>9</v>
      </c>
      <c r="N95" s="1">
        <f t="shared" si="33"/>
        <v>8</v>
      </c>
      <c r="O95" s="1">
        <f t="shared" si="33"/>
        <v>0</v>
      </c>
      <c r="P95" s="1">
        <f t="shared" si="33"/>
        <v>5</v>
      </c>
      <c r="Q95" s="1">
        <f t="shared" si="33"/>
        <v>0</v>
      </c>
      <c r="R95" s="1">
        <f t="shared" si="33"/>
        <v>0</v>
      </c>
      <c r="S95" s="1">
        <f t="shared" si="33"/>
        <v>0</v>
      </c>
      <c r="T95" s="1">
        <f t="shared" si="33"/>
        <v>17</v>
      </c>
      <c r="U95" s="1">
        <f t="shared" si="33"/>
        <v>2</v>
      </c>
      <c r="V95" s="1">
        <f t="shared" si="33"/>
        <v>21</v>
      </c>
      <c r="W95" s="1">
        <f t="shared" si="33"/>
        <v>0</v>
      </c>
      <c r="X95" s="1">
        <f t="shared" si="19"/>
        <v>0</v>
      </c>
      <c r="Y95" s="1">
        <f>SUM(Y45:Y46)</f>
        <v>19</v>
      </c>
      <c r="Z95" s="39">
        <f t="shared" si="20"/>
        <v>101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</row>
    <row r="96" spans="1:155" s="26" customFormat="1" x14ac:dyDescent="0.3">
      <c r="A96" s="153"/>
      <c r="B96" s="135" t="s">
        <v>170</v>
      </c>
      <c r="C96" s="1">
        <f t="shared" ref="C96:W96" si="34">SUM(C47:C48)</f>
        <v>0</v>
      </c>
      <c r="D96" s="1">
        <f t="shared" si="34"/>
        <v>0</v>
      </c>
      <c r="E96" s="1">
        <f t="shared" si="34"/>
        <v>0</v>
      </c>
      <c r="F96" s="1">
        <f t="shared" si="34"/>
        <v>6</v>
      </c>
      <c r="G96" s="1">
        <f t="shared" si="34"/>
        <v>17</v>
      </c>
      <c r="H96" s="1">
        <f t="shared" si="34"/>
        <v>0</v>
      </c>
      <c r="I96" s="1">
        <f t="shared" si="34"/>
        <v>0</v>
      </c>
      <c r="J96" s="1">
        <f t="shared" si="34"/>
        <v>1</v>
      </c>
      <c r="K96" s="1">
        <f t="shared" si="34"/>
        <v>0</v>
      </c>
      <c r="L96" s="1">
        <f t="shared" si="34"/>
        <v>4</v>
      </c>
      <c r="M96" s="1">
        <f t="shared" si="34"/>
        <v>5</v>
      </c>
      <c r="N96" s="1">
        <f t="shared" si="34"/>
        <v>15</v>
      </c>
      <c r="O96" s="1">
        <f t="shared" si="34"/>
        <v>0</v>
      </c>
      <c r="P96" s="1">
        <f t="shared" si="34"/>
        <v>6</v>
      </c>
      <c r="Q96" s="1">
        <f t="shared" si="34"/>
        <v>0</v>
      </c>
      <c r="R96" s="1">
        <f t="shared" si="34"/>
        <v>0</v>
      </c>
      <c r="S96" s="1">
        <f t="shared" si="34"/>
        <v>16</v>
      </c>
      <c r="T96" s="1">
        <f t="shared" si="34"/>
        <v>25</v>
      </c>
      <c r="U96" s="1">
        <f t="shared" si="34"/>
        <v>3</v>
      </c>
      <c r="V96" s="1">
        <f t="shared" si="34"/>
        <v>16</v>
      </c>
      <c r="W96" s="1">
        <f t="shared" si="34"/>
        <v>0</v>
      </c>
      <c r="X96" s="1">
        <f t="shared" si="19"/>
        <v>0</v>
      </c>
      <c r="Y96" s="1">
        <f>SUM(Y47:Y48)</f>
        <v>26</v>
      </c>
      <c r="Z96" s="39">
        <f t="shared" si="20"/>
        <v>140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</row>
    <row r="97" spans="1:155" s="26" customFormat="1" x14ac:dyDescent="0.3">
      <c r="A97" s="168" t="s">
        <v>28</v>
      </c>
      <c r="B97" s="169"/>
      <c r="C97" s="27">
        <f>SUM(C81:C96)</f>
        <v>6</v>
      </c>
      <c r="D97" s="27">
        <f t="shared" ref="D97:Y97" si="35">SUM(D81:D96)</f>
        <v>1</v>
      </c>
      <c r="E97" s="27">
        <f t="shared" si="35"/>
        <v>3</v>
      </c>
      <c r="F97" s="27">
        <f t="shared" si="35"/>
        <v>90</v>
      </c>
      <c r="G97" s="27">
        <f t="shared" si="35"/>
        <v>245</v>
      </c>
      <c r="H97" s="27">
        <f t="shared" si="35"/>
        <v>21</v>
      </c>
      <c r="I97" s="27">
        <f t="shared" si="35"/>
        <v>13</v>
      </c>
      <c r="J97" s="27">
        <f t="shared" si="35"/>
        <v>8</v>
      </c>
      <c r="K97" s="27">
        <f t="shared" si="35"/>
        <v>9</v>
      </c>
      <c r="L97" s="27">
        <f t="shared" si="35"/>
        <v>98</v>
      </c>
      <c r="M97" s="27">
        <f t="shared" si="35"/>
        <v>208</v>
      </c>
      <c r="N97" s="27">
        <f t="shared" si="35"/>
        <v>159</v>
      </c>
      <c r="O97" s="27">
        <f t="shared" si="35"/>
        <v>2</v>
      </c>
      <c r="P97" s="27">
        <f t="shared" si="35"/>
        <v>123</v>
      </c>
      <c r="Q97" s="27">
        <f t="shared" si="35"/>
        <v>93</v>
      </c>
      <c r="R97" s="27">
        <f t="shared" si="35"/>
        <v>4</v>
      </c>
      <c r="S97" s="27">
        <f t="shared" si="35"/>
        <v>93</v>
      </c>
      <c r="T97" s="27">
        <f t="shared" si="35"/>
        <v>490</v>
      </c>
      <c r="U97" s="27">
        <f t="shared" si="35"/>
        <v>89</v>
      </c>
      <c r="V97" s="27">
        <f t="shared" si="35"/>
        <v>298</v>
      </c>
      <c r="W97" s="27">
        <f t="shared" si="35"/>
        <v>2</v>
      </c>
      <c r="X97" s="27">
        <f t="shared" si="35"/>
        <v>0</v>
      </c>
      <c r="Y97" s="27">
        <f t="shared" si="35"/>
        <v>616</v>
      </c>
      <c r="Z97" s="126">
        <f t="shared" si="20"/>
        <v>2671</v>
      </c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</row>
    <row r="98" spans="1:155" s="26" customFormat="1" x14ac:dyDescent="0.3">
      <c r="A98" s="166" t="s">
        <v>250</v>
      </c>
      <c r="B98" s="167"/>
      <c r="C98" s="27">
        <f t="shared" ref="C98:Y98" si="36">C97-SUM(C46,C48)</f>
        <v>6</v>
      </c>
      <c r="D98" s="27">
        <f t="shared" si="36"/>
        <v>1</v>
      </c>
      <c r="E98" s="27">
        <f t="shared" si="36"/>
        <v>3</v>
      </c>
      <c r="F98" s="27">
        <f t="shared" si="36"/>
        <v>88</v>
      </c>
      <c r="G98" s="27">
        <f t="shared" si="36"/>
        <v>235</v>
      </c>
      <c r="H98" s="27">
        <f t="shared" si="36"/>
        <v>21</v>
      </c>
      <c r="I98" s="27">
        <f t="shared" si="36"/>
        <v>11</v>
      </c>
      <c r="J98" s="27">
        <f t="shared" si="36"/>
        <v>8</v>
      </c>
      <c r="K98" s="27">
        <f t="shared" si="36"/>
        <v>9</v>
      </c>
      <c r="L98" s="27">
        <f t="shared" si="36"/>
        <v>94</v>
      </c>
      <c r="M98" s="27">
        <f t="shared" si="36"/>
        <v>198</v>
      </c>
      <c r="N98" s="27">
        <f t="shared" si="36"/>
        <v>155</v>
      </c>
      <c r="O98" s="27">
        <f t="shared" si="36"/>
        <v>2</v>
      </c>
      <c r="P98" s="27">
        <f t="shared" si="36"/>
        <v>122</v>
      </c>
      <c r="Q98" s="27">
        <f t="shared" si="36"/>
        <v>93</v>
      </c>
      <c r="R98" s="27">
        <f t="shared" si="36"/>
        <v>4</v>
      </c>
      <c r="S98" s="27">
        <f t="shared" si="36"/>
        <v>91</v>
      </c>
      <c r="T98" s="27">
        <f t="shared" si="36"/>
        <v>483</v>
      </c>
      <c r="U98" s="27">
        <f t="shared" si="36"/>
        <v>86</v>
      </c>
      <c r="V98" s="27">
        <f t="shared" si="36"/>
        <v>285</v>
      </c>
      <c r="W98" s="27">
        <f t="shared" si="36"/>
        <v>2</v>
      </c>
      <c r="X98" s="27">
        <f t="shared" si="36"/>
        <v>0</v>
      </c>
      <c r="Y98" s="27">
        <f t="shared" si="36"/>
        <v>604</v>
      </c>
      <c r="Z98" s="126">
        <f t="shared" si="20"/>
        <v>2601</v>
      </c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</row>
    <row r="99" spans="1:155" s="26" customFormat="1" x14ac:dyDescent="0.3">
      <c r="A99" s="152" t="s">
        <v>254</v>
      </c>
      <c r="B99" s="134" t="s">
        <v>241</v>
      </c>
      <c r="C99" s="85">
        <f t="shared" ref="C99:Y99" si="37">C49</f>
        <v>5</v>
      </c>
      <c r="D99" s="85">
        <f t="shared" si="37"/>
        <v>0</v>
      </c>
      <c r="E99" s="85">
        <f t="shared" si="37"/>
        <v>1</v>
      </c>
      <c r="F99" s="85">
        <f t="shared" si="37"/>
        <v>0</v>
      </c>
      <c r="G99" s="85">
        <f t="shared" si="37"/>
        <v>0</v>
      </c>
      <c r="H99" s="85">
        <f t="shared" si="37"/>
        <v>0</v>
      </c>
      <c r="I99" s="85">
        <f t="shared" si="37"/>
        <v>0</v>
      </c>
      <c r="J99" s="85">
        <f t="shared" si="37"/>
        <v>0</v>
      </c>
      <c r="K99" s="85">
        <f t="shared" si="37"/>
        <v>0</v>
      </c>
      <c r="L99" s="85">
        <f t="shared" si="37"/>
        <v>0</v>
      </c>
      <c r="M99" s="85">
        <f t="shared" si="37"/>
        <v>0</v>
      </c>
      <c r="N99" s="85">
        <f t="shared" si="37"/>
        <v>0</v>
      </c>
      <c r="O99" s="85">
        <f t="shared" si="37"/>
        <v>0</v>
      </c>
      <c r="P99" s="85">
        <f t="shared" si="37"/>
        <v>0</v>
      </c>
      <c r="Q99" s="85">
        <f t="shared" si="37"/>
        <v>0</v>
      </c>
      <c r="R99" s="85">
        <f t="shared" si="37"/>
        <v>0</v>
      </c>
      <c r="S99" s="85">
        <f t="shared" si="37"/>
        <v>0</v>
      </c>
      <c r="T99" s="85">
        <f t="shared" si="37"/>
        <v>4</v>
      </c>
      <c r="U99" s="85">
        <f t="shared" si="37"/>
        <v>0</v>
      </c>
      <c r="V99" s="85">
        <f t="shared" si="37"/>
        <v>0</v>
      </c>
      <c r="W99" s="85">
        <f t="shared" si="37"/>
        <v>0</v>
      </c>
      <c r="X99" s="85">
        <f t="shared" si="37"/>
        <v>0</v>
      </c>
      <c r="Y99" s="85">
        <f t="shared" si="37"/>
        <v>1</v>
      </c>
      <c r="Z99" s="39">
        <f t="shared" si="20"/>
        <v>11</v>
      </c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</row>
    <row r="100" spans="1:155" s="26" customFormat="1" x14ac:dyDescent="0.3">
      <c r="A100" s="153"/>
      <c r="B100" s="135" t="s">
        <v>242</v>
      </c>
      <c r="C100" s="85">
        <f t="shared" ref="C100:Y100" si="38">C50</f>
        <v>10</v>
      </c>
      <c r="D100" s="85">
        <f t="shared" si="38"/>
        <v>0</v>
      </c>
      <c r="E100" s="85">
        <f t="shared" si="38"/>
        <v>1</v>
      </c>
      <c r="F100" s="85">
        <f t="shared" si="38"/>
        <v>3</v>
      </c>
      <c r="G100" s="85">
        <f t="shared" si="38"/>
        <v>0</v>
      </c>
      <c r="H100" s="85">
        <f t="shared" si="38"/>
        <v>0</v>
      </c>
      <c r="I100" s="85">
        <f t="shared" si="38"/>
        <v>0</v>
      </c>
      <c r="J100" s="85">
        <f t="shared" si="38"/>
        <v>0</v>
      </c>
      <c r="K100" s="85">
        <f t="shared" si="38"/>
        <v>0</v>
      </c>
      <c r="L100" s="85">
        <f t="shared" si="38"/>
        <v>0</v>
      </c>
      <c r="M100" s="85">
        <f t="shared" si="38"/>
        <v>0</v>
      </c>
      <c r="N100" s="85">
        <f t="shared" si="38"/>
        <v>1</v>
      </c>
      <c r="O100" s="85">
        <f t="shared" si="38"/>
        <v>0</v>
      </c>
      <c r="P100" s="85">
        <f t="shared" si="38"/>
        <v>0</v>
      </c>
      <c r="Q100" s="85">
        <f t="shared" si="38"/>
        <v>0</v>
      </c>
      <c r="R100" s="85">
        <f t="shared" si="38"/>
        <v>0</v>
      </c>
      <c r="S100" s="85">
        <f t="shared" si="38"/>
        <v>0</v>
      </c>
      <c r="T100" s="85">
        <f t="shared" si="38"/>
        <v>1</v>
      </c>
      <c r="U100" s="85">
        <f t="shared" si="38"/>
        <v>0</v>
      </c>
      <c r="V100" s="85">
        <f t="shared" si="38"/>
        <v>0</v>
      </c>
      <c r="W100" s="85">
        <f t="shared" si="38"/>
        <v>0</v>
      </c>
      <c r="X100" s="85">
        <f t="shared" si="38"/>
        <v>0</v>
      </c>
      <c r="Y100" s="85">
        <f t="shared" si="38"/>
        <v>0</v>
      </c>
      <c r="Z100" s="39">
        <f t="shared" si="20"/>
        <v>16</v>
      </c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</row>
    <row r="101" spans="1:155" s="26" customFormat="1" x14ac:dyDescent="0.3">
      <c r="A101" s="153"/>
      <c r="B101" s="135" t="s">
        <v>243</v>
      </c>
      <c r="C101" s="85">
        <f t="shared" ref="C101:Y101" si="39">C51</f>
        <v>11</v>
      </c>
      <c r="D101" s="85">
        <f t="shared" si="39"/>
        <v>0</v>
      </c>
      <c r="E101" s="85">
        <f t="shared" si="39"/>
        <v>0</v>
      </c>
      <c r="F101" s="85">
        <f t="shared" si="39"/>
        <v>0</v>
      </c>
      <c r="G101" s="85">
        <f t="shared" si="39"/>
        <v>0</v>
      </c>
      <c r="H101" s="85">
        <f t="shared" si="39"/>
        <v>0</v>
      </c>
      <c r="I101" s="85">
        <f t="shared" si="39"/>
        <v>0</v>
      </c>
      <c r="J101" s="85">
        <f t="shared" si="39"/>
        <v>0</v>
      </c>
      <c r="K101" s="85">
        <f t="shared" si="39"/>
        <v>0</v>
      </c>
      <c r="L101" s="85">
        <f t="shared" si="39"/>
        <v>1</v>
      </c>
      <c r="M101" s="85">
        <f t="shared" si="39"/>
        <v>1</v>
      </c>
      <c r="N101" s="85">
        <f t="shared" si="39"/>
        <v>1</v>
      </c>
      <c r="O101" s="85">
        <f t="shared" si="39"/>
        <v>0</v>
      </c>
      <c r="P101" s="85">
        <f t="shared" si="39"/>
        <v>0</v>
      </c>
      <c r="Q101" s="85">
        <f t="shared" si="39"/>
        <v>0</v>
      </c>
      <c r="R101" s="85">
        <f t="shared" si="39"/>
        <v>0</v>
      </c>
      <c r="S101" s="85">
        <f t="shared" si="39"/>
        <v>0</v>
      </c>
      <c r="T101" s="85">
        <f t="shared" si="39"/>
        <v>1</v>
      </c>
      <c r="U101" s="85">
        <f t="shared" si="39"/>
        <v>0</v>
      </c>
      <c r="V101" s="85">
        <f t="shared" si="39"/>
        <v>0</v>
      </c>
      <c r="W101" s="85">
        <f t="shared" si="39"/>
        <v>0</v>
      </c>
      <c r="X101" s="85">
        <f t="shared" si="39"/>
        <v>0</v>
      </c>
      <c r="Y101" s="85">
        <f t="shared" si="39"/>
        <v>2</v>
      </c>
      <c r="Z101" s="39">
        <f t="shared" si="20"/>
        <v>17</v>
      </c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</row>
    <row r="102" spans="1:155" x14ac:dyDescent="0.3">
      <c r="A102" s="153"/>
      <c r="B102" s="135" t="s">
        <v>25</v>
      </c>
      <c r="C102" s="85">
        <f t="shared" ref="C102:Y102" si="40">SUM(C52:C55)</f>
        <v>64</v>
      </c>
      <c r="D102" s="85">
        <f t="shared" si="40"/>
        <v>0</v>
      </c>
      <c r="E102" s="85">
        <f t="shared" si="40"/>
        <v>0</v>
      </c>
      <c r="F102" s="85">
        <f t="shared" si="40"/>
        <v>4</v>
      </c>
      <c r="G102" s="85">
        <f t="shared" si="40"/>
        <v>12</v>
      </c>
      <c r="H102" s="85">
        <f t="shared" si="40"/>
        <v>0</v>
      </c>
      <c r="I102" s="85">
        <f t="shared" si="40"/>
        <v>1</v>
      </c>
      <c r="J102" s="85">
        <f t="shared" si="40"/>
        <v>0</v>
      </c>
      <c r="K102" s="85">
        <f t="shared" si="40"/>
        <v>0</v>
      </c>
      <c r="L102" s="85">
        <f t="shared" si="40"/>
        <v>3</v>
      </c>
      <c r="M102" s="85">
        <f t="shared" si="40"/>
        <v>9</v>
      </c>
      <c r="N102" s="85">
        <f t="shared" si="40"/>
        <v>10</v>
      </c>
      <c r="O102" s="85">
        <f t="shared" si="40"/>
        <v>0</v>
      </c>
      <c r="P102" s="85">
        <f t="shared" si="40"/>
        <v>3</v>
      </c>
      <c r="Q102" s="85">
        <f t="shared" si="40"/>
        <v>0</v>
      </c>
      <c r="R102" s="85">
        <f t="shared" si="40"/>
        <v>0</v>
      </c>
      <c r="S102" s="85">
        <f t="shared" si="40"/>
        <v>0</v>
      </c>
      <c r="T102" s="85">
        <f t="shared" si="40"/>
        <v>0</v>
      </c>
      <c r="U102" s="85">
        <f t="shared" si="40"/>
        <v>1</v>
      </c>
      <c r="V102" s="85">
        <f t="shared" si="40"/>
        <v>1</v>
      </c>
      <c r="W102" s="85">
        <f t="shared" si="40"/>
        <v>0</v>
      </c>
      <c r="X102" s="85">
        <f t="shared" si="40"/>
        <v>0</v>
      </c>
      <c r="Y102" s="85">
        <f t="shared" si="40"/>
        <v>2</v>
      </c>
      <c r="Z102" s="39">
        <f t="shared" si="20"/>
        <v>110</v>
      </c>
    </row>
    <row r="103" spans="1:155" x14ac:dyDescent="0.3">
      <c r="A103" s="153"/>
      <c r="B103" s="135" t="s">
        <v>26</v>
      </c>
      <c r="C103" s="85">
        <f t="shared" ref="C103:Y103" si="41">SUM(C56:C59)</f>
        <v>65</v>
      </c>
      <c r="D103" s="85">
        <f t="shared" si="41"/>
        <v>0</v>
      </c>
      <c r="E103" s="85">
        <f t="shared" si="41"/>
        <v>0</v>
      </c>
      <c r="F103" s="85">
        <f t="shared" si="41"/>
        <v>3</v>
      </c>
      <c r="G103" s="85">
        <f t="shared" si="41"/>
        <v>6</v>
      </c>
      <c r="H103" s="85">
        <f t="shared" si="41"/>
        <v>0</v>
      </c>
      <c r="I103" s="85">
        <f t="shared" si="41"/>
        <v>0</v>
      </c>
      <c r="J103" s="85">
        <f t="shared" si="41"/>
        <v>1</v>
      </c>
      <c r="K103" s="85">
        <f t="shared" si="41"/>
        <v>0</v>
      </c>
      <c r="L103" s="85">
        <f t="shared" si="41"/>
        <v>0</v>
      </c>
      <c r="M103" s="85">
        <f t="shared" si="41"/>
        <v>4</v>
      </c>
      <c r="N103" s="85">
        <f t="shared" si="41"/>
        <v>14</v>
      </c>
      <c r="O103" s="85">
        <f t="shared" si="41"/>
        <v>0</v>
      </c>
      <c r="P103" s="85">
        <f t="shared" si="41"/>
        <v>0</v>
      </c>
      <c r="Q103" s="85">
        <f t="shared" si="41"/>
        <v>0</v>
      </c>
      <c r="R103" s="85">
        <f t="shared" si="41"/>
        <v>0</v>
      </c>
      <c r="S103" s="85">
        <f t="shared" si="41"/>
        <v>0</v>
      </c>
      <c r="T103" s="85">
        <f t="shared" si="41"/>
        <v>6</v>
      </c>
      <c r="U103" s="85">
        <f t="shared" si="41"/>
        <v>0</v>
      </c>
      <c r="V103" s="85">
        <f t="shared" si="41"/>
        <v>0</v>
      </c>
      <c r="W103" s="85">
        <f t="shared" si="41"/>
        <v>0</v>
      </c>
      <c r="X103" s="85">
        <f t="shared" si="41"/>
        <v>0</v>
      </c>
      <c r="Y103" s="85">
        <f t="shared" si="41"/>
        <v>9</v>
      </c>
      <c r="Z103" s="39">
        <f t="shared" si="20"/>
        <v>108</v>
      </c>
    </row>
    <row r="104" spans="1:155" x14ac:dyDescent="0.3">
      <c r="A104" s="153"/>
      <c r="B104" s="135" t="s">
        <v>244</v>
      </c>
      <c r="C104" s="85">
        <f t="shared" ref="C104:Y104" si="42">C60</f>
        <v>12</v>
      </c>
      <c r="D104" s="85">
        <f t="shared" si="42"/>
        <v>0</v>
      </c>
      <c r="E104" s="85">
        <f t="shared" si="42"/>
        <v>3</v>
      </c>
      <c r="F104" s="85">
        <f t="shared" si="42"/>
        <v>2</v>
      </c>
      <c r="G104" s="85">
        <f t="shared" si="42"/>
        <v>0</v>
      </c>
      <c r="H104" s="85">
        <f t="shared" si="42"/>
        <v>0</v>
      </c>
      <c r="I104" s="85">
        <f t="shared" si="42"/>
        <v>0</v>
      </c>
      <c r="J104" s="85">
        <f t="shared" si="42"/>
        <v>0</v>
      </c>
      <c r="K104" s="85">
        <f t="shared" si="42"/>
        <v>0</v>
      </c>
      <c r="L104" s="85">
        <f t="shared" si="42"/>
        <v>0</v>
      </c>
      <c r="M104" s="85">
        <f t="shared" si="42"/>
        <v>0</v>
      </c>
      <c r="N104" s="85">
        <f t="shared" si="42"/>
        <v>3</v>
      </c>
      <c r="O104" s="85">
        <f t="shared" si="42"/>
        <v>0</v>
      </c>
      <c r="P104" s="85">
        <f t="shared" si="42"/>
        <v>0</v>
      </c>
      <c r="Q104" s="85">
        <f t="shared" si="42"/>
        <v>0</v>
      </c>
      <c r="R104" s="85">
        <f t="shared" si="42"/>
        <v>0</v>
      </c>
      <c r="S104" s="85">
        <f t="shared" si="42"/>
        <v>0</v>
      </c>
      <c r="T104" s="85">
        <f t="shared" si="42"/>
        <v>6</v>
      </c>
      <c r="U104" s="85">
        <f t="shared" si="42"/>
        <v>0</v>
      </c>
      <c r="V104" s="85">
        <f t="shared" si="42"/>
        <v>0</v>
      </c>
      <c r="W104" s="85">
        <f t="shared" si="42"/>
        <v>0</v>
      </c>
      <c r="X104" s="85">
        <f t="shared" si="42"/>
        <v>0</v>
      </c>
      <c r="Y104" s="85">
        <f t="shared" si="42"/>
        <v>1</v>
      </c>
      <c r="Z104" s="39">
        <f t="shared" si="20"/>
        <v>27</v>
      </c>
    </row>
    <row r="105" spans="1:155" x14ac:dyDescent="0.3">
      <c r="A105" s="153"/>
      <c r="B105" s="135" t="s">
        <v>245</v>
      </c>
      <c r="C105" s="85">
        <f t="shared" ref="C105:Y105" si="43">C61</f>
        <v>19</v>
      </c>
      <c r="D105" s="85">
        <f t="shared" si="43"/>
        <v>0</v>
      </c>
      <c r="E105" s="85">
        <f t="shared" si="43"/>
        <v>3</v>
      </c>
      <c r="F105" s="85">
        <f t="shared" si="43"/>
        <v>2</v>
      </c>
      <c r="G105" s="85">
        <f t="shared" si="43"/>
        <v>1</v>
      </c>
      <c r="H105" s="85">
        <f t="shared" si="43"/>
        <v>0</v>
      </c>
      <c r="I105" s="85">
        <f t="shared" si="43"/>
        <v>0</v>
      </c>
      <c r="J105" s="85">
        <f t="shared" si="43"/>
        <v>0</v>
      </c>
      <c r="K105" s="85">
        <f t="shared" si="43"/>
        <v>0</v>
      </c>
      <c r="L105" s="85">
        <f t="shared" si="43"/>
        <v>0</v>
      </c>
      <c r="M105" s="85">
        <f t="shared" si="43"/>
        <v>3</v>
      </c>
      <c r="N105" s="85">
        <f t="shared" si="43"/>
        <v>1</v>
      </c>
      <c r="O105" s="85">
        <f t="shared" si="43"/>
        <v>0</v>
      </c>
      <c r="P105" s="85">
        <f t="shared" si="43"/>
        <v>0</v>
      </c>
      <c r="Q105" s="85">
        <f t="shared" si="43"/>
        <v>0</v>
      </c>
      <c r="R105" s="85">
        <f t="shared" si="43"/>
        <v>0</v>
      </c>
      <c r="S105" s="85">
        <f t="shared" si="43"/>
        <v>0</v>
      </c>
      <c r="T105" s="85">
        <f t="shared" si="43"/>
        <v>1</v>
      </c>
      <c r="U105" s="85">
        <f t="shared" si="43"/>
        <v>0</v>
      </c>
      <c r="V105" s="85">
        <f t="shared" si="43"/>
        <v>0</v>
      </c>
      <c r="W105" s="85">
        <f t="shared" si="43"/>
        <v>0</v>
      </c>
      <c r="X105" s="85">
        <f t="shared" si="43"/>
        <v>1</v>
      </c>
      <c r="Y105" s="85">
        <f t="shared" si="43"/>
        <v>1</v>
      </c>
      <c r="Z105" s="39">
        <f t="shared" si="20"/>
        <v>32</v>
      </c>
    </row>
    <row r="106" spans="1:155" x14ac:dyDescent="0.3">
      <c r="A106" s="153"/>
      <c r="B106" s="135" t="s">
        <v>246</v>
      </c>
      <c r="C106" s="85">
        <f t="shared" ref="C106:Y106" si="44">C62</f>
        <v>15</v>
      </c>
      <c r="D106" s="85">
        <f t="shared" si="44"/>
        <v>0</v>
      </c>
      <c r="E106" s="85">
        <f t="shared" si="44"/>
        <v>0</v>
      </c>
      <c r="F106" s="85">
        <f t="shared" si="44"/>
        <v>0</v>
      </c>
      <c r="G106" s="85">
        <f t="shared" si="44"/>
        <v>0</v>
      </c>
      <c r="H106" s="85">
        <f t="shared" si="44"/>
        <v>0</v>
      </c>
      <c r="I106" s="85">
        <f t="shared" si="44"/>
        <v>0</v>
      </c>
      <c r="J106" s="85">
        <f t="shared" si="44"/>
        <v>0</v>
      </c>
      <c r="K106" s="85">
        <f t="shared" si="44"/>
        <v>0</v>
      </c>
      <c r="L106" s="85">
        <f t="shared" si="44"/>
        <v>0</v>
      </c>
      <c r="M106" s="85">
        <f t="shared" si="44"/>
        <v>0</v>
      </c>
      <c r="N106" s="85">
        <f t="shared" si="44"/>
        <v>0</v>
      </c>
      <c r="O106" s="85">
        <f t="shared" si="44"/>
        <v>0</v>
      </c>
      <c r="P106" s="85">
        <f t="shared" si="44"/>
        <v>0</v>
      </c>
      <c r="Q106" s="85">
        <f t="shared" si="44"/>
        <v>0</v>
      </c>
      <c r="R106" s="85">
        <f t="shared" si="44"/>
        <v>0</v>
      </c>
      <c r="S106" s="85">
        <f t="shared" si="44"/>
        <v>0</v>
      </c>
      <c r="T106" s="85">
        <f t="shared" si="44"/>
        <v>3</v>
      </c>
      <c r="U106" s="85">
        <f t="shared" si="44"/>
        <v>0</v>
      </c>
      <c r="V106" s="85">
        <f t="shared" si="44"/>
        <v>0</v>
      </c>
      <c r="W106" s="85">
        <f t="shared" si="44"/>
        <v>0</v>
      </c>
      <c r="X106" s="85">
        <f t="shared" si="44"/>
        <v>0</v>
      </c>
      <c r="Y106" s="85">
        <f t="shared" si="44"/>
        <v>2</v>
      </c>
      <c r="Z106" s="39">
        <f t="shared" si="20"/>
        <v>20</v>
      </c>
    </row>
    <row r="107" spans="1:155" x14ac:dyDescent="0.3">
      <c r="A107" s="154" t="s">
        <v>28</v>
      </c>
      <c r="B107" s="161"/>
      <c r="C107" s="27">
        <f>SUM(C99:C106)</f>
        <v>201</v>
      </c>
      <c r="D107" s="27">
        <f t="shared" ref="D107:Y107" si="45">SUM(D99:D106)</f>
        <v>0</v>
      </c>
      <c r="E107" s="27">
        <f t="shared" si="45"/>
        <v>8</v>
      </c>
      <c r="F107" s="27">
        <f t="shared" si="45"/>
        <v>14</v>
      </c>
      <c r="G107" s="27">
        <f t="shared" si="45"/>
        <v>19</v>
      </c>
      <c r="H107" s="27">
        <f t="shared" si="45"/>
        <v>0</v>
      </c>
      <c r="I107" s="27">
        <f t="shared" si="45"/>
        <v>1</v>
      </c>
      <c r="J107" s="27">
        <f t="shared" si="45"/>
        <v>1</v>
      </c>
      <c r="K107" s="27">
        <f t="shared" si="45"/>
        <v>0</v>
      </c>
      <c r="L107" s="27">
        <f t="shared" si="45"/>
        <v>4</v>
      </c>
      <c r="M107" s="27">
        <f t="shared" si="45"/>
        <v>17</v>
      </c>
      <c r="N107" s="27">
        <f t="shared" si="45"/>
        <v>30</v>
      </c>
      <c r="O107" s="27">
        <f t="shared" si="45"/>
        <v>0</v>
      </c>
      <c r="P107" s="27">
        <f t="shared" si="45"/>
        <v>3</v>
      </c>
      <c r="Q107" s="27">
        <f t="shared" si="45"/>
        <v>0</v>
      </c>
      <c r="R107" s="27">
        <f t="shared" si="45"/>
        <v>0</v>
      </c>
      <c r="S107" s="27">
        <f t="shared" si="45"/>
        <v>0</v>
      </c>
      <c r="T107" s="27">
        <f t="shared" si="45"/>
        <v>22</v>
      </c>
      <c r="U107" s="27">
        <f t="shared" si="45"/>
        <v>1</v>
      </c>
      <c r="V107" s="27">
        <f t="shared" si="45"/>
        <v>1</v>
      </c>
      <c r="W107" s="27">
        <f t="shared" si="45"/>
        <v>0</v>
      </c>
      <c r="X107" s="27">
        <f t="shared" si="45"/>
        <v>1</v>
      </c>
      <c r="Y107" s="27">
        <f t="shared" si="45"/>
        <v>18</v>
      </c>
      <c r="Z107" s="126">
        <f t="shared" si="20"/>
        <v>341</v>
      </c>
    </row>
    <row r="108" spans="1:155" x14ac:dyDescent="0.3">
      <c r="A108" s="162" t="s">
        <v>248</v>
      </c>
      <c r="B108" s="163"/>
      <c r="C108" s="126">
        <f>C107+C97</f>
        <v>207</v>
      </c>
      <c r="D108" s="126">
        <f t="shared" ref="D108:Y108" si="46">D107+D97</f>
        <v>1</v>
      </c>
      <c r="E108" s="126">
        <f t="shared" si="46"/>
        <v>11</v>
      </c>
      <c r="F108" s="126">
        <f t="shared" si="46"/>
        <v>104</v>
      </c>
      <c r="G108" s="126">
        <f t="shared" si="46"/>
        <v>264</v>
      </c>
      <c r="H108" s="126">
        <f t="shared" si="46"/>
        <v>21</v>
      </c>
      <c r="I108" s="126">
        <f t="shared" si="46"/>
        <v>14</v>
      </c>
      <c r="J108" s="126">
        <f t="shared" si="46"/>
        <v>9</v>
      </c>
      <c r="K108" s="126">
        <f t="shared" si="46"/>
        <v>9</v>
      </c>
      <c r="L108" s="126">
        <f t="shared" si="46"/>
        <v>102</v>
      </c>
      <c r="M108" s="126">
        <f t="shared" si="46"/>
        <v>225</v>
      </c>
      <c r="N108" s="126">
        <f t="shared" si="46"/>
        <v>189</v>
      </c>
      <c r="O108" s="126">
        <f t="shared" si="46"/>
        <v>2</v>
      </c>
      <c r="P108" s="126">
        <f t="shared" si="46"/>
        <v>126</v>
      </c>
      <c r="Q108" s="126">
        <f t="shared" si="46"/>
        <v>93</v>
      </c>
      <c r="R108" s="126">
        <f t="shared" si="46"/>
        <v>4</v>
      </c>
      <c r="S108" s="126">
        <f t="shared" si="46"/>
        <v>93</v>
      </c>
      <c r="T108" s="126">
        <f t="shared" si="46"/>
        <v>512</v>
      </c>
      <c r="U108" s="126">
        <f t="shared" si="46"/>
        <v>90</v>
      </c>
      <c r="V108" s="126">
        <f t="shared" si="46"/>
        <v>299</v>
      </c>
      <c r="W108" s="126">
        <f t="shared" si="46"/>
        <v>2</v>
      </c>
      <c r="X108" s="126">
        <f t="shared" si="46"/>
        <v>1</v>
      </c>
      <c r="Y108" s="126">
        <f t="shared" si="46"/>
        <v>634</v>
      </c>
      <c r="Z108" s="126">
        <f t="shared" si="20"/>
        <v>3012</v>
      </c>
    </row>
    <row r="109" spans="1:155" x14ac:dyDescent="0.3">
      <c r="A109" s="164" t="s">
        <v>249</v>
      </c>
      <c r="B109" s="165"/>
      <c r="C109" s="126">
        <f t="shared" ref="C109:Y109" si="47">C108-(SUM(C46,C48))</f>
        <v>207</v>
      </c>
      <c r="D109" s="126">
        <f t="shared" si="47"/>
        <v>1</v>
      </c>
      <c r="E109" s="126">
        <f t="shared" si="47"/>
        <v>11</v>
      </c>
      <c r="F109" s="126">
        <f t="shared" si="47"/>
        <v>102</v>
      </c>
      <c r="G109" s="126">
        <f t="shared" si="47"/>
        <v>254</v>
      </c>
      <c r="H109" s="126">
        <f t="shared" si="47"/>
        <v>21</v>
      </c>
      <c r="I109" s="126">
        <f t="shared" si="47"/>
        <v>12</v>
      </c>
      <c r="J109" s="126">
        <f t="shared" si="47"/>
        <v>9</v>
      </c>
      <c r="K109" s="126">
        <f t="shared" si="47"/>
        <v>9</v>
      </c>
      <c r="L109" s="126">
        <f t="shared" si="47"/>
        <v>98</v>
      </c>
      <c r="M109" s="126">
        <f t="shared" si="47"/>
        <v>215</v>
      </c>
      <c r="N109" s="126">
        <f t="shared" si="47"/>
        <v>185</v>
      </c>
      <c r="O109" s="126">
        <f t="shared" si="47"/>
        <v>2</v>
      </c>
      <c r="P109" s="126">
        <f t="shared" si="47"/>
        <v>125</v>
      </c>
      <c r="Q109" s="126">
        <f t="shared" si="47"/>
        <v>93</v>
      </c>
      <c r="R109" s="126">
        <f t="shared" si="47"/>
        <v>4</v>
      </c>
      <c r="S109" s="126">
        <f t="shared" si="47"/>
        <v>91</v>
      </c>
      <c r="T109" s="126">
        <f t="shared" si="47"/>
        <v>505</v>
      </c>
      <c r="U109" s="126">
        <f t="shared" si="47"/>
        <v>87</v>
      </c>
      <c r="V109" s="126">
        <f t="shared" si="47"/>
        <v>286</v>
      </c>
      <c r="W109" s="126">
        <f t="shared" si="47"/>
        <v>2</v>
      </c>
      <c r="X109" s="126">
        <f t="shared" si="47"/>
        <v>1</v>
      </c>
      <c r="Y109" s="126">
        <f t="shared" si="47"/>
        <v>622</v>
      </c>
      <c r="Z109" s="126">
        <f t="shared" si="20"/>
        <v>2942</v>
      </c>
    </row>
  </sheetData>
  <mergeCells count="11">
    <mergeCell ref="A65:Z65"/>
    <mergeCell ref="A80:Z80"/>
    <mergeCell ref="A107:B107"/>
    <mergeCell ref="A108:B108"/>
    <mergeCell ref="A109:B109"/>
    <mergeCell ref="A98:B98"/>
    <mergeCell ref="A66:A72"/>
    <mergeCell ref="A99:A106"/>
    <mergeCell ref="A81:A96"/>
    <mergeCell ref="A97:B97"/>
    <mergeCell ref="A73:A79"/>
  </mergeCells>
  <conditionalFormatting sqref="C2:Y48">
    <cfRule type="cellIs" dxfId="17" priority="9" operator="lessThan">
      <formula>0.5</formula>
    </cfRule>
    <cfRule type="cellIs" dxfId="16" priority="10" operator="greaterThan">
      <formula>0.5</formula>
    </cfRule>
  </conditionalFormatting>
  <conditionalFormatting sqref="C60:Y62">
    <cfRule type="cellIs" dxfId="15" priority="7" operator="lessThan">
      <formula>0.5</formula>
    </cfRule>
    <cfRule type="cellIs" dxfId="14" priority="8" operator="greaterThan">
      <formula>0.5</formula>
    </cfRule>
  </conditionalFormatting>
  <conditionalFormatting sqref="C49:Y51">
    <cfRule type="cellIs" dxfId="13" priority="5" operator="lessThan">
      <formula>0.5</formula>
    </cfRule>
    <cfRule type="cellIs" dxfId="12" priority="6" operator="greaterThan">
      <formula>0.5</formula>
    </cfRule>
  </conditionalFormatting>
  <conditionalFormatting sqref="C52:Y55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C56:Y59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6" sqref="G6"/>
    </sheetView>
  </sheetViews>
  <sheetFormatPr defaultRowHeight="14.4" x14ac:dyDescent="0.3"/>
  <cols>
    <col min="2" max="2" width="27.44140625" customWidth="1"/>
    <col min="3" max="3" width="8.88671875" style="109"/>
  </cols>
  <sheetData>
    <row r="1" spans="1:3" s="26" customFormat="1" x14ac:dyDescent="0.3">
      <c r="A1" s="26" t="s">
        <v>239</v>
      </c>
      <c r="B1" s="26" t="s">
        <v>29</v>
      </c>
      <c r="C1" s="110" t="s">
        <v>240</v>
      </c>
    </row>
    <row r="2" spans="1:3" x14ac:dyDescent="0.3">
      <c r="A2" s="75" t="s">
        <v>22</v>
      </c>
      <c r="B2" t="s">
        <v>193</v>
      </c>
      <c r="C2" s="109" t="s">
        <v>194</v>
      </c>
    </row>
    <row r="3" spans="1:3" x14ac:dyDescent="0.3">
      <c r="A3" s="75" t="s">
        <v>102</v>
      </c>
      <c r="B3" t="s">
        <v>195</v>
      </c>
      <c r="C3" s="109" t="s">
        <v>237</v>
      </c>
    </row>
    <row r="4" spans="1:3" x14ac:dyDescent="0.3">
      <c r="A4" s="75" t="s">
        <v>59</v>
      </c>
      <c r="B4" t="s">
        <v>196</v>
      </c>
      <c r="C4" s="109" t="s">
        <v>197</v>
      </c>
    </row>
    <row r="5" spans="1:3" x14ac:dyDescent="0.3">
      <c r="A5" s="75" t="s">
        <v>0</v>
      </c>
      <c r="B5" t="s">
        <v>198</v>
      </c>
      <c r="C5" s="109" t="s">
        <v>199</v>
      </c>
    </row>
    <row r="6" spans="1:3" x14ac:dyDescent="0.3">
      <c r="A6" s="75" t="s">
        <v>1</v>
      </c>
      <c r="B6" t="s">
        <v>200</v>
      </c>
      <c r="C6" s="109" t="s">
        <v>201</v>
      </c>
    </row>
    <row r="7" spans="1:3" x14ac:dyDescent="0.3">
      <c r="A7" s="75" t="s">
        <v>2</v>
      </c>
      <c r="B7" t="s">
        <v>202</v>
      </c>
      <c r="C7" s="109" t="s">
        <v>234</v>
      </c>
    </row>
    <row r="8" spans="1:3" x14ac:dyDescent="0.3">
      <c r="A8" s="75" t="s">
        <v>23</v>
      </c>
      <c r="B8" t="s">
        <v>203</v>
      </c>
      <c r="C8" s="109" t="s">
        <v>232</v>
      </c>
    </row>
    <row r="9" spans="1:3" x14ac:dyDescent="0.3">
      <c r="A9" s="75" t="s">
        <v>18</v>
      </c>
      <c r="B9" t="s">
        <v>204</v>
      </c>
      <c r="C9" s="109" t="s">
        <v>233</v>
      </c>
    </row>
    <row r="10" spans="1:3" x14ac:dyDescent="0.3">
      <c r="A10" s="75" t="s">
        <v>173</v>
      </c>
      <c r="B10" t="s">
        <v>205</v>
      </c>
      <c r="C10" s="109" t="s">
        <v>206</v>
      </c>
    </row>
    <row r="11" spans="1:3" x14ac:dyDescent="0.3">
      <c r="A11" s="75" t="s">
        <v>3</v>
      </c>
      <c r="B11" t="s">
        <v>207</v>
      </c>
      <c r="C11" s="109" t="s">
        <v>208</v>
      </c>
    </row>
    <row r="12" spans="1:3" x14ac:dyDescent="0.3">
      <c r="A12" s="75" t="s">
        <v>4</v>
      </c>
      <c r="B12" t="s">
        <v>209</v>
      </c>
      <c r="C12" s="109" t="s">
        <v>210</v>
      </c>
    </row>
    <row r="13" spans="1:3" x14ac:dyDescent="0.3">
      <c r="A13" s="75" t="s">
        <v>5</v>
      </c>
      <c r="B13" t="s">
        <v>211</v>
      </c>
      <c r="C13" s="109" t="s">
        <v>212</v>
      </c>
    </row>
    <row r="14" spans="1:3" x14ac:dyDescent="0.3">
      <c r="A14" s="75" t="s">
        <v>20</v>
      </c>
      <c r="B14" t="s">
        <v>213</v>
      </c>
      <c r="C14" s="109" t="s">
        <v>214</v>
      </c>
    </row>
    <row r="15" spans="1:3" x14ac:dyDescent="0.3">
      <c r="A15" s="75" t="s">
        <v>6</v>
      </c>
      <c r="B15" t="s">
        <v>215</v>
      </c>
      <c r="C15" s="109" t="s">
        <v>216</v>
      </c>
    </row>
    <row r="16" spans="1:3" x14ac:dyDescent="0.3">
      <c r="A16" s="75" t="s">
        <v>15</v>
      </c>
      <c r="B16" t="s">
        <v>217</v>
      </c>
      <c r="C16" s="109" t="s">
        <v>218</v>
      </c>
    </row>
    <row r="17" spans="1:3" x14ac:dyDescent="0.3">
      <c r="A17" s="75" t="s">
        <v>73</v>
      </c>
      <c r="B17" t="s">
        <v>219</v>
      </c>
      <c r="C17" s="109" t="s">
        <v>235</v>
      </c>
    </row>
    <row r="18" spans="1:3" x14ac:dyDescent="0.3">
      <c r="A18" s="75" t="s">
        <v>60</v>
      </c>
      <c r="B18" t="s">
        <v>220</v>
      </c>
      <c r="C18" s="109" t="s">
        <v>221</v>
      </c>
    </row>
    <row r="19" spans="1:3" x14ac:dyDescent="0.3">
      <c r="A19" s="75" t="s">
        <v>7</v>
      </c>
      <c r="B19" t="s">
        <v>222</v>
      </c>
      <c r="C19" s="109" t="s">
        <v>223</v>
      </c>
    </row>
    <row r="20" spans="1:3" x14ac:dyDescent="0.3">
      <c r="A20" s="75" t="s">
        <v>8</v>
      </c>
      <c r="B20" t="s">
        <v>224</v>
      </c>
      <c r="C20" s="109" t="s">
        <v>225</v>
      </c>
    </row>
    <row r="21" spans="1:3" x14ac:dyDescent="0.3">
      <c r="A21" s="75" t="s">
        <v>9</v>
      </c>
      <c r="B21" t="s">
        <v>226</v>
      </c>
      <c r="C21" s="109" t="s">
        <v>227</v>
      </c>
    </row>
    <row r="22" spans="1:3" x14ac:dyDescent="0.3">
      <c r="A22" s="75" t="s">
        <v>103</v>
      </c>
      <c r="B22" t="s">
        <v>228</v>
      </c>
      <c r="C22" s="109" t="s">
        <v>236</v>
      </c>
    </row>
    <row r="23" spans="1:3" x14ac:dyDescent="0.3">
      <c r="A23" s="75" t="s">
        <v>191</v>
      </c>
      <c r="B23" t="s">
        <v>229</v>
      </c>
      <c r="C23" s="109" t="s">
        <v>238</v>
      </c>
    </row>
    <row r="24" spans="1:3" x14ac:dyDescent="0.3">
      <c r="A24" s="75" t="s">
        <v>10</v>
      </c>
      <c r="B24" t="s">
        <v>230</v>
      </c>
      <c r="C24" s="109" t="s">
        <v>231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workbookViewId="0">
      <selection activeCell="L28" sqref="L28"/>
    </sheetView>
  </sheetViews>
  <sheetFormatPr defaultRowHeight="14.4" x14ac:dyDescent="0.3"/>
  <cols>
    <col min="1" max="55" width="4.77734375" style="17" customWidth="1"/>
    <col min="56" max="16384" width="8.88671875" style="17"/>
  </cols>
  <sheetData>
    <row r="1" spans="1:55" s="25" customFormat="1" x14ac:dyDescent="0.3">
      <c r="A1" s="170" t="s">
        <v>11</v>
      </c>
      <c r="B1" s="170"/>
      <c r="C1" s="170"/>
      <c r="D1" s="170"/>
      <c r="E1" s="170"/>
      <c r="F1" s="172" t="s">
        <v>13</v>
      </c>
      <c r="G1" s="172"/>
      <c r="H1" s="172"/>
      <c r="I1" s="172"/>
      <c r="J1" s="172"/>
      <c r="K1" s="170" t="s">
        <v>14</v>
      </c>
      <c r="L1" s="170"/>
      <c r="M1" s="170"/>
      <c r="N1" s="170"/>
      <c r="O1" s="170"/>
      <c r="P1" s="170" t="s">
        <v>17</v>
      </c>
      <c r="Q1" s="170"/>
      <c r="R1" s="170"/>
      <c r="S1" s="170"/>
      <c r="T1" s="170"/>
      <c r="U1" s="170" t="s">
        <v>19</v>
      </c>
      <c r="V1" s="170"/>
      <c r="W1" s="170"/>
      <c r="X1" s="170"/>
      <c r="Y1" s="170" t="s">
        <v>21</v>
      </c>
      <c r="Z1" s="170"/>
      <c r="AA1" s="170"/>
      <c r="AB1" s="170"/>
      <c r="AC1" s="25" t="s">
        <v>165</v>
      </c>
      <c r="AD1" s="25" t="s">
        <v>164</v>
      </c>
      <c r="AE1" s="25" t="s">
        <v>163</v>
      </c>
      <c r="AF1" s="25" t="s">
        <v>166</v>
      </c>
      <c r="AG1" s="170" t="s">
        <v>24</v>
      </c>
      <c r="AH1" s="170"/>
      <c r="AI1" s="170"/>
      <c r="AJ1" s="170"/>
      <c r="AK1" s="170"/>
      <c r="AL1" s="170" t="s">
        <v>27</v>
      </c>
      <c r="AM1" s="170"/>
      <c r="AN1" s="170"/>
      <c r="AO1" s="170"/>
      <c r="AP1" s="25" t="s">
        <v>167</v>
      </c>
      <c r="AQ1" s="25" t="s">
        <v>168</v>
      </c>
      <c r="AR1" s="25" t="s">
        <v>169</v>
      </c>
      <c r="AT1" s="25" t="s">
        <v>170</v>
      </c>
      <c r="AV1" s="25" t="s">
        <v>25</v>
      </c>
      <c r="AZ1" s="25" t="s">
        <v>26</v>
      </c>
    </row>
    <row r="2" spans="1:55" x14ac:dyDescent="0.3">
      <c r="A2" s="25" t="s">
        <v>110</v>
      </c>
      <c r="B2" s="25" t="s">
        <v>111</v>
      </c>
      <c r="C2" s="25" t="s">
        <v>112</v>
      </c>
      <c r="D2" s="25" t="s">
        <v>113</v>
      </c>
      <c r="E2" s="25" t="s">
        <v>114</v>
      </c>
      <c r="F2" s="25" t="s">
        <v>110</v>
      </c>
      <c r="G2" s="25" t="s">
        <v>111</v>
      </c>
      <c r="H2" s="25" t="s">
        <v>112</v>
      </c>
      <c r="I2" s="25" t="s">
        <v>113</v>
      </c>
      <c r="J2" s="25" t="s">
        <v>114</v>
      </c>
      <c r="K2" s="25" t="s">
        <v>110</v>
      </c>
      <c r="L2" s="25" t="s">
        <v>111</v>
      </c>
      <c r="M2" s="25" t="s">
        <v>112</v>
      </c>
      <c r="N2" s="25" t="s">
        <v>113</v>
      </c>
      <c r="O2" s="25" t="s">
        <v>114</v>
      </c>
      <c r="P2" s="25" t="s">
        <v>110</v>
      </c>
      <c r="Q2" s="25" t="s">
        <v>111</v>
      </c>
      <c r="R2" s="25" t="s">
        <v>112</v>
      </c>
      <c r="S2" s="25" t="s">
        <v>113</v>
      </c>
      <c r="T2" s="25" t="s">
        <v>114</v>
      </c>
      <c r="U2" s="25" t="s">
        <v>111</v>
      </c>
      <c r="V2" s="25" t="s">
        <v>112</v>
      </c>
      <c r="W2" s="25" t="s">
        <v>113</v>
      </c>
      <c r="X2" s="25" t="s">
        <v>114</v>
      </c>
      <c r="Y2" s="25" t="s">
        <v>111</v>
      </c>
      <c r="Z2" s="25" t="s">
        <v>112</v>
      </c>
      <c r="AA2" s="25" t="s">
        <v>113</v>
      </c>
      <c r="AB2" s="25" t="s">
        <v>114</v>
      </c>
      <c r="AC2" s="25" t="s">
        <v>111</v>
      </c>
      <c r="AD2" s="25" t="s">
        <v>111</v>
      </c>
      <c r="AE2" s="25" t="s">
        <v>111</v>
      </c>
      <c r="AF2" s="25" t="s">
        <v>111</v>
      </c>
      <c r="AG2" s="25" t="s">
        <v>110</v>
      </c>
      <c r="AH2" s="25" t="s">
        <v>111</v>
      </c>
      <c r="AI2" s="25" t="s">
        <v>112</v>
      </c>
      <c r="AJ2" s="25" t="s">
        <v>113</v>
      </c>
      <c r="AK2" s="25" t="s">
        <v>114</v>
      </c>
      <c r="AL2" s="25" t="s">
        <v>110</v>
      </c>
      <c r="AM2" s="25" t="s">
        <v>112</v>
      </c>
      <c r="AN2" s="25" t="s">
        <v>113</v>
      </c>
      <c r="AO2" s="25" t="s">
        <v>114</v>
      </c>
      <c r="AP2" s="25" t="s">
        <v>110</v>
      </c>
      <c r="AQ2" s="25" t="s">
        <v>110</v>
      </c>
      <c r="AR2" s="25" t="s">
        <v>110</v>
      </c>
      <c r="AS2" s="25" t="s">
        <v>111</v>
      </c>
      <c r="AT2" s="25" t="s">
        <v>110</v>
      </c>
      <c r="AU2" s="25" t="s">
        <v>111</v>
      </c>
      <c r="AV2" s="77" t="s">
        <v>179</v>
      </c>
      <c r="AW2" s="77" t="s">
        <v>112</v>
      </c>
      <c r="AX2" s="77" t="s">
        <v>113</v>
      </c>
      <c r="AY2" s="77" t="s">
        <v>114</v>
      </c>
      <c r="AZ2" s="77" t="s">
        <v>110</v>
      </c>
      <c r="BA2" s="77" t="s">
        <v>112</v>
      </c>
      <c r="BB2" s="77" t="s">
        <v>113</v>
      </c>
      <c r="BC2" s="77" t="s">
        <v>114</v>
      </c>
    </row>
    <row r="3" spans="1:55" x14ac:dyDescent="0.3">
      <c r="A3" s="17">
        <v>12</v>
      </c>
      <c r="B3" s="17">
        <v>13</v>
      </c>
      <c r="C3" s="17">
        <v>9</v>
      </c>
      <c r="D3" s="17">
        <v>12</v>
      </c>
      <c r="E3" s="17">
        <v>9</v>
      </c>
      <c r="F3" s="17">
        <v>14</v>
      </c>
      <c r="G3" s="17">
        <v>16</v>
      </c>
      <c r="H3" s="17">
        <v>10</v>
      </c>
      <c r="I3" s="17">
        <v>10</v>
      </c>
      <c r="J3" s="17">
        <v>10</v>
      </c>
      <c r="K3" s="17">
        <v>12</v>
      </c>
      <c r="L3" s="17">
        <v>12</v>
      </c>
      <c r="M3" s="17">
        <v>9</v>
      </c>
      <c r="N3" s="17">
        <v>11</v>
      </c>
      <c r="O3" s="17">
        <v>10</v>
      </c>
      <c r="P3" s="17">
        <v>15</v>
      </c>
      <c r="Q3" s="17">
        <v>11</v>
      </c>
      <c r="R3" s="17">
        <v>10</v>
      </c>
      <c r="S3" s="17">
        <v>11</v>
      </c>
      <c r="T3" s="17">
        <v>9</v>
      </c>
      <c r="U3" s="17">
        <v>7</v>
      </c>
      <c r="V3" s="17">
        <v>8</v>
      </c>
      <c r="W3" s="17">
        <v>13</v>
      </c>
      <c r="X3" s="17">
        <v>12</v>
      </c>
      <c r="Y3" s="17">
        <v>10</v>
      </c>
      <c r="Z3" s="17">
        <v>8</v>
      </c>
      <c r="AA3" s="17">
        <v>11</v>
      </c>
      <c r="AB3" s="17">
        <v>13</v>
      </c>
      <c r="AC3" s="17">
        <v>10</v>
      </c>
      <c r="AD3" s="17">
        <v>10</v>
      </c>
      <c r="AE3" s="17">
        <v>9</v>
      </c>
      <c r="AF3" s="17">
        <v>11</v>
      </c>
      <c r="AG3" s="17">
        <v>12</v>
      </c>
      <c r="AH3" s="17">
        <v>12</v>
      </c>
      <c r="AI3" s="17">
        <v>9</v>
      </c>
      <c r="AJ3" s="17">
        <v>12</v>
      </c>
      <c r="AK3" s="17">
        <v>11</v>
      </c>
      <c r="AL3" s="17">
        <v>9</v>
      </c>
      <c r="AM3" s="17">
        <v>7</v>
      </c>
      <c r="AN3" s="17">
        <v>10</v>
      </c>
      <c r="AO3" s="17">
        <v>11</v>
      </c>
      <c r="AP3" s="17">
        <v>11</v>
      </c>
      <c r="AQ3" s="17">
        <v>16</v>
      </c>
      <c r="AR3" s="17">
        <v>12</v>
      </c>
      <c r="AS3" s="17">
        <v>11</v>
      </c>
      <c r="AT3" s="17">
        <v>13</v>
      </c>
      <c r="AU3" s="17">
        <v>11</v>
      </c>
    </row>
    <row r="4" spans="1:55" x14ac:dyDescent="0.3">
      <c r="A4" s="17" t="s">
        <v>180</v>
      </c>
      <c r="G4" s="17" t="s">
        <v>181</v>
      </c>
    </row>
    <row r="5" spans="1:55" x14ac:dyDescent="0.3">
      <c r="A5" s="79"/>
      <c r="B5" s="17" t="s">
        <v>176</v>
      </c>
      <c r="D5" s="17" t="s">
        <v>177</v>
      </c>
      <c r="E5" s="17" t="s">
        <v>178</v>
      </c>
    </row>
    <row r="6" spans="1:55" ht="14.4" customHeight="1" x14ac:dyDescent="0.3">
      <c r="A6" s="81">
        <v>2011</v>
      </c>
      <c r="B6" s="171">
        <v>12.6</v>
      </c>
      <c r="C6" s="171"/>
      <c r="D6" s="78">
        <v>2.0110804171997834</v>
      </c>
      <c r="E6" s="17">
        <v>0.63595946761129785</v>
      </c>
      <c r="G6" s="17">
        <v>2011</v>
      </c>
      <c r="H6" s="171">
        <f>AVERAGE(A3,F3,K3,P3,AG3,AL3)</f>
        <v>12.333333333333334</v>
      </c>
      <c r="I6" s="171"/>
      <c r="J6" s="78">
        <f>_xlfn.STDEV.S(A3,F3,K3,P3,AG3,AL3)</f>
        <v>2.065591117977291</v>
      </c>
      <c r="K6" s="17">
        <f>(J6/(SQRT(6)))</f>
        <v>0.84327404271156869</v>
      </c>
    </row>
    <row r="7" spans="1:55" x14ac:dyDescent="0.3">
      <c r="A7" s="81">
        <v>2012</v>
      </c>
      <c r="B7" s="171">
        <v>11</v>
      </c>
      <c r="C7" s="171"/>
      <c r="D7" s="17">
        <v>2.1213203435596424</v>
      </c>
      <c r="E7" s="17">
        <v>0.61237243569579447</v>
      </c>
      <c r="G7" s="21">
        <v>2012</v>
      </c>
      <c r="H7" s="171">
        <f>AVERAGE(B3,G3,L3,Q3,U3,Y3,AH3)</f>
        <v>11.571428571428571</v>
      </c>
      <c r="I7" s="171"/>
      <c r="J7" s="17">
        <f>_xlfn.STDEV.S(B3,G3,L3,Q3,U3,Y3,AH3)</f>
        <v>2.7602622373694152</v>
      </c>
      <c r="K7" s="17">
        <f>J7/(SQRT(7))</f>
        <v>1.0432810619146013</v>
      </c>
    </row>
    <row r="8" spans="1:55" x14ac:dyDescent="0.3">
      <c r="A8" s="81">
        <v>2014</v>
      </c>
      <c r="B8" s="171">
        <v>8.75</v>
      </c>
      <c r="C8" s="171"/>
      <c r="D8" s="17">
        <v>1.0350983390135313</v>
      </c>
      <c r="E8" s="17">
        <v>0.3659625273556999</v>
      </c>
      <c r="G8" s="21">
        <v>2014</v>
      </c>
      <c r="H8" s="171">
        <v>8.75</v>
      </c>
      <c r="I8" s="171"/>
      <c r="J8" s="17">
        <v>1.0350983390135313</v>
      </c>
      <c r="K8" s="17">
        <v>0.3659625273556999</v>
      </c>
    </row>
    <row r="9" spans="1:55" x14ac:dyDescent="0.3">
      <c r="A9" s="81">
        <v>2015</v>
      </c>
      <c r="B9" s="171">
        <v>11</v>
      </c>
      <c r="C9" s="171"/>
      <c r="D9" s="17">
        <v>0.81649658092772603</v>
      </c>
      <c r="E9" s="17">
        <v>0.28867513459481287</v>
      </c>
      <c r="G9" s="21">
        <v>2015</v>
      </c>
      <c r="H9" s="171">
        <v>11</v>
      </c>
      <c r="I9" s="171"/>
      <c r="J9" s="17">
        <v>0.81649658092772603</v>
      </c>
      <c r="K9" s="17">
        <v>0.28867513459481287</v>
      </c>
    </row>
    <row r="10" spans="1:55" x14ac:dyDescent="0.3">
      <c r="A10" s="81">
        <v>2016</v>
      </c>
      <c r="B10" s="171">
        <v>10.625</v>
      </c>
      <c r="C10" s="171"/>
      <c r="D10" s="17">
        <v>1.407885953173359</v>
      </c>
      <c r="E10" s="17">
        <v>0.49776285231308409</v>
      </c>
      <c r="G10" s="21">
        <v>2016</v>
      </c>
      <c r="H10" s="171">
        <v>10.625</v>
      </c>
      <c r="I10" s="171"/>
      <c r="J10" s="17">
        <v>1.407885953173359</v>
      </c>
      <c r="K10" s="17">
        <v>0.49776285231308409</v>
      </c>
    </row>
    <row r="11" spans="1:55" x14ac:dyDescent="0.3">
      <c r="A11" s="80"/>
      <c r="B11" s="76"/>
    </row>
    <row r="54" ht="15" customHeight="1" x14ac:dyDescent="0.3"/>
    <row r="55" ht="15" customHeight="1" x14ac:dyDescent="0.3"/>
  </sheetData>
  <mergeCells count="18">
    <mergeCell ref="B8:C8"/>
    <mergeCell ref="B9:C9"/>
    <mergeCell ref="B10:C10"/>
    <mergeCell ref="H6:I6"/>
    <mergeCell ref="H7:I7"/>
    <mergeCell ref="H8:I8"/>
    <mergeCell ref="H9:I9"/>
    <mergeCell ref="H10:I10"/>
    <mergeCell ref="B7:C7"/>
    <mergeCell ref="Y1:AB1"/>
    <mergeCell ref="AG1:AK1"/>
    <mergeCell ref="AL1:AO1"/>
    <mergeCell ref="B6:C6"/>
    <mergeCell ref="A1:E1"/>
    <mergeCell ref="F1:J1"/>
    <mergeCell ref="K1:O1"/>
    <mergeCell ref="P1:T1"/>
    <mergeCell ref="U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Y60" sqref="Y60:Y63"/>
    </sheetView>
  </sheetViews>
  <sheetFormatPr defaultRowHeight="14.4" x14ac:dyDescent="0.3"/>
  <cols>
    <col min="2" max="2" width="12.33203125" style="1" customWidth="1"/>
    <col min="3" max="24" width="8.88671875" style="1"/>
  </cols>
  <sheetData>
    <row r="1" spans="1:26" x14ac:dyDescent="0.3">
      <c r="B1" s="1" t="s">
        <v>29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16</v>
      </c>
    </row>
    <row r="2" spans="1:26" x14ac:dyDescent="0.3">
      <c r="A2" t="str">
        <f>RIGHT(B2,4)</f>
        <v>2011</v>
      </c>
      <c r="B2" s="86" t="s">
        <v>30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2</v>
      </c>
      <c r="U2" s="3">
        <v>0</v>
      </c>
      <c r="V2" s="3">
        <v>0</v>
      </c>
      <c r="W2" s="3">
        <v>0</v>
      </c>
      <c r="X2" s="3">
        <v>0</v>
      </c>
      <c r="Y2" s="4">
        <v>0</v>
      </c>
      <c r="Z2" s="17">
        <f>SUM(C2:Y2)</f>
        <v>2</v>
      </c>
    </row>
    <row r="3" spans="1:26" x14ac:dyDescent="0.3">
      <c r="A3" t="str">
        <f t="shared" ref="A3:A58" si="0">RIGHT(B3,4)</f>
        <v>2012</v>
      </c>
      <c r="B3" s="86" t="s">
        <v>31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0</v>
      </c>
      <c r="Y3" s="4">
        <v>0</v>
      </c>
      <c r="Z3" s="17">
        <f t="shared" ref="Z3:Z48" si="1">SUM(C3:Y3)</f>
        <v>1</v>
      </c>
    </row>
    <row r="4" spans="1:26" x14ac:dyDescent="0.3">
      <c r="A4" t="str">
        <f t="shared" si="0"/>
        <v>2014</v>
      </c>
      <c r="B4" s="86" t="s">
        <v>32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4">
        <v>0</v>
      </c>
      <c r="Z4" s="17">
        <f t="shared" si="1"/>
        <v>0</v>
      </c>
    </row>
    <row r="5" spans="1:26" x14ac:dyDescent="0.3">
      <c r="A5" t="str">
        <f t="shared" si="0"/>
        <v>2015</v>
      </c>
      <c r="B5" s="86" t="s">
        <v>33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2</v>
      </c>
      <c r="V5" s="3">
        <v>0</v>
      </c>
      <c r="W5" s="3">
        <v>0</v>
      </c>
      <c r="X5" s="3">
        <v>1</v>
      </c>
      <c r="Y5" s="4">
        <v>0</v>
      </c>
      <c r="Z5" s="17">
        <f t="shared" si="1"/>
        <v>4</v>
      </c>
    </row>
    <row r="6" spans="1:26" x14ac:dyDescent="0.3">
      <c r="A6" t="str">
        <f t="shared" si="0"/>
        <v>2016</v>
      </c>
      <c r="B6" s="87" t="s">
        <v>78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1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4">
        <v>0</v>
      </c>
      <c r="Z6" s="17">
        <f t="shared" si="1"/>
        <v>3</v>
      </c>
    </row>
    <row r="7" spans="1:26" x14ac:dyDescent="0.3">
      <c r="A7" t="str">
        <f t="shared" si="0"/>
        <v>2011</v>
      </c>
      <c r="B7" s="88" t="s">
        <v>34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</v>
      </c>
      <c r="Y7" s="4">
        <v>0</v>
      </c>
      <c r="Z7" s="17">
        <f t="shared" si="1"/>
        <v>1</v>
      </c>
    </row>
    <row r="8" spans="1:26" x14ac:dyDescent="0.3">
      <c r="A8" t="str">
        <f t="shared" si="0"/>
        <v>2012</v>
      </c>
      <c r="B8" s="89" t="s">
        <v>35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</v>
      </c>
      <c r="Y8" s="4">
        <v>0</v>
      </c>
      <c r="Z8" s="17">
        <f t="shared" si="1"/>
        <v>1</v>
      </c>
    </row>
    <row r="9" spans="1:26" x14ac:dyDescent="0.3">
      <c r="A9" t="str">
        <f t="shared" si="0"/>
        <v>2014</v>
      </c>
      <c r="B9" s="89" t="s">
        <v>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4">
        <v>0</v>
      </c>
      <c r="Z9" s="17">
        <f t="shared" si="1"/>
        <v>2</v>
      </c>
    </row>
    <row r="10" spans="1:26" x14ac:dyDescent="0.3">
      <c r="A10" t="str">
        <f t="shared" si="0"/>
        <v>2015</v>
      </c>
      <c r="B10" s="89" t="s">
        <v>37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1</v>
      </c>
      <c r="Y10" s="4">
        <v>1</v>
      </c>
      <c r="Z10" s="17">
        <f t="shared" si="1"/>
        <v>4</v>
      </c>
    </row>
    <row r="11" spans="1:26" x14ac:dyDescent="0.3">
      <c r="A11" t="str">
        <f t="shared" si="0"/>
        <v>2016</v>
      </c>
      <c r="B11" s="90" t="s">
        <v>79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4">
        <v>3</v>
      </c>
      <c r="Z11" s="17">
        <f t="shared" si="1"/>
        <v>4</v>
      </c>
    </row>
    <row r="12" spans="1:26" x14ac:dyDescent="0.3">
      <c r="A12" t="str">
        <f t="shared" si="0"/>
        <v>2011</v>
      </c>
      <c r="B12" s="91" t="s">
        <v>38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W12" s="3">
        <v>0</v>
      </c>
      <c r="X12" s="3">
        <v>0</v>
      </c>
      <c r="Y12" s="4">
        <v>1</v>
      </c>
      <c r="Z12" s="17">
        <f t="shared" si="1"/>
        <v>3</v>
      </c>
    </row>
    <row r="13" spans="1:26" x14ac:dyDescent="0.3">
      <c r="A13" t="str">
        <f t="shared" si="0"/>
        <v>2012</v>
      </c>
      <c r="B13" s="92" t="s">
        <v>39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17">
        <f t="shared" si="1"/>
        <v>0</v>
      </c>
    </row>
    <row r="14" spans="1:26" x14ac:dyDescent="0.3">
      <c r="A14" t="str">
        <f t="shared" si="0"/>
        <v>2014</v>
      </c>
      <c r="B14" s="92" t="s">
        <v>40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17">
        <f t="shared" si="1"/>
        <v>3</v>
      </c>
    </row>
    <row r="15" spans="1:26" x14ac:dyDescent="0.3">
      <c r="A15" t="str">
        <f t="shared" si="0"/>
        <v>2015</v>
      </c>
      <c r="B15" s="92" t="s">
        <v>41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4">
        <v>0</v>
      </c>
      <c r="Z15" s="17">
        <f t="shared" si="1"/>
        <v>0</v>
      </c>
    </row>
    <row r="16" spans="1:26" s="5" customFormat="1" x14ac:dyDescent="0.3">
      <c r="A16" t="str">
        <f t="shared" si="0"/>
        <v>2016</v>
      </c>
      <c r="B16" s="93" t="s">
        <v>77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4">
        <v>0</v>
      </c>
      <c r="Z16" s="17">
        <f t="shared" si="1"/>
        <v>1</v>
      </c>
    </row>
    <row r="17" spans="1:26" x14ac:dyDescent="0.3">
      <c r="A17" t="str">
        <f t="shared" si="0"/>
        <v>2011</v>
      </c>
      <c r="B17" s="94" t="s">
        <v>42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1</v>
      </c>
      <c r="W17" s="3">
        <v>0</v>
      </c>
      <c r="X17" s="3">
        <v>1</v>
      </c>
      <c r="Y17" s="4">
        <v>0</v>
      </c>
      <c r="Z17" s="17">
        <f t="shared" si="1"/>
        <v>3</v>
      </c>
    </row>
    <row r="18" spans="1:26" x14ac:dyDescent="0.3">
      <c r="A18" t="str">
        <f t="shared" si="0"/>
        <v>2012</v>
      </c>
      <c r="B18" s="95" t="s">
        <v>43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>
        <v>1</v>
      </c>
      <c r="Y18" s="4">
        <v>0</v>
      </c>
      <c r="Z18" s="17">
        <f t="shared" si="1"/>
        <v>5</v>
      </c>
    </row>
    <row r="19" spans="1:26" x14ac:dyDescent="0.3">
      <c r="A19" t="str">
        <f t="shared" si="0"/>
        <v>2014</v>
      </c>
      <c r="B19" s="95" t="s">
        <v>44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4">
        <v>0</v>
      </c>
      <c r="Z19" s="17">
        <f t="shared" si="1"/>
        <v>0</v>
      </c>
    </row>
    <row r="20" spans="1:26" x14ac:dyDescent="0.3">
      <c r="A20" t="str">
        <f t="shared" si="0"/>
        <v>2015</v>
      </c>
      <c r="B20" s="95" t="s">
        <v>45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4">
        <v>0</v>
      </c>
      <c r="Z20" s="17">
        <f t="shared" si="1"/>
        <v>0</v>
      </c>
    </row>
    <row r="21" spans="1:26" x14ac:dyDescent="0.3">
      <c r="A21" t="str">
        <f t="shared" si="0"/>
        <v>2016</v>
      </c>
      <c r="B21" s="96" t="s">
        <v>76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2</v>
      </c>
      <c r="Y21" s="4">
        <v>0</v>
      </c>
      <c r="Z21" s="17">
        <f t="shared" si="1"/>
        <v>3</v>
      </c>
    </row>
    <row r="22" spans="1:26" x14ac:dyDescent="0.3">
      <c r="A22" t="str">
        <f t="shared" si="0"/>
        <v>2012</v>
      </c>
      <c r="B22" s="97" t="s">
        <v>46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4">
        <v>0</v>
      </c>
      <c r="Z22" s="17">
        <f t="shared" si="1"/>
        <v>2</v>
      </c>
    </row>
    <row r="23" spans="1:26" x14ac:dyDescent="0.3">
      <c r="A23" t="str">
        <f t="shared" si="0"/>
        <v>2014</v>
      </c>
      <c r="B23" s="98" t="s">
        <v>47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4">
        <v>0</v>
      </c>
      <c r="Z23" s="17">
        <f t="shared" si="1"/>
        <v>1</v>
      </c>
    </row>
    <row r="24" spans="1:26" x14ac:dyDescent="0.3">
      <c r="A24" t="str">
        <f t="shared" si="0"/>
        <v>2015</v>
      </c>
      <c r="B24" s="98" t="s">
        <v>48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4">
        <v>0</v>
      </c>
      <c r="Z24" s="17">
        <f t="shared" si="1"/>
        <v>0</v>
      </c>
    </row>
    <row r="25" spans="1:26" x14ac:dyDescent="0.3">
      <c r="A25" t="str">
        <f t="shared" si="0"/>
        <v>2016</v>
      </c>
      <c r="B25" s="99" t="s">
        <v>71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3</v>
      </c>
      <c r="Y25" s="4">
        <v>1</v>
      </c>
      <c r="Z25" s="17">
        <f t="shared" si="1"/>
        <v>6</v>
      </c>
    </row>
    <row r="26" spans="1:26" x14ac:dyDescent="0.3">
      <c r="A26" t="str">
        <f t="shared" si="0"/>
        <v>2012</v>
      </c>
      <c r="B26" s="100" t="s">
        <v>49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</v>
      </c>
      <c r="Y26" s="4">
        <v>0</v>
      </c>
      <c r="Z26" s="17">
        <f t="shared" si="1"/>
        <v>1</v>
      </c>
    </row>
    <row r="27" spans="1:26" x14ac:dyDescent="0.3">
      <c r="A27" t="str">
        <f t="shared" si="0"/>
        <v>2014</v>
      </c>
      <c r="B27" s="101" t="s">
        <v>50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>
        <v>0</v>
      </c>
      <c r="X27" s="3">
        <v>1</v>
      </c>
      <c r="Y27" s="4">
        <v>0</v>
      </c>
      <c r="Z27" s="17">
        <f t="shared" si="1"/>
        <v>2</v>
      </c>
    </row>
    <row r="28" spans="1:26" x14ac:dyDescent="0.3">
      <c r="A28" t="str">
        <f t="shared" si="0"/>
        <v>2015</v>
      </c>
      <c r="B28" s="101" t="s">
        <v>51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4">
        <v>0</v>
      </c>
      <c r="Z28" s="17">
        <f t="shared" si="1"/>
        <v>0</v>
      </c>
    </row>
    <row r="29" spans="1:26" ht="15" thickBot="1" x14ac:dyDescent="0.35">
      <c r="A29" t="str">
        <f t="shared" si="0"/>
        <v>2016</v>
      </c>
      <c r="B29" s="102" t="s">
        <v>72</v>
      </c>
      <c r="C29" s="3">
        <v>0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1</v>
      </c>
      <c r="Y29" s="4">
        <v>0</v>
      </c>
      <c r="Z29" s="17">
        <f t="shared" si="1"/>
        <v>5</v>
      </c>
    </row>
    <row r="30" spans="1:26" s="17" customFormat="1" x14ac:dyDescent="0.3">
      <c r="A30" s="17" t="str">
        <f t="shared" si="0"/>
        <v>2012</v>
      </c>
      <c r="B30" s="86" t="s">
        <v>106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1</v>
      </c>
      <c r="W30" s="3">
        <v>0</v>
      </c>
      <c r="X30" s="3">
        <v>0</v>
      </c>
      <c r="Y30" s="3">
        <v>0</v>
      </c>
      <c r="Z30" s="17">
        <f t="shared" si="1"/>
        <v>1</v>
      </c>
    </row>
    <row r="31" spans="1:26" s="17" customFormat="1" x14ac:dyDescent="0.3">
      <c r="A31" s="17" t="str">
        <f t="shared" si="0"/>
        <v>2012</v>
      </c>
      <c r="B31" s="89" t="s">
        <v>107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17">
        <f t="shared" si="1"/>
        <v>2</v>
      </c>
    </row>
    <row r="32" spans="1:26" s="17" customFormat="1" x14ac:dyDescent="0.3">
      <c r="A32" s="17" t="str">
        <f t="shared" si="0"/>
        <v>2012</v>
      </c>
      <c r="B32" s="92" t="s">
        <v>108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17">
        <f t="shared" si="1"/>
        <v>0</v>
      </c>
    </row>
    <row r="33" spans="1:26" s="17" customFormat="1" x14ac:dyDescent="0.3">
      <c r="A33" s="17" t="str">
        <f t="shared" si="0"/>
        <v>2012</v>
      </c>
      <c r="B33" s="95" t="s">
        <v>109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17">
        <f t="shared" si="1"/>
        <v>0</v>
      </c>
    </row>
    <row r="34" spans="1:26" s="23" customFormat="1" x14ac:dyDescent="0.3">
      <c r="A34" s="23" t="str">
        <f t="shared" si="0"/>
        <v>2011</v>
      </c>
      <c r="B34" s="97" t="s">
        <v>52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0</v>
      </c>
      <c r="Z34" s="17">
        <f t="shared" si="1"/>
        <v>1</v>
      </c>
    </row>
    <row r="35" spans="1:26" s="17" customFormat="1" x14ac:dyDescent="0.3">
      <c r="A35" s="17" t="str">
        <f t="shared" si="0"/>
        <v>2012</v>
      </c>
      <c r="B35" s="98" t="s">
        <v>53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3</v>
      </c>
      <c r="Y35" s="3">
        <v>1</v>
      </c>
      <c r="Z35" s="17">
        <f t="shared" si="1"/>
        <v>7</v>
      </c>
    </row>
    <row r="36" spans="1:26" s="17" customFormat="1" x14ac:dyDescent="0.3">
      <c r="A36" s="17" t="str">
        <f t="shared" si="0"/>
        <v>2014</v>
      </c>
      <c r="B36" s="98" t="s">
        <v>54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17">
        <f t="shared" si="1"/>
        <v>1</v>
      </c>
    </row>
    <row r="37" spans="1:26" s="17" customFormat="1" x14ac:dyDescent="0.3">
      <c r="A37" s="17" t="str">
        <f t="shared" si="0"/>
        <v>2015</v>
      </c>
      <c r="B37" s="98" t="s">
        <v>55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1</v>
      </c>
      <c r="Y37" s="3">
        <v>0</v>
      </c>
      <c r="Z37" s="17">
        <f t="shared" si="1"/>
        <v>1</v>
      </c>
    </row>
    <row r="38" spans="1:26" s="17" customFormat="1" x14ac:dyDescent="0.3">
      <c r="A38" s="17" t="str">
        <f t="shared" si="0"/>
        <v>2016</v>
      </c>
      <c r="B38" s="98" t="s">
        <v>69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17">
        <f t="shared" si="1"/>
        <v>0</v>
      </c>
    </row>
    <row r="39" spans="1:26" s="23" customFormat="1" x14ac:dyDescent="0.3">
      <c r="A39" s="23" t="str">
        <f t="shared" si="0"/>
        <v>2011</v>
      </c>
      <c r="B39" s="100" t="s">
        <v>56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2</v>
      </c>
      <c r="W39" s="3">
        <v>0</v>
      </c>
      <c r="X39" s="3">
        <v>1</v>
      </c>
      <c r="Y39" s="3">
        <v>2</v>
      </c>
      <c r="Z39" s="17">
        <f t="shared" si="1"/>
        <v>7</v>
      </c>
    </row>
    <row r="40" spans="1:26" s="17" customFormat="1" x14ac:dyDescent="0.3">
      <c r="A40" s="17" t="str">
        <f t="shared" si="0"/>
        <v>2014</v>
      </c>
      <c r="B40" s="101" t="s">
        <v>57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>
        <v>1</v>
      </c>
      <c r="Y40" s="3">
        <v>0</v>
      </c>
      <c r="Z40" s="17">
        <f t="shared" si="1"/>
        <v>3</v>
      </c>
    </row>
    <row r="41" spans="1:26" s="17" customFormat="1" x14ac:dyDescent="0.3">
      <c r="A41" s="17" t="str">
        <f t="shared" si="0"/>
        <v>2015</v>
      </c>
      <c r="B41" s="10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2</v>
      </c>
      <c r="V41" s="3">
        <v>0</v>
      </c>
      <c r="W41" s="3">
        <v>0</v>
      </c>
      <c r="X41" s="3">
        <v>0</v>
      </c>
      <c r="Y41" s="3">
        <v>0</v>
      </c>
      <c r="Z41" s="17">
        <f t="shared" si="1"/>
        <v>2</v>
      </c>
    </row>
    <row r="42" spans="1:26" s="22" customFormat="1" ht="15" thickBot="1" x14ac:dyDescent="0.35">
      <c r="A42" s="22" t="str">
        <f t="shared" si="0"/>
        <v>2016</v>
      </c>
      <c r="B42" s="102" t="s">
        <v>70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1</v>
      </c>
      <c r="Y42" s="3">
        <v>0</v>
      </c>
      <c r="Z42" s="17">
        <f t="shared" si="1"/>
        <v>2</v>
      </c>
    </row>
    <row r="43" spans="1:26" s="17" customFormat="1" x14ac:dyDescent="0.3">
      <c r="A43" s="17" t="str">
        <f t="shared" si="0"/>
        <v>2011</v>
      </c>
      <c r="B43" s="101" t="s">
        <v>100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17">
        <f t="shared" si="1"/>
        <v>2</v>
      </c>
    </row>
    <row r="44" spans="1:26" s="17" customFormat="1" x14ac:dyDescent="0.3">
      <c r="A44" s="17" t="str">
        <f t="shared" si="0"/>
        <v>2011</v>
      </c>
      <c r="B44" s="101" t="s">
        <v>101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1</v>
      </c>
      <c r="Y44" s="3">
        <v>3</v>
      </c>
      <c r="Z44" s="17">
        <f t="shared" si="1"/>
        <v>5</v>
      </c>
    </row>
    <row r="45" spans="1:26" s="17" customFormat="1" x14ac:dyDescent="0.3">
      <c r="A45" s="17" t="str">
        <f t="shared" si="0"/>
        <v>2011</v>
      </c>
      <c r="B45" s="98" t="s">
        <v>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s="17">
        <f t="shared" si="1"/>
        <v>2</v>
      </c>
    </row>
    <row r="46" spans="1:26" s="17" customFormat="1" x14ac:dyDescent="0.3">
      <c r="A46" s="17" t="str">
        <f>RIGHT(B46,4)</f>
        <v>2012</v>
      </c>
      <c r="B46" s="98" t="s">
        <v>104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2</v>
      </c>
      <c r="U46" s="3">
        <v>0</v>
      </c>
      <c r="V46" s="3">
        <v>4</v>
      </c>
      <c r="W46" s="3">
        <v>0</v>
      </c>
      <c r="X46" s="3">
        <v>1</v>
      </c>
      <c r="Y46" s="3">
        <v>0</v>
      </c>
      <c r="Z46" s="17">
        <f t="shared" si="1"/>
        <v>8</v>
      </c>
    </row>
    <row r="47" spans="1:26" s="17" customFormat="1" x14ac:dyDescent="0.3">
      <c r="A47" s="17" t="str">
        <f>RIGHT(B47,4)</f>
        <v>2011</v>
      </c>
      <c r="B47" s="101" t="s">
        <v>68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1</v>
      </c>
      <c r="Z47" s="17">
        <f t="shared" si="1"/>
        <v>3</v>
      </c>
    </row>
    <row r="48" spans="1:26" s="22" customFormat="1" ht="15" thickBot="1" x14ac:dyDescent="0.35">
      <c r="A48" s="22" t="str">
        <f>RIGHT(B48,4)</f>
        <v>2012</v>
      </c>
      <c r="B48" s="102" t="s">
        <v>105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17">
        <f t="shared" si="1"/>
        <v>1</v>
      </c>
    </row>
    <row r="49" spans="1:26" x14ac:dyDescent="0.3">
      <c r="A49" t="str">
        <f t="shared" si="0"/>
        <v>2013</v>
      </c>
      <c r="B49" s="103" t="s">
        <v>64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17">
        <f t="shared" ref="Z49:Z58" si="2">SUM(C49:Y49)</f>
        <v>0</v>
      </c>
    </row>
    <row r="50" spans="1:26" x14ac:dyDescent="0.3">
      <c r="A50" t="str">
        <f t="shared" si="0"/>
        <v>2014</v>
      </c>
      <c r="B50" s="103" t="s">
        <v>65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17">
        <f t="shared" si="2"/>
        <v>0</v>
      </c>
    </row>
    <row r="51" spans="1:26" x14ac:dyDescent="0.3">
      <c r="A51" t="str">
        <f t="shared" si="0"/>
        <v>2015</v>
      </c>
      <c r="B51" s="103" t="s">
        <v>66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</v>
      </c>
      <c r="Y51" s="3">
        <v>1</v>
      </c>
      <c r="Z51" s="82">
        <f t="shared" si="2"/>
        <v>4</v>
      </c>
    </row>
    <row r="52" spans="1:26" x14ac:dyDescent="0.3">
      <c r="A52" t="str">
        <f t="shared" si="0"/>
        <v>2016</v>
      </c>
      <c r="B52" s="104" t="s">
        <v>74</v>
      </c>
      <c r="C52" s="3">
        <v>2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2</v>
      </c>
      <c r="Z52" s="82">
        <f t="shared" si="2"/>
        <v>4</v>
      </c>
    </row>
    <row r="53" spans="1:26" x14ac:dyDescent="0.3">
      <c r="A53" t="str">
        <f t="shared" si="0"/>
        <v>2011</v>
      </c>
      <c r="B53" s="105" t="s">
        <v>61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17">
        <f t="shared" si="2"/>
        <v>0</v>
      </c>
    </row>
    <row r="54" spans="1:26" x14ac:dyDescent="0.3">
      <c r="A54" t="str">
        <f t="shared" si="0"/>
        <v>2014</v>
      </c>
      <c r="B54" s="106" t="s">
        <v>63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17">
        <f t="shared" si="2"/>
        <v>0</v>
      </c>
    </row>
    <row r="55" spans="1:26" ht="15" customHeight="1" x14ac:dyDescent="0.3">
      <c r="A55" t="str">
        <f t="shared" si="0"/>
        <v>2015</v>
      </c>
      <c r="B55" s="106" t="s">
        <v>62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82">
        <f t="shared" si="2"/>
        <v>0</v>
      </c>
    </row>
    <row r="56" spans="1:26" ht="15" customHeight="1" x14ac:dyDescent="0.3">
      <c r="A56" t="str">
        <f t="shared" si="0"/>
        <v>2016</v>
      </c>
      <c r="B56" s="107" t="s">
        <v>75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82">
        <f t="shared" si="2"/>
        <v>0</v>
      </c>
    </row>
    <row r="57" spans="1:26" ht="15" customHeight="1" x14ac:dyDescent="0.3">
      <c r="A57" t="str">
        <f t="shared" si="0"/>
        <v>2016</v>
      </c>
      <c r="B57" s="106" t="s">
        <v>182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82">
        <f t="shared" si="2"/>
        <v>0</v>
      </c>
    </row>
    <row r="58" spans="1:26" ht="15" customHeight="1" x14ac:dyDescent="0.3">
      <c r="A58" t="str">
        <f t="shared" si="0"/>
        <v>2016</v>
      </c>
      <c r="B58" s="106" t="s">
        <v>183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82">
        <f t="shared" si="2"/>
        <v>1</v>
      </c>
    </row>
    <row r="59" spans="1:26" s="26" customFormat="1" x14ac:dyDescent="0.3">
      <c r="A59" s="44"/>
      <c r="B59" s="39"/>
      <c r="C59" s="39" t="s">
        <v>22</v>
      </c>
      <c r="D59" s="39" t="s">
        <v>102</v>
      </c>
      <c r="E59" s="39" t="s">
        <v>59</v>
      </c>
      <c r="F59" s="39" t="s">
        <v>0</v>
      </c>
      <c r="G59" s="39" t="s">
        <v>1</v>
      </c>
      <c r="H59" s="39" t="s">
        <v>2</v>
      </c>
      <c r="I59" s="39" t="s">
        <v>23</v>
      </c>
      <c r="J59" s="39" t="s">
        <v>18</v>
      </c>
      <c r="K59" s="39" t="s">
        <v>173</v>
      </c>
      <c r="L59" s="39" t="s">
        <v>3</v>
      </c>
      <c r="M59" s="39" t="s">
        <v>4</v>
      </c>
      <c r="N59" s="39" t="s">
        <v>5</v>
      </c>
      <c r="O59" s="39" t="s">
        <v>20</v>
      </c>
      <c r="P59" s="39" t="s">
        <v>6</v>
      </c>
      <c r="Q59" s="39" t="s">
        <v>15</v>
      </c>
      <c r="R59" s="39" t="s">
        <v>73</v>
      </c>
      <c r="S59" s="39" t="s">
        <v>60</v>
      </c>
      <c r="T59" s="39" t="s">
        <v>7</v>
      </c>
      <c r="U59" s="39" t="s">
        <v>8</v>
      </c>
      <c r="V59" s="39" t="s">
        <v>9</v>
      </c>
      <c r="W59" s="39" t="s">
        <v>103</v>
      </c>
      <c r="X59" s="39" t="s">
        <v>10</v>
      </c>
      <c r="Y59" s="44" t="s">
        <v>117</v>
      </c>
    </row>
    <row r="60" spans="1:26" x14ac:dyDescent="0.3">
      <c r="A60" s="173" t="s">
        <v>171</v>
      </c>
      <c r="B60" s="43">
        <v>2011</v>
      </c>
      <c r="C60" s="1">
        <f>SUM(C2, C7, C12, C17,C34,C39,C43,C44,C45,C47)</f>
        <v>0</v>
      </c>
      <c r="D60" s="1">
        <f t="shared" ref="D60:X60" si="3">SUM(D2, D7, D12, D17,D34,D39,D43,D44,D45,D47)</f>
        <v>0</v>
      </c>
      <c r="E60" s="1">
        <f t="shared" si="3"/>
        <v>0</v>
      </c>
      <c r="F60" s="1">
        <f t="shared" si="3"/>
        <v>0</v>
      </c>
      <c r="G60" s="1">
        <f t="shared" si="3"/>
        <v>1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2</v>
      </c>
      <c r="M60" s="1">
        <f t="shared" si="3"/>
        <v>0</v>
      </c>
      <c r="N60" s="1">
        <f t="shared" si="3"/>
        <v>1</v>
      </c>
      <c r="O60" s="1">
        <f t="shared" si="3"/>
        <v>0</v>
      </c>
      <c r="P60" s="1">
        <f t="shared" si="3"/>
        <v>0</v>
      </c>
      <c r="Q60" s="1">
        <f t="shared" si="3"/>
        <v>0</v>
      </c>
      <c r="R60" s="1">
        <f t="shared" si="3"/>
        <v>0</v>
      </c>
      <c r="S60" s="1">
        <f t="shared" si="3"/>
        <v>1</v>
      </c>
      <c r="T60" s="1">
        <f t="shared" si="3"/>
        <v>6</v>
      </c>
      <c r="U60" s="1">
        <f t="shared" si="3"/>
        <v>1</v>
      </c>
      <c r="V60" s="1">
        <f t="shared" si="3"/>
        <v>5</v>
      </c>
      <c r="W60" s="1">
        <f t="shared" si="3"/>
        <v>0</v>
      </c>
      <c r="X60" s="1">
        <f t="shared" si="3"/>
        <v>4</v>
      </c>
      <c r="Y60" s="39">
        <f>SUM(C60:X60)</f>
        <v>21</v>
      </c>
    </row>
    <row r="61" spans="1:26" x14ac:dyDescent="0.3">
      <c r="A61" s="173"/>
      <c r="B61" s="43">
        <v>2012</v>
      </c>
      <c r="C61" s="1">
        <f t="shared" ref="C61:X61" si="4">SUM(C3, C8,C13,C18,C22,C26,C30,C31,C32,C33,C35,C47,C48)</f>
        <v>0</v>
      </c>
      <c r="D61" s="1">
        <f t="shared" si="4"/>
        <v>0</v>
      </c>
      <c r="E61" s="1">
        <f t="shared" si="4"/>
        <v>0</v>
      </c>
      <c r="F61" s="1">
        <f t="shared" si="4"/>
        <v>3</v>
      </c>
      <c r="G61" s="1">
        <f t="shared" si="4"/>
        <v>2</v>
      </c>
      <c r="H61" s="1">
        <f t="shared" si="4"/>
        <v>0</v>
      </c>
      <c r="I61" s="1">
        <f t="shared" si="4"/>
        <v>0</v>
      </c>
      <c r="J61" s="1">
        <f t="shared" si="4"/>
        <v>0</v>
      </c>
      <c r="K61" s="1">
        <f t="shared" si="4"/>
        <v>1</v>
      </c>
      <c r="L61" s="1">
        <f t="shared" si="4"/>
        <v>1</v>
      </c>
      <c r="M61" s="1">
        <f t="shared" si="4"/>
        <v>1</v>
      </c>
      <c r="N61" s="1">
        <f t="shared" si="4"/>
        <v>1</v>
      </c>
      <c r="O61" s="1">
        <f t="shared" si="4"/>
        <v>0</v>
      </c>
      <c r="P61" s="1">
        <f t="shared" si="4"/>
        <v>0</v>
      </c>
      <c r="Q61" s="1">
        <f t="shared" si="4"/>
        <v>0</v>
      </c>
      <c r="R61" s="1">
        <f t="shared" si="4"/>
        <v>0</v>
      </c>
      <c r="S61" s="1">
        <f t="shared" si="4"/>
        <v>0</v>
      </c>
      <c r="T61" s="1">
        <f t="shared" si="4"/>
        <v>0</v>
      </c>
      <c r="U61" s="1">
        <f t="shared" si="4"/>
        <v>1</v>
      </c>
      <c r="V61" s="1">
        <f t="shared" si="4"/>
        <v>4</v>
      </c>
      <c r="W61" s="1">
        <f t="shared" si="4"/>
        <v>0</v>
      </c>
      <c r="X61" s="1">
        <f t="shared" si="4"/>
        <v>7</v>
      </c>
      <c r="Y61" s="39">
        <f t="shared" ref="Y61" si="5">SUM(C61:X61)</f>
        <v>21</v>
      </c>
    </row>
    <row r="62" spans="1:26" x14ac:dyDescent="0.3">
      <c r="A62" s="173"/>
      <c r="B62" s="43">
        <v>2013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39">
        <f>SUM(C62:X62)</f>
        <v>0</v>
      </c>
    </row>
    <row r="63" spans="1:26" x14ac:dyDescent="0.3">
      <c r="A63" s="173"/>
      <c r="B63" s="43">
        <v>2014</v>
      </c>
      <c r="C63" s="1">
        <f t="shared" ref="C63:X63" si="6">SUM(C4,C9,C14,C19,C23,C27,C36,C40)</f>
        <v>0</v>
      </c>
      <c r="D63" s="1">
        <f t="shared" si="6"/>
        <v>0</v>
      </c>
      <c r="E63" s="1">
        <f t="shared" si="6"/>
        <v>0</v>
      </c>
      <c r="F63" s="1">
        <f t="shared" si="6"/>
        <v>1</v>
      </c>
      <c r="G63" s="1">
        <f t="shared" si="6"/>
        <v>1</v>
      </c>
      <c r="H63" s="1">
        <f t="shared" si="6"/>
        <v>0</v>
      </c>
      <c r="I63" s="1">
        <f t="shared" si="6"/>
        <v>0</v>
      </c>
      <c r="J63" s="1">
        <f t="shared" si="6"/>
        <v>0</v>
      </c>
      <c r="K63" s="1">
        <f t="shared" si="6"/>
        <v>0</v>
      </c>
      <c r="L63" s="1">
        <f t="shared" si="6"/>
        <v>0</v>
      </c>
      <c r="M63" s="1">
        <f t="shared" si="6"/>
        <v>2</v>
      </c>
      <c r="N63" s="1">
        <f t="shared" si="6"/>
        <v>0</v>
      </c>
      <c r="O63" s="1">
        <f t="shared" si="6"/>
        <v>0</v>
      </c>
      <c r="P63" s="1">
        <f t="shared" si="6"/>
        <v>0</v>
      </c>
      <c r="Q63" s="1">
        <f t="shared" si="6"/>
        <v>0</v>
      </c>
      <c r="R63" s="1">
        <f t="shared" si="6"/>
        <v>0</v>
      </c>
      <c r="S63" s="1">
        <f t="shared" si="6"/>
        <v>0</v>
      </c>
      <c r="T63" s="1">
        <f t="shared" si="6"/>
        <v>1</v>
      </c>
      <c r="U63" s="1">
        <f t="shared" si="6"/>
        <v>3</v>
      </c>
      <c r="V63" s="1">
        <f t="shared" si="6"/>
        <v>2</v>
      </c>
      <c r="W63" s="1">
        <f t="shared" si="6"/>
        <v>0</v>
      </c>
      <c r="X63" s="1">
        <f t="shared" si="6"/>
        <v>2</v>
      </c>
      <c r="Y63" s="39">
        <f>SUM(C63:X63)</f>
        <v>12</v>
      </c>
    </row>
    <row r="64" spans="1:26" x14ac:dyDescent="0.3">
      <c r="A64" s="173"/>
      <c r="B64" s="43">
        <v>2015</v>
      </c>
      <c r="C64" s="1">
        <f t="shared" ref="C64:X64" si="7">SUM(C5,C10,C15,C20,C24,C28,C37,C41)</f>
        <v>0</v>
      </c>
      <c r="D64" s="1">
        <f t="shared" si="7"/>
        <v>0</v>
      </c>
      <c r="E64" s="1">
        <f t="shared" si="7"/>
        <v>0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  <c r="L64" s="1">
        <f t="shared" si="7"/>
        <v>0</v>
      </c>
      <c r="M64" s="1">
        <f t="shared" si="7"/>
        <v>2</v>
      </c>
      <c r="N64" s="1">
        <f t="shared" si="7"/>
        <v>0</v>
      </c>
      <c r="O64" s="1">
        <f t="shared" si="7"/>
        <v>0</v>
      </c>
      <c r="P64" s="1">
        <f t="shared" si="7"/>
        <v>0</v>
      </c>
      <c r="Q64" s="1">
        <f t="shared" si="7"/>
        <v>0</v>
      </c>
      <c r="R64" s="1">
        <f t="shared" si="7"/>
        <v>0</v>
      </c>
      <c r="S64" s="1">
        <f t="shared" si="7"/>
        <v>0</v>
      </c>
      <c r="T64" s="1">
        <f t="shared" si="7"/>
        <v>0</v>
      </c>
      <c r="U64" s="1">
        <f t="shared" si="7"/>
        <v>4</v>
      </c>
      <c r="V64" s="1">
        <f t="shared" si="7"/>
        <v>1</v>
      </c>
      <c r="W64" s="1">
        <f t="shared" si="7"/>
        <v>0</v>
      </c>
      <c r="X64" s="1">
        <f t="shared" si="7"/>
        <v>3</v>
      </c>
      <c r="Y64" s="39">
        <f>SUM(C64:X64)</f>
        <v>10</v>
      </c>
    </row>
    <row r="65" spans="1:25" x14ac:dyDescent="0.3">
      <c r="A65" s="173"/>
      <c r="B65" s="43">
        <v>2016</v>
      </c>
      <c r="C65" s="1">
        <f t="shared" ref="C65:X65" si="8">SUM(C6,C11,C16,C21,C25,C29,C38,C42)</f>
        <v>0</v>
      </c>
      <c r="D65" s="1">
        <f t="shared" si="8"/>
        <v>0</v>
      </c>
      <c r="E65" s="1">
        <f t="shared" si="8"/>
        <v>0</v>
      </c>
      <c r="F65" s="1">
        <f t="shared" si="8"/>
        <v>0</v>
      </c>
      <c r="G65" s="1">
        <f t="shared" si="8"/>
        <v>3</v>
      </c>
      <c r="H65" s="1">
        <f t="shared" si="8"/>
        <v>0</v>
      </c>
      <c r="I65" s="1">
        <f t="shared" si="8"/>
        <v>0</v>
      </c>
      <c r="J65" s="1">
        <f t="shared" si="8"/>
        <v>0</v>
      </c>
      <c r="K65" s="1">
        <f t="shared" si="8"/>
        <v>0</v>
      </c>
      <c r="L65" s="1">
        <f t="shared" si="8"/>
        <v>1</v>
      </c>
      <c r="M65" s="1">
        <f t="shared" si="8"/>
        <v>3</v>
      </c>
      <c r="N65" s="1">
        <f t="shared" si="8"/>
        <v>1</v>
      </c>
      <c r="O65" s="1">
        <f t="shared" si="8"/>
        <v>0</v>
      </c>
      <c r="P65" s="1">
        <f t="shared" si="8"/>
        <v>1</v>
      </c>
      <c r="Q65" s="1">
        <f t="shared" si="8"/>
        <v>0</v>
      </c>
      <c r="R65" s="1">
        <f t="shared" si="8"/>
        <v>0</v>
      </c>
      <c r="S65" s="1">
        <f t="shared" si="8"/>
        <v>0</v>
      </c>
      <c r="T65" s="1">
        <f t="shared" si="8"/>
        <v>1</v>
      </c>
      <c r="U65" s="1">
        <f t="shared" si="8"/>
        <v>2</v>
      </c>
      <c r="V65" s="1">
        <f t="shared" si="8"/>
        <v>0</v>
      </c>
      <c r="W65" s="1">
        <f t="shared" si="8"/>
        <v>0</v>
      </c>
      <c r="X65" s="1">
        <f t="shared" si="8"/>
        <v>8</v>
      </c>
      <c r="Y65" s="39">
        <f>SUM(C65:X65)</f>
        <v>20</v>
      </c>
    </row>
    <row r="66" spans="1:25" s="26" customFormat="1" x14ac:dyDescent="0.3">
      <c r="A66" s="173"/>
      <c r="B66" s="43" t="s">
        <v>28</v>
      </c>
      <c r="C66" s="27">
        <f>SUM(C2:C48)</f>
        <v>0</v>
      </c>
      <c r="D66" s="27">
        <f t="shared" ref="D66:X66" si="9">SUM(D2:D48)</f>
        <v>0</v>
      </c>
      <c r="E66" s="27">
        <f t="shared" si="9"/>
        <v>0</v>
      </c>
      <c r="F66" s="27">
        <f t="shared" si="9"/>
        <v>4</v>
      </c>
      <c r="G66" s="27">
        <f t="shared" si="9"/>
        <v>7</v>
      </c>
      <c r="H66" s="27">
        <f t="shared" si="9"/>
        <v>0</v>
      </c>
      <c r="I66" s="27">
        <f t="shared" si="9"/>
        <v>0</v>
      </c>
      <c r="J66" s="27">
        <f t="shared" si="9"/>
        <v>0</v>
      </c>
      <c r="K66" s="27">
        <f t="shared" si="9"/>
        <v>1</v>
      </c>
      <c r="L66" s="27">
        <f t="shared" si="9"/>
        <v>4</v>
      </c>
      <c r="M66" s="27">
        <f t="shared" si="9"/>
        <v>8</v>
      </c>
      <c r="N66" s="27">
        <f t="shared" si="9"/>
        <v>3</v>
      </c>
      <c r="O66" s="27">
        <f t="shared" si="9"/>
        <v>0</v>
      </c>
      <c r="P66" s="27">
        <f t="shared" si="9"/>
        <v>1</v>
      </c>
      <c r="Q66" s="27">
        <f t="shared" si="9"/>
        <v>0</v>
      </c>
      <c r="R66" s="27">
        <f t="shared" si="9"/>
        <v>0</v>
      </c>
      <c r="S66" s="27">
        <f t="shared" si="9"/>
        <v>1</v>
      </c>
      <c r="T66" s="27">
        <f t="shared" si="9"/>
        <v>10</v>
      </c>
      <c r="U66" s="27">
        <f t="shared" si="9"/>
        <v>11</v>
      </c>
      <c r="V66" s="27">
        <f t="shared" si="9"/>
        <v>15</v>
      </c>
      <c r="W66" s="27">
        <f t="shared" si="9"/>
        <v>0</v>
      </c>
      <c r="X66" s="27">
        <f t="shared" si="9"/>
        <v>25</v>
      </c>
      <c r="Y66" s="39">
        <f>SUM(C66:X66)</f>
        <v>90</v>
      </c>
    </row>
    <row r="67" spans="1:25" s="26" customFormat="1" ht="15" customHeight="1" x14ac:dyDescent="0.3">
      <c r="A67" s="174" t="s">
        <v>184</v>
      </c>
      <c r="B67" s="43">
        <v>2011</v>
      </c>
      <c r="C67" s="85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5">
        <v>0</v>
      </c>
      <c r="J67" s="85">
        <v>0</v>
      </c>
      <c r="K67" s="85">
        <v>0</v>
      </c>
      <c r="L67" s="85">
        <v>0</v>
      </c>
      <c r="M67" s="85">
        <v>0</v>
      </c>
      <c r="N67" s="85">
        <v>0</v>
      </c>
      <c r="O67" s="85">
        <v>0</v>
      </c>
      <c r="P67" s="85">
        <v>0</v>
      </c>
      <c r="Q67" s="85">
        <v>0</v>
      </c>
      <c r="R67" s="85">
        <v>0</v>
      </c>
      <c r="S67" s="85">
        <v>0</v>
      </c>
      <c r="T67" s="85">
        <v>0</v>
      </c>
      <c r="U67" s="85">
        <v>0</v>
      </c>
      <c r="V67" s="85">
        <v>0</v>
      </c>
      <c r="W67" s="85">
        <v>0</v>
      </c>
      <c r="X67" s="85">
        <v>0</v>
      </c>
      <c r="Y67" s="39">
        <f t="shared" ref="Y67:Y73" si="10">SUM(C67:X67)</f>
        <v>0</v>
      </c>
    </row>
    <row r="68" spans="1:25" s="26" customFormat="1" x14ac:dyDescent="0.3">
      <c r="A68" s="174"/>
      <c r="B68" s="43">
        <v>2012</v>
      </c>
      <c r="C68" s="85">
        <v>0</v>
      </c>
      <c r="D68" s="85">
        <v>0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85">
        <v>0</v>
      </c>
      <c r="N68" s="85">
        <v>0</v>
      </c>
      <c r="O68" s="85">
        <v>0</v>
      </c>
      <c r="P68" s="85">
        <v>0</v>
      </c>
      <c r="Q68" s="85">
        <v>0</v>
      </c>
      <c r="R68" s="85">
        <v>0</v>
      </c>
      <c r="S68" s="85">
        <v>0</v>
      </c>
      <c r="T68" s="85">
        <v>0</v>
      </c>
      <c r="U68" s="85">
        <v>0</v>
      </c>
      <c r="V68" s="85">
        <v>0</v>
      </c>
      <c r="W68" s="85">
        <v>0</v>
      </c>
      <c r="X68" s="85">
        <v>0</v>
      </c>
      <c r="Y68" s="39">
        <f t="shared" si="10"/>
        <v>0</v>
      </c>
    </row>
    <row r="69" spans="1:25" s="26" customFormat="1" x14ac:dyDescent="0.3">
      <c r="A69" s="174"/>
      <c r="B69" s="43">
        <v>2013</v>
      </c>
      <c r="C69" s="85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5">
        <v>0</v>
      </c>
      <c r="Q69" s="85">
        <v>0</v>
      </c>
      <c r="R69" s="85">
        <v>0</v>
      </c>
      <c r="S69" s="85">
        <v>0</v>
      </c>
      <c r="T69" s="85">
        <v>0</v>
      </c>
      <c r="U69" s="85">
        <v>0</v>
      </c>
      <c r="V69" s="85">
        <v>0</v>
      </c>
      <c r="W69" s="85">
        <v>0</v>
      </c>
      <c r="X69" s="85">
        <v>0</v>
      </c>
      <c r="Y69" s="39">
        <f t="shared" si="10"/>
        <v>0</v>
      </c>
    </row>
    <row r="70" spans="1:25" s="26" customFormat="1" x14ac:dyDescent="0.3">
      <c r="A70" s="174"/>
      <c r="B70" s="43">
        <v>2014</v>
      </c>
      <c r="C70" s="85">
        <v>0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5">
        <v>0</v>
      </c>
      <c r="Q70" s="85">
        <v>0</v>
      </c>
      <c r="R70" s="85">
        <v>0</v>
      </c>
      <c r="S70" s="85">
        <v>0</v>
      </c>
      <c r="T70" s="85">
        <v>0</v>
      </c>
      <c r="U70" s="85">
        <v>0</v>
      </c>
      <c r="V70" s="85">
        <v>0</v>
      </c>
      <c r="W70" s="85">
        <v>0</v>
      </c>
      <c r="X70" s="85">
        <v>0</v>
      </c>
      <c r="Y70" s="39">
        <f t="shared" si="10"/>
        <v>0</v>
      </c>
    </row>
    <row r="71" spans="1:25" s="26" customFormat="1" x14ac:dyDescent="0.3">
      <c r="A71" s="174"/>
      <c r="B71" s="43">
        <v>2015</v>
      </c>
      <c r="C71" s="85">
        <f>C51+C55</f>
        <v>1</v>
      </c>
      <c r="D71" s="85">
        <f t="shared" ref="D71:X71" si="11">D51+D55</f>
        <v>0</v>
      </c>
      <c r="E71" s="85">
        <f t="shared" si="11"/>
        <v>0</v>
      </c>
      <c r="F71" s="85">
        <f t="shared" si="11"/>
        <v>0</v>
      </c>
      <c r="G71" s="85">
        <f t="shared" si="11"/>
        <v>0</v>
      </c>
      <c r="H71" s="85">
        <f t="shared" si="11"/>
        <v>0</v>
      </c>
      <c r="I71" s="85">
        <f t="shared" si="11"/>
        <v>0</v>
      </c>
      <c r="J71" s="85">
        <f t="shared" si="11"/>
        <v>0</v>
      </c>
      <c r="K71" s="85">
        <f t="shared" si="11"/>
        <v>0</v>
      </c>
      <c r="L71" s="85">
        <f t="shared" si="11"/>
        <v>0</v>
      </c>
      <c r="M71" s="85">
        <f t="shared" si="11"/>
        <v>1</v>
      </c>
      <c r="N71" s="85">
        <f t="shared" si="11"/>
        <v>0</v>
      </c>
      <c r="O71" s="85">
        <f t="shared" si="11"/>
        <v>0</v>
      </c>
      <c r="P71" s="85">
        <f t="shared" si="11"/>
        <v>0</v>
      </c>
      <c r="Q71" s="85">
        <f t="shared" si="11"/>
        <v>0</v>
      </c>
      <c r="R71" s="85">
        <f t="shared" si="11"/>
        <v>0</v>
      </c>
      <c r="S71" s="85">
        <f t="shared" si="11"/>
        <v>0</v>
      </c>
      <c r="T71" s="85">
        <f t="shared" si="11"/>
        <v>0</v>
      </c>
      <c r="U71" s="85">
        <f t="shared" si="11"/>
        <v>0</v>
      </c>
      <c r="V71" s="85">
        <f t="shared" si="11"/>
        <v>0</v>
      </c>
      <c r="W71" s="85">
        <f t="shared" si="11"/>
        <v>0</v>
      </c>
      <c r="X71" s="85">
        <f t="shared" si="11"/>
        <v>1</v>
      </c>
      <c r="Y71" s="39">
        <f t="shared" si="10"/>
        <v>3</v>
      </c>
    </row>
    <row r="72" spans="1:25" s="26" customFormat="1" x14ac:dyDescent="0.3">
      <c r="A72" s="174"/>
      <c r="B72" s="43">
        <v>2016</v>
      </c>
      <c r="C72" s="85">
        <f t="shared" ref="C72:F72" si="12">C52+C56</f>
        <v>2</v>
      </c>
      <c r="D72" s="85">
        <f t="shared" si="12"/>
        <v>0</v>
      </c>
      <c r="E72" s="85">
        <f t="shared" si="12"/>
        <v>0</v>
      </c>
      <c r="F72" s="85">
        <f t="shared" si="12"/>
        <v>0</v>
      </c>
      <c r="G72" s="85">
        <f>G52+G56</f>
        <v>0</v>
      </c>
      <c r="H72" s="85">
        <f t="shared" ref="H72:X72" si="13">H52+H56</f>
        <v>0</v>
      </c>
      <c r="I72" s="85">
        <f t="shared" si="13"/>
        <v>0</v>
      </c>
      <c r="J72" s="85">
        <f t="shared" si="13"/>
        <v>0</v>
      </c>
      <c r="K72" s="85">
        <f t="shared" si="13"/>
        <v>0</v>
      </c>
      <c r="L72" s="85">
        <f t="shared" si="13"/>
        <v>0</v>
      </c>
      <c r="M72" s="85">
        <f t="shared" si="13"/>
        <v>0</v>
      </c>
      <c r="N72" s="85">
        <f t="shared" si="13"/>
        <v>0</v>
      </c>
      <c r="O72" s="85">
        <f t="shared" si="13"/>
        <v>0</v>
      </c>
      <c r="P72" s="85">
        <f t="shared" si="13"/>
        <v>0</v>
      </c>
      <c r="Q72" s="85">
        <f t="shared" si="13"/>
        <v>0</v>
      </c>
      <c r="R72" s="85">
        <f t="shared" si="13"/>
        <v>0</v>
      </c>
      <c r="S72" s="85">
        <f t="shared" si="13"/>
        <v>0</v>
      </c>
      <c r="T72" s="85">
        <f t="shared" si="13"/>
        <v>0</v>
      </c>
      <c r="U72" s="85">
        <f t="shared" si="13"/>
        <v>0</v>
      </c>
      <c r="V72" s="85">
        <f t="shared" si="13"/>
        <v>0</v>
      </c>
      <c r="W72" s="85">
        <f t="shared" si="13"/>
        <v>0</v>
      </c>
      <c r="X72" s="85">
        <f t="shared" si="13"/>
        <v>0</v>
      </c>
      <c r="Y72" s="39">
        <f t="shared" si="10"/>
        <v>2</v>
      </c>
    </row>
    <row r="73" spans="1:25" s="26" customFormat="1" x14ac:dyDescent="0.3">
      <c r="A73" s="174"/>
      <c r="B73" s="43" t="s">
        <v>28</v>
      </c>
      <c r="C73" s="27">
        <f>SUM(C67:C72)</f>
        <v>3</v>
      </c>
      <c r="D73" s="27">
        <f t="shared" ref="D73:X73" si="14">SUM(D67:D72)</f>
        <v>0</v>
      </c>
      <c r="E73" s="27">
        <f t="shared" si="14"/>
        <v>0</v>
      </c>
      <c r="F73" s="27">
        <f t="shared" si="14"/>
        <v>0</v>
      </c>
      <c r="G73" s="27">
        <f t="shared" si="14"/>
        <v>0</v>
      </c>
      <c r="H73" s="27">
        <f t="shared" si="14"/>
        <v>0</v>
      </c>
      <c r="I73" s="27">
        <f t="shared" si="14"/>
        <v>0</v>
      </c>
      <c r="J73" s="27">
        <f t="shared" si="14"/>
        <v>0</v>
      </c>
      <c r="K73" s="27">
        <f t="shared" si="14"/>
        <v>0</v>
      </c>
      <c r="L73" s="27">
        <f t="shared" si="14"/>
        <v>0</v>
      </c>
      <c r="M73" s="27">
        <f t="shared" si="14"/>
        <v>1</v>
      </c>
      <c r="N73" s="27">
        <f t="shared" si="14"/>
        <v>0</v>
      </c>
      <c r="O73" s="27">
        <f t="shared" si="14"/>
        <v>0</v>
      </c>
      <c r="P73" s="27">
        <f t="shared" si="14"/>
        <v>0</v>
      </c>
      <c r="Q73" s="27">
        <f t="shared" si="14"/>
        <v>0</v>
      </c>
      <c r="R73" s="27">
        <f t="shared" si="14"/>
        <v>0</v>
      </c>
      <c r="S73" s="27">
        <f t="shared" si="14"/>
        <v>0</v>
      </c>
      <c r="T73" s="27">
        <f t="shared" si="14"/>
        <v>0</v>
      </c>
      <c r="U73" s="27">
        <f t="shared" si="14"/>
        <v>0</v>
      </c>
      <c r="V73" s="27">
        <f t="shared" si="14"/>
        <v>0</v>
      </c>
      <c r="W73" s="27">
        <f t="shared" si="14"/>
        <v>0</v>
      </c>
      <c r="X73" s="27">
        <f t="shared" si="14"/>
        <v>1</v>
      </c>
      <c r="Y73" s="39">
        <f t="shared" si="10"/>
        <v>5</v>
      </c>
    </row>
    <row r="74" spans="1:25" x14ac:dyDescent="0.3">
      <c r="A74" s="41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1"/>
      <c r="Y74" s="41"/>
    </row>
    <row r="75" spans="1:25" x14ac:dyDescent="0.3">
      <c r="A75" s="173" t="s">
        <v>172</v>
      </c>
      <c r="B75" s="86" t="s">
        <v>11</v>
      </c>
      <c r="C75" s="1">
        <f t="shared" ref="C75:X75" si="15">SUM(C2:C6)</f>
        <v>0</v>
      </c>
      <c r="D75" s="1">
        <f t="shared" si="15"/>
        <v>0</v>
      </c>
      <c r="E75" s="1">
        <f t="shared" si="15"/>
        <v>0</v>
      </c>
      <c r="F75" s="1">
        <f t="shared" si="15"/>
        <v>0</v>
      </c>
      <c r="G75" s="1">
        <f t="shared" si="15"/>
        <v>0</v>
      </c>
      <c r="H75" s="1">
        <f t="shared" si="15"/>
        <v>0</v>
      </c>
      <c r="I75" s="1">
        <f t="shared" si="15"/>
        <v>0</v>
      </c>
      <c r="J75" s="1">
        <f t="shared" si="15"/>
        <v>0</v>
      </c>
      <c r="K75" s="1">
        <f t="shared" si="15"/>
        <v>0</v>
      </c>
      <c r="L75" s="1">
        <f t="shared" si="15"/>
        <v>0</v>
      </c>
      <c r="M75" s="1">
        <f t="shared" si="15"/>
        <v>1</v>
      </c>
      <c r="N75" s="1">
        <f t="shared" si="15"/>
        <v>1</v>
      </c>
      <c r="O75" s="1">
        <f t="shared" si="15"/>
        <v>0</v>
      </c>
      <c r="P75" s="1">
        <f t="shared" si="15"/>
        <v>1</v>
      </c>
      <c r="Q75" s="1">
        <f t="shared" si="15"/>
        <v>0</v>
      </c>
      <c r="R75" s="1">
        <f t="shared" si="15"/>
        <v>0</v>
      </c>
      <c r="S75" s="1">
        <f t="shared" si="15"/>
        <v>0</v>
      </c>
      <c r="T75" s="1">
        <f t="shared" si="15"/>
        <v>3</v>
      </c>
      <c r="U75" s="1">
        <f t="shared" si="15"/>
        <v>3</v>
      </c>
      <c r="V75" s="1">
        <f t="shared" si="15"/>
        <v>0</v>
      </c>
      <c r="W75" s="1">
        <f t="shared" si="15"/>
        <v>0</v>
      </c>
      <c r="X75" s="1">
        <f t="shared" si="15"/>
        <v>1</v>
      </c>
      <c r="Y75" s="39">
        <f>SUM(C75:X75)</f>
        <v>10</v>
      </c>
    </row>
    <row r="76" spans="1:25" x14ac:dyDescent="0.3">
      <c r="A76" s="173"/>
      <c r="B76" s="89" t="s">
        <v>13</v>
      </c>
      <c r="C76" s="1">
        <f t="shared" ref="C76:X76" si="16">SUM(C7:C11)</f>
        <v>0</v>
      </c>
      <c r="D76" s="1">
        <f t="shared" si="16"/>
        <v>0</v>
      </c>
      <c r="E76" s="1">
        <f t="shared" si="16"/>
        <v>0</v>
      </c>
      <c r="F76" s="1">
        <f t="shared" si="16"/>
        <v>0</v>
      </c>
      <c r="G76" s="1">
        <f t="shared" si="16"/>
        <v>1</v>
      </c>
      <c r="H76" s="1">
        <f t="shared" si="16"/>
        <v>0</v>
      </c>
      <c r="I76" s="1">
        <f t="shared" si="16"/>
        <v>0</v>
      </c>
      <c r="J76" s="1">
        <f t="shared" si="16"/>
        <v>0</v>
      </c>
      <c r="K76" s="1">
        <f t="shared" si="16"/>
        <v>0</v>
      </c>
      <c r="L76" s="1">
        <f t="shared" si="16"/>
        <v>0</v>
      </c>
      <c r="M76" s="1">
        <f t="shared" si="16"/>
        <v>2</v>
      </c>
      <c r="N76" s="1">
        <f t="shared" si="16"/>
        <v>0</v>
      </c>
      <c r="O76" s="1">
        <f t="shared" si="16"/>
        <v>0</v>
      </c>
      <c r="P76" s="1">
        <f t="shared" si="16"/>
        <v>0</v>
      </c>
      <c r="Q76" s="1">
        <f t="shared" si="16"/>
        <v>0</v>
      </c>
      <c r="R76" s="1">
        <f t="shared" si="16"/>
        <v>0</v>
      </c>
      <c r="S76" s="1">
        <f t="shared" si="16"/>
        <v>0</v>
      </c>
      <c r="T76" s="1">
        <f t="shared" si="16"/>
        <v>0</v>
      </c>
      <c r="U76" s="1">
        <f t="shared" si="16"/>
        <v>1</v>
      </c>
      <c r="V76" s="1">
        <f t="shared" si="16"/>
        <v>1</v>
      </c>
      <c r="W76" s="1">
        <f t="shared" si="16"/>
        <v>0</v>
      </c>
      <c r="X76" s="1">
        <f t="shared" si="16"/>
        <v>3</v>
      </c>
      <c r="Y76" s="39">
        <f t="shared" ref="Y76:Y91" si="17">SUM(C76:X76)</f>
        <v>8</v>
      </c>
    </row>
    <row r="77" spans="1:25" x14ac:dyDescent="0.3">
      <c r="A77" s="173"/>
      <c r="B77" s="92" t="s">
        <v>14</v>
      </c>
      <c r="C77" s="1">
        <f t="shared" ref="C77:X77" si="18">SUM(C12:C16)</f>
        <v>0</v>
      </c>
      <c r="D77" s="1">
        <f t="shared" si="18"/>
        <v>0</v>
      </c>
      <c r="E77" s="1">
        <f t="shared" si="18"/>
        <v>0</v>
      </c>
      <c r="F77" s="1">
        <f t="shared" si="18"/>
        <v>1</v>
      </c>
      <c r="G77" s="1">
        <f t="shared" si="18"/>
        <v>0</v>
      </c>
      <c r="H77" s="1">
        <f t="shared" si="18"/>
        <v>0</v>
      </c>
      <c r="I77" s="1">
        <f t="shared" si="18"/>
        <v>0</v>
      </c>
      <c r="J77" s="1">
        <f t="shared" si="18"/>
        <v>0</v>
      </c>
      <c r="K77" s="1">
        <f t="shared" si="18"/>
        <v>0</v>
      </c>
      <c r="L77" s="1">
        <f t="shared" si="18"/>
        <v>1</v>
      </c>
      <c r="M77" s="1">
        <f t="shared" si="18"/>
        <v>1</v>
      </c>
      <c r="N77" s="1">
        <f t="shared" si="18"/>
        <v>0</v>
      </c>
      <c r="O77" s="1">
        <f t="shared" si="18"/>
        <v>0</v>
      </c>
      <c r="P77" s="1">
        <f t="shared" si="18"/>
        <v>0</v>
      </c>
      <c r="Q77" s="1">
        <f t="shared" si="18"/>
        <v>0</v>
      </c>
      <c r="R77" s="1">
        <f t="shared" si="18"/>
        <v>0</v>
      </c>
      <c r="S77" s="1">
        <f t="shared" si="18"/>
        <v>0</v>
      </c>
      <c r="T77" s="1">
        <f t="shared" si="18"/>
        <v>0</v>
      </c>
      <c r="U77" s="1">
        <f t="shared" si="18"/>
        <v>2</v>
      </c>
      <c r="V77" s="1">
        <f t="shared" si="18"/>
        <v>0</v>
      </c>
      <c r="W77" s="1">
        <f t="shared" si="18"/>
        <v>0</v>
      </c>
      <c r="X77" s="1">
        <f t="shared" si="18"/>
        <v>1</v>
      </c>
      <c r="Y77" s="39">
        <f t="shared" si="17"/>
        <v>6</v>
      </c>
    </row>
    <row r="78" spans="1:25" x14ac:dyDescent="0.3">
      <c r="A78" s="173"/>
      <c r="B78" s="95" t="s">
        <v>17</v>
      </c>
      <c r="C78" s="1">
        <f t="shared" ref="C78:X78" si="19">SUM(C17:C21)</f>
        <v>0</v>
      </c>
      <c r="D78" s="1">
        <f t="shared" si="19"/>
        <v>0</v>
      </c>
      <c r="E78" s="1">
        <f t="shared" si="19"/>
        <v>0</v>
      </c>
      <c r="F78" s="1">
        <f t="shared" si="19"/>
        <v>1</v>
      </c>
      <c r="G78" s="1">
        <f t="shared" si="19"/>
        <v>1</v>
      </c>
      <c r="H78" s="1">
        <f t="shared" si="19"/>
        <v>0</v>
      </c>
      <c r="I78" s="1">
        <f t="shared" si="19"/>
        <v>0</v>
      </c>
      <c r="J78" s="1">
        <f t="shared" si="19"/>
        <v>0</v>
      </c>
      <c r="K78" s="1">
        <f t="shared" si="19"/>
        <v>1</v>
      </c>
      <c r="L78" s="1">
        <f t="shared" si="19"/>
        <v>1</v>
      </c>
      <c r="M78" s="1">
        <f t="shared" si="19"/>
        <v>1</v>
      </c>
      <c r="N78" s="1">
        <f t="shared" si="19"/>
        <v>0</v>
      </c>
      <c r="O78" s="1">
        <f t="shared" si="19"/>
        <v>0</v>
      </c>
      <c r="P78" s="1">
        <f t="shared" si="19"/>
        <v>0</v>
      </c>
      <c r="Q78" s="1">
        <f t="shared" si="19"/>
        <v>0</v>
      </c>
      <c r="R78" s="1">
        <f t="shared" si="19"/>
        <v>0</v>
      </c>
      <c r="S78" s="1">
        <f t="shared" si="19"/>
        <v>0</v>
      </c>
      <c r="T78" s="1">
        <f t="shared" si="19"/>
        <v>1</v>
      </c>
      <c r="U78" s="1">
        <f t="shared" si="19"/>
        <v>0</v>
      </c>
      <c r="V78" s="1">
        <f t="shared" si="19"/>
        <v>1</v>
      </c>
      <c r="W78" s="1">
        <f t="shared" si="19"/>
        <v>0</v>
      </c>
      <c r="X78" s="1">
        <f t="shared" si="19"/>
        <v>4</v>
      </c>
      <c r="Y78" s="39">
        <f t="shared" si="17"/>
        <v>11</v>
      </c>
    </row>
    <row r="79" spans="1:25" x14ac:dyDescent="0.3">
      <c r="A79" s="173"/>
      <c r="B79" s="98" t="s">
        <v>19</v>
      </c>
      <c r="C79" s="1">
        <f t="shared" ref="C79:X79" si="20">SUM(C22:C25)</f>
        <v>0</v>
      </c>
      <c r="D79" s="1">
        <f t="shared" si="20"/>
        <v>0</v>
      </c>
      <c r="E79" s="1">
        <f t="shared" si="20"/>
        <v>0</v>
      </c>
      <c r="F79" s="1">
        <f t="shared" si="20"/>
        <v>1</v>
      </c>
      <c r="G79" s="1">
        <f t="shared" si="20"/>
        <v>0</v>
      </c>
      <c r="H79" s="1">
        <f t="shared" si="20"/>
        <v>0</v>
      </c>
      <c r="I79" s="1">
        <f t="shared" si="20"/>
        <v>0</v>
      </c>
      <c r="J79" s="1">
        <f t="shared" si="20"/>
        <v>0</v>
      </c>
      <c r="K79" s="1">
        <f t="shared" si="20"/>
        <v>0</v>
      </c>
      <c r="L79" s="1">
        <f t="shared" si="20"/>
        <v>0</v>
      </c>
      <c r="M79" s="1">
        <f t="shared" si="20"/>
        <v>2</v>
      </c>
      <c r="N79" s="1">
        <f t="shared" si="20"/>
        <v>0</v>
      </c>
      <c r="O79" s="1">
        <f t="shared" si="20"/>
        <v>0</v>
      </c>
      <c r="P79" s="1">
        <f t="shared" si="20"/>
        <v>0</v>
      </c>
      <c r="Q79" s="1">
        <f t="shared" si="20"/>
        <v>0</v>
      </c>
      <c r="R79" s="1">
        <f t="shared" si="20"/>
        <v>0</v>
      </c>
      <c r="S79" s="1">
        <f t="shared" si="20"/>
        <v>0</v>
      </c>
      <c r="T79" s="1">
        <f t="shared" si="20"/>
        <v>0</v>
      </c>
      <c r="U79" s="1">
        <f t="shared" si="20"/>
        <v>0</v>
      </c>
      <c r="V79" s="1">
        <f t="shared" si="20"/>
        <v>1</v>
      </c>
      <c r="W79" s="1">
        <f t="shared" si="20"/>
        <v>0</v>
      </c>
      <c r="X79" s="1">
        <f t="shared" si="20"/>
        <v>4</v>
      </c>
      <c r="Y79" s="39">
        <f t="shared" si="17"/>
        <v>8</v>
      </c>
    </row>
    <row r="80" spans="1:25" x14ac:dyDescent="0.3">
      <c r="A80" s="173"/>
      <c r="B80" s="101" t="s">
        <v>21</v>
      </c>
      <c r="C80" s="1">
        <f t="shared" ref="C80:X80" si="21">SUM(C26:C29)</f>
        <v>0</v>
      </c>
      <c r="D80" s="1">
        <f t="shared" si="21"/>
        <v>0</v>
      </c>
      <c r="E80" s="1">
        <f t="shared" si="21"/>
        <v>0</v>
      </c>
      <c r="F80" s="1">
        <f t="shared" si="21"/>
        <v>0</v>
      </c>
      <c r="G80" s="1">
        <f t="shared" si="21"/>
        <v>2</v>
      </c>
      <c r="H80" s="1">
        <f t="shared" si="21"/>
        <v>0</v>
      </c>
      <c r="I80" s="1">
        <f t="shared" si="21"/>
        <v>0</v>
      </c>
      <c r="J80" s="1">
        <f t="shared" si="21"/>
        <v>0</v>
      </c>
      <c r="K80" s="1">
        <f t="shared" si="21"/>
        <v>0</v>
      </c>
      <c r="L80" s="1">
        <f t="shared" si="21"/>
        <v>0</v>
      </c>
      <c r="M80" s="1">
        <f t="shared" si="21"/>
        <v>1</v>
      </c>
      <c r="N80" s="1">
        <f t="shared" si="21"/>
        <v>0</v>
      </c>
      <c r="O80" s="1">
        <f t="shared" si="21"/>
        <v>0</v>
      </c>
      <c r="P80" s="1">
        <f t="shared" si="21"/>
        <v>0</v>
      </c>
      <c r="Q80" s="1">
        <f t="shared" si="21"/>
        <v>0</v>
      </c>
      <c r="R80" s="1">
        <f t="shared" si="21"/>
        <v>0</v>
      </c>
      <c r="S80" s="1">
        <f t="shared" si="21"/>
        <v>0</v>
      </c>
      <c r="T80" s="1">
        <f t="shared" si="21"/>
        <v>1</v>
      </c>
      <c r="U80" s="1">
        <f t="shared" si="21"/>
        <v>1</v>
      </c>
      <c r="V80" s="1">
        <f t="shared" si="21"/>
        <v>0</v>
      </c>
      <c r="W80" s="1">
        <f t="shared" si="21"/>
        <v>0</v>
      </c>
      <c r="X80" s="1">
        <f t="shared" si="21"/>
        <v>3</v>
      </c>
      <c r="Y80" s="39">
        <f t="shared" si="17"/>
        <v>8</v>
      </c>
    </row>
    <row r="81" spans="1:25" x14ac:dyDescent="0.3">
      <c r="A81" s="173"/>
      <c r="B81" s="86" t="s">
        <v>165</v>
      </c>
      <c r="C81" s="1">
        <f t="shared" ref="C81:X81" si="22">C30</f>
        <v>0</v>
      </c>
      <c r="D81" s="1">
        <f t="shared" si="22"/>
        <v>0</v>
      </c>
      <c r="E81" s="1">
        <f t="shared" si="22"/>
        <v>0</v>
      </c>
      <c r="F81" s="1">
        <f t="shared" si="22"/>
        <v>0</v>
      </c>
      <c r="G81" s="1">
        <f t="shared" si="22"/>
        <v>0</v>
      </c>
      <c r="H81" s="1">
        <f t="shared" si="22"/>
        <v>0</v>
      </c>
      <c r="I81" s="1">
        <f t="shared" si="22"/>
        <v>0</v>
      </c>
      <c r="J81" s="1">
        <f t="shared" si="22"/>
        <v>0</v>
      </c>
      <c r="K81" s="1">
        <f t="shared" si="22"/>
        <v>0</v>
      </c>
      <c r="L81" s="1">
        <f t="shared" si="22"/>
        <v>0</v>
      </c>
      <c r="M81" s="1">
        <f t="shared" si="22"/>
        <v>0</v>
      </c>
      <c r="N81" s="1">
        <f t="shared" si="22"/>
        <v>0</v>
      </c>
      <c r="O81" s="1">
        <f t="shared" si="22"/>
        <v>0</v>
      </c>
      <c r="P81" s="1">
        <f t="shared" si="22"/>
        <v>0</v>
      </c>
      <c r="Q81" s="1">
        <f t="shared" si="22"/>
        <v>0</v>
      </c>
      <c r="R81" s="1">
        <f t="shared" si="22"/>
        <v>0</v>
      </c>
      <c r="S81" s="1">
        <f t="shared" si="22"/>
        <v>0</v>
      </c>
      <c r="T81" s="1">
        <f t="shared" si="22"/>
        <v>0</v>
      </c>
      <c r="U81" s="1">
        <f t="shared" si="22"/>
        <v>0</v>
      </c>
      <c r="V81" s="1">
        <f t="shared" si="22"/>
        <v>1</v>
      </c>
      <c r="W81" s="1">
        <f t="shared" si="22"/>
        <v>0</v>
      </c>
      <c r="X81" s="1">
        <f t="shared" si="22"/>
        <v>0</v>
      </c>
      <c r="Y81" s="39">
        <f t="shared" si="17"/>
        <v>1</v>
      </c>
    </row>
    <row r="82" spans="1:25" x14ac:dyDescent="0.3">
      <c r="A82" s="173"/>
      <c r="B82" s="89" t="s">
        <v>164</v>
      </c>
      <c r="C82" s="1">
        <f t="shared" ref="C82:X82" si="23">C31</f>
        <v>0</v>
      </c>
      <c r="D82" s="1">
        <f t="shared" si="23"/>
        <v>0</v>
      </c>
      <c r="E82" s="1">
        <f t="shared" si="23"/>
        <v>0</v>
      </c>
      <c r="F82" s="1">
        <f t="shared" si="23"/>
        <v>0</v>
      </c>
      <c r="G82" s="1">
        <f t="shared" si="23"/>
        <v>0</v>
      </c>
      <c r="H82" s="1">
        <f t="shared" si="23"/>
        <v>0</v>
      </c>
      <c r="I82" s="1">
        <f t="shared" si="23"/>
        <v>0</v>
      </c>
      <c r="J82" s="1">
        <f t="shared" si="23"/>
        <v>0</v>
      </c>
      <c r="K82" s="1">
        <f t="shared" si="23"/>
        <v>0</v>
      </c>
      <c r="L82" s="1">
        <f t="shared" si="23"/>
        <v>1</v>
      </c>
      <c r="M82" s="1">
        <f t="shared" si="23"/>
        <v>0</v>
      </c>
      <c r="N82" s="1">
        <f t="shared" si="23"/>
        <v>0</v>
      </c>
      <c r="O82" s="1">
        <f t="shared" si="23"/>
        <v>0</v>
      </c>
      <c r="P82" s="1">
        <f t="shared" si="23"/>
        <v>0</v>
      </c>
      <c r="Q82" s="1">
        <f t="shared" si="23"/>
        <v>0</v>
      </c>
      <c r="R82" s="1">
        <f t="shared" si="23"/>
        <v>0</v>
      </c>
      <c r="S82" s="1">
        <f t="shared" si="23"/>
        <v>0</v>
      </c>
      <c r="T82" s="1">
        <f t="shared" si="23"/>
        <v>0</v>
      </c>
      <c r="U82" s="1">
        <f t="shared" si="23"/>
        <v>0</v>
      </c>
      <c r="V82" s="1">
        <f t="shared" si="23"/>
        <v>0</v>
      </c>
      <c r="W82" s="1">
        <f t="shared" si="23"/>
        <v>0</v>
      </c>
      <c r="X82" s="1">
        <f t="shared" si="23"/>
        <v>0</v>
      </c>
      <c r="Y82" s="39">
        <f t="shared" si="17"/>
        <v>1</v>
      </c>
    </row>
    <row r="83" spans="1:25" x14ac:dyDescent="0.3">
      <c r="A83" s="173"/>
      <c r="B83" s="92" t="s">
        <v>163</v>
      </c>
      <c r="C83" s="1">
        <f t="shared" ref="C83:X83" si="24">C32</f>
        <v>0</v>
      </c>
      <c r="D83" s="1">
        <f t="shared" si="24"/>
        <v>0</v>
      </c>
      <c r="E83" s="1">
        <f t="shared" si="24"/>
        <v>0</v>
      </c>
      <c r="F83" s="1">
        <f t="shared" si="24"/>
        <v>0</v>
      </c>
      <c r="G83" s="1">
        <f t="shared" si="24"/>
        <v>0</v>
      </c>
      <c r="H83" s="1">
        <f t="shared" si="24"/>
        <v>0</v>
      </c>
      <c r="I83" s="1">
        <f t="shared" si="24"/>
        <v>0</v>
      </c>
      <c r="J83" s="1">
        <f t="shared" si="24"/>
        <v>0</v>
      </c>
      <c r="K83" s="1">
        <f t="shared" si="24"/>
        <v>0</v>
      </c>
      <c r="L83" s="1">
        <f t="shared" si="24"/>
        <v>0</v>
      </c>
      <c r="M83" s="1">
        <f t="shared" si="24"/>
        <v>0</v>
      </c>
      <c r="N83" s="1">
        <f t="shared" si="24"/>
        <v>0</v>
      </c>
      <c r="O83" s="1">
        <f t="shared" si="24"/>
        <v>0</v>
      </c>
      <c r="P83" s="1">
        <f t="shared" si="24"/>
        <v>0</v>
      </c>
      <c r="Q83" s="1">
        <f t="shared" si="24"/>
        <v>0</v>
      </c>
      <c r="R83" s="1">
        <f t="shared" si="24"/>
        <v>0</v>
      </c>
      <c r="S83" s="1">
        <f t="shared" si="24"/>
        <v>0</v>
      </c>
      <c r="T83" s="1">
        <f t="shared" si="24"/>
        <v>0</v>
      </c>
      <c r="U83" s="1">
        <f t="shared" si="24"/>
        <v>0</v>
      </c>
      <c r="V83" s="1">
        <f t="shared" si="24"/>
        <v>0</v>
      </c>
      <c r="W83" s="1">
        <f t="shared" si="24"/>
        <v>0</v>
      </c>
      <c r="X83" s="1">
        <f t="shared" si="24"/>
        <v>0</v>
      </c>
      <c r="Y83" s="39">
        <f t="shared" si="17"/>
        <v>0</v>
      </c>
    </row>
    <row r="84" spans="1:25" x14ac:dyDescent="0.3">
      <c r="A84" s="173"/>
      <c r="B84" s="95" t="s">
        <v>166</v>
      </c>
      <c r="C84" s="1">
        <f t="shared" ref="C84:X84" si="25">C33</f>
        <v>0</v>
      </c>
      <c r="D84" s="1">
        <f t="shared" si="25"/>
        <v>0</v>
      </c>
      <c r="E84" s="1">
        <f t="shared" si="25"/>
        <v>0</v>
      </c>
      <c r="F84" s="1">
        <f t="shared" si="25"/>
        <v>0</v>
      </c>
      <c r="G84" s="1">
        <f t="shared" si="25"/>
        <v>0</v>
      </c>
      <c r="H84" s="1">
        <f t="shared" si="25"/>
        <v>0</v>
      </c>
      <c r="I84" s="1">
        <f t="shared" si="25"/>
        <v>0</v>
      </c>
      <c r="J84" s="1">
        <f t="shared" si="25"/>
        <v>0</v>
      </c>
      <c r="K84" s="1">
        <f t="shared" si="25"/>
        <v>0</v>
      </c>
      <c r="L84" s="1">
        <f t="shared" si="25"/>
        <v>0</v>
      </c>
      <c r="M84" s="1">
        <f t="shared" si="25"/>
        <v>0</v>
      </c>
      <c r="N84" s="1">
        <f t="shared" si="25"/>
        <v>0</v>
      </c>
      <c r="O84" s="1">
        <f t="shared" si="25"/>
        <v>0</v>
      </c>
      <c r="P84" s="1">
        <f t="shared" si="25"/>
        <v>0</v>
      </c>
      <c r="Q84" s="1">
        <f t="shared" si="25"/>
        <v>0</v>
      </c>
      <c r="R84" s="1">
        <f t="shared" si="25"/>
        <v>0</v>
      </c>
      <c r="S84" s="1">
        <f t="shared" si="25"/>
        <v>0</v>
      </c>
      <c r="T84" s="1">
        <f t="shared" si="25"/>
        <v>0</v>
      </c>
      <c r="U84" s="1">
        <f t="shared" si="25"/>
        <v>0</v>
      </c>
      <c r="V84" s="1">
        <f t="shared" si="25"/>
        <v>0</v>
      </c>
      <c r="W84" s="1">
        <f t="shared" si="25"/>
        <v>0</v>
      </c>
      <c r="X84" s="1">
        <f t="shared" si="25"/>
        <v>0</v>
      </c>
      <c r="Y84" s="39">
        <f t="shared" si="17"/>
        <v>0</v>
      </c>
    </row>
    <row r="85" spans="1:25" x14ac:dyDescent="0.3">
      <c r="A85" s="173"/>
      <c r="B85" s="98" t="s">
        <v>24</v>
      </c>
      <c r="C85" s="1">
        <f t="shared" ref="C85:X85" si="26">SUM(C34:C38)</f>
        <v>0</v>
      </c>
      <c r="D85" s="1">
        <f t="shared" si="26"/>
        <v>0</v>
      </c>
      <c r="E85" s="1">
        <f t="shared" si="26"/>
        <v>0</v>
      </c>
      <c r="F85" s="1">
        <f t="shared" si="26"/>
        <v>1</v>
      </c>
      <c r="G85" s="1">
        <f t="shared" si="26"/>
        <v>0</v>
      </c>
      <c r="H85" s="1">
        <f t="shared" si="26"/>
        <v>0</v>
      </c>
      <c r="I85" s="1">
        <f t="shared" si="26"/>
        <v>0</v>
      </c>
      <c r="J85" s="1">
        <f t="shared" si="26"/>
        <v>0</v>
      </c>
      <c r="K85" s="1">
        <f t="shared" si="26"/>
        <v>0</v>
      </c>
      <c r="L85" s="1">
        <f t="shared" si="26"/>
        <v>0</v>
      </c>
      <c r="M85" s="1">
        <f t="shared" si="26"/>
        <v>0</v>
      </c>
      <c r="N85" s="1">
        <f t="shared" si="26"/>
        <v>1</v>
      </c>
      <c r="O85" s="1">
        <f t="shared" si="26"/>
        <v>0</v>
      </c>
      <c r="P85" s="1">
        <f t="shared" si="26"/>
        <v>0</v>
      </c>
      <c r="Q85" s="1">
        <f t="shared" si="26"/>
        <v>0</v>
      </c>
      <c r="R85" s="1">
        <f t="shared" si="26"/>
        <v>0</v>
      </c>
      <c r="S85" s="1">
        <f t="shared" si="26"/>
        <v>0</v>
      </c>
      <c r="T85" s="1">
        <f t="shared" si="26"/>
        <v>0</v>
      </c>
      <c r="U85" s="1">
        <f t="shared" si="26"/>
        <v>1</v>
      </c>
      <c r="V85" s="1">
        <f t="shared" si="26"/>
        <v>2</v>
      </c>
      <c r="W85" s="1">
        <f t="shared" si="26"/>
        <v>0</v>
      </c>
      <c r="X85" s="1">
        <f t="shared" si="26"/>
        <v>4</v>
      </c>
      <c r="Y85" s="39">
        <f t="shared" si="17"/>
        <v>9</v>
      </c>
    </row>
    <row r="86" spans="1:25" x14ac:dyDescent="0.3">
      <c r="A86" s="173"/>
      <c r="B86" s="101" t="s">
        <v>27</v>
      </c>
      <c r="C86" s="1">
        <f t="shared" ref="C86:X86" si="27">SUM(C39:C42)</f>
        <v>0</v>
      </c>
      <c r="D86" s="1">
        <f t="shared" si="27"/>
        <v>0</v>
      </c>
      <c r="E86" s="1">
        <f t="shared" si="27"/>
        <v>0</v>
      </c>
      <c r="F86" s="1">
        <f t="shared" si="27"/>
        <v>0</v>
      </c>
      <c r="G86" s="1">
        <f t="shared" si="27"/>
        <v>1</v>
      </c>
      <c r="H86" s="1">
        <f t="shared" si="27"/>
        <v>0</v>
      </c>
      <c r="I86" s="1">
        <f t="shared" si="27"/>
        <v>0</v>
      </c>
      <c r="J86" s="1">
        <f t="shared" si="27"/>
        <v>0</v>
      </c>
      <c r="K86" s="1">
        <f t="shared" si="27"/>
        <v>0</v>
      </c>
      <c r="L86" s="1">
        <f t="shared" si="27"/>
        <v>1</v>
      </c>
      <c r="M86" s="1">
        <f t="shared" si="27"/>
        <v>0</v>
      </c>
      <c r="N86" s="1">
        <f t="shared" si="27"/>
        <v>0</v>
      </c>
      <c r="O86" s="1">
        <f t="shared" si="27"/>
        <v>0</v>
      </c>
      <c r="P86" s="1">
        <f t="shared" si="27"/>
        <v>0</v>
      </c>
      <c r="Q86" s="1">
        <f t="shared" si="27"/>
        <v>0</v>
      </c>
      <c r="R86" s="1">
        <f t="shared" si="27"/>
        <v>0</v>
      </c>
      <c r="S86" s="1">
        <f t="shared" si="27"/>
        <v>0</v>
      </c>
      <c r="T86" s="1">
        <f t="shared" si="27"/>
        <v>1</v>
      </c>
      <c r="U86" s="1">
        <f t="shared" si="27"/>
        <v>3</v>
      </c>
      <c r="V86" s="1">
        <f t="shared" si="27"/>
        <v>3</v>
      </c>
      <c r="W86" s="1">
        <f t="shared" si="27"/>
        <v>0</v>
      </c>
      <c r="X86" s="1">
        <f t="shared" si="27"/>
        <v>3</v>
      </c>
      <c r="Y86" s="39">
        <f t="shared" si="17"/>
        <v>12</v>
      </c>
    </row>
    <row r="87" spans="1:25" x14ac:dyDescent="0.3">
      <c r="A87" s="173"/>
      <c r="B87" s="86" t="s">
        <v>167</v>
      </c>
      <c r="C87" s="1">
        <f t="shared" ref="C87:X87" si="28">C43</f>
        <v>0</v>
      </c>
      <c r="D87" s="1">
        <f t="shared" si="28"/>
        <v>0</v>
      </c>
      <c r="E87" s="1">
        <f t="shared" si="28"/>
        <v>0</v>
      </c>
      <c r="F87" s="1">
        <f t="shared" si="28"/>
        <v>0</v>
      </c>
      <c r="G87" s="1">
        <f t="shared" si="28"/>
        <v>0</v>
      </c>
      <c r="H87" s="1">
        <f t="shared" si="28"/>
        <v>0</v>
      </c>
      <c r="I87" s="1">
        <f t="shared" si="28"/>
        <v>0</v>
      </c>
      <c r="J87" s="1">
        <f t="shared" si="28"/>
        <v>0</v>
      </c>
      <c r="K87" s="1">
        <f t="shared" si="28"/>
        <v>0</v>
      </c>
      <c r="L87" s="1">
        <f t="shared" si="28"/>
        <v>0</v>
      </c>
      <c r="M87" s="1">
        <f t="shared" si="28"/>
        <v>0</v>
      </c>
      <c r="N87" s="1">
        <f t="shared" si="28"/>
        <v>0</v>
      </c>
      <c r="O87" s="1">
        <f t="shared" si="28"/>
        <v>0</v>
      </c>
      <c r="P87" s="1">
        <f t="shared" si="28"/>
        <v>0</v>
      </c>
      <c r="Q87" s="1">
        <f t="shared" si="28"/>
        <v>0</v>
      </c>
      <c r="R87" s="1">
        <f t="shared" si="28"/>
        <v>0</v>
      </c>
      <c r="S87" s="1">
        <f t="shared" si="28"/>
        <v>1</v>
      </c>
      <c r="T87" s="1">
        <f t="shared" si="28"/>
        <v>1</v>
      </c>
      <c r="U87" s="1">
        <f t="shared" si="28"/>
        <v>0</v>
      </c>
      <c r="V87" s="1">
        <f t="shared" si="28"/>
        <v>0</v>
      </c>
      <c r="W87" s="1">
        <f t="shared" si="28"/>
        <v>0</v>
      </c>
      <c r="X87" s="1">
        <f t="shared" si="28"/>
        <v>0</v>
      </c>
      <c r="Y87" s="39">
        <f t="shared" si="17"/>
        <v>2</v>
      </c>
    </row>
    <row r="88" spans="1:25" x14ac:dyDescent="0.3">
      <c r="A88" s="173"/>
      <c r="B88" s="89" t="s">
        <v>168</v>
      </c>
      <c r="C88" s="1">
        <f t="shared" ref="C88:X88" si="29">C44</f>
        <v>0</v>
      </c>
      <c r="D88" s="1">
        <f t="shared" si="29"/>
        <v>0</v>
      </c>
      <c r="E88" s="1">
        <f t="shared" si="29"/>
        <v>0</v>
      </c>
      <c r="F88" s="1">
        <f t="shared" si="29"/>
        <v>0</v>
      </c>
      <c r="G88" s="1">
        <f t="shared" si="29"/>
        <v>0</v>
      </c>
      <c r="H88" s="1">
        <f t="shared" si="29"/>
        <v>0</v>
      </c>
      <c r="I88" s="1">
        <f t="shared" si="29"/>
        <v>0</v>
      </c>
      <c r="J88" s="1">
        <f t="shared" si="29"/>
        <v>0</v>
      </c>
      <c r="K88" s="1">
        <f t="shared" si="29"/>
        <v>0</v>
      </c>
      <c r="L88" s="1">
        <f t="shared" si="29"/>
        <v>0</v>
      </c>
      <c r="M88" s="1">
        <f t="shared" si="29"/>
        <v>0</v>
      </c>
      <c r="N88" s="1">
        <f t="shared" si="29"/>
        <v>0</v>
      </c>
      <c r="O88" s="1">
        <f t="shared" si="29"/>
        <v>0</v>
      </c>
      <c r="P88" s="1">
        <f t="shared" si="29"/>
        <v>0</v>
      </c>
      <c r="Q88" s="1">
        <f t="shared" si="29"/>
        <v>0</v>
      </c>
      <c r="R88" s="1">
        <f t="shared" si="29"/>
        <v>0</v>
      </c>
      <c r="S88" s="1">
        <f t="shared" si="29"/>
        <v>0</v>
      </c>
      <c r="T88" s="1">
        <f t="shared" si="29"/>
        <v>1</v>
      </c>
      <c r="U88" s="1">
        <f t="shared" si="29"/>
        <v>0</v>
      </c>
      <c r="V88" s="1">
        <f t="shared" si="29"/>
        <v>0</v>
      </c>
      <c r="W88" s="1">
        <f t="shared" si="29"/>
        <v>0</v>
      </c>
      <c r="X88" s="1">
        <f t="shared" si="29"/>
        <v>1</v>
      </c>
      <c r="Y88" s="39">
        <f t="shared" si="17"/>
        <v>2</v>
      </c>
    </row>
    <row r="89" spans="1:25" x14ac:dyDescent="0.3">
      <c r="A89" s="173"/>
      <c r="B89" s="98" t="s">
        <v>169</v>
      </c>
      <c r="C89" s="1">
        <f t="shared" ref="C89:X89" si="30">SUM(C45:C46)</f>
        <v>0</v>
      </c>
      <c r="D89" s="1">
        <f t="shared" si="30"/>
        <v>0</v>
      </c>
      <c r="E89" s="1">
        <f t="shared" si="30"/>
        <v>0</v>
      </c>
      <c r="F89" s="1">
        <f t="shared" si="30"/>
        <v>0</v>
      </c>
      <c r="G89" s="1">
        <f t="shared" si="30"/>
        <v>1</v>
      </c>
      <c r="H89" s="1">
        <f t="shared" si="30"/>
        <v>0</v>
      </c>
      <c r="I89" s="1">
        <f t="shared" si="30"/>
        <v>0</v>
      </c>
      <c r="J89" s="1">
        <f t="shared" si="30"/>
        <v>0</v>
      </c>
      <c r="K89" s="1">
        <f t="shared" si="30"/>
        <v>0</v>
      </c>
      <c r="L89" s="1">
        <f t="shared" si="30"/>
        <v>0</v>
      </c>
      <c r="M89" s="1">
        <f t="shared" si="30"/>
        <v>0</v>
      </c>
      <c r="N89" s="1">
        <f t="shared" si="30"/>
        <v>1</v>
      </c>
      <c r="O89" s="1">
        <f t="shared" si="30"/>
        <v>0</v>
      </c>
      <c r="P89" s="1">
        <f t="shared" si="30"/>
        <v>0</v>
      </c>
      <c r="Q89" s="1">
        <f t="shared" si="30"/>
        <v>0</v>
      </c>
      <c r="R89" s="1">
        <f t="shared" si="30"/>
        <v>0</v>
      </c>
      <c r="S89" s="1">
        <f t="shared" si="30"/>
        <v>0</v>
      </c>
      <c r="T89" s="1">
        <f t="shared" si="30"/>
        <v>2</v>
      </c>
      <c r="U89" s="1">
        <f t="shared" si="30"/>
        <v>0</v>
      </c>
      <c r="V89" s="1">
        <f t="shared" si="30"/>
        <v>4</v>
      </c>
      <c r="W89" s="1">
        <f t="shared" si="30"/>
        <v>0</v>
      </c>
      <c r="X89" s="1">
        <f t="shared" si="30"/>
        <v>1</v>
      </c>
      <c r="Y89" s="39">
        <f t="shared" si="17"/>
        <v>9</v>
      </c>
    </row>
    <row r="90" spans="1:25" x14ac:dyDescent="0.3">
      <c r="A90" s="173"/>
      <c r="B90" s="101" t="s">
        <v>170</v>
      </c>
      <c r="C90" s="1">
        <f t="shared" ref="C90:X90" si="31">SUM(C47:C48)</f>
        <v>0</v>
      </c>
      <c r="D90" s="1">
        <f t="shared" si="31"/>
        <v>0</v>
      </c>
      <c r="E90" s="1">
        <f t="shared" si="31"/>
        <v>0</v>
      </c>
      <c r="F90" s="1">
        <f t="shared" si="31"/>
        <v>0</v>
      </c>
      <c r="G90" s="1">
        <f t="shared" si="31"/>
        <v>1</v>
      </c>
      <c r="H90" s="1">
        <f t="shared" si="31"/>
        <v>0</v>
      </c>
      <c r="I90" s="1">
        <f t="shared" si="31"/>
        <v>0</v>
      </c>
      <c r="J90" s="1">
        <f t="shared" si="31"/>
        <v>0</v>
      </c>
      <c r="K90" s="1">
        <f t="shared" si="31"/>
        <v>0</v>
      </c>
      <c r="L90" s="1">
        <f t="shared" si="31"/>
        <v>0</v>
      </c>
      <c r="M90" s="1">
        <f t="shared" si="31"/>
        <v>0</v>
      </c>
      <c r="N90" s="1">
        <f t="shared" si="31"/>
        <v>0</v>
      </c>
      <c r="O90" s="1">
        <f t="shared" si="31"/>
        <v>0</v>
      </c>
      <c r="P90" s="1">
        <f t="shared" si="31"/>
        <v>0</v>
      </c>
      <c r="Q90" s="1">
        <f t="shared" si="31"/>
        <v>0</v>
      </c>
      <c r="R90" s="1">
        <f t="shared" si="31"/>
        <v>0</v>
      </c>
      <c r="S90" s="1">
        <f t="shared" si="31"/>
        <v>0</v>
      </c>
      <c r="T90" s="1">
        <f t="shared" si="31"/>
        <v>0</v>
      </c>
      <c r="U90" s="1">
        <f t="shared" si="31"/>
        <v>0</v>
      </c>
      <c r="V90" s="1">
        <f t="shared" si="31"/>
        <v>2</v>
      </c>
      <c r="W90" s="1">
        <f t="shared" si="31"/>
        <v>0</v>
      </c>
      <c r="X90" s="1">
        <f t="shared" si="31"/>
        <v>0</v>
      </c>
      <c r="Y90" s="39">
        <f t="shared" si="17"/>
        <v>3</v>
      </c>
    </row>
    <row r="91" spans="1:25" s="26" customFormat="1" x14ac:dyDescent="0.3">
      <c r="A91" s="173"/>
      <c r="B91" s="43" t="s">
        <v>28</v>
      </c>
      <c r="C91" s="27">
        <f>SUM(C75:C90)</f>
        <v>0</v>
      </c>
      <c r="D91" s="27">
        <f t="shared" ref="D91:X91" si="32">SUM(D75:D90)</f>
        <v>0</v>
      </c>
      <c r="E91" s="27">
        <f t="shared" si="32"/>
        <v>0</v>
      </c>
      <c r="F91" s="27">
        <f t="shared" si="32"/>
        <v>4</v>
      </c>
      <c r="G91" s="27">
        <f t="shared" si="32"/>
        <v>7</v>
      </c>
      <c r="H91" s="27">
        <f t="shared" si="32"/>
        <v>0</v>
      </c>
      <c r="I91" s="27">
        <f t="shared" si="32"/>
        <v>0</v>
      </c>
      <c r="J91" s="27">
        <f t="shared" si="32"/>
        <v>0</v>
      </c>
      <c r="K91" s="27">
        <f t="shared" si="32"/>
        <v>1</v>
      </c>
      <c r="L91" s="27">
        <f t="shared" si="32"/>
        <v>4</v>
      </c>
      <c r="M91" s="27">
        <f t="shared" si="32"/>
        <v>8</v>
      </c>
      <c r="N91" s="27">
        <f t="shared" si="32"/>
        <v>3</v>
      </c>
      <c r="O91" s="27">
        <f t="shared" si="32"/>
        <v>0</v>
      </c>
      <c r="P91" s="27">
        <f t="shared" si="32"/>
        <v>1</v>
      </c>
      <c r="Q91" s="27">
        <f t="shared" si="32"/>
        <v>0</v>
      </c>
      <c r="R91" s="27">
        <f t="shared" si="32"/>
        <v>0</v>
      </c>
      <c r="S91" s="27">
        <f t="shared" si="32"/>
        <v>1</v>
      </c>
      <c r="T91" s="27">
        <f t="shared" si="32"/>
        <v>10</v>
      </c>
      <c r="U91" s="27">
        <f t="shared" si="32"/>
        <v>11</v>
      </c>
      <c r="V91" s="27">
        <f t="shared" si="32"/>
        <v>15</v>
      </c>
      <c r="W91" s="27">
        <f t="shared" si="32"/>
        <v>0</v>
      </c>
      <c r="X91" s="27">
        <f t="shared" si="32"/>
        <v>25</v>
      </c>
      <c r="Y91" s="39">
        <f t="shared" si="17"/>
        <v>90</v>
      </c>
    </row>
  </sheetData>
  <mergeCells count="3">
    <mergeCell ref="A60:A66"/>
    <mergeCell ref="A75:A91"/>
    <mergeCell ref="A67:A73"/>
  </mergeCells>
  <conditionalFormatting sqref="C2:Y29">
    <cfRule type="cellIs" dxfId="7" priority="5" operator="lessThan">
      <formula>0.5</formula>
    </cfRule>
    <cfRule type="cellIs" dxfId="6" priority="6" operator="greaterThan">
      <formula>0.5</formula>
    </cfRule>
  </conditionalFormatting>
  <conditionalFormatting sqref="C30:Y58">
    <cfRule type="cellIs" dxfId="5" priority="3" operator="lessThan">
      <formula>0.5</formula>
    </cfRule>
    <cfRule type="cellIs" dxfId="4" priority="4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88" sqref="M88"/>
    </sheetView>
  </sheetViews>
  <sheetFormatPr defaultRowHeight="14.4" x14ac:dyDescent="0.3"/>
  <cols>
    <col min="1" max="1" width="8.88671875" style="28"/>
    <col min="2" max="2" width="12.33203125" style="28" customWidth="1"/>
    <col min="3" max="16384" width="8.88671875" style="28"/>
  </cols>
  <sheetData>
    <row r="1" spans="1:26" x14ac:dyDescent="0.3">
      <c r="B1" s="28" t="s">
        <v>29</v>
      </c>
      <c r="C1" s="28" t="s">
        <v>140</v>
      </c>
      <c r="D1" s="28" t="s">
        <v>141</v>
      </c>
      <c r="E1" s="28" t="s">
        <v>142</v>
      </c>
      <c r="F1" s="28" t="s">
        <v>143</v>
      </c>
      <c r="G1" s="28" t="s">
        <v>144</v>
      </c>
      <c r="H1" s="28" t="s">
        <v>145</v>
      </c>
      <c r="I1" s="28" t="s">
        <v>146</v>
      </c>
      <c r="J1" s="28" t="s">
        <v>147</v>
      </c>
      <c r="K1" s="28" t="s">
        <v>148</v>
      </c>
      <c r="L1" s="28" t="s">
        <v>149</v>
      </c>
      <c r="M1" s="28" t="s">
        <v>150</v>
      </c>
      <c r="N1" s="28" t="s">
        <v>151</v>
      </c>
      <c r="O1" s="28" t="s">
        <v>152</v>
      </c>
      <c r="P1" s="28" t="s">
        <v>153</v>
      </c>
      <c r="Q1" s="28" t="s">
        <v>154</v>
      </c>
      <c r="R1" s="28" t="s">
        <v>155</v>
      </c>
      <c r="S1" s="28" t="s">
        <v>156</v>
      </c>
      <c r="T1" s="28" t="s">
        <v>157</v>
      </c>
      <c r="U1" s="28" t="s">
        <v>158</v>
      </c>
      <c r="V1" s="28" t="s">
        <v>159</v>
      </c>
      <c r="W1" s="28" t="s">
        <v>160</v>
      </c>
      <c r="X1" s="28" t="s">
        <v>161</v>
      </c>
      <c r="Y1" s="28" t="s">
        <v>162</v>
      </c>
      <c r="Z1" s="29" t="s">
        <v>174</v>
      </c>
    </row>
    <row r="2" spans="1:26" x14ac:dyDescent="0.3">
      <c r="A2" s="28" t="str">
        <f>RIGHT(B2,4)</f>
        <v>2011</v>
      </c>
      <c r="B2" s="45" t="s">
        <v>30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6">
        <v>0</v>
      </c>
      <c r="R2" s="46">
        <v>0</v>
      </c>
      <c r="S2" s="46">
        <v>1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47">
        <f>SUM(C2:X2)</f>
        <v>1</v>
      </c>
    </row>
    <row r="3" spans="1:26" x14ac:dyDescent="0.3">
      <c r="A3" s="28" t="str">
        <f t="shared" ref="A3:A56" si="0">RIGHT(B3,4)</f>
        <v>2012</v>
      </c>
      <c r="B3" s="45" t="s">
        <v>31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7">
        <f t="shared" ref="Z3:Z56" si="1">SUM(C3:X3)</f>
        <v>0</v>
      </c>
    </row>
    <row r="4" spans="1:26" x14ac:dyDescent="0.3">
      <c r="A4" s="28" t="str">
        <f t="shared" si="0"/>
        <v>2014</v>
      </c>
      <c r="B4" s="45" t="s">
        <v>32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1</v>
      </c>
      <c r="W4" s="46">
        <v>0</v>
      </c>
      <c r="X4" s="46">
        <v>0</v>
      </c>
      <c r="Y4" s="46">
        <v>0</v>
      </c>
      <c r="Z4" s="47">
        <f t="shared" si="1"/>
        <v>1</v>
      </c>
    </row>
    <row r="5" spans="1:26" x14ac:dyDescent="0.3">
      <c r="A5" s="28" t="str">
        <f t="shared" si="0"/>
        <v>2015</v>
      </c>
      <c r="B5" s="45" t="s">
        <v>33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7">
        <f t="shared" si="1"/>
        <v>1</v>
      </c>
    </row>
    <row r="6" spans="1:26" x14ac:dyDescent="0.3">
      <c r="A6" s="28" t="str">
        <f t="shared" si="0"/>
        <v>2016</v>
      </c>
      <c r="B6" s="48" t="s">
        <v>78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3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1</v>
      </c>
      <c r="U6" s="46">
        <v>1</v>
      </c>
      <c r="V6" s="46">
        <v>0</v>
      </c>
      <c r="W6" s="46">
        <v>0</v>
      </c>
      <c r="X6" s="46">
        <v>1</v>
      </c>
      <c r="Y6" s="46">
        <v>0</v>
      </c>
      <c r="Z6" s="47">
        <f t="shared" si="1"/>
        <v>6</v>
      </c>
    </row>
    <row r="7" spans="1:26" x14ac:dyDescent="0.3">
      <c r="A7" s="28" t="str">
        <f t="shared" si="0"/>
        <v>2011</v>
      </c>
      <c r="B7" s="49" t="s">
        <v>34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3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7">
        <f t="shared" si="1"/>
        <v>3</v>
      </c>
    </row>
    <row r="8" spans="1:26" x14ac:dyDescent="0.3">
      <c r="A8" s="28" t="str">
        <f t="shared" si="0"/>
        <v>2012</v>
      </c>
      <c r="B8" s="50" t="s">
        <v>35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1</v>
      </c>
      <c r="Z8" s="47">
        <f t="shared" si="1"/>
        <v>2</v>
      </c>
    </row>
    <row r="9" spans="1:26" x14ac:dyDescent="0.3">
      <c r="A9" s="28" t="str">
        <f t="shared" si="0"/>
        <v>2014</v>
      </c>
      <c r="B9" s="50" t="s">
        <v>36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7">
        <f t="shared" si="1"/>
        <v>0</v>
      </c>
    </row>
    <row r="10" spans="1:26" x14ac:dyDescent="0.3">
      <c r="A10" s="28" t="str">
        <f t="shared" si="0"/>
        <v>2015</v>
      </c>
      <c r="B10" s="50" t="s">
        <v>37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1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1</v>
      </c>
      <c r="U10" s="46">
        <v>0</v>
      </c>
      <c r="V10" s="46">
        <v>0</v>
      </c>
      <c r="W10" s="46">
        <v>0</v>
      </c>
      <c r="X10" s="46">
        <v>0</v>
      </c>
      <c r="Y10" s="46">
        <v>1</v>
      </c>
      <c r="Z10" s="47">
        <f t="shared" si="1"/>
        <v>2</v>
      </c>
    </row>
    <row r="11" spans="1:26" x14ac:dyDescent="0.3">
      <c r="A11" s="28" t="str">
        <f t="shared" si="0"/>
        <v>2016</v>
      </c>
      <c r="B11" s="51" t="s">
        <v>79</v>
      </c>
      <c r="C11" s="46">
        <v>0</v>
      </c>
      <c r="D11" s="46">
        <v>0</v>
      </c>
      <c r="E11" s="46">
        <v>0</v>
      </c>
      <c r="F11" s="46">
        <v>0</v>
      </c>
      <c r="G11" s="46">
        <v>1</v>
      </c>
      <c r="H11" s="46">
        <v>0</v>
      </c>
      <c r="I11" s="46">
        <v>0</v>
      </c>
      <c r="J11" s="46">
        <v>0</v>
      </c>
      <c r="K11" s="46">
        <v>0</v>
      </c>
      <c r="L11" s="46">
        <v>3</v>
      </c>
      <c r="M11" s="46">
        <v>2</v>
      </c>
      <c r="N11" s="46">
        <v>0</v>
      </c>
      <c r="O11" s="46">
        <v>0</v>
      </c>
      <c r="P11" s="46">
        <v>1</v>
      </c>
      <c r="Q11" s="46">
        <v>0</v>
      </c>
      <c r="R11" s="46">
        <v>0</v>
      </c>
      <c r="S11" s="46">
        <v>0</v>
      </c>
      <c r="T11" s="46">
        <v>0</v>
      </c>
      <c r="U11" s="46">
        <v>2</v>
      </c>
      <c r="V11" s="46">
        <v>0</v>
      </c>
      <c r="W11" s="46">
        <v>0</v>
      </c>
      <c r="X11" s="46">
        <v>0</v>
      </c>
      <c r="Y11" s="46">
        <v>3</v>
      </c>
      <c r="Z11" s="47">
        <f t="shared" si="1"/>
        <v>9</v>
      </c>
    </row>
    <row r="12" spans="1:26" x14ac:dyDescent="0.3">
      <c r="A12" s="28" t="str">
        <f t="shared" si="0"/>
        <v>2011</v>
      </c>
      <c r="B12" s="52" t="s">
        <v>38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1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1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7">
        <f t="shared" si="1"/>
        <v>2</v>
      </c>
    </row>
    <row r="13" spans="1:26" x14ac:dyDescent="0.3">
      <c r="A13" s="28" t="str">
        <f t="shared" si="0"/>
        <v>2012</v>
      </c>
      <c r="B13" s="53" t="s">
        <v>39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1</v>
      </c>
      <c r="Z13" s="47">
        <f t="shared" si="1"/>
        <v>0</v>
      </c>
    </row>
    <row r="14" spans="1:26" x14ac:dyDescent="0.3">
      <c r="A14" s="28" t="str">
        <f t="shared" si="0"/>
        <v>2014</v>
      </c>
      <c r="B14" s="53" t="s">
        <v>40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7">
        <f t="shared" si="1"/>
        <v>0</v>
      </c>
    </row>
    <row r="15" spans="1:26" x14ac:dyDescent="0.3">
      <c r="A15" s="28" t="str">
        <f t="shared" si="0"/>
        <v>2015</v>
      </c>
      <c r="B15" s="53" t="s">
        <v>41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1</v>
      </c>
      <c r="Q15" s="46">
        <v>0</v>
      </c>
      <c r="R15" s="46">
        <v>0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2</v>
      </c>
      <c r="Y15" s="46">
        <v>0</v>
      </c>
      <c r="Z15" s="47">
        <f t="shared" si="1"/>
        <v>4</v>
      </c>
    </row>
    <row r="16" spans="1:26" s="55" customFormat="1" x14ac:dyDescent="0.3">
      <c r="A16" s="28" t="str">
        <f t="shared" si="0"/>
        <v>2016</v>
      </c>
      <c r="B16" s="54" t="s">
        <v>77</v>
      </c>
      <c r="C16" s="46">
        <v>0</v>
      </c>
      <c r="D16" s="46">
        <v>0</v>
      </c>
      <c r="E16" s="46">
        <v>0</v>
      </c>
      <c r="F16" s="46">
        <v>0</v>
      </c>
      <c r="G16" s="46">
        <v>1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2</v>
      </c>
      <c r="Q16" s="46">
        <v>0</v>
      </c>
      <c r="R16" s="46">
        <v>0</v>
      </c>
      <c r="S16" s="46">
        <v>0</v>
      </c>
      <c r="T16" s="46">
        <v>2</v>
      </c>
      <c r="U16" s="46">
        <v>0</v>
      </c>
      <c r="V16" s="46">
        <v>0</v>
      </c>
      <c r="W16" s="46">
        <v>0</v>
      </c>
      <c r="X16" s="46">
        <v>2</v>
      </c>
      <c r="Y16" s="46">
        <v>0</v>
      </c>
      <c r="Z16" s="47">
        <f t="shared" si="1"/>
        <v>7</v>
      </c>
    </row>
    <row r="17" spans="1:26" x14ac:dyDescent="0.3">
      <c r="A17" s="28" t="str">
        <f t="shared" si="0"/>
        <v>2011</v>
      </c>
      <c r="B17" s="56" t="s">
        <v>42</v>
      </c>
      <c r="C17" s="46">
        <v>0</v>
      </c>
      <c r="D17" s="46">
        <v>0</v>
      </c>
      <c r="E17" s="46">
        <v>0</v>
      </c>
      <c r="F17" s="46">
        <v>1</v>
      </c>
      <c r="G17" s="46">
        <v>1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1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1</v>
      </c>
      <c r="V17" s="46">
        <v>0</v>
      </c>
      <c r="W17" s="46">
        <v>0</v>
      </c>
      <c r="X17" s="46">
        <v>0</v>
      </c>
      <c r="Y17" s="46">
        <v>0</v>
      </c>
      <c r="Z17" s="47">
        <f t="shared" si="1"/>
        <v>4</v>
      </c>
    </row>
    <row r="18" spans="1:26" x14ac:dyDescent="0.3">
      <c r="A18" s="28" t="str">
        <f t="shared" si="0"/>
        <v>2012</v>
      </c>
      <c r="B18" s="57" t="s">
        <v>43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7">
        <f t="shared" si="1"/>
        <v>0</v>
      </c>
    </row>
    <row r="19" spans="1:26" x14ac:dyDescent="0.3">
      <c r="A19" s="28" t="str">
        <f t="shared" si="0"/>
        <v>2014</v>
      </c>
      <c r="B19" s="57" t="s">
        <v>44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7">
        <f t="shared" si="1"/>
        <v>0</v>
      </c>
    </row>
    <row r="20" spans="1:26" x14ac:dyDescent="0.3">
      <c r="A20" s="28" t="str">
        <f t="shared" si="0"/>
        <v>2015</v>
      </c>
      <c r="B20" s="57" t="s">
        <v>45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1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1</v>
      </c>
      <c r="Y20" s="46">
        <v>0</v>
      </c>
      <c r="Z20" s="47">
        <f t="shared" si="1"/>
        <v>2</v>
      </c>
    </row>
    <row r="21" spans="1:26" x14ac:dyDescent="0.3">
      <c r="A21" s="28" t="str">
        <f t="shared" si="0"/>
        <v>2016</v>
      </c>
      <c r="B21" s="58" t="s">
        <v>76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3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2</v>
      </c>
      <c r="Y21" s="46">
        <v>1</v>
      </c>
      <c r="Z21" s="47">
        <f t="shared" si="1"/>
        <v>5</v>
      </c>
    </row>
    <row r="22" spans="1:26" x14ac:dyDescent="0.3">
      <c r="A22" s="28" t="str">
        <f t="shared" si="0"/>
        <v>2012</v>
      </c>
      <c r="B22" s="59" t="s">
        <v>46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7">
        <f t="shared" si="1"/>
        <v>0</v>
      </c>
    </row>
    <row r="23" spans="1:26" x14ac:dyDescent="0.3">
      <c r="A23" s="28" t="str">
        <f t="shared" si="0"/>
        <v>2014</v>
      </c>
      <c r="B23" s="60" t="s">
        <v>47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1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1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7">
        <f t="shared" si="1"/>
        <v>2</v>
      </c>
    </row>
    <row r="24" spans="1:26" x14ac:dyDescent="0.3">
      <c r="A24" s="28" t="str">
        <f t="shared" si="0"/>
        <v>2015</v>
      </c>
      <c r="B24" s="60" t="s">
        <v>48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1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1</v>
      </c>
      <c r="U24" s="46">
        <v>1</v>
      </c>
      <c r="V24" s="46">
        <v>1</v>
      </c>
      <c r="W24" s="46">
        <v>0</v>
      </c>
      <c r="X24" s="46">
        <v>0</v>
      </c>
      <c r="Y24" s="46">
        <v>0</v>
      </c>
      <c r="Z24" s="47">
        <f t="shared" si="1"/>
        <v>4</v>
      </c>
    </row>
    <row r="25" spans="1:26" x14ac:dyDescent="0.3">
      <c r="A25" s="28" t="str">
        <f t="shared" si="0"/>
        <v>2016</v>
      </c>
      <c r="B25" s="61" t="s">
        <v>71</v>
      </c>
      <c r="C25" s="46">
        <v>0</v>
      </c>
      <c r="D25" s="46">
        <v>0</v>
      </c>
      <c r="E25" s="46">
        <v>0</v>
      </c>
      <c r="F25" s="46">
        <v>1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1</v>
      </c>
      <c r="M25" s="46">
        <v>2</v>
      </c>
      <c r="N25" s="46">
        <v>3</v>
      </c>
      <c r="O25" s="46">
        <v>0</v>
      </c>
      <c r="P25" s="46">
        <v>3</v>
      </c>
      <c r="Q25" s="46">
        <v>0</v>
      </c>
      <c r="R25" s="46">
        <v>0</v>
      </c>
      <c r="S25" s="46">
        <v>0</v>
      </c>
      <c r="T25" s="46">
        <v>2</v>
      </c>
      <c r="U25" s="46">
        <v>0</v>
      </c>
      <c r="V25" s="46">
        <v>0</v>
      </c>
      <c r="W25" s="46">
        <v>0</v>
      </c>
      <c r="X25" s="46">
        <v>5</v>
      </c>
      <c r="Y25" s="46">
        <v>3</v>
      </c>
      <c r="Z25" s="47">
        <f t="shared" si="1"/>
        <v>17</v>
      </c>
    </row>
    <row r="26" spans="1:26" x14ac:dyDescent="0.3">
      <c r="A26" s="28" t="str">
        <f t="shared" si="0"/>
        <v>2012</v>
      </c>
      <c r="B26" s="62" t="s">
        <v>49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7">
        <f t="shared" si="1"/>
        <v>0</v>
      </c>
    </row>
    <row r="27" spans="1:26" x14ac:dyDescent="0.3">
      <c r="A27" s="28" t="str">
        <f t="shared" si="0"/>
        <v>2014</v>
      </c>
      <c r="B27" s="63" t="s">
        <v>50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1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7">
        <f t="shared" si="1"/>
        <v>1</v>
      </c>
    </row>
    <row r="28" spans="1:26" x14ac:dyDescent="0.3">
      <c r="A28" s="28" t="str">
        <f t="shared" si="0"/>
        <v>2015</v>
      </c>
      <c r="B28" s="63" t="s">
        <v>51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1</v>
      </c>
      <c r="U28" s="46">
        <v>0</v>
      </c>
      <c r="V28" s="46">
        <v>0</v>
      </c>
      <c r="W28" s="46">
        <v>0</v>
      </c>
      <c r="X28" s="46">
        <v>1</v>
      </c>
      <c r="Y28" s="46">
        <v>1</v>
      </c>
      <c r="Z28" s="47">
        <f t="shared" si="1"/>
        <v>2</v>
      </c>
    </row>
    <row r="29" spans="1:26" ht="15" thickBot="1" x14ac:dyDescent="0.35">
      <c r="A29" s="28" t="str">
        <f t="shared" si="0"/>
        <v>2016</v>
      </c>
      <c r="B29" s="64" t="s">
        <v>72</v>
      </c>
      <c r="C29" s="46">
        <v>0</v>
      </c>
      <c r="D29" s="46">
        <v>0</v>
      </c>
      <c r="E29" s="46">
        <v>0</v>
      </c>
      <c r="F29" s="46">
        <v>0</v>
      </c>
      <c r="G29" s="46">
        <v>1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1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7">
        <f t="shared" si="1"/>
        <v>2</v>
      </c>
    </row>
    <row r="30" spans="1:26" s="46" customFormat="1" x14ac:dyDescent="0.3">
      <c r="A30" s="46" t="str">
        <f t="shared" si="0"/>
        <v>2012</v>
      </c>
      <c r="B30" s="45" t="s">
        <v>106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3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7">
        <f t="shared" si="1"/>
        <v>3</v>
      </c>
    </row>
    <row r="31" spans="1:26" s="46" customFormat="1" x14ac:dyDescent="0.3">
      <c r="A31" s="46" t="str">
        <f t="shared" si="0"/>
        <v>2012</v>
      </c>
      <c r="B31" s="50" t="s">
        <v>107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1</v>
      </c>
      <c r="Q31" s="46">
        <v>1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1</v>
      </c>
      <c r="Z31" s="47">
        <f t="shared" si="1"/>
        <v>2</v>
      </c>
    </row>
    <row r="32" spans="1:26" s="46" customFormat="1" x14ac:dyDescent="0.3">
      <c r="A32" s="46" t="str">
        <f t="shared" si="0"/>
        <v>2012</v>
      </c>
      <c r="B32" s="53" t="s">
        <v>108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1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7">
        <f t="shared" si="1"/>
        <v>1</v>
      </c>
    </row>
    <row r="33" spans="1:26" s="46" customFormat="1" x14ac:dyDescent="0.3">
      <c r="A33" s="46" t="str">
        <f t="shared" si="0"/>
        <v>2012</v>
      </c>
      <c r="B33" s="57" t="s">
        <v>109</v>
      </c>
      <c r="C33" s="46">
        <v>0</v>
      </c>
      <c r="D33" s="46">
        <v>0</v>
      </c>
      <c r="E33" s="46">
        <v>0</v>
      </c>
      <c r="F33" s="46">
        <v>1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</v>
      </c>
      <c r="N33" s="46">
        <v>0</v>
      </c>
      <c r="O33" s="46">
        <v>0</v>
      </c>
      <c r="P33" s="46">
        <v>1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7">
        <f t="shared" si="1"/>
        <v>3</v>
      </c>
    </row>
    <row r="34" spans="1:26" x14ac:dyDescent="0.3">
      <c r="A34" s="28" t="str">
        <f t="shared" si="0"/>
        <v>2011</v>
      </c>
      <c r="B34" s="60" t="s">
        <v>52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7">
        <f t="shared" si="1"/>
        <v>0</v>
      </c>
    </row>
    <row r="35" spans="1:26" x14ac:dyDescent="0.3">
      <c r="A35" s="28" t="str">
        <f t="shared" si="0"/>
        <v>2012</v>
      </c>
      <c r="B35" s="60" t="s">
        <v>53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1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1</v>
      </c>
      <c r="Y35" s="46">
        <v>1</v>
      </c>
      <c r="Z35" s="47">
        <f t="shared" si="1"/>
        <v>2</v>
      </c>
    </row>
    <row r="36" spans="1:26" x14ac:dyDescent="0.3">
      <c r="A36" s="28" t="str">
        <f t="shared" si="0"/>
        <v>2014</v>
      </c>
      <c r="B36" s="60" t="s">
        <v>54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7">
        <f t="shared" si="1"/>
        <v>0</v>
      </c>
    </row>
    <row r="37" spans="1:26" x14ac:dyDescent="0.3">
      <c r="A37" s="28" t="str">
        <f t="shared" si="0"/>
        <v>2015</v>
      </c>
      <c r="B37" s="60" t="s">
        <v>55</v>
      </c>
      <c r="C37" s="46">
        <v>0</v>
      </c>
      <c r="D37" s="46">
        <v>0</v>
      </c>
      <c r="E37" s="46">
        <v>0</v>
      </c>
      <c r="F37" s="46">
        <v>0</v>
      </c>
      <c r="G37" s="46">
        <v>1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1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7">
        <f t="shared" si="1"/>
        <v>2</v>
      </c>
    </row>
    <row r="38" spans="1:26" x14ac:dyDescent="0.3">
      <c r="A38" s="28" t="str">
        <f t="shared" si="0"/>
        <v>2016</v>
      </c>
      <c r="B38" s="61" t="s">
        <v>69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2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1</v>
      </c>
      <c r="Y38" s="46">
        <v>0</v>
      </c>
      <c r="Z38" s="47">
        <f t="shared" si="1"/>
        <v>3</v>
      </c>
    </row>
    <row r="39" spans="1:26" x14ac:dyDescent="0.3">
      <c r="A39" s="28" t="str">
        <f t="shared" si="0"/>
        <v>2011</v>
      </c>
      <c r="B39" s="62" t="s">
        <v>56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1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2</v>
      </c>
      <c r="Z39" s="47">
        <f t="shared" si="1"/>
        <v>1</v>
      </c>
    </row>
    <row r="40" spans="1:26" x14ac:dyDescent="0.3">
      <c r="A40" s="28" t="str">
        <f t="shared" si="0"/>
        <v>2014</v>
      </c>
      <c r="B40" s="63" t="s">
        <v>57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7">
        <f t="shared" si="1"/>
        <v>0</v>
      </c>
    </row>
    <row r="41" spans="1:26" x14ac:dyDescent="0.3">
      <c r="A41" s="28" t="str">
        <f t="shared" si="0"/>
        <v>2015</v>
      </c>
      <c r="B41" s="63" t="s">
        <v>58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1</v>
      </c>
      <c r="W41" s="46">
        <v>0</v>
      </c>
      <c r="X41" s="46">
        <v>1</v>
      </c>
      <c r="Y41" s="46">
        <v>0</v>
      </c>
      <c r="Z41" s="47">
        <f t="shared" si="1"/>
        <v>2</v>
      </c>
    </row>
    <row r="42" spans="1:26" ht="15" thickBot="1" x14ac:dyDescent="0.35">
      <c r="A42" s="28" t="str">
        <f t="shared" si="0"/>
        <v>2016</v>
      </c>
      <c r="B42" s="64" t="s">
        <v>70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1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2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3</v>
      </c>
      <c r="Y42" s="46">
        <v>0</v>
      </c>
      <c r="Z42" s="47">
        <f t="shared" si="1"/>
        <v>6</v>
      </c>
    </row>
    <row r="43" spans="1:26" x14ac:dyDescent="0.3">
      <c r="A43" s="28" t="str">
        <f t="shared" si="0"/>
        <v>2011</v>
      </c>
      <c r="B43" s="63" t="s">
        <v>100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1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7">
        <f t="shared" si="1"/>
        <v>1</v>
      </c>
    </row>
    <row r="44" spans="1:26" ht="15" thickBot="1" x14ac:dyDescent="0.35">
      <c r="A44" s="28" t="str">
        <f t="shared" si="0"/>
        <v>2011</v>
      </c>
      <c r="B44" s="63" t="s">
        <v>101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1</v>
      </c>
      <c r="U44" s="46">
        <v>0</v>
      </c>
      <c r="V44" s="46">
        <v>0</v>
      </c>
      <c r="W44" s="46">
        <v>0</v>
      </c>
      <c r="X44" s="46">
        <v>0</v>
      </c>
      <c r="Y44" s="46">
        <v>3</v>
      </c>
      <c r="Z44" s="47">
        <f t="shared" si="1"/>
        <v>1</v>
      </c>
    </row>
    <row r="45" spans="1:26" x14ac:dyDescent="0.3">
      <c r="A45" s="28" t="str">
        <f t="shared" si="0"/>
        <v>2011</v>
      </c>
      <c r="B45" s="65" t="s">
        <v>67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1</v>
      </c>
      <c r="Z45" s="47">
        <f t="shared" si="1"/>
        <v>0</v>
      </c>
    </row>
    <row r="46" spans="1:26" ht="15" thickBot="1" x14ac:dyDescent="0.35">
      <c r="A46" s="28" t="str">
        <f t="shared" si="0"/>
        <v>2011</v>
      </c>
      <c r="B46" s="64" t="s">
        <v>68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2</v>
      </c>
      <c r="Z46" s="47">
        <f t="shared" si="1"/>
        <v>1</v>
      </c>
    </row>
    <row r="47" spans="1:26" x14ac:dyDescent="0.3">
      <c r="A47" s="28" t="str">
        <f>RIGHT(B47,4)</f>
        <v>2012</v>
      </c>
      <c r="B47" s="63" t="s">
        <v>104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7">
        <f t="shared" si="1"/>
        <v>0</v>
      </c>
    </row>
    <row r="48" spans="1:26" x14ac:dyDescent="0.3">
      <c r="A48" s="28" t="str">
        <f>RIGHT(B48,4)</f>
        <v>2012</v>
      </c>
      <c r="B48" s="63" t="s">
        <v>105</v>
      </c>
      <c r="C48" s="46">
        <v>0</v>
      </c>
      <c r="D48" s="46">
        <v>0</v>
      </c>
      <c r="E48" s="46">
        <v>0</v>
      </c>
      <c r="F48" s="46">
        <v>0</v>
      </c>
      <c r="G48" s="46">
        <v>1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7">
        <f t="shared" si="1"/>
        <v>2</v>
      </c>
    </row>
    <row r="49" spans="1:26" x14ac:dyDescent="0.3">
      <c r="A49" s="28" t="str">
        <f t="shared" si="0"/>
        <v>2013</v>
      </c>
      <c r="B49" s="66" t="s">
        <v>64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7">
        <f t="shared" si="1"/>
        <v>0</v>
      </c>
    </row>
    <row r="50" spans="1:26" x14ac:dyDescent="0.3">
      <c r="A50" s="28" t="str">
        <f t="shared" si="0"/>
        <v>2014</v>
      </c>
      <c r="B50" s="66" t="s">
        <v>65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47">
        <f t="shared" si="1"/>
        <v>0</v>
      </c>
    </row>
    <row r="51" spans="1:26" x14ac:dyDescent="0.3">
      <c r="A51" s="28" t="str">
        <f t="shared" si="0"/>
        <v>2015</v>
      </c>
      <c r="B51" s="66" t="s">
        <v>66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47">
        <f t="shared" si="1"/>
        <v>0</v>
      </c>
    </row>
    <row r="52" spans="1:26" x14ac:dyDescent="0.3">
      <c r="A52" s="28" t="str">
        <f t="shared" si="0"/>
        <v>2016</v>
      </c>
      <c r="B52" s="67" t="s">
        <v>74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7">
        <f t="shared" si="1"/>
        <v>0</v>
      </c>
    </row>
    <row r="53" spans="1:26" x14ac:dyDescent="0.3">
      <c r="A53" s="28" t="str">
        <f t="shared" si="0"/>
        <v>2011</v>
      </c>
      <c r="B53" s="68" t="s">
        <v>61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7">
        <f t="shared" si="1"/>
        <v>0</v>
      </c>
    </row>
    <row r="54" spans="1:26" x14ac:dyDescent="0.3">
      <c r="A54" s="28" t="str">
        <f t="shared" si="0"/>
        <v>2014</v>
      </c>
      <c r="B54" s="69" t="s">
        <v>63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7">
        <f t="shared" si="1"/>
        <v>0</v>
      </c>
    </row>
    <row r="55" spans="1:26" ht="15" customHeight="1" x14ac:dyDescent="0.3">
      <c r="A55" s="28" t="str">
        <f t="shared" si="0"/>
        <v>2015</v>
      </c>
      <c r="B55" s="69" t="s">
        <v>62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7">
        <f t="shared" si="1"/>
        <v>0</v>
      </c>
    </row>
    <row r="56" spans="1:26" ht="15" customHeight="1" x14ac:dyDescent="0.3">
      <c r="A56" s="28" t="str">
        <f t="shared" si="0"/>
        <v>2016</v>
      </c>
      <c r="B56" s="70" t="s">
        <v>75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7">
        <f t="shared" si="1"/>
        <v>0</v>
      </c>
    </row>
    <row r="57" spans="1:26" x14ac:dyDescent="0.3">
      <c r="A57" s="71"/>
      <c r="B57" s="71"/>
      <c r="C57" s="71" t="s">
        <v>22</v>
      </c>
      <c r="D57" s="71" t="s">
        <v>102</v>
      </c>
      <c r="E57" s="71" t="s">
        <v>59</v>
      </c>
      <c r="F57" s="71" t="s">
        <v>0</v>
      </c>
      <c r="G57" s="71" t="s">
        <v>1</v>
      </c>
      <c r="H57" s="71" t="s">
        <v>2</v>
      </c>
      <c r="I57" s="71" t="s">
        <v>23</v>
      </c>
      <c r="J57" s="71" t="s">
        <v>18</v>
      </c>
      <c r="K57" s="71" t="s">
        <v>173</v>
      </c>
      <c r="L57" s="71" t="s">
        <v>3</v>
      </c>
      <c r="M57" s="71" t="s">
        <v>4</v>
      </c>
      <c r="N57" s="71" t="s">
        <v>5</v>
      </c>
      <c r="O57" s="71" t="s">
        <v>20</v>
      </c>
      <c r="P57" s="71" t="s">
        <v>6</v>
      </c>
      <c r="Q57" s="71" t="s">
        <v>15</v>
      </c>
      <c r="R57" s="71" t="s">
        <v>73</v>
      </c>
      <c r="S57" s="71" t="s">
        <v>60</v>
      </c>
      <c r="T57" s="71" t="s">
        <v>7</v>
      </c>
      <c r="U57" s="71" t="s">
        <v>8</v>
      </c>
      <c r="V57" s="71" t="s">
        <v>9</v>
      </c>
      <c r="W57" s="71" t="s">
        <v>103</v>
      </c>
      <c r="X57" s="71" t="s">
        <v>10</v>
      </c>
      <c r="Y57" s="71" t="s">
        <v>16</v>
      </c>
      <c r="Z57" s="71" t="s">
        <v>117</v>
      </c>
    </row>
    <row r="58" spans="1:26" x14ac:dyDescent="0.3">
      <c r="A58" s="174" t="s">
        <v>171</v>
      </c>
      <c r="B58" s="72">
        <v>2011</v>
      </c>
      <c r="C58" s="28">
        <f>SUM(C2, C7, C12, C17,C34,C39,C43,C44,C45,C47)</f>
        <v>0</v>
      </c>
      <c r="D58" s="28">
        <f t="shared" ref="D58:X58" si="2">SUM(D2, D7, D12, D17,D34,D39,D43,D44,D45,D47)</f>
        <v>0</v>
      </c>
      <c r="E58" s="28">
        <f t="shared" si="2"/>
        <v>0</v>
      </c>
      <c r="F58" s="28">
        <f t="shared" si="2"/>
        <v>1</v>
      </c>
      <c r="G58" s="28">
        <f t="shared" si="2"/>
        <v>1</v>
      </c>
      <c r="H58" s="28">
        <f t="shared" si="2"/>
        <v>0</v>
      </c>
      <c r="I58" s="28">
        <f t="shared" si="2"/>
        <v>0</v>
      </c>
      <c r="J58" s="28">
        <f t="shared" si="2"/>
        <v>0</v>
      </c>
      <c r="K58" s="28">
        <f t="shared" si="2"/>
        <v>0</v>
      </c>
      <c r="L58" s="28">
        <f t="shared" si="2"/>
        <v>0</v>
      </c>
      <c r="M58" s="28">
        <f t="shared" si="2"/>
        <v>1</v>
      </c>
      <c r="N58" s="28">
        <f t="shared" si="2"/>
        <v>2</v>
      </c>
      <c r="O58" s="28">
        <f t="shared" si="2"/>
        <v>0</v>
      </c>
      <c r="P58" s="28">
        <f t="shared" si="2"/>
        <v>0</v>
      </c>
      <c r="Q58" s="28">
        <f t="shared" si="2"/>
        <v>1</v>
      </c>
      <c r="R58" s="28">
        <f t="shared" si="2"/>
        <v>0</v>
      </c>
      <c r="S58" s="28">
        <f t="shared" si="2"/>
        <v>1</v>
      </c>
      <c r="T58" s="28">
        <f t="shared" si="2"/>
        <v>5</v>
      </c>
      <c r="U58" s="28">
        <f t="shared" si="2"/>
        <v>1</v>
      </c>
      <c r="V58" s="28">
        <f t="shared" si="2"/>
        <v>0</v>
      </c>
      <c r="W58" s="28">
        <f t="shared" si="2"/>
        <v>0</v>
      </c>
      <c r="X58" s="28">
        <f t="shared" si="2"/>
        <v>0</v>
      </c>
      <c r="Y58" s="28">
        <f t="shared" ref="Y58" si="3">SUM(Y2, Y7, Y12, Y17,Y34,Y39,Y43,Y44,Y45,Y47)</f>
        <v>6</v>
      </c>
      <c r="Z58" s="71">
        <f>SUM(C58:X58)</f>
        <v>13</v>
      </c>
    </row>
    <row r="59" spans="1:26" x14ac:dyDescent="0.3">
      <c r="A59" s="174"/>
      <c r="B59" s="72">
        <v>2012</v>
      </c>
      <c r="C59" s="28">
        <f t="shared" ref="C59:Y59" si="4">SUM(C3, C8,C13,C18,C22,C26,C30,C31,C32,C33,C35,C47,C48)</f>
        <v>0</v>
      </c>
      <c r="D59" s="28">
        <f t="shared" si="4"/>
        <v>0</v>
      </c>
      <c r="E59" s="28">
        <f t="shared" si="4"/>
        <v>0</v>
      </c>
      <c r="F59" s="28">
        <f t="shared" si="4"/>
        <v>1</v>
      </c>
      <c r="G59" s="28">
        <f t="shared" si="4"/>
        <v>1</v>
      </c>
      <c r="H59" s="28">
        <f t="shared" si="4"/>
        <v>0</v>
      </c>
      <c r="I59" s="28">
        <f t="shared" si="4"/>
        <v>0</v>
      </c>
      <c r="J59" s="28">
        <f t="shared" si="4"/>
        <v>0</v>
      </c>
      <c r="K59" s="28">
        <f t="shared" si="4"/>
        <v>0</v>
      </c>
      <c r="L59" s="28">
        <f t="shared" si="4"/>
        <v>1</v>
      </c>
      <c r="M59" s="28">
        <f t="shared" si="4"/>
        <v>2</v>
      </c>
      <c r="N59" s="28">
        <f t="shared" si="4"/>
        <v>5</v>
      </c>
      <c r="O59" s="28">
        <f t="shared" si="4"/>
        <v>0</v>
      </c>
      <c r="P59" s="28">
        <f t="shared" si="4"/>
        <v>2</v>
      </c>
      <c r="Q59" s="28">
        <f t="shared" si="4"/>
        <v>1</v>
      </c>
      <c r="R59" s="28">
        <f t="shared" si="4"/>
        <v>0</v>
      </c>
      <c r="S59" s="28">
        <f t="shared" si="4"/>
        <v>0</v>
      </c>
      <c r="T59" s="28">
        <f t="shared" si="4"/>
        <v>1</v>
      </c>
      <c r="U59" s="28">
        <f t="shared" si="4"/>
        <v>0</v>
      </c>
      <c r="V59" s="28">
        <f t="shared" si="4"/>
        <v>0</v>
      </c>
      <c r="W59" s="28">
        <f t="shared" si="4"/>
        <v>0</v>
      </c>
      <c r="X59" s="28">
        <f t="shared" si="4"/>
        <v>1</v>
      </c>
      <c r="Y59" s="28">
        <f t="shared" si="4"/>
        <v>4</v>
      </c>
      <c r="Z59" s="71">
        <f t="shared" ref="Z59" si="5">SUM(C59:X59)</f>
        <v>15</v>
      </c>
    </row>
    <row r="60" spans="1:26" x14ac:dyDescent="0.3">
      <c r="A60" s="174"/>
      <c r="B60" s="72">
        <v>2013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1</v>
      </c>
      <c r="Z60" s="71">
        <f>SUM(C60:X60)</f>
        <v>0</v>
      </c>
    </row>
    <row r="61" spans="1:26" x14ac:dyDescent="0.3">
      <c r="A61" s="174"/>
      <c r="B61" s="72">
        <v>2014</v>
      </c>
      <c r="C61" s="28">
        <f>SUM(C4,C9,C14,C19,C23,C27,C36,C40)</f>
        <v>0</v>
      </c>
      <c r="D61" s="28">
        <f t="shared" ref="D61:X63" si="6">SUM(D4,D9,D14,D19,D23,D27,D36,D40)</f>
        <v>0</v>
      </c>
      <c r="E61" s="28">
        <f t="shared" si="6"/>
        <v>0</v>
      </c>
      <c r="F61" s="28">
        <f t="shared" si="6"/>
        <v>0</v>
      </c>
      <c r="G61" s="28">
        <f t="shared" si="6"/>
        <v>0</v>
      </c>
      <c r="H61" s="28">
        <f t="shared" si="6"/>
        <v>0</v>
      </c>
      <c r="I61" s="28">
        <f t="shared" si="6"/>
        <v>0</v>
      </c>
      <c r="J61" s="28">
        <f t="shared" si="6"/>
        <v>0</v>
      </c>
      <c r="K61" s="28">
        <f t="shared" si="6"/>
        <v>0</v>
      </c>
      <c r="L61" s="28">
        <f t="shared" si="6"/>
        <v>1</v>
      </c>
      <c r="M61" s="28">
        <f t="shared" si="6"/>
        <v>0</v>
      </c>
      <c r="N61" s="28">
        <f t="shared" si="6"/>
        <v>0</v>
      </c>
      <c r="O61" s="28">
        <f t="shared" si="6"/>
        <v>0</v>
      </c>
      <c r="P61" s="28">
        <f t="shared" si="6"/>
        <v>0</v>
      </c>
      <c r="Q61" s="28">
        <f t="shared" si="6"/>
        <v>0</v>
      </c>
      <c r="R61" s="28">
        <f t="shared" si="6"/>
        <v>0</v>
      </c>
      <c r="S61" s="28">
        <f t="shared" si="6"/>
        <v>0</v>
      </c>
      <c r="T61" s="28">
        <f t="shared" si="6"/>
        <v>2</v>
      </c>
      <c r="U61" s="28">
        <f t="shared" si="6"/>
        <v>0</v>
      </c>
      <c r="V61" s="28">
        <f t="shared" si="6"/>
        <v>1</v>
      </c>
      <c r="W61" s="28">
        <f t="shared" si="6"/>
        <v>0</v>
      </c>
      <c r="X61" s="28">
        <f t="shared" si="6"/>
        <v>0</v>
      </c>
      <c r="Y61" s="28">
        <f t="shared" ref="Y61" si="7">SUM(Y4,Y9,Y14,Y19,Y23,Y27,Y36,Y40)</f>
        <v>0</v>
      </c>
      <c r="Z61" s="71">
        <f>SUM(C61:X61)</f>
        <v>4</v>
      </c>
    </row>
    <row r="62" spans="1:26" x14ac:dyDescent="0.3">
      <c r="A62" s="174"/>
      <c r="B62" s="72">
        <v>2015</v>
      </c>
      <c r="C62" s="28">
        <f>SUM(C5,C10,C15,C20,C24,C28,C37,C41)</f>
        <v>0</v>
      </c>
      <c r="D62" s="28">
        <f t="shared" si="6"/>
        <v>0</v>
      </c>
      <c r="E62" s="28">
        <f t="shared" si="6"/>
        <v>0</v>
      </c>
      <c r="F62" s="28">
        <f t="shared" si="6"/>
        <v>0</v>
      </c>
      <c r="G62" s="28">
        <f t="shared" si="6"/>
        <v>1</v>
      </c>
      <c r="H62" s="28">
        <f t="shared" si="6"/>
        <v>0</v>
      </c>
      <c r="I62" s="28">
        <f t="shared" si="6"/>
        <v>0</v>
      </c>
      <c r="J62" s="28">
        <f t="shared" si="6"/>
        <v>0</v>
      </c>
      <c r="K62" s="28">
        <f t="shared" si="6"/>
        <v>0</v>
      </c>
      <c r="L62" s="28">
        <f t="shared" si="6"/>
        <v>1</v>
      </c>
      <c r="M62" s="28">
        <f t="shared" si="6"/>
        <v>2</v>
      </c>
      <c r="N62" s="28">
        <f t="shared" si="6"/>
        <v>0</v>
      </c>
      <c r="O62" s="28">
        <f t="shared" si="6"/>
        <v>0</v>
      </c>
      <c r="P62" s="28">
        <f t="shared" si="6"/>
        <v>2</v>
      </c>
      <c r="Q62" s="28">
        <f t="shared" si="6"/>
        <v>0</v>
      </c>
      <c r="R62" s="28">
        <f t="shared" si="6"/>
        <v>0</v>
      </c>
      <c r="S62" s="28">
        <f t="shared" si="6"/>
        <v>0</v>
      </c>
      <c r="T62" s="28">
        <f t="shared" si="6"/>
        <v>5</v>
      </c>
      <c r="U62" s="28">
        <f t="shared" si="6"/>
        <v>1</v>
      </c>
      <c r="V62" s="28">
        <f t="shared" si="6"/>
        <v>2</v>
      </c>
      <c r="W62" s="28">
        <f t="shared" si="6"/>
        <v>0</v>
      </c>
      <c r="X62" s="28">
        <f t="shared" si="6"/>
        <v>5</v>
      </c>
      <c r="Y62" s="28">
        <f t="shared" ref="Y62" si="8">SUM(Y5,Y10,Y15,Y20,Y24,Y28,Y37,Y41)</f>
        <v>2</v>
      </c>
      <c r="Z62" s="71">
        <f>SUM(C62:X62)</f>
        <v>19</v>
      </c>
    </row>
    <row r="63" spans="1:26" x14ac:dyDescent="0.3">
      <c r="A63" s="174"/>
      <c r="B63" s="72">
        <v>2016</v>
      </c>
      <c r="C63" s="28">
        <f>SUM(C6,C11,C16,C21,C25,C29,C38,C42)</f>
        <v>0</v>
      </c>
      <c r="D63" s="28">
        <f t="shared" si="6"/>
        <v>0</v>
      </c>
      <c r="E63" s="28">
        <f t="shared" si="6"/>
        <v>0</v>
      </c>
      <c r="F63" s="28">
        <f t="shared" si="6"/>
        <v>1</v>
      </c>
      <c r="G63" s="28">
        <f t="shared" si="6"/>
        <v>3</v>
      </c>
      <c r="H63" s="28">
        <f t="shared" si="6"/>
        <v>3</v>
      </c>
      <c r="I63" s="28">
        <f t="shared" si="6"/>
        <v>0</v>
      </c>
      <c r="J63" s="28">
        <f t="shared" si="6"/>
        <v>0</v>
      </c>
      <c r="K63" s="28">
        <f t="shared" si="6"/>
        <v>0</v>
      </c>
      <c r="L63" s="28">
        <f t="shared" si="6"/>
        <v>4</v>
      </c>
      <c r="M63" s="28">
        <f t="shared" si="6"/>
        <v>8</v>
      </c>
      <c r="N63" s="28">
        <f t="shared" si="6"/>
        <v>6</v>
      </c>
      <c r="O63" s="28">
        <f t="shared" si="6"/>
        <v>0</v>
      </c>
      <c r="P63" s="28">
        <f t="shared" si="6"/>
        <v>6</v>
      </c>
      <c r="Q63" s="28">
        <f t="shared" si="6"/>
        <v>2</v>
      </c>
      <c r="R63" s="28">
        <f t="shared" si="6"/>
        <v>0</v>
      </c>
      <c r="S63" s="28">
        <f t="shared" si="6"/>
        <v>0</v>
      </c>
      <c r="T63" s="28">
        <f t="shared" si="6"/>
        <v>5</v>
      </c>
      <c r="U63" s="28">
        <f t="shared" si="6"/>
        <v>3</v>
      </c>
      <c r="V63" s="28">
        <f t="shared" si="6"/>
        <v>0</v>
      </c>
      <c r="W63" s="28">
        <f t="shared" si="6"/>
        <v>0</v>
      </c>
      <c r="X63" s="28">
        <f t="shared" si="6"/>
        <v>14</v>
      </c>
      <c r="Y63" s="28">
        <f t="shared" ref="Y63" si="9">SUM(Y6,Y11,Y16,Y21,Y25,Y29,Y38,Y42)</f>
        <v>7</v>
      </c>
      <c r="Z63" s="71">
        <f>SUM(C63:X63)</f>
        <v>55</v>
      </c>
    </row>
    <row r="64" spans="1:26" s="29" customFormat="1" x14ac:dyDescent="0.3">
      <c r="A64" s="174"/>
      <c r="B64" s="72" t="s">
        <v>28</v>
      </c>
      <c r="C64" s="29">
        <f>SUM(C2:C48)</f>
        <v>0</v>
      </c>
      <c r="D64" s="29">
        <f t="shared" ref="D64:X64" si="10">SUM(D2:D48)</f>
        <v>0</v>
      </c>
      <c r="E64" s="29">
        <f t="shared" si="10"/>
        <v>0</v>
      </c>
      <c r="F64" s="29">
        <f t="shared" si="10"/>
        <v>3</v>
      </c>
      <c r="G64" s="29">
        <f t="shared" si="10"/>
        <v>6</v>
      </c>
      <c r="H64" s="29">
        <f t="shared" si="10"/>
        <v>3</v>
      </c>
      <c r="I64" s="29">
        <f t="shared" si="10"/>
        <v>0</v>
      </c>
      <c r="J64" s="29">
        <f t="shared" si="10"/>
        <v>0</v>
      </c>
      <c r="K64" s="29">
        <f t="shared" si="10"/>
        <v>0</v>
      </c>
      <c r="L64" s="29">
        <f t="shared" si="10"/>
        <v>7</v>
      </c>
      <c r="M64" s="29">
        <f t="shared" si="10"/>
        <v>13</v>
      </c>
      <c r="N64" s="29">
        <f t="shared" si="10"/>
        <v>14</v>
      </c>
      <c r="O64" s="29">
        <f t="shared" si="10"/>
        <v>0</v>
      </c>
      <c r="P64" s="29">
        <f t="shared" si="10"/>
        <v>10</v>
      </c>
      <c r="Q64" s="29">
        <f t="shared" si="10"/>
        <v>4</v>
      </c>
      <c r="R64" s="29">
        <f t="shared" si="10"/>
        <v>0</v>
      </c>
      <c r="S64" s="29">
        <f t="shared" si="10"/>
        <v>1</v>
      </c>
      <c r="T64" s="29">
        <f t="shared" si="10"/>
        <v>18</v>
      </c>
      <c r="U64" s="29">
        <f t="shared" si="10"/>
        <v>5</v>
      </c>
      <c r="V64" s="29">
        <f t="shared" si="10"/>
        <v>3</v>
      </c>
      <c r="W64" s="29">
        <f t="shared" si="10"/>
        <v>0</v>
      </c>
      <c r="X64" s="29">
        <f t="shared" si="10"/>
        <v>20</v>
      </c>
      <c r="Y64" s="29">
        <f t="shared" ref="Y64" si="11">SUM(Y2:Y48)</f>
        <v>21</v>
      </c>
      <c r="Z64" s="71">
        <f>SUM(C64:X64)</f>
        <v>107</v>
      </c>
    </row>
    <row r="65" spans="1:26" x14ac:dyDescent="0.3">
      <c r="A65" s="73"/>
      <c r="B65" s="74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x14ac:dyDescent="0.3">
      <c r="A66" s="174" t="s">
        <v>172</v>
      </c>
      <c r="B66" s="45" t="s">
        <v>11</v>
      </c>
      <c r="C66" s="28">
        <f t="shared" ref="C66:Y66" si="12">SUM(C2:C6)</f>
        <v>0</v>
      </c>
      <c r="D66" s="28">
        <f t="shared" si="12"/>
        <v>0</v>
      </c>
      <c r="E66" s="28">
        <f t="shared" si="12"/>
        <v>0</v>
      </c>
      <c r="F66" s="28">
        <f t="shared" si="12"/>
        <v>0</v>
      </c>
      <c r="G66" s="28">
        <f t="shared" si="12"/>
        <v>0</v>
      </c>
      <c r="H66" s="28">
        <f t="shared" si="12"/>
        <v>0</v>
      </c>
      <c r="I66" s="28">
        <f t="shared" si="12"/>
        <v>0</v>
      </c>
      <c r="J66" s="28">
        <f t="shared" si="12"/>
        <v>0</v>
      </c>
      <c r="K66" s="28">
        <f t="shared" si="12"/>
        <v>0</v>
      </c>
      <c r="L66" s="28">
        <f t="shared" si="12"/>
        <v>1</v>
      </c>
      <c r="M66" s="28">
        <f t="shared" si="12"/>
        <v>0</v>
      </c>
      <c r="N66" s="28">
        <f t="shared" si="12"/>
        <v>3</v>
      </c>
      <c r="O66" s="28">
        <f t="shared" si="12"/>
        <v>0</v>
      </c>
      <c r="P66" s="28">
        <f t="shared" si="12"/>
        <v>0</v>
      </c>
      <c r="Q66" s="28">
        <f t="shared" si="12"/>
        <v>0</v>
      </c>
      <c r="R66" s="28">
        <f t="shared" si="12"/>
        <v>0</v>
      </c>
      <c r="S66" s="28">
        <f t="shared" si="12"/>
        <v>1</v>
      </c>
      <c r="T66" s="28">
        <f t="shared" si="12"/>
        <v>1</v>
      </c>
      <c r="U66" s="28">
        <f t="shared" si="12"/>
        <v>1</v>
      </c>
      <c r="V66" s="28">
        <f t="shared" si="12"/>
        <v>1</v>
      </c>
      <c r="W66" s="28">
        <f t="shared" si="12"/>
        <v>0</v>
      </c>
      <c r="X66" s="28">
        <f t="shared" si="12"/>
        <v>1</v>
      </c>
      <c r="Y66" s="28">
        <f t="shared" si="12"/>
        <v>0</v>
      </c>
      <c r="Z66" s="71">
        <f>SUM(C66:X66)</f>
        <v>9</v>
      </c>
    </row>
    <row r="67" spans="1:26" x14ac:dyDescent="0.3">
      <c r="A67" s="174"/>
      <c r="B67" s="50" t="s">
        <v>13</v>
      </c>
      <c r="C67" s="28">
        <f t="shared" ref="C67:Y67" si="13">SUM(C7:C11)</f>
        <v>0</v>
      </c>
      <c r="D67" s="28">
        <f t="shared" si="13"/>
        <v>0</v>
      </c>
      <c r="E67" s="28">
        <f t="shared" si="13"/>
        <v>0</v>
      </c>
      <c r="F67" s="28">
        <f t="shared" si="13"/>
        <v>0</v>
      </c>
      <c r="G67" s="28">
        <f t="shared" si="13"/>
        <v>1</v>
      </c>
      <c r="H67" s="28">
        <f t="shared" si="13"/>
        <v>0</v>
      </c>
      <c r="I67" s="28">
        <f t="shared" si="13"/>
        <v>0</v>
      </c>
      <c r="J67" s="28">
        <f t="shared" si="13"/>
        <v>0</v>
      </c>
      <c r="K67" s="28">
        <f t="shared" si="13"/>
        <v>0</v>
      </c>
      <c r="L67" s="28">
        <f t="shared" si="13"/>
        <v>4</v>
      </c>
      <c r="M67" s="28">
        <f t="shared" si="13"/>
        <v>4</v>
      </c>
      <c r="N67" s="28">
        <f t="shared" si="13"/>
        <v>0</v>
      </c>
      <c r="O67" s="28">
        <f t="shared" si="13"/>
        <v>0</v>
      </c>
      <c r="P67" s="28">
        <f t="shared" si="13"/>
        <v>1</v>
      </c>
      <c r="Q67" s="28">
        <f t="shared" si="13"/>
        <v>0</v>
      </c>
      <c r="R67" s="28">
        <f t="shared" si="13"/>
        <v>0</v>
      </c>
      <c r="S67" s="28">
        <f t="shared" si="13"/>
        <v>0</v>
      </c>
      <c r="T67" s="28">
        <f t="shared" si="13"/>
        <v>4</v>
      </c>
      <c r="U67" s="28">
        <f t="shared" si="13"/>
        <v>2</v>
      </c>
      <c r="V67" s="28">
        <f t="shared" si="13"/>
        <v>0</v>
      </c>
      <c r="W67" s="28">
        <f t="shared" si="13"/>
        <v>0</v>
      </c>
      <c r="X67" s="28">
        <f t="shared" si="13"/>
        <v>0</v>
      </c>
      <c r="Y67" s="28">
        <f t="shared" si="13"/>
        <v>5</v>
      </c>
      <c r="Z67" s="71">
        <f t="shared" ref="Z67:Z82" si="14">SUM(C67:X67)</f>
        <v>16</v>
      </c>
    </row>
    <row r="68" spans="1:26" x14ac:dyDescent="0.3">
      <c r="A68" s="174"/>
      <c r="B68" s="53" t="s">
        <v>14</v>
      </c>
      <c r="C68" s="28">
        <f t="shared" ref="C68:Y68" si="15">SUM(C12:C16)</f>
        <v>0</v>
      </c>
      <c r="D68" s="28">
        <f t="shared" si="15"/>
        <v>0</v>
      </c>
      <c r="E68" s="28">
        <f t="shared" si="15"/>
        <v>0</v>
      </c>
      <c r="F68" s="28">
        <f t="shared" si="15"/>
        <v>0</v>
      </c>
      <c r="G68" s="28">
        <f t="shared" si="15"/>
        <v>1</v>
      </c>
      <c r="H68" s="28">
        <f t="shared" si="15"/>
        <v>0</v>
      </c>
      <c r="I68" s="28">
        <f t="shared" si="15"/>
        <v>0</v>
      </c>
      <c r="J68" s="28">
        <f t="shared" si="15"/>
        <v>0</v>
      </c>
      <c r="K68" s="28">
        <f t="shared" si="15"/>
        <v>0</v>
      </c>
      <c r="L68" s="28">
        <f t="shared" si="15"/>
        <v>0</v>
      </c>
      <c r="M68" s="28">
        <f t="shared" si="15"/>
        <v>0</v>
      </c>
      <c r="N68" s="28">
        <f t="shared" si="15"/>
        <v>1</v>
      </c>
      <c r="O68" s="28">
        <f t="shared" si="15"/>
        <v>0</v>
      </c>
      <c r="P68" s="28">
        <f t="shared" si="15"/>
        <v>3</v>
      </c>
      <c r="Q68" s="28">
        <f t="shared" si="15"/>
        <v>0</v>
      </c>
      <c r="R68" s="28">
        <f t="shared" si="15"/>
        <v>0</v>
      </c>
      <c r="S68" s="28">
        <f t="shared" si="15"/>
        <v>0</v>
      </c>
      <c r="T68" s="28">
        <f t="shared" si="15"/>
        <v>4</v>
      </c>
      <c r="U68" s="28">
        <f t="shared" si="15"/>
        <v>0</v>
      </c>
      <c r="V68" s="28">
        <f t="shared" si="15"/>
        <v>0</v>
      </c>
      <c r="W68" s="28">
        <f t="shared" si="15"/>
        <v>0</v>
      </c>
      <c r="X68" s="28">
        <f t="shared" si="15"/>
        <v>4</v>
      </c>
      <c r="Y68" s="28">
        <f t="shared" si="15"/>
        <v>1</v>
      </c>
      <c r="Z68" s="71">
        <f t="shared" si="14"/>
        <v>13</v>
      </c>
    </row>
    <row r="69" spans="1:26" x14ac:dyDescent="0.3">
      <c r="A69" s="174"/>
      <c r="B69" s="57" t="s">
        <v>17</v>
      </c>
      <c r="C69" s="28">
        <f t="shared" ref="C69:Y69" si="16">SUM(C17:C21)</f>
        <v>0</v>
      </c>
      <c r="D69" s="28">
        <f t="shared" si="16"/>
        <v>0</v>
      </c>
      <c r="E69" s="28">
        <f t="shared" si="16"/>
        <v>0</v>
      </c>
      <c r="F69" s="28">
        <f t="shared" si="16"/>
        <v>1</v>
      </c>
      <c r="G69" s="28">
        <f t="shared" si="16"/>
        <v>1</v>
      </c>
      <c r="H69" s="28">
        <f t="shared" si="16"/>
        <v>0</v>
      </c>
      <c r="I69" s="28">
        <f t="shared" si="16"/>
        <v>0</v>
      </c>
      <c r="J69" s="28">
        <f t="shared" si="16"/>
        <v>0</v>
      </c>
      <c r="K69" s="28">
        <f t="shared" si="16"/>
        <v>0</v>
      </c>
      <c r="L69" s="28">
        <f t="shared" si="16"/>
        <v>0</v>
      </c>
      <c r="M69" s="28">
        <f t="shared" si="16"/>
        <v>3</v>
      </c>
      <c r="N69" s="28">
        <f t="shared" si="16"/>
        <v>1</v>
      </c>
      <c r="O69" s="28">
        <f t="shared" si="16"/>
        <v>0</v>
      </c>
      <c r="P69" s="28">
        <f t="shared" si="16"/>
        <v>1</v>
      </c>
      <c r="Q69" s="28">
        <f t="shared" si="16"/>
        <v>0</v>
      </c>
      <c r="R69" s="28">
        <f t="shared" si="16"/>
        <v>0</v>
      </c>
      <c r="S69" s="28">
        <f t="shared" si="16"/>
        <v>0</v>
      </c>
      <c r="T69" s="28">
        <f t="shared" si="16"/>
        <v>0</v>
      </c>
      <c r="U69" s="28">
        <f t="shared" si="16"/>
        <v>1</v>
      </c>
      <c r="V69" s="28">
        <f t="shared" si="16"/>
        <v>0</v>
      </c>
      <c r="W69" s="28">
        <f t="shared" si="16"/>
        <v>0</v>
      </c>
      <c r="X69" s="28">
        <f t="shared" si="16"/>
        <v>3</v>
      </c>
      <c r="Y69" s="28">
        <f t="shared" si="16"/>
        <v>1</v>
      </c>
      <c r="Z69" s="71">
        <f t="shared" si="14"/>
        <v>11</v>
      </c>
    </row>
    <row r="70" spans="1:26" x14ac:dyDescent="0.3">
      <c r="A70" s="174"/>
      <c r="B70" s="60" t="s">
        <v>19</v>
      </c>
      <c r="C70" s="28">
        <f t="shared" ref="C70:Y70" si="17">SUM(C22:C25)</f>
        <v>0</v>
      </c>
      <c r="D70" s="28">
        <f t="shared" si="17"/>
        <v>0</v>
      </c>
      <c r="E70" s="28">
        <f t="shared" si="17"/>
        <v>0</v>
      </c>
      <c r="F70" s="28">
        <f t="shared" si="17"/>
        <v>1</v>
      </c>
      <c r="G70" s="28">
        <f t="shared" si="17"/>
        <v>0</v>
      </c>
      <c r="H70" s="28">
        <f t="shared" si="17"/>
        <v>0</v>
      </c>
      <c r="I70" s="28">
        <f t="shared" si="17"/>
        <v>0</v>
      </c>
      <c r="J70" s="28">
        <f t="shared" si="17"/>
        <v>0</v>
      </c>
      <c r="K70" s="28">
        <f t="shared" si="17"/>
        <v>0</v>
      </c>
      <c r="L70" s="28">
        <f t="shared" si="17"/>
        <v>2</v>
      </c>
      <c r="M70" s="28">
        <f t="shared" si="17"/>
        <v>3</v>
      </c>
      <c r="N70" s="28">
        <f t="shared" si="17"/>
        <v>3</v>
      </c>
      <c r="O70" s="28">
        <f t="shared" si="17"/>
        <v>0</v>
      </c>
      <c r="P70" s="28">
        <f t="shared" si="17"/>
        <v>3</v>
      </c>
      <c r="Q70" s="28">
        <f t="shared" si="17"/>
        <v>0</v>
      </c>
      <c r="R70" s="28">
        <f t="shared" si="17"/>
        <v>0</v>
      </c>
      <c r="S70" s="28">
        <f t="shared" si="17"/>
        <v>0</v>
      </c>
      <c r="T70" s="28">
        <f t="shared" si="17"/>
        <v>4</v>
      </c>
      <c r="U70" s="28">
        <f t="shared" si="17"/>
        <v>1</v>
      </c>
      <c r="V70" s="28">
        <f t="shared" si="17"/>
        <v>1</v>
      </c>
      <c r="W70" s="28">
        <f t="shared" si="17"/>
        <v>0</v>
      </c>
      <c r="X70" s="28">
        <f t="shared" si="17"/>
        <v>5</v>
      </c>
      <c r="Y70" s="28">
        <f t="shared" si="17"/>
        <v>3</v>
      </c>
      <c r="Z70" s="71">
        <f t="shared" si="14"/>
        <v>23</v>
      </c>
    </row>
    <row r="71" spans="1:26" x14ac:dyDescent="0.3">
      <c r="A71" s="174"/>
      <c r="B71" s="63" t="s">
        <v>21</v>
      </c>
      <c r="C71" s="28">
        <f t="shared" ref="C71:Y71" si="18">SUM(C26:C29)</f>
        <v>0</v>
      </c>
      <c r="D71" s="28">
        <f t="shared" si="18"/>
        <v>0</v>
      </c>
      <c r="E71" s="28">
        <f t="shared" si="18"/>
        <v>0</v>
      </c>
      <c r="F71" s="28">
        <f t="shared" si="18"/>
        <v>0</v>
      </c>
      <c r="G71" s="28">
        <f t="shared" si="18"/>
        <v>1</v>
      </c>
      <c r="H71" s="28">
        <f t="shared" si="18"/>
        <v>0</v>
      </c>
      <c r="I71" s="28">
        <f t="shared" si="18"/>
        <v>0</v>
      </c>
      <c r="J71" s="28">
        <f t="shared" si="18"/>
        <v>0</v>
      </c>
      <c r="K71" s="28">
        <f t="shared" si="18"/>
        <v>0</v>
      </c>
      <c r="L71" s="28">
        <f t="shared" si="18"/>
        <v>0</v>
      </c>
      <c r="M71" s="28">
        <f t="shared" si="18"/>
        <v>1</v>
      </c>
      <c r="N71" s="28">
        <f t="shared" si="18"/>
        <v>0</v>
      </c>
      <c r="O71" s="28">
        <f t="shared" si="18"/>
        <v>0</v>
      </c>
      <c r="P71" s="28">
        <f t="shared" si="18"/>
        <v>0</v>
      </c>
      <c r="Q71" s="28">
        <f t="shared" si="18"/>
        <v>0</v>
      </c>
      <c r="R71" s="28">
        <f t="shared" si="18"/>
        <v>0</v>
      </c>
      <c r="S71" s="28">
        <f t="shared" si="18"/>
        <v>0</v>
      </c>
      <c r="T71" s="28">
        <f t="shared" si="18"/>
        <v>2</v>
      </c>
      <c r="U71" s="28">
        <f t="shared" si="18"/>
        <v>0</v>
      </c>
      <c r="V71" s="28">
        <f t="shared" si="18"/>
        <v>0</v>
      </c>
      <c r="W71" s="28">
        <f t="shared" si="18"/>
        <v>0</v>
      </c>
      <c r="X71" s="28">
        <f t="shared" si="18"/>
        <v>1</v>
      </c>
      <c r="Y71" s="28">
        <f t="shared" si="18"/>
        <v>1</v>
      </c>
      <c r="Z71" s="71">
        <f t="shared" si="14"/>
        <v>5</v>
      </c>
    </row>
    <row r="72" spans="1:26" x14ac:dyDescent="0.3">
      <c r="A72" s="174"/>
      <c r="B72" s="45" t="s">
        <v>165</v>
      </c>
      <c r="C72" s="28">
        <f>C30</f>
        <v>0</v>
      </c>
      <c r="D72" s="28">
        <f t="shared" ref="D72:X75" si="19">D30</f>
        <v>0</v>
      </c>
      <c r="E72" s="28">
        <f t="shared" si="19"/>
        <v>0</v>
      </c>
      <c r="F72" s="28">
        <f t="shared" si="19"/>
        <v>0</v>
      </c>
      <c r="G72" s="28">
        <f t="shared" si="19"/>
        <v>0</v>
      </c>
      <c r="H72" s="28">
        <f t="shared" si="19"/>
        <v>0</v>
      </c>
      <c r="I72" s="28">
        <f t="shared" si="19"/>
        <v>0</v>
      </c>
      <c r="J72" s="28">
        <f t="shared" si="19"/>
        <v>0</v>
      </c>
      <c r="K72" s="28">
        <f t="shared" si="19"/>
        <v>0</v>
      </c>
      <c r="L72" s="28">
        <f t="shared" si="19"/>
        <v>0</v>
      </c>
      <c r="M72" s="28">
        <f t="shared" si="19"/>
        <v>0</v>
      </c>
      <c r="N72" s="28">
        <f t="shared" si="19"/>
        <v>3</v>
      </c>
      <c r="O72" s="28">
        <f t="shared" si="19"/>
        <v>0</v>
      </c>
      <c r="P72" s="28">
        <f t="shared" si="19"/>
        <v>0</v>
      </c>
      <c r="Q72" s="28">
        <f t="shared" si="19"/>
        <v>0</v>
      </c>
      <c r="R72" s="28">
        <f t="shared" si="19"/>
        <v>0</v>
      </c>
      <c r="S72" s="28">
        <f t="shared" si="19"/>
        <v>0</v>
      </c>
      <c r="T72" s="28">
        <f t="shared" si="19"/>
        <v>0</v>
      </c>
      <c r="U72" s="28">
        <f t="shared" si="19"/>
        <v>0</v>
      </c>
      <c r="V72" s="28">
        <f t="shared" si="19"/>
        <v>0</v>
      </c>
      <c r="W72" s="28">
        <f t="shared" si="19"/>
        <v>0</v>
      </c>
      <c r="X72" s="28">
        <f t="shared" si="19"/>
        <v>0</v>
      </c>
      <c r="Y72" s="28">
        <f t="shared" ref="Y72" si="20">Y30</f>
        <v>0</v>
      </c>
      <c r="Z72" s="71">
        <f t="shared" si="14"/>
        <v>3</v>
      </c>
    </row>
    <row r="73" spans="1:26" x14ac:dyDescent="0.3">
      <c r="A73" s="174"/>
      <c r="B73" s="50" t="s">
        <v>164</v>
      </c>
      <c r="C73" s="28">
        <f>C31</f>
        <v>0</v>
      </c>
      <c r="D73" s="28">
        <f t="shared" si="19"/>
        <v>0</v>
      </c>
      <c r="E73" s="28">
        <f t="shared" si="19"/>
        <v>0</v>
      </c>
      <c r="F73" s="28">
        <f t="shared" si="19"/>
        <v>0</v>
      </c>
      <c r="G73" s="28">
        <f t="shared" si="19"/>
        <v>0</v>
      </c>
      <c r="H73" s="28">
        <f t="shared" si="19"/>
        <v>0</v>
      </c>
      <c r="I73" s="28">
        <f t="shared" si="19"/>
        <v>0</v>
      </c>
      <c r="J73" s="28">
        <f t="shared" si="19"/>
        <v>0</v>
      </c>
      <c r="K73" s="28">
        <f t="shared" si="19"/>
        <v>0</v>
      </c>
      <c r="L73" s="28">
        <f t="shared" si="19"/>
        <v>0</v>
      </c>
      <c r="M73" s="28">
        <f t="shared" si="19"/>
        <v>0</v>
      </c>
      <c r="N73" s="28">
        <f t="shared" si="19"/>
        <v>0</v>
      </c>
      <c r="O73" s="28">
        <f t="shared" si="19"/>
        <v>0</v>
      </c>
      <c r="P73" s="28">
        <f t="shared" si="19"/>
        <v>1</v>
      </c>
      <c r="Q73" s="28">
        <f t="shared" si="19"/>
        <v>1</v>
      </c>
      <c r="R73" s="28">
        <f t="shared" si="19"/>
        <v>0</v>
      </c>
      <c r="S73" s="28">
        <f t="shared" si="19"/>
        <v>0</v>
      </c>
      <c r="T73" s="28">
        <f t="shared" si="19"/>
        <v>0</v>
      </c>
      <c r="U73" s="28">
        <f t="shared" si="19"/>
        <v>0</v>
      </c>
      <c r="V73" s="28">
        <f t="shared" si="19"/>
        <v>0</v>
      </c>
      <c r="W73" s="28">
        <f t="shared" si="19"/>
        <v>0</v>
      </c>
      <c r="X73" s="28">
        <f t="shared" si="19"/>
        <v>0</v>
      </c>
      <c r="Y73" s="28">
        <f t="shared" ref="Y73" si="21">Y31</f>
        <v>1</v>
      </c>
      <c r="Z73" s="71">
        <f t="shared" si="14"/>
        <v>2</v>
      </c>
    </row>
    <row r="74" spans="1:26" x14ac:dyDescent="0.3">
      <c r="A74" s="174"/>
      <c r="B74" s="53" t="s">
        <v>163</v>
      </c>
      <c r="C74" s="28">
        <f>C32</f>
        <v>0</v>
      </c>
      <c r="D74" s="28">
        <f t="shared" si="19"/>
        <v>0</v>
      </c>
      <c r="E74" s="28">
        <f t="shared" si="19"/>
        <v>0</v>
      </c>
      <c r="F74" s="28">
        <f t="shared" si="19"/>
        <v>0</v>
      </c>
      <c r="G74" s="28">
        <f t="shared" si="19"/>
        <v>0</v>
      </c>
      <c r="H74" s="28">
        <f t="shared" si="19"/>
        <v>0</v>
      </c>
      <c r="I74" s="28">
        <f t="shared" si="19"/>
        <v>0</v>
      </c>
      <c r="J74" s="28">
        <f t="shared" si="19"/>
        <v>0</v>
      </c>
      <c r="K74" s="28">
        <f t="shared" si="19"/>
        <v>0</v>
      </c>
      <c r="L74" s="28">
        <f t="shared" si="19"/>
        <v>0</v>
      </c>
      <c r="M74" s="28">
        <f t="shared" si="19"/>
        <v>0</v>
      </c>
      <c r="N74" s="28">
        <f t="shared" si="19"/>
        <v>0</v>
      </c>
      <c r="O74" s="28">
        <f t="shared" si="19"/>
        <v>0</v>
      </c>
      <c r="P74" s="28">
        <f t="shared" si="19"/>
        <v>0</v>
      </c>
      <c r="Q74" s="28">
        <f t="shared" si="19"/>
        <v>0</v>
      </c>
      <c r="R74" s="28">
        <f t="shared" si="19"/>
        <v>0</v>
      </c>
      <c r="S74" s="28">
        <f t="shared" si="19"/>
        <v>0</v>
      </c>
      <c r="T74" s="28">
        <f t="shared" si="19"/>
        <v>1</v>
      </c>
      <c r="U74" s="28">
        <f t="shared" si="19"/>
        <v>0</v>
      </c>
      <c r="V74" s="28">
        <f t="shared" si="19"/>
        <v>0</v>
      </c>
      <c r="W74" s="28">
        <f t="shared" si="19"/>
        <v>0</v>
      </c>
      <c r="X74" s="28">
        <f t="shared" si="19"/>
        <v>0</v>
      </c>
      <c r="Y74" s="28">
        <f t="shared" ref="Y74" si="22">Y32</f>
        <v>0</v>
      </c>
      <c r="Z74" s="71">
        <f t="shared" si="14"/>
        <v>1</v>
      </c>
    </row>
    <row r="75" spans="1:26" x14ac:dyDescent="0.3">
      <c r="A75" s="174"/>
      <c r="B75" s="57" t="s">
        <v>166</v>
      </c>
      <c r="C75" s="28">
        <f>C33</f>
        <v>0</v>
      </c>
      <c r="D75" s="28">
        <f t="shared" si="19"/>
        <v>0</v>
      </c>
      <c r="E75" s="28">
        <f t="shared" si="19"/>
        <v>0</v>
      </c>
      <c r="F75" s="28">
        <f t="shared" si="19"/>
        <v>1</v>
      </c>
      <c r="G75" s="28">
        <f t="shared" si="19"/>
        <v>0</v>
      </c>
      <c r="H75" s="28">
        <f t="shared" si="19"/>
        <v>0</v>
      </c>
      <c r="I75" s="28">
        <f t="shared" si="19"/>
        <v>0</v>
      </c>
      <c r="J75" s="28">
        <f t="shared" si="19"/>
        <v>0</v>
      </c>
      <c r="K75" s="28">
        <f t="shared" si="19"/>
        <v>0</v>
      </c>
      <c r="L75" s="28">
        <f t="shared" si="19"/>
        <v>0</v>
      </c>
      <c r="M75" s="28">
        <f t="shared" si="19"/>
        <v>1</v>
      </c>
      <c r="N75" s="28">
        <f t="shared" si="19"/>
        <v>0</v>
      </c>
      <c r="O75" s="28">
        <f t="shared" si="19"/>
        <v>0</v>
      </c>
      <c r="P75" s="28">
        <f t="shared" si="19"/>
        <v>1</v>
      </c>
      <c r="Q75" s="28">
        <f t="shared" si="19"/>
        <v>0</v>
      </c>
      <c r="R75" s="28">
        <f t="shared" si="19"/>
        <v>0</v>
      </c>
      <c r="S75" s="28">
        <f t="shared" si="19"/>
        <v>0</v>
      </c>
      <c r="T75" s="28">
        <f t="shared" si="19"/>
        <v>0</v>
      </c>
      <c r="U75" s="28">
        <f t="shared" si="19"/>
        <v>0</v>
      </c>
      <c r="V75" s="28">
        <f t="shared" si="19"/>
        <v>0</v>
      </c>
      <c r="W75" s="28">
        <f t="shared" si="19"/>
        <v>0</v>
      </c>
      <c r="X75" s="28">
        <f t="shared" si="19"/>
        <v>0</v>
      </c>
      <c r="Y75" s="28">
        <f t="shared" ref="Y75" si="23">Y33</f>
        <v>0</v>
      </c>
      <c r="Z75" s="71">
        <f t="shared" si="14"/>
        <v>3</v>
      </c>
    </row>
    <row r="76" spans="1:26" x14ac:dyDescent="0.3">
      <c r="A76" s="174"/>
      <c r="B76" s="60" t="s">
        <v>24</v>
      </c>
      <c r="C76" s="28">
        <f t="shared" ref="C76:Y76" si="24">SUM(C34:C38)</f>
        <v>0</v>
      </c>
      <c r="D76" s="28">
        <f t="shared" si="24"/>
        <v>0</v>
      </c>
      <c r="E76" s="28">
        <f t="shared" si="24"/>
        <v>0</v>
      </c>
      <c r="F76" s="28">
        <f t="shared" si="24"/>
        <v>0</v>
      </c>
      <c r="G76" s="28">
        <f t="shared" si="24"/>
        <v>1</v>
      </c>
      <c r="H76" s="28">
        <f t="shared" si="24"/>
        <v>2</v>
      </c>
      <c r="I76" s="28">
        <f t="shared" si="24"/>
        <v>0</v>
      </c>
      <c r="J76" s="28">
        <f t="shared" si="24"/>
        <v>0</v>
      </c>
      <c r="K76" s="28">
        <f t="shared" si="24"/>
        <v>0</v>
      </c>
      <c r="L76" s="28">
        <f t="shared" si="24"/>
        <v>0</v>
      </c>
      <c r="M76" s="28">
        <f t="shared" si="24"/>
        <v>0</v>
      </c>
      <c r="N76" s="28">
        <f t="shared" si="24"/>
        <v>1</v>
      </c>
      <c r="O76" s="28">
        <f t="shared" si="24"/>
        <v>0</v>
      </c>
      <c r="P76" s="28">
        <f t="shared" si="24"/>
        <v>0</v>
      </c>
      <c r="Q76" s="28">
        <f t="shared" si="24"/>
        <v>0</v>
      </c>
      <c r="R76" s="28">
        <f t="shared" si="24"/>
        <v>0</v>
      </c>
      <c r="S76" s="28">
        <f t="shared" si="24"/>
        <v>0</v>
      </c>
      <c r="T76" s="28">
        <f t="shared" si="24"/>
        <v>1</v>
      </c>
      <c r="U76" s="28">
        <f t="shared" si="24"/>
        <v>0</v>
      </c>
      <c r="V76" s="28">
        <f t="shared" si="24"/>
        <v>0</v>
      </c>
      <c r="W76" s="28">
        <f t="shared" si="24"/>
        <v>0</v>
      </c>
      <c r="X76" s="28">
        <f t="shared" si="24"/>
        <v>2</v>
      </c>
      <c r="Y76" s="28">
        <f t="shared" si="24"/>
        <v>1</v>
      </c>
      <c r="Z76" s="71">
        <f t="shared" si="14"/>
        <v>7</v>
      </c>
    </row>
    <row r="77" spans="1:26" x14ac:dyDescent="0.3">
      <c r="A77" s="174"/>
      <c r="B77" s="63" t="s">
        <v>27</v>
      </c>
      <c r="C77" s="28">
        <f t="shared" ref="C77:Y77" si="25">SUM(C39:C42)</f>
        <v>0</v>
      </c>
      <c r="D77" s="28">
        <f t="shared" si="25"/>
        <v>0</v>
      </c>
      <c r="E77" s="28">
        <f t="shared" si="25"/>
        <v>0</v>
      </c>
      <c r="F77" s="28">
        <f t="shared" si="25"/>
        <v>0</v>
      </c>
      <c r="G77" s="28">
        <f t="shared" si="25"/>
        <v>0</v>
      </c>
      <c r="H77" s="28">
        <f t="shared" si="25"/>
        <v>1</v>
      </c>
      <c r="I77" s="28">
        <f t="shared" si="25"/>
        <v>0</v>
      </c>
      <c r="J77" s="28">
        <f t="shared" si="25"/>
        <v>0</v>
      </c>
      <c r="K77" s="28">
        <f t="shared" si="25"/>
        <v>0</v>
      </c>
      <c r="L77" s="28">
        <f t="shared" si="25"/>
        <v>0</v>
      </c>
      <c r="M77" s="28">
        <f t="shared" si="25"/>
        <v>0</v>
      </c>
      <c r="N77" s="28">
        <f t="shared" si="25"/>
        <v>0</v>
      </c>
      <c r="O77" s="28">
        <f t="shared" si="25"/>
        <v>0</v>
      </c>
      <c r="P77" s="28">
        <f t="shared" si="25"/>
        <v>0</v>
      </c>
      <c r="Q77" s="28">
        <f t="shared" si="25"/>
        <v>3</v>
      </c>
      <c r="R77" s="28">
        <f t="shared" si="25"/>
        <v>0</v>
      </c>
      <c r="S77" s="28">
        <f t="shared" si="25"/>
        <v>0</v>
      </c>
      <c r="T77" s="28">
        <f t="shared" si="25"/>
        <v>0</v>
      </c>
      <c r="U77" s="28">
        <f t="shared" si="25"/>
        <v>0</v>
      </c>
      <c r="V77" s="28">
        <f t="shared" si="25"/>
        <v>1</v>
      </c>
      <c r="W77" s="28">
        <f t="shared" si="25"/>
        <v>0</v>
      </c>
      <c r="X77" s="28">
        <f t="shared" si="25"/>
        <v>4</v>
      </c>
      <c r="Y77" s="28">
        <f t="shared" si="25"/>
        <v>2</v>
      </c>
      <c r="Z77" s="71">
        <f t="shared" si="14"/>
        <v>9</v>
      </c>
    </row>
    <row r="78" spans="1:26" x14ac:dyDescent="0.3">
      <c r="A78" s="174"/>
      <c r="B78" s="45" t="s">
        <v>167</v>
      </c>
      <c r="C78" s="28">
        <f>C43</f>
        <v>0</v>
      </c>
      <c r="D78" s="28">
        <f t="shared" ref="D78:X79" si="26">D43</f>
        <v>0</v>
      </c>
      <c r="E78" s="28">
        <f t="shared" si="26"/>
        <v>0</v>
      </c>
      <c r="F78" s="28">
        <f t="shared" si="26"/>
        <v>0</v>
      </c>
      <c r="G78" s="28">
        <f t="shared" si="26"/>
        <v>0</v>
      </c>
      <c r="H78" s="28">
        <f t="shared" si="26"/>
        <v>0</v>
      </c>
      <c r="I78" s="28">
        <f t="shared" si="26"/>
        <v>0</v>
      </c>
      <c r="J78" s="28">
        <f t="shared" si="26"/>
        <v>0</v>
      </c>
      <c r="K78" s="28">
        <f t="shared" si="26"/>
        <v>0</v>
      </c>
      <c r="L78" s="28">
        <f t="shared" si="26"/>
        <v>0</v>
      </c>
      <c r="M78" s="28">
        <f t="shared" si="26"/>
        <v>1</v>
      </c>
      <c r="N78" s="28">
        <f t="shared" si="26"/>
        <v>0</v>
      </c>
      <c r="O78" s="28">
        <f t="shared" si="26"/>
        <v>0</v>
      </c>
      <c r="P78" s="28">
        <f t="shared" si="26"/>
        <v>0</v>
      </c>
      <c r="Q78" s="28">
        <f t="shared" si="26"/>
        <v>0</v>
      </c>
      <c r="R78" s="28">
        <f t="shared" si="26"/>
        <v>0</v>
      </c>
      <c r="S78" s="28">
        <f t="shared" si="26"/>
        <v>0</v>
      </c>
      <c r="T78" s="28">
        <f t="shared" si="26"/>
        <v>0</v>
      </c>
      <c r="U78" s="28">
        <f t="shared" si="26"/>
        <v>0</v>
      </c>
      <c r="V78" s="28">
        <f t="shared" si="26"/>
        <v>0</v>
      </c>
      <c r="W78" s="28">
        <f t="shared" si="26"/>
        <v>0</v>
      </c>
      <c r="X78" s="28">
        <f t="shared" si="26"/>
        <v>0</v>
      </c>
      <c r="Y78" s="28">
        <f t="shared" ref="Y78" si="27">Y43</f>
        <v>0</v>
      </c>
      <c r="Z78" s="71">
        <f t="shared" si="14"/>
        <v>1</v>
      </c>
    </row>
    <row r="79" spans="1:26" x14ac:dyDescent="0.3">
      <c r="A79" s="174"/>
      <c r="B79" s="50" t="s">
        <v>168</v>
      </c>
      <c r="C79" s="28">
        <f>C44</f>
        <v>0</v>
      </c>
      <c r="D79" s="28">
        <f t="shared" si="26"/>
        <v>0</v>
      </c>
      <c r="E79" s="28">
        <f t="shared" si="26"/>
        <v>0</v>
      </c>
      <c r="F79" s="28">
        <f t="shared" si="26"/>
        <v>0</v>
      </c>
      <c r="G79" s="28">
        <f t="shared" si="26"/>
        <v>0</v>
      </c>
      <c r="H79" s="28">
        <f t="shared" si="26"/>
        <v>0</v>
      </c>
      <c r="I79" s="28">
        <f t="shared" si="26"/>
        <v>0</v>
      </c>
      <c r="J79" s="28">
        <f t="shared" si="26"/>
        <v>0</v>
      </c>
      <c r="K79" s="28">
        <f t="shared" si="26"/>
        <v>0</v>
      </c>
      <c r="L79" s="28">
        <f t="shared" si="26"/>
        <v>0</v>
      </c>
      <c r="M79" s="28">
        <f t="shared" si="26"/>
        <v>0</v>
      </c>
      <c r="N79" s="28">
        <f t="shared" si="26"/>
        <v>0</v>
      </c>
      <c r="O79" s="28">
        <f t="shared" si="26"/>
        <v>0</v>
      </c>
      <c r="P79" s="28">
        <f t="shared" si="26"/>
        <v>0</v>
      </c>
      <c r="Q79" s="28">
        <f t="shared" si="26"/>
        <v>0</v>
      </c>
      <c r="R79" s="28">
        <f t="shared" si="26"/>
        <v>0</v>
      </c>
      <c r="S79" s="28">
        <f t="shared" si="26"/>
        <v>0</v>
      </c>
      <c r="T79" s="28">
        <f t="shared" si="26"/>
        <v>1</v>
      </c>
      <c r="U79" s="28">
        <f t="shared" si="26"/>
        <v>0</v>
      </c>
      <c r="V79" s="28">
        <f t="shared" si="26"/>
        <v>0</v>
      </c>
      <c r="W79" s="28">
        <f t="shared" si="26"/>
        <v>0</v>
      </c>
      <c r="X79" s="28">
        <f t="shared" si="26"/>
        <v>0</v>
      </c>
      <c r="Y79" s="28">
        <f t="shared" ref="Y79" si="28">Y44</f>
        <v>3</v>
      </c>
      <c r="Z79" s="71">
        <f t="shared" si="14"/>
        <v>1</v>
      </c>
    </row>
    <row r="80" spans="1:26" x14ac:dyDescent="0.3">
      <c r="A80" s="174"/>
      <c r="B80" s="60" t="s">
        <v>169</v>
      </c>
      <c r="C80" s="28">
        <f t="shared" ref="C80:Y80" si="29">SUM(C45:C46)</f>
        <v>0</v>
      </c>
      <c r="D80" s="28">
        <f t="shared" si="29"/>
        <v>0</v>
      </c>
      <c r="E80" s="28">
        <f t="shared" si="29"/>
        <v>0</v>
      </c>
      <c r="F80" s="28">
        <f t="shared" si="29"/>
        <v>0</v>
      </c>
      <c r="G80" s="28">
        <f t="shared" si="29"/>
        <v>0</v>
      </c>
      <c r="H80" s="28">
        <f t="shared" si="29"/>
        <v>0</v>
      </c>
      <c r="I80" s="28">
        <f t="shared" si="29"/>
        <v>0</v>
      </c>
      <c r="J80" s="28">
        <f t="shared" si="29"/>
        <v>0</v>
      </c>
      <c r="K80" s="28">
        <f t="shared" si="29"/>
        <v>0</v>
      </c>
      <c r="L80" s="28">
        <f t="shared" si="29"/>
        <v>0</v>
      </c>
      <c r="M80" s="28">
        <f t="shared" si="29"/>
        <v>0</v>
      </c>
      <c r="N80" s="28">
        <f t="shared" si="29"/>
        <v>1</v>
      </c>
      <c r="O80" s="28">
        <f t="shared" si="29"/>
        <v>0</v>
      </c>
      <c r="P80" s="28">
        <f t="shared" si="29"/>
        <v>0</v>
      </c>
      <c r="Q80" s="28">
        <f t="shared" si="29"/>
        <v>0</v>
      </c>
      <c r="R80" s="28">
        <f t="shared" si="29"/>
        <v>0</v>
      </c>
      <c r="S80" s="28">
        <f t="shared" si="29"/>
        <v>0</v>
      </c>
      <c r="T80" s="28">
        <f t="shared" si="29"/>
        <v>0</v>
      </c>
      <c r="U80" s="28">
        <f t="shared" si="29"/>
        <v>0</v>
      </c>
      <c r="V80" s="28">
        <f t="shared" si="29"/>
        <v>0</v>
      </c>
      <c r="W80" s="28">
        <f t="shared" si="29"/>
        <v>0</v>
      </c>
      <c r="X80" s="28">
        <f t="shared" si="29"/>
        <v>0</v>
      </c>
      <c r="Y80" s="28">
        <f t="shared" si="29"/>
        <v>3</v>
      </c>
      <c r="Z80" s="71">
        <f t="shared" si="14"/>
        <v>1</v>
      </c>
    </row>
    <row r="81" spans="1:26" x14ac:dyDescent="0.3">
      <c r="A81" s="174"/>
      <c r="B81" s="63" t="s">
        <v>170</v>
      </c>
      <c r="C81" s="28">
        <f t="shared" ref="C81:Y81" si="30">SUM(C47:C48)</f>
        <v>0</v>
      </c>
      <c r="D81" s="28">
        <f t="shared" si="30"/>
        <v>0</v>
      </c>
      <c r="E81" s="28">
        <f t="shared" si="30"/>
        <v>0</v>
      </c>
      <c r="F81" s="28">
        <f t="shared" si="30"/>
        <v>0</v>
      </c>
      <c r="G81" s="28">
        <f t="shared" si="30"/>
        <v>1</v>
      </c>
      <c r="H81" s="28">
        <f t="shared" si="30"/>
        <v>0</v>
      </c>
      <c r="I81" s="28">
        <f t="shared" si="30"/>
        <v>0</v>
      </c>
      <c r="J81" s="28">
        <f t="shared" si="30"/>
        <v>0</v>
      </c>
      <c r="K81" s="28">
        <f t="shared" si="30"/>
        <v>0</v>
      </c>
      <c r="L81" s="28">
        <f t="shared" si="30"/>
        <v>0</v>
      </c>
      <c r="M81" s="28">
        <f t="shared" si="30"/>
        <v>0</v>
      </c>
      <c r="N81" s="28">
        <f t="shared" si="30"/>
        <v>1</v>
      </c>
      <c r="O81" s="28">
        <f t="shared" si="30"/>
        <v>0</v>
      </c>
      <c r="P81" s="28">
        <f t="shared" si="30"/>
        <v>0</v>
      </c>
      <c r="Q81" s="28">
        <f t="shared" si="30"/>
        <v>0</v>
      </c>
      <c r="R81" s="28">
        <f t="shared" si="30"/>
        <v>0</v>
      </c>
      <c r="S81" s="28">
        <f t="shared" si="30"/>
        <v>0</v>
      </c>
      <c r="T81" s="28">
        <f t="shared" si="30"/>
        <v>0</v>
      </c>
      <c r="U81" s="28">
        <f t="shared" si="30"/>
        <v>0</v>
      </c>
      <c r="V81" s="28">
        <f t="shared" si="30"/>
        <v>0</v>
      </c>
      <c r="W81" s="28">
        <f t="shared" si="30"/>
        <v>0</v>
      </c>
      <c r="X81" s="28">
        <f t="shared" si="30"/>
        <v>0</v>
      </c>
      <c r="Y81" s="28">
        <f t="shared" si="30"/>
        <v>0</v>
      </c>
      <c r="Z81" s="71">
        <f t="shared" si="14"/>
        <v>2</v>
      </c>
    </row>
    <row r="82" spans="1:26" s="29" customFormat="1" x14ac:dyDescent="0.3">
      <c r="A82" s="174"/>
      <c r="B82" s="72" t="s">
        <v>28</v>
      </c>
      <c r="C82" s="29">
        <f>SUM(C66:C81)</f>
        <v>0</v>
      </c>
      <c r="D82" s="29">
        <f t="shared" ref="D82:Y82" si="31">SUM(D66:D81)</f>
        <v>0</v>
      </c>
      <c r="E82" s="29">
        <f t="shared" si="31"/>
        <v>0</v>
      </c>
      <c r="F82" s="29">
        <f t="shared" si="31"/>
        <v>3</v>
      </c>
      <c r="G82" s="29">
        <f t="shared" si="31"/>
        <v>6</v>
      </c>
      <c r="H82" s="29">
        <f t="shared" si="31"/>
        <v>3</v>
      </c>
      <c r="I82" s="29">
        <f t="shared" si="31"/>
        <v>0</v>
      </c>
      <c r="J82" s="29">
        <f t="shared" si="31"/>
        <v>0</v>
      </c>
      <c r="K82" s="29">
        <f t="shared" si="31"/>
        <v>0</v>
      </c>
      <c r="L82" s="29">
        <f t="shared" si="31"/>
        <v>7</v>
      </c>
      <c r="M82" s="29">
        <f t="shared" si="31"/>
        <v>13</v>
      </c>
      <c r="N82" s="29">
        <f t="shared" si="31"/>
        <v>14</v>
      </c>
      <c r="O82" s="29">
        <f t="shared" si="31"/>
        <v>0</v>
      </c>
      <c r="P82" s="29">
        <f t="shared" si="31"/>
        <v>10</v>
      </c>
      <c r="Q82" s="29">
        <f t="shared" si="31"/>
        <v>4</v>
      </c>
      <c r="R82" s="29">
        <f t="shared" si="31"/>
        <v>0</v>
      </c>
      <c r="S82" s="29">
        <f t="shared" si="31"/>
        <v>1</v>
      </c>
      <c r="T82" s="29">
        <f t="shared" si="31"/>
        <v>18</v>
      </c>
      <c r="U82" s="29">
        <f t="shared" si="31"/>
        <v>5</v>
      </c>
      <c r="V82" s="29">
        <f t="shared" si="31"/>
        <v>3</v>
      </c>
      <c r="W82" s="29">
        <f t="shared" si="31"/>
        <v>0</v>
      </c>
      <c r="X82" s="29">
        <f t="shared" si="31"/>
        <v>20</v>
      </c>
      <c r="Y82" s="29">
        <f t="shared" si="31"/>
        <v>21</v>
      </c>
      <c r="Z82" s="71">
        <f t="shared" si="14"/>
        <v>107</v>
      </c>
    </row>
  </sheetData>
  <mergeCells count="2">
    <mergeCell ref="A58:A64"/>
    <mergeCell ref="A66:A82"/>
  </mergeCells>
  <conditionalFormatting sqref="C2:Y29 C34:Y56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C30:Y33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Gross Capture Totals</vt:lpstr>
      <vt:lpstr>Recaptures</vt:lpstr>
      <vt:lpstr>Net capture totals</vt:lpstr>
      <vt:lpstr>Species Codes</vt:lpstr>
      <vt:lpstr>SR</vt:lpstr>
      <vt:lpstr>Deaths</vt:lpstr>
      <vt:lpstr>Escapes etc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2015-10-28T11:20:45Z</dcterms:created>
  <dcterms:modified xsi:type="dcterms:W3CDTF">2018-01-30T11:21:27Z</dcterms:modified>
</cp:coreProperties>
</file>