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mdows\UNSAAC\SEMESTRE VIII\lab-control-i\5. COMPENSADORES\INFORME PREVIO\"/>
    </mc:Choice>
  </mc:AlternateContent>
  <xr:revisionPtr revIDLastSave="0" documentId="13_ncr:1_{8E9AF147-7611-40E9-B7B1-B0F7FE8E6985}" xr6:coauthVersionLast="47" xr6:coauthVersionMax="47" xr10:uidLastSave="{00000000-0000-0000-0000-000000000000}"/>
  <bookViews>
    <workbookView xWindow="-108" yWindow="348" windowWidth="23256" windowHeight="12720" activeTab="1" xr2:uid="{FE5A758F-3994-4092-854E-C1DBB8CE080E}"/>
  </bookViews>
  <sheets>
    <sheet name="Implementación" sheetId="1" r:id="rId1"/>
    <sheet name="Polos Bremd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2" l="1"/>
  <c r="J15" i="1"/>
  <c r="B39" i="1"/>
  <c r="A39" i="1"/>
  <c r="H24" i="2"/>
  <c r="I12" i="2"/>
  <c r="I13" i="2"/>
  <c r="I14" i="2"/>
  <c r="I15" i="2"/>
  <c r="H9" i="2"/>
  <c r="I9" i="2" s="1"/>
  <c r="H10" i="2"/>
  <c r="I10" i="2" s="1"/>
  <c r="H11" i="2"/>
  <c r="H12" i="2"/>
  <c r="H13" i="2"/>
  <c r="H14" i="2"/>
  <c r="H15" i="2"/>
  <c r="B9" i="2"/>
  <c r="C9" i="2" s="1"/>
  <c r="B10" i="2"/>
  <c r="C10" i="2" s="1"/>
  <c r="B11" i="2"/>
  <c r="B12" i="2"/>
  <c r="B13" i="2"/>
  <c r="B14" i="2"/>
  <c r="B15" i="2"/>
  <c r="H8" i="2"/>
  <c r="H7" i="2"/>
  <c r="H6" i="2"/>
  <c r="H5" i="2"/>
  <c r="I5" i="2" s="1"/>
  <c r="H4" i="2"/>
  <c r="H3" i="2"/>
  <c r="B8" i="2"/>
  <c r="B7" i="2"/>
  <c r="C7" i="2" s="1"/>
  <c r="B6" i="2"/>
  <c r="C6" i="2" s="1"/>
  <c r="B5" i="2"/>
  <c r="B4" i="2"/>
  <c r="C4" i="2" s="1"/>
  <c r="I4" i="2"/>
  <c r="I6" i="2"/>
  <c r="I7" i="2"/>
  <c r="I8" i="2"/>
  <c r="I11" i="2"/>
  <c r="I3" i="2"/>
  <c r="C12" i="2"/>
  <c r="C13" i="2"/>
  <c r="C14" i="2"/>
  <c r="C15" i="2"/>
  <c r="C5" i="2"/>
  <c r="C8" i="2"/>
  <c r="C11" i="2"/>
  <c r="C3" i="2"/>
  <c r="F4" i="1"/>
  <c r="F9" i="1"/>
  <c r="H5" i="1"/>
  <c r="H6" i="1"/>
  <c r="H7" i="1"/>
  <c r="H8" i="1"/>
  <c r="H9" i="1"/>
  <c r="H10" i="1"/>
  <c r="H4" i="1"/>
  <c r="C5" i="1"/>
  <c r="C6" i="1"/>
  <c r="C7" i="1"/>
  <c r="C8" i="1"/>
  <c r="C9" i="1"/>
  <c r="C10" i="1"/>
  <c r="C11" i="1"/>
  <c r="C12" i="1"/>
  <c r="C13" i="1"/>
  <c r="C14" i="1"/>
  <c r="C15" i="1"/>
  <c r="C16" i="1"/>
  <c r="C4" i="1"/>
  <c r="G28" i="1"/>
  <c r="B2" i="1"/>
  <c r="C37" i="1"/>
  <c r="A37" i="1"/>
  <c r="B35" i="1"/>
  <c r="B33" i="1"/>
  <c r="A33" i="1" s="1"/>
  <c r="G10" i="1"/>
  <c r="G9" i="1"/>
  <c r="G8" i="1"/>
  <c r="G7" i="1"/>
  <c r="G6" i="1"/>
  <c r="G5" i="1"/>
  <c r="G4" i="1"/>
  <c r="B9" i="1"/>
  <c r="B8" i="1"/>
  <c r="B7" i="1"/>
  <c r="B6" i="1"/>
  <c r="B5" i="1"/>
  <c r="B4" i="1"/>
  <c r="G21" i="1"/>
  <c r="G23" i="1" s="1"/>
  <c r="F26" i="1" s="1"/>
  <c r="G24" i="2"/>
  <c r="G22" i="2"/>
  <c r="I22" i="2"/>
  <c r="H22" i="2"/>
  <c r="B20" i="2"/>
  <c r="C22" i="2" s="1"/>
  <c r="B3" i="2"/>
  <c r="H1" i="2"/>
  <c r="I20" i="2"/>
  <c r="H20" i="2"/>
  <c r="B29" i="1"/>
  <c r="B31" i="1" s="1"/>
  <c r="A35" i="1" s="1"/>
  <c r="B21" i="1"/>
  <c r="B23" i="1" s="1"/>
  <c r="B16" i="1"/>
  <c r="B15" i="1"/>
  <c r="B14" i="1"/>
  <c r="B13" i="1"/>
  <c r="B12" i="1"/>
  <c r="B11" i="1"/>
  <c r="B10" i="1"/>
  <c r="G10" i="2" l="1"/>
  <c r="F28" i="1"/>
  <c r="G26" i="1"/>
  <c r="G2" i="1"/>
  <c r="A15" i="1"/>
  <c r="A9" i="1"/>
  <c r="A11" i="1"/>
  <c r="A5" i="1"/>
  <c r="A8" i="1"/>
  <c r="A14" i="1"/>
  <c r="A7" i="1"/>
  <c r="G8" i="2"/>
  <c r="G3" i="2"/>
  <c r="G7" i="2"/>
  <c r="G6" i="2"/>
  <c r="C20" i="2"/>
  <c r="G5" i="2"/>
  <c r="G9" i="2"/>
  <c r="G4" i="2"/>
  <c r="A10" i="1"/>
  <c r="F10" i="1" l="1"/>
  <c r="F5" i="1"/>
  <c r="F8" i="1"/>
  <c r="F7" i="1"/>
  <c r="F6" i="1"/>
  <c r="A16" i="1"/>
  <c r="A12" i="1"/>
  <c r="A4" i="1"/>
  <c r="A13" i="1"/>
  <c r="A6" i="1"/>
  <c r="A22" i="2"/>
  <c r="B22" i="2" s="1"/>
  <c r="C24" i="2"/>
  <c r="B24" i="2"/>
  <c r="B1" i="2"/>
  <c r="A7" i="2" l="1"/>
  <c r="A9" i="2"/>
  <c r="A8" i="2"/>
  <c r="A15" i="2"/>
  <c r="A10" i="2"/>
  <c r="A13" i="2"/>
  <c r="A11" i="2"/>
  <c r="A12" i="2"/>
  <c r="A14" i="2"/>
  <c r="A4" i="2"/>
  <c r="A3" i="2"/>
  <c r="A6" i="2"/>
  <c r="A5" i="2"/>
</calcChain>
</file>

<file path=xl/sharedStrings.xml><?xml version="1.0" encoding="utf-8"?>
<sst xmlns="http://schemas.openxmlformats.org/spreadsheetml/2006/main" count="65" uniqueCount="28">
  <si>
    <t>R</t>
  </si>
  <si>
    <t>C1</t>
  </si>
  <si>
    <t>C2</t>
  </si>
  <si>
    <t>Xi</t>
  </si>
  <si>
    <t>Polo Ruth</t>
  </si>
  <si>
    <t>Wn^2</t>
  </si>
  <si>
    <t>Wn</t>
  </si>
  <si>
    <t>Sobre Amortiguado</t>
  </si>
  <si>
    <t>Polo</t>
  </si>
  <si>
    <t xml:space="preserve">Polo Bremdow </t>
  </si>
  <si>
    <t>Wd</t>
  </si>
  <si>
    <t>Tp</t>
  </si>
  <si>
    <t>Tr</t>
  </si>
  <si>
    <t>Ts</t>
  </si>
  <si>
    <t>Polo Bremdow</t>
  </si>
  <si>
    <t>Ts 2%</t>
  </si>
  <si>
    <t>Ts 5%</t>
  </si>
  <si>
    <t>atenuaciòn</t>
  </si>
  <si>
    <t>Atenuacion</t>
  </si>
  <si>
    <t>Cons Tiempo</t>
  </si>
  <si>
    <t>Atenu</t>
  </si>
  <si>
    <t>Te</t>
  </si>
  <si>
    <t>Mp</t>
  </si>
  <si>
    <t>Salida Mp In</t>
  </si>
  <si>
    <t>Salida Mp Final</t>
  </si>
  <si>
    <t>SubAmortiguado</t>
  </si>
  <si>
    <t>Te/2</t>
  </si>
  <si>
    <t>Ts/2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</si>
</sst>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4429-F3D6-4F7B-A018-34B483DED09C}">
  <dimension ref="A1:J53"/>
  <sheetViews>
    <sheetView workbookViewId="0">
      <selection activeCell="G5" sqref="G5"/>
    </sheetView>
  </sheetViews>
  <sheetFormatPr baseColWidth="10" defaultRowHeight="14.4" x14ac:dyDescent="0.3"/>
  <cols>
    <col min="1" max="1" width="12" bestFit="1" customWidth="1"/>
    <col min="2" max="2" width="11.88671875" bestFit="1" customWidth="1"/>
    <col min="5" max="6" width="12" bestFit="1" customWidth="1"/>
  </cols>
  <sheetData>
    <row r="1" spans="1:10" x14ac:dyDescent="0.3">
      <c r="A1" s="4" t="s">
        <v>25</v>
      </c>
      <c r="B1" s="4"/>
      <c r="C1" s="4"/>
      <c r="F1" s="4" t="s">
        <v>7</v>
      </c>
      <c r="G1" s="4"/>
      <c r="H1" s="4"/>
    </row>
    <row r="2" spans="1:10" x14ac:dyDescent="0.3">
      <c r="A2" s="1" t="s">
        <v>3</v>
      </c>
      <c r="B2">
        <f>B23</f>
        <v>0.55470019622522915</v>
      </c>
      <c r="C2" s="1" t="s">
        <v>8</v>
      </c>
      <c r="D2">
        <v>20</v>
      </c>
      <c r="F2" s="1" t="s">
        <v>3</v>
      </c>
      <c r="G2">
        <f>G23</f>
        <v>1.000283567282036</v>
      </c>
      <c r="H2" s="1" t="s">
        <v>8</v>
      </c>
      <c r="I2">
        <v>42</v>
      </c>
    </row>
    <row r="3" spans="1:10" x14ac:dyDescent="0.3">
      <c r="A3" s="1" t="s">
        <v>2</v>
      </c>
      <c r="B3" s="1" t="s">
        <v>1</v>
      </c>
      <c r="C3" s="1" t="s">
        <v>0</v>
      </c>
      <c r="F3" s="1" t="s">
        <v>2</v>
      </c>
      <c r="G3" s="1" t="s">
        <v>1</v>
      </c>
      <c r="H3" s="1" t="s">
        <v>0</v>
      </c>
    </row>
    <row r="4" spans="1:10" x14ac:dyDescent="0.3">
      <c r="A4">
        <f>$B$2^2*4*B4/(9)</f>
        <v>1.3675213675213676E-6</v>
      </c>
      <c r="B4">
        <f>10*10^-6</f>
        <v>9.9999999999999991E-6</v>
      </c>
      <c r="C4">
        <f>3/($D$2*B4)</f>
        <v>15000.000000000002</v>
      </c>
      <c r="F4">
        <f>($G$2^2*4*G4)/9</f>
        <v>4.4469653998865575E-6</v>
      </c>
      <c r="G4">
        <f>10*10^-6</f>
        <v>9.9999999999999991E-6</v>
      </c>
      <c r="H4">
        <f>3/($I$2*G4)</f>
        <v>7142.8571428571431</v>
      </c>
    </row>
    <row r="5" spans="1:10" x14ac:dyDescent="0.3">
      <c r="A5">
        <f>$B$2^2*4*B5/(9)</f>
        <v>6.427350427350428E-6</v>
      </c>
      <c r="B5">
        <f>47*10^-6</f>
        <v>4.6999999999999997E-5</v>
      </c>
      <c r="C5">
        <f t="shared" ref="C5:C16" si="0">3/($D$2*B5)</f>
        <v>3191.4893617021276</v>
      </c>
      <c r="F5">
        <f t="shared" ref="F5:F10" si="1">($G$2^2*4*G5)/9</f>
        <v>2.0900737379466819E-5</v>
      </c>
      <c r="G5">
        <f>47*10^-6</f>
        <v>4.6999999999999997E-5</v>
      </c>
      <c r="H5">
        <f t="shared" ref="H5:H10" si="2">3/($I$2*G5)</f>
        <v>1519.7568389057751</v>
      </c>
    </row>
    <row r="6" spans="1:10" x14ac:dyDescent="0.3">
      <c r="A6" s="1">
        <f>$B$2^2*4*B6/(9)</f>
        <v>1.3675213675213674E-5</v>
      </c>
      <c r="B6" s="1">
        <f>100*10^-6</f>
        <v>9.9999999999999991E-5</v>
      </c>
      <c r="C6" s="1">
        <f t="shared" si="0"/>
        <v>1500</v>
      </c>
      <c r="F6">
        <f t="shared" si="1"/>
        <v>4.4469653998865572E-5</v>
      </c>
      <c r="G6">
        <f>100*10^-6</f>
        <v>9.9999999999999991E-5</v>
      </c>
      <c r="H6">
        <f t="shared" si="2"/>
        <v>714.28571428571433</v>
      </c>
    </row>
    <row r="7" spans="1:10" x14ac:dyDescent="0.3">
      <c r="A7">
        <f t="shared" ref="A7:A16" si="3">$B$2^2*4*B7/(9)</f>
        <v>6.4273504273504274E-5</v>
      </c>
      <c r="B7">
        <f>470*10^-6</f>
        <v>4.6999999999999999E-4</v>
      </c>
      <c r="C7">
        <f t="shared" si="0"/>
        <v>319.14893617021278</v>
      </c>
      <c r="F7">
        <f t="shared" si="1"/>
        <v>2.0900737379466822E-4</v>
      </c>
      <c r="G7">
        <f>470*10^-6</f>
        <v>4.6999999999999999E-4</v>
      </c>
      <c r="H7">
        <f t="shared" si="2"/>
        <v>151.9756838905775</v>
      </c>
    </row>
    <row r="8" spans="1:10" x14ac:dyDescent="0.3">
      <c r="A8">
        <f t="shared" si="3"/>
        <v>1.3675213675213676E-4</v>
      </c>
      <c r="B8">
        <f>1000*10^-6</f>
        <v>1E-3</v>
      </c>
      <c r="C8">
        <f t="shared" si="0"/>
        <v>150</v>
      </c>
      <c r="F8">
        <f t="shared" si="1"/>
        <v>4.4469653998865575E-4</v>
      </c>
      <c r="G8">
        <f>1000*10^-6</f>
        <v>1E-3</v>
      </c>
      <c r="H8">
        <f t="shared" si="2"/>
        <v>71.428571428571431</v>
      </c>
    </row>
    <row r="9" spans="1:10" x14ac:dyDescent="0.3">
      <c r="A9">
        <f t="shared" si="3"/>
        <v>3.0085470085470087E-6</v>
      </c>
      <c r="B9">
        <f>22*10^-6</f>
        <v>2.1999999999999999E-5</v>
      </c>
      <c r="C9">
        <f t="shared" si="0"/>
        <v>6818.1818181818189</v>
      </c>
      <c r="F9" s="1">
        <f>($G$2^2*4*G9)/9</f>
        <v>9.7833238797504279E-6</v>
      </c>
      <c r="G9" s="1">
        <f>22*10^-6</f>
        <v>2.1999999999999999E-5</v>
      </c>
      <c r="H9" s="1">
        <f t="shared" si="2"/>
        <v>3246.7532467532469</v>
      </c>
    </row>
    <row r="10" spans="1:10" x14ac:dyDescent="0.3">
      <c r="A10">
        <f t="shared" si="3"/>
        <v>1.3675213675213676E-4</v>
      </c>
      <c r="B10">
        <f t="shared" ref="B10:B16" si="4">1000*10^-6</f>
        <v>1E-3</v>
      </c>
      <c r="C10">
        <f t="shared" si="0"/>
        <v>150</v>
      </c>
      <c r="F10">
        <f t="shared" si="1"/>
        <v>2.0900737379466822E-6</v>
      </c>
      <c r="G10">
        <f>4.7*10^-6</f>
        <v>4.6999999999999999E-6</v>
      </c>
      <c r="H10">
        <f t="shared" si="2"/>
        <v>15197.568389057751</v>
      </c>
    </row>
    <row r="11" spans="1:10" x14ac:dyDescent="0.3">
      <c r="A11">
        <f t="shared" si="3"/>
        <v>1.3675213675213676E-4</v>
      </c>
      <c r="B11">
        <f t="shared" si="4"/>
        <v>1E-3</v>
      </c>
      <c r="C11">
        <f t="shared" si="0"/>
        <v>150</v>
      </c>
    </row>
    <row r="12" spans="1:10" x14ac:dyDescent="0.3">
      <c r="A12">
        <f t="shared" si="3"/>
        <v>1.3675213675213676E-4</v>
      </c>
      <c r="B12">
        <f t="shared" si="4"/>
        <v>1E-3</v>
      </c>
      <c r="C12">
        <f t="shared" si="0"/>
        <v>150</v>
      </c>
    </row>
    <row r="13" spans="1:10" x14ac:dyDescent="0.3">
      <c r="A13">
        <f t="shared" si="3"/>
        <v>1.3675213675213676E-4</v>
      </c>
      <c r="B13">
        <f t="shared" si="4"/>
        <v>1E-3</v>
      </c>
      <c r="C13">
        <f t="shared" si="0"/>
        <v>150</v>
      </c>
    </row>
    <row r="14" spans="1:10" x14ac:dyDescent="0.3">
      <c r="A14">
        <f t="shared" si="3"/>
        <v>1.3675213675213676E-4</v>
      </c>
      <c r="B14">
        <f t="shared" si="4"/>
        <v>1E-3</v>
      </c>
      <c r="C14">
        <f t="shared" si="0"/>
        <v>150</v>
      </c>
      <c r="J14">
        <v>53.13</v>
      </c>
    </row>
    <row r="15" spans="1:10" x14ac:dyDescent="0.3">
      <c r="A15">
        <f t="shared" si="3"/>
        <v>1.3675213675213676E-4</v>
      </c>
      <c r="B15">
        <f t="shared" si="4"/>
        <v>1E-3</v>
      </c>
      <c r="C15">
        <f t="shared" si="0"/>
        <v>150</v>
      </c>
      <c r="J15">
        <f>180+J14-88.21-91.78</f>
        <v>53.140000000000015</v>
      </c>
    </row>
    <row r="16" spans="1:10" x14ac:dyDescent="0.3">
      <c r="A16">
        <f t="shared" si="3"/>
        <v>1.3675213675213676E-4</v>
      </c>
      <c r="B16">
        <f t="shared" si="4"/>
        <v>1E-3</v>
      </c>
      <c r="C16">
        <f t="shared" si="0"/>
        <v>150</v>
      </c>
    </row>
    <row r="18" spans="1:7" x14ac:dyDescent="0.3">
      <c r="B18" s="2"/>
    </row>
    <row r="20" spans="1:7" x14ac:dyDescent="0.3">
      <c r="A20" s="1" t="s">
        <v>5</v>
      </c>
      <c r="B20" s="1" t="s">
        <v>6</v>
      </c>
      <c r="F20" s="1" t="s">
        <v>5</v>
      </c>
      <c r="G20" s="1" t="s">
        <v>6</v>
      </c>
    </row>
    <row r="21" spans="1:7" x14ac:dyDescent="0.3">
      <c r="A21">
        <v>325</v>
      </c>
      <c r="B21">
        <f>SQRT(A21)</f>
        <v>18.027756377319946</v>
      </c>
      <c r="F21">
        <v>440.75</v>
      </c>
      <c r="G21">
        <f>SQRT(F21)</f>
        <v>20.994046775217015</v>
      </c>
    </row>
    <row r="22" spans="1:7" x14ac:dyDescent="0.3">
      <c r="B22" s="1" t="s">
        <v>3</v>
      </c>
      <c r="G22" s="1" t="s">
        <v>3</v>
      </c>
    </row>
    <row r="23" spans="1:7" x14ac:dyDescent="0.3">
      <c r="B23">
        <f>D2/(2*B21)</f>
        <v>0.55470019622522915</v>
      </c>
      <c r="G23">
        <f>I2/(2*G21)</f>
        <v>1.000283567282036</v>
      </c>
    </row>
    <row r="25" spans="1:7" x14ac:dyDescent="0.3">
      <c r="F25" s="1" t="s">
        <v>13</v>
      </c>
      <c r="G25" t="s">
        <v>20</v>
      </c>
    </row>
    <row r="26" spans="1:7" x14ac:dyDescent="0.3">
      <c r="F26">
        <f>(2*G23)/G21</f>
        <v>9.5292115711854808E-2</v>
      </c>
      <c r="G26">
        <f>G23*G21</f>
        <v>21</v>
      </c>
    </row>
    <row r="27" spans="1:7" x14ac:dyDescent="0.3">
      <c r="A27" s="1" t="s">
        <v>4</v>
      </c>
      <c r="B27" s="1" t="s">
        <v>7</v>
      </c>
      <c r="F27" s="1" t="s">
        <v>21</v>
      </c>
      <c r="G27" s="1" t="s">
        <v>26</v>
      </c>
    </row>
    <row r="28" spans="1:7" x14ac:dyDescent="0.3">
      <c r="A28" s="1" t="s">
        <v>5</v>
      </c>
      <c r="B28" s="1" t="s">
        <v>6</v>
      </c>
      <c r="F28">
        <f>F26*4</f>
        <v>0.38116846284741923</v>
      </c>
      <c r="G28">
        <f>F28/2</f>
        <v>0.19058423142370962</v>
      </c>
    </row>
    <row r="29" spans="1:7" x14ac:dyDescent="0.3">
      <c r="A29">
        <v>325</v>
      </c>
      <c r="B29">
        <f>SQRT(A29)</f>
        <v>18.027756377319946</v>
      </c>
    </row>
    <row r="30" spans="1:7" x14ac:dyDescent="0.3">
      <c r="B30" s="1" t="s">
        <v>3</v>
      </c>
    </row>
    <row r="31" spans="1:7" x14ac:dyDescent="0.3">
      <c r="B31">
        <f>D2/(2*B29)</f>
        <v>0.55470019622522915</v>
      </c>
    </row>
    <row r="32" spans="1:7" x14ac:dyDescent="0.3">
      <c r="A32" s="1" t="s">
        <v>11</v>
      </c>
      <c r="B32" s="1" t="s">
        <v>10</v>
      </c>
    </row>
    <row r="33" spans="1:8" x14ac:dyDescent="0.3">
      <c r="A33">
        <f>PI()/(B33)</f>
        <v>0.20943951023931953</v>
      </c>
      <c r="B33" s="3">
        <f>B29*SQRT(1-B31^2)</f>
        <v>15</v>
      </c>
    </row>
    <row r="34" spans="1:8" x14ac:dyDescent="0.3">
      <c r="A34" s="1" t="s">
        <v>13</v>
      </c>
      <c r="B34" s="1" t="s">
        <v>12</v>
      </c>
    </row>
    <row r="35" spans="1:8" x14ac:dyDescent="0.3">
      <c r="A35">
        <f>4/(B31*B29)</f>
        <v>0.4</v>
      </c>
      <c r="B35">
        <f>1.8/(B29)</f>
        <v>9.9846035320541246E-2</v>
      </c>
    </row>
    <row r="36" spans="1:8" x14ac:dyDescent="0.3">
      <c r="A36" s="1" t="s">
        <v>18</v>
      </c>
      <c r="B36" s="1" t="s">
        <v>22</v>
      </c>
    </row>
    <row r="37" spans="1:8" x14ac:dyDescent="0.3">
      <c r="A37">
        <f>B29*B31</f>
        <v>10</v>
      </c>
      <c r="B37">
        <v>12.361000000000001</v>
      </c>
      <c r="C37">
        <f>B37/2</f>
        <v>6.1805000000000003</v>
      </c>
    </row>
    <row r="38" spans="1:8" x14ac:dyDescent="0.3">
      <c r="A38" s="1" t="s">
        <v>23</v>
      </c>
      <c r="B38" s="1" t="s">
        <v>24</v>
      </c>
    </row>
    <row r="39" spans="1:8" x14ac:dyDescent="0.3">
      <c r="A39">
        <f>1+1*B37%</f>
        <v>1.12361</v>
      </c>
      <c r="B39">
        <f>1+(B37%/2)</f>
        <v>1.0618050000000001</v>
      </c>
    </row>
    <row r="41" spans="1:8" x14ac:dyDescent="0.3">
      <c r="A41" s="4"/>
      <c r="B41" s="4"/>
      <c r="C41" s="4"/>
      <c r="F41" s="4"/>
      <c r="G41" s="4"/>
      <c r="H41" s="4"/>
    </row>
    <row r="43" spans="1:8" x14ac:dyDescent="0.3">
      <c r="A43" s="1"/>
      <c r="B43" s="1"/>
    </row>
    <row r="45" spans="1:8" x14ac:dyDescent="0.3">
      <c r="B45" s="1"/>
    </row>
    <row r="47" spans="1:8" x14ac:dyDescent="0.3">
      <c r="A47" s="1"/>
      <c r="B47" s="1"/>
    </row>
    <row r="48" spans="1:8" x14ac:dyDescent="0.3">
      <c r="B48" s="3"/>
    </row>
    <row r="49" spans="1:2" x14ac:dyDescent="0.3">
      <c r="A49" s="1"/>
      <c r="B49" s="1"/>
    </row>
    <row r="51" spans="1:2" x14ac:dyDescent="0.3">
      <c r="A51" s="1"/>
      <c r="B51" s="1"/>
    </row>
    <row r="53" spans="1:2" x14ac:dyDescent="0.3">
      <c r="A53" s="1"/>
      <c r="B53" s="1"/>
    </row>
  </sheetData>
  <mergeCells count="4">
    <mergeCell ref="A1:C1"/>
    <mergeCell ref="F1:H1"/>
    <mergeCell ref="A41:C41"/>
    <mergeCell ref="F41:H4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16E6C-2C46-4AD1-BC3F-907E935C7AD3}">
  <dimension ref="A1:J24"/>
  <sheetViews>
    <sheetView tabSelected="1" topLeftCell="A7" workbookViewId="0">
      <selection activeCell="B19" sqref="B19"/>
    </sheetView>
  </sheetViews>
  <sheetFormatPr baseColWidth="10" defaultRowHeight="14.4" x14ac:dyDescent="0.3"/>
  <cols>
    <col min="1" max="2" width="12" bestFit="1" customWidth="1"/>
    <col min="7" max="7" width="12" bestFit="1" customWidth="1"/>
  </cols>
  <sheetData>
    <row r="1" spans="1:10" x14ac:dyDescent="0.3">
      <c r="A1" s="1" t="s">
        <v>3</v>
      </c>
      <c r="B1">
        <f>C20</f>
        <v>0.12403473458920847</v>
      </c>
      <c r="C1" s="1" t="s">
        <v>8</v>
      </c>
      <c r="D1">
        <v>2</v>
      </c>
      <c r="G1" s="1" t="s">
        <v>3</v>
      </c>
      <c r="H1">
        <f>I20</f>
        <v>1.0564771737160452</v>
      </c>
      <c r="I1" s="1" t="s">
        <v>8</v>
      </c>
      <c r="J1">
        <v>31</v>
      </c>
    </row>
    <row r="2" spans="1:10" x14ac:dyDescent="0.3">
      <c r="A2" s="1" t="s">
        <v>2</v>
      </c>
      <c r="B2" s="1" t="s">
        <v>1</v>
      </c>
      <c r="C2" s="1" t="s">
        <v>0</v>
      </c>
      <c r="G2" s="1" t="s">
        <v>2</v>
      </c>
      <c r="H2" s="1" t="s">
        <v>1</v>
      </c>
      <c r="I2" s="1" t="s">
        <v>0</v>
      </c>
    </row>
    <row r="3" spans="1:10" x14ac:dyDescent="0.3">
      <c r="A3">
        <f>$B$1^2*4*B3/(9)</f>
        <v>6.8376068376068386E-8</v>
      </c>
      <c r="B3">
        <f>10*10^-6</f>
        <v>9.9999999999999991E-6</v>
      </c>
      <c r="C3">
        <f>3/($D$1*B3)</f>
        <v>150000</v>
      </c>
      <c r="G3">
        <f t="shared" ref="G3:G10" si="0">($H$1^2*4*H3)/9</f>
        <v>4.9606400825913001E-6</v>
      </c>
      <c r="H3">
        <f>10*10^-6</f>
        <v>9.9999999999999991E-6</v>
      </c>
      <c r="I3">
        <f>3/($J$1*H3)</f>
        <v>9677.419354838712</v>
      </c>
    </row>
    <row r="4" spans="1:10" x14ac:dyDescent="0.3">
      <c r="A4">
        <f>$B$1^2*4*B4/(9)</f>
        <v>1.5042735042735044E-7</v>
      </c>
      <c r="B4">
        <f>22*10^-6</f>
        <v>2.1999999999999999E-5</v>
      </c>
      <c r="C4">
        <f t="shared" ref="C4:C15" si="1">3/($D$1*B4)</f>
        <v>68181.818181818177</v>
      </c>
      <c r="G4">
        <f t="shared" si="0"/>
        <v>1.0913408181700861E-5</v>
      </c>
      <c r="H4">
        <f>22*10^-6</f>
        <v>2.1999999999999999E-5</v>
      </c>
      <c r="I4">
        <f t="shared" ref="I4:I15" si="2">3/($J$1*H4)</f>
        <v>4398.8269794721409</v>
      </c>
    </row>
    <row r="5" spans="1:10" x14ac:dyDescent="0.3">
      <c r="A5">
        <f>$B$1^2*4*B5/(9)</f>
        <v>3.2136752136752138E-7</v>
      </c>
      <c r="B5">
        <f>47*10^-6</f>
        <v>4.6999999999999997E-5</v>
      </c>
      <c r="C5">
        <f t="shared" si="1"/>
        <v>31914.89361702128</v>
      </c>
      <c r="G5" s="1">
        <f t="shared" si="0"/>
        <v>2.3315008388179114E-5</v>
      </c>
      <c r="H5" s="1">
        <f>47*10^-6</f>
        <v>4.6999999999999997E-5</v>
      </c>
      <c r="I5" s="1">
        <f t="shared" si="2"/>
        <v>2059.0253946465341</v>
      </c>
    </row>
    <row r="6" spans="1:10" x14ac:dyDescent="0.3">
      <c r="A6">
        <f t="shared" ref="A6:A15" si="3">$B$1^2*4*B6/(9)</f>
        <v>6.8376068376068378E-7</v>
      </c>
      <c r="B6">
        <f>100*10^-6</f>
        <v>9.9999999999999991E-5</v>
      </c>
      <c r="C6">
        <f t="shared" si="1"/>
        <v>15000.000000000002</v>
      </c>
      <c r="G6">
        <f t="shared" si="0"/>
        <v>4.9606400825913007E-5</v>
      </c>
      <c r="H6">
        <f>100*10^-6</f>
        <v>9.9999999999999991E-5</v>
      </c>
      <c r="I6">
        <f t="shared" si="2"/>
        <v>967.74193548387098</v>
      </c>
    </row>
    <row r="7" spans="1:10" x14ac:dyDescent="0.3">
      <c r="A7">
        <f t="shared" si="3"/>
        <v>3.213675213675214E-6</v>
      </c>
      <c r="B7">
        <f>470*10^-6</f>
        <v>4.6999999999999999E-4</v>
      </c>
      <c r="C7">
        <f t="shared" si="1"/>
        <v>3191.4893617021276</v>
      </c>
      <c r="G7">
        <f t="shared" si="0"/>
        <v>2.3315008388179114E-4</v>
      </c>
      <c r="H7">
        <f>470*10^-6</f>
        <v>4.6999999999999999E-4</v>
      </c>
      <c r="I7">
        <f t="shared" si="2"/>
        <v>205.90253946465342</v>
      </c>
    </row>
    <row r="8" spans="1:10" x14ac:dyDescent="0.3">
      <c r="A8" s="1">
        <f t="shared" si="3"/>
        <v>6.8376068376068387E-6</v>
      </c>
      <c r="B8" s="1">
        <f>1000*10^-6</f>
        <v>1E-3</v>
      </c>
      <c r="C8" s="1">
        <f t="shared" si="1"/>
        <v>1500</v>
      </c>
      <c r="G8">
        <f t="shared" si="0"/>
        <v>4.9606400825913009E-4</v>
      </c>
      <c r="H8">
        <f>1000*10^-6</f>
        <v>1E-3</v>
      </c>
      <c r="I8">
        <f t="shared" si="2"/>
        <v>96.774193548387103</v>
      </c>
    </row>
    <row r="9" spans="1:10" x14ac:dyDescent="0.3">
      <c r="A9">
        <f t="shared" si="3"/>
        <v>6.8376068376068387E-6</v>
      </c>
      <c r="B9">
        <f t="shared" ref="B9:B15" si="4">1000*10^-6</f>
        <v>1E-3</v>
      </c>
      <c r="C9">
        <f t="shared" si="1"/>
        <v>1500</v>
      </c>
      <c r="G9">
        <f t="shared" si="0"/>
        <v>4.9606400825913009E-4</v>
      </c>
      <c r="H9">
        <f t="shared" ref="H9:H15" si="5">1000*10^-6</f>
        <v>1E-3</v>
      </c>
      <c r="I9">
        <f t="shared" si="2"/>
        <v>96.774193548387103</v>
      </c>
    </row>
    <row r="10" spans="1:10" x14ac:dyDescent="0.3">
      <c r="A10">
        <f t="shared" si="3"/>
        <v>6.8376068376068387E-6</v>
      </c>
      <c r="B10">
        <f t="shared" si="4"/>
        <v>1E-3</v>
      </c>
      <c r="C10">
        <f t="shared" si="1"/>
        <v>1500</v>
      </c>
      <c r="G10">
        <f t="shared" si="0"/>
        <v>4.9606400825913009E-4</v>
      </c>
      <c r="H10">
        <f t="shared" si="5"/>
        <v>1E-3</v>
      </c>
      <c r="I10">
        <f t="shared" si="2"/>
        <v>96.774193548387103</v>
      </c>
    </row>
    <row r="11" spans="1:10" x14ac:dyDescent="0.3">
      <c r="A11">
        <f t="shared" si="3"/>
        <v>6.8376068376068387E-6</v>
      </c>
      <c r="B11">
        <f t="shared" si="4"/>
        <v>1E-3</v>
      </c>
      <c r="C11">
        <f t="shared" si="1"/>
        <v>1500</v>
      </c>
      <c r="H11">
        <f t="shared" si="5"/>
        <v>1E-3</v>
      </c>
      <c r="I11">
        <f t="shared" si="2"/>
        <v>96.774193548387103</v>
      </c>
    </row>
    <row r="12" spans="1:10" x14ac:dyDescent="0.3">
      <c r="A12">
        <f t="shared" si="3"/>
        <v>6.8376068376068387E-6</v>
      </c>
      <c r="B12">
        <f t="shared" si="4"/>
        <v>1E-3</v>
      </c>
      <c r="C12">
        <f t="shared" si="1"/>
        <v>1500</v>
      </c>
      <c r="H12">
        <f t="shared" si="5"/>
        <v>1E-3</v>
      </c>
      <c r="I12">
        <f t="shared" si="2"/>
        <v>96.774193548387103</v>
      </c>
    </row>
    <row r="13" spans="1:10" x14ac:dyDescent="0.3">
      <c r="A13">
        <f t="shared" si="3"/>
        <v>6.8376068376068387E-6</v>
      </c>
      <c r="B13">
        <f t="shared" si="4"/>
        <v>1E-3</v>
      </c>
      <c r="C13">
        <f t="shared" si="1"/>
        <v>1500</v>
      </c>
      <c r="H13">
        <f t="shared" si="5"/>
        <v>1E-3</v>
      </c>
      <c r="I13">
        <f t="shared" si="2"/>
        <v>96.774193548387103</v>
      </c>
    </row>
    <row r="14" spans="1:10" x14ac:dyDescent="0.3">
      <c r="A14">
        <f t="shared" si="3"/>
        <v>6.8376068376068387E-6</v>
      </c>
      <c r="B14">
        <f t="shared" si="4"/>
        <v>1E-3</v>
      </c>
      <c r="C14">
        <f t="shared" si="1"/>
        <v>1500</v>
      </c>
      <c r="H14">
        <f t="shared" si="5"/>
        <v>1E-3</v>
      </c>
      <c r="I14">
        <f t="shared" si="2"/>
        <v>96.774193548387103</v>
      </c>
    </row>
    <row r="15" spans="1:10" x14ac:dyDescent="0.3">
      <c r="A15">
        <f t="shared" si="3"/>
        <v>6.8376068376068387E-6</v>
      </c>
      <c r="B15">
        <f t="shared" si="4"/>
        <v>1E-3</v>
      </c>
      <c r="C15">
        <f t="shared" si="1"/>
        <v>1500</v>
      </c>
      <c r="H15">
        <f t="shared" si="5"/>
        <v>1E-3</v>
      </c>
      <c r="I15">
        <f t="shared" si="2"/>
        <v>96.774193548387103</v>
      </c>
    </row>
    <row r="18" spans="1:9" x14ac:dyDescent="0.3">
      <c r="A18" s="1" t="s">
        <v>9</v>
      </c>
      <c r="G18" s="1" t="s">
        <v>14</v>
      </c>
      <c r="H18" s="1" t="s">
        <v>7</v>
      </c>
    </row>
    <row r="19" spans="1:9" x14ac:dyDescent="0.3">
      <c r="A19" s="1" t="s">
        <v>5</v>
      </c>
      <c r="B19" s="1" t="s">
        <v>6</v>
      </c>
      <c r="C19" s="1" t="s">
        <v>3</v>
      </c>
      <c r="G19" s="1" t="s">
        <v>5</v>
      </c>
      <c r="H19" s="1" t="s">
        <v>6</v>
      </c>
      <c r="I19" s="1" t="s">
        <v>3</v>
      </c>
    </row>
    <row r="20" spans="1:9" x14ac:dyDescent="0.3">
      <c r="A20">
        <v>65</v>
      </c>
      <c r="B20">
        <f>SQRT(A20)</f>
        <v>8.0622577482985491</v>
      </c>
      <c r="C20">
        <f>$D$1/(2*B20)</f>
        <v>0.12403473458920847</v>
      </c>
      <c r="G20">
        <v>215.25</v>
      </c>
      <c r="H20">
        <f>SQRT(G20)</f>
        <v>14.67140075112121</v>
      </c>
      <c r="I20">
        <f>$J$1/(2*H20)</f>
        <v>1.0564771737160452</v>
      </c>
    </row>
    <row r="21" spans="1:9" x14ac:dyDescent="0.3">
      <c r="A21" s="1" t="s">
        <v>10</v>
      </c>
      <c r="B21" s="1" t="s">
        <v>11</v>
      </c>
      <c r="C21" s="1" t="s">
        <v>12</v>
      </c>
      <c r="G21" s="1" t="s">
        <v>19</v>
      </c>
      <c r="H21" s="1" t="s">
        <v>10</v>
      </c>
      <c r="I21" t="s">
        <v>18</v>
      </c>
    </row>
    <row r="22" spans="1:9" x14ac:dyDescent="0.3">
      <c r="A22">
        <f>B20*SQRT(1-C20^2)</f>
        <v>7.9999999999999991</v>
      </c>
      <c r="B22">
        <f>PI()/A22</f>
        <v>0.3926990816987242</v>
      </c>
      <c r="C22">
        <f>1.8/B20</f>
        <v>0.22326252226057525</v>
      </c>
      <c r="G22">
        <f>(2*I20)/(H20)</f>
        <v>0.14401858304297327</v>
      </c>
      <c r="H22" t="e">
        <f>H20*SQRT(1 - I20^2)</f>
        <v>#NUM!</v>
      </c>
      <c r="I22">
        <f>I20*H20</f>
        <v>15.499999999999998</v>
      </c>
    </row>
    <row r="23" spans="1:9" x14ac:dyDescent="0.3">
      <c r="A23" s="1" t="s">
        <v>15</v>
      </c>
      <c r="B23" s="1" t="s">
        <v>16</v>
      </c>
      <c r="C23" s="1" t="s">
        <v>17</v>
      </c>
      <c r="G23" s="1" t="s">
        <v>13</v>
      </c>
      <c r="H23" s="1" t="s">
        <v>27</v>
      </c>
    </row>
    <row r="24" spans="1:9" x14ac:dyDescent="0.3">
      <c r="A24">
        <f>4/(C20*B20)</f>
        <v>4</v>
      </c>
      <c r="B24">
        <f>3/(C20*B20)</f>
        <v>3</v>
      </c>
      <c r="C24">
        <f>C20*B20</f>
        <v>1</v>
      </c>
      <c r="G24">
        <f>G22*4</f>
        <v>0.57607433217189308</v>
      </c>
      <c r="H24">
        <f>G24/2</f>
        <v>0.28803716608594654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Implementación</vt:lpstr>
      <vt:lpstr>Polos Bremdow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Bremdows</dc:creator>
  <cp:lastModifiedBy>Bremdows</cp:lastModifiedBy>
  <dcterms:created xsi:type="dcterms:W3CDTF">2024-09-26T00:21:51Z</dcterms:created>
  <dcterms:modified xsi:type="dcterms:W3CDTF">2024-12-08T00:27:04Z</dcterms:modified>
</cp:coreProperties>
</file>