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4. CONTROLADOR PID\INFORME PREVIO\"/>
    </mc:Choice>
  </mc:AlternateContent>
  <xr:revisionPtr revIDLastSave="0" documentId="13_ncr:1_{E7D19B07-6F22-4020-9373-8A067C0541DE}" xr6:coauthVersionLast="47" xr6:coauthVersionMax="47" xr10:uidLastSave="{00000000-0000-0000-0000-000000000000}"/>
  <bookViews>
    <workbookView xWindow="930" yWindow="0" windowWidth="13965" windowHeight="16200" activeTab="1" xr2:uid="{06B53DEC-E1BC-4E7F-8CD7-87E0E7A73350}"/>
  </bookViews>
  <sheets>
    <sheet name="Implementación" sheetId="1" r:id="rId1"/>
    <sheet name="My Prev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Q45" i="2"/>
  <c r="K57" i="2" l="1"/>
  <c r="H52" i="2"/>
  <c r="G54" i="2"/>
  <c r="J12" i="2"/>
  <c r="J10" i="2"/>
  <c r="K12" i="2"/>
  <c r="K10" i="2"/>
  <c r="K8" i="2"/>
  <c r="K6" i="2"/>
  <c r="B8" i="2"/>
  <c r="A8" i="2"/>
  <c r="Q58" i="2"/>
  <c r="N58" i="2"/>
  <c r="K58" i="2"/>
  <c r="H58" i="2"/>
  <c r="E58" i="2"/>
  <c r="Q57" i="2"/>
  <c r="N57" i="2"/>
  <c r="H57" i="2"/>
  <c r="G57" i="2" s="1"/>
  <c r="E57" i="2"/>
  <c r="Q56" i="2"/>
  <c r="N56" i="2"/>
  <c r="H56" i="2"/>
  <c r="E56" i="2"/>
  <c r="Q55" i="2"/>
  <c r="N55" i="2"/>
  <c r="K55" i="2"/>
  <c r="H55" i="2"/>
  <c r="E55" i="2"/>
  <c r="Q54" i="2"/>
  <c r="N54" i="2"/>
  <c r="K54" i="2"/>
  <c r="H54" i="2"/>
  <c r="E54" i="2"/>
  <c r="Q53" i="2"/>
  <c r="N53" i="2"/>
  <c r="H53" i="2"/>
  <c r="G53" i="2" s="1"/>
  <c r="E53" i="2"/>
  <c r="Q52" i="2"/>
  <c r="N52" i="2"/>
  <c r="E52" i="2"/>
  <c r="Q51" i="2"/>
  <c r="N51" i="2"/>
  <c r="H51" i="2"/>
  <c r="E51" i="2"/>
  <c r="Q50" i="2"/>
  <c r="N50" i="2"/>
  <c r="K50" i="2"/>
  <c r="H50" i="2"/>
  <c r="E50" i="2"/>
  <c r="Q49" i="2"/>
  <c r="N49" i="2"/>
  <c r="K49" i="2"/>
  <c r="H49" i="2"/>
  <c r="G49" i="2" s="1"/>
  <c r="E49" i="2"/>
  <c r="Q48" i="2"/>
  <c r="N48" i="2"/>
  <c r="H48" i="2"/>
  <c r="E48" i="2"/>
  <c r="Q47" i="2"/>
  <c r="N47" i="2"/>
  <c r="H47" i="2"/>
  <c r="E47" i="2"/>
  <c r="Q41" i="2"/>
  <c r="P41" i="2" s="1"/>
  <c r="N41" i="2"/>
  <c r="M41" i="2"/>
  <c r="K41" i="2"/>
  <c r="H41" i="2"/>
  <c r="G41" i="2"/>
  <c r="E41" i="2"/>
  <c r="D41" i="2" s="1"/>
  <c r="B41" i="2"/>
  <c r="Q40" i="2"/>
  <c r="P40" i="2"/>
  <c r="N40" i="2"/>
  <c r="M40" i="2" s="1"/>
  <c r="K40" i="2"/>
  <c r="H40" i="2"/>
  <c r="G40" i="2" s="1"/>
  <c r="E40" i="2"/>
  <c r="D40" i="2"/>
  <c r="B40" i="2"/>
  <c r="Q39" i="2"/>
  <c r="P39" i="2" s="1"/>
  <c r="N39" i="2"/>
  <c r="M39" i="2"/>
  <c r="K39" i="2"/>
  <c r="H39" i="2"/>
  <c r="G39" i="2"/>
  <c r="E39" i="2"/>
  <c r="D39" i="2" s="1"/>
  <c r="B39" i="2"/>
  <c r="Q38" i="2"/>
  <c r="P38" i="2"/>
  <c r="N38" i="2"/>
  <c r="M38" i="2" s="1"/>
  <c r="K38" i="2"/>
  <c r="H38" i="2"/>
  <c r="G38" i="2" s="1"/>
  <c r="E38" i="2"/>
  <c r="D38" i="2"/>
  <c r="B38" i="2"/>
  <c r="Q37" i="2"/>
  <c r="P37" i="2" s="1"/>
  <c r="N37" i="2"/>
  <c r="M37" i="2"/>
  <c r="K37" i="2"/>
  <c r="H37" i="2"/>
  <c r="G37" i="2"/>
  <c r="E37" i="2"/>
  <c r="D37" i="2" s="1"/>
  <c r="B37" i="2"/>
  <c r="Q36" i="2"/>
  <c r="P36" i="2"/>
  <c r="N36" i="2"/>
  <c r="M36" i="2" s="1"/>
  <c r="K36" i="2"/>
  <c r="H36" i="2"/>
  <c r="G36" i="2" s="1"/>
  <c r="E36" i="2"/>
  <c r="D36" i="2"/>
  <c r="B36" i="2"/>
  <c r="Q35" i="2"/>
  <c r="P35" i="2" s="1"/>
  <c r="N35" i="2"/>
  <c r="M35" i="2"/>
  <c r="K35" i="2"/>
  <c r="H35" i="2"/>
  <c r="G35" i="2"/>
  <c r="E35" i="2"/>
  <c r="D35" i="2" s="1"/>
  <c r="B35" i="2"/>
  <c r="Q34" i="2"/>
  <c r="P34" i="2"/>
  <c r="N34" i="2"/>
  <c r="M34" i="2" s="1"/>
  <c r="K34" i="2"/>
  <c r="H34" i="2"/>
  <c r="G34" i="2" s="1"/>
  <c r="E34" i="2"/>
  <c r="D34" i="2"/>
  <c r="B34" i="2"/>
  <c r="Q33" i="2"/>
  <c r="P33" i="2" s="1"/>
  <c r="N33" i="2"/>
  <c r="M33" i="2"/>
  <c r="K33" i="2"/>
  <c r="H33" i="2"/>
  <c r="G33" i="2"/>
  <c r="E33" i="2"/>
  <c r="D33" i="2" s="1"/>
  <c r="B33" i="2"/>
  <c r="Q32" i="2"/>
  <c r="P32" i="2"/>
  <c r="N32" i="2"/>
  <c r="M32" i="2" s="1"/>
  <c r="K32" i="2"/>
  <c r="H32" i="2"/>
  <c r="G32" i="2" s="1"/>
  <c r="E32" i="2"/>
  <c r="D32" i="2"/>
  <c r="B32" i="2"/>
  <c r="Q31" i="2"/>
  <c r="P31" i="2" s="1"/>
  <c r="N31" i="2"/>
  <c r="M31" i="2"/>
  <c r="K31" i="2"/>
  <c r="H31" i="2"/>
  <c r="G31" i="2"/>
  <c r="E31" i="2"/>
  <c r="D31" i="2" s="1"/>
  <c r="B31" i="2"/>
  <c r="Q30" i="2"/>
  <c r="P30" i="2"/>
  <c r="N30" i="2"/>
  <c r="M30" i="2" s="1"/>
  <c r="K30" i="2"/>
  <c r="H30" i="2"/>
  <c r="G30" i="2" s="1"/>
  <c r="E30" i="2"/>
  <c r="D30" i="2"/>
  <c r="B30" i="2"/>
  <c r="A30" i="2"/>
  <c r="E25" i="2"/>
  <c r="A6" i="2"/>
  <c r="B6" i="2" s="1"/>
  <c r="A12" i="2" s="1"/>
  <c r="K47" i="2" l="1"/>
  <c r="K51" i="2"/>
  <c r="K52" i="2"/>
  <c r="K56" i="2"/>
  <c r="K48" i="2"/>
  <c r="K53" i="2"/>
  <c r="G47" i="2"/>
  <c r="G50" i="2"/>
  <c r="G58" i="2"/>
  <c r="G48" i="2"/>
  <c r="G55" i="2"/>
  <c r="G51" i="2"/>
  <c r="G52" i="2"/>
  <c r="G56" i="2"/>
  <c r="B45" i="2"/>
  <c r="B58" i="2" s="1"/>
  <c r="E8" i="2"/>
  <c r="E7" i="2"/>
  <c r="N7" i="2"/>
  <c r="N26" i="2"/>
  <c r="N22" i="2"/>
  <c r="N18" i="2"/>
  <c r="N12" i="2"/>
  <c r="N25" i="2"/>
  <c r="N23" i="2"/>
  <c r="N21" i="2"/>
  <c r="N19" i="2"/>
  <c r="N17" i="2"/>
  <c r="N15" i="2"/>
  <c r="N13" i="2"/>
  <c r="N11" i="2"/>
  <c r="N9" i="2"/>
  <c r="N6" i="2"/>
  <c r="N24" i="2"/>
  <c r="N20" i="2"/>
  <c r="N16" i="2"/>
  <c r="N14" i="2"/>
  <c r="N10" i="2"/>
  <c r="N8" i="2"/>
  <c r="E6" i="2"/>
  <c r="A10" i="2"/>
  <c r="B10" i="2" s="1"/>
  <c r="E14" i="2"/>
  <c r="E16" i="2"/>
  <c r="E18" i="2"/>
  <c r="E20" i="2"/>
  <c r="E22" i="2"/>
  <c r="E24" i="2"/>
  <c r="E26" i="2"/>
  <c r="B12" i="2"/>
  <c r="B50" i="2"/>
  <c r="E9" i="2"/>
  <c r="E10" i="2"/>
  <c r="E11" i="2"/>
  <c r="E12" i="2"/>
  <c r="E13" i="2"/>
  <c r="E15" i="2"/>
  <c r="E17" i="2"/>
  <c r="E19" i="2"/>
  <c r="E21" i="2"/>
  <c r="E23" i="2"/>
  <c r="B51" i="2" l="1"/>
  <c r="B55" i="2"/>
  <c r="B56" i="2"/>
  <c r="B48" i="2"/>
  <c r="B47" i="2"/>
  <c r="B49" i="2"/>
  <c r="B54" i="2"/>
  <c r="B52" i="2"/>
  <c r="B53" i="2"/>
  <c r="B57" i="2"/>
  <c r="F25" i="2"/>
  <c r="F21" i="2"/>
  <c r="F17" i="2"/>
  <c r="F15" i="2"/>
  <c r="F11" i="2"/>
  <c r="F10" i="2"/>
  <c r="F9" i="2"/>
  <c r="F26" i="2"/>
  <c r="F24" i="2"/>
  <c r="F22" i="2"/>
  <c r="F20" i="2"/>
  <c r="F18" i="2"/>
  <c r="F16" i="2"/>
  <c r="F14" i="2"/>
  <c r="F6" i="2"/>
  <c r="E45" i="2"/>
  <c r="F8" i="2"/>
  <c r="F7" i="2"/>
  <c r="F23" i="2"/>
  <c r="F19" i="2"/>
  <c r="F13" i="2"/>
  <c r="F12" i="2"/>
  <c r="G26" i="2"/>
  <c r="G24" i="2"/>
  <c r="G22" i="2"/>
  <c r="G20" i="2"/>
  <c r="G18" i="2"/>
  <c r="G16" i="2"/>
  <c r="G14" i="2"/>
  <c r="G6" i="2"/>
  <c r="G8" i="2"/>
  <c r="G7" i="2"/>
  <c r="G25" i="2"/>
  <c r="G23" i="2"/>
  <c r="G21" i="2"/>
  <c r="G19" i="2"/>
  <c r="G17" i="2"/>
  <c r="G15" i="2"/>
  <c r="G13" i="2"/>
  <c r="G12" i="2"/>
  <c r="G11" i="2"/>
  <c r="G10" i="2"/>
  <c r="G9" i="2"/>
  <c r="O25" i="2"/>
  <c r="O23" i="2"/>
  <c r="O21" i="2"/>
  <c r="O19" i="2"/>
  <c r="O17" i="2"/>
  <c r="O15" i="2"/>
  <c r="O13" i="2"/>
  <c r="O11" i="2"/>
  <c r="O9" i="2"/>
  <c r="N45" i="2"/>
  <c r="O6" i="2"/>
  <c r="O26" i="2"/>
  <c r="O24" i="2"/>
  <c r="O22" i="2"/>
  <c r="O20" i="2"/>
  <c r="O18" i="2"/>
  <c r="O16" i="2"/>
  <c r="O14" i="2"/>
  <c r="O12" i="2"/>
  <c r="O10" i="2"/>
  <c r="O8" i="2"/>
  <c r="O7" i="2"/>
  <c r="P6" i="2"/>
  <c r="P23" i="2"/>
  <c r="P19" i="2"/>
  <c r="P13" i="2"/>
  <c r="P26" i="2"/>
  <c r="P24" i="2"/>
  <c r="P22" i="2"/>
  <c r="P20" i="2"/>
  <c r="P18" i="2"/>
  <c r="P16" i="2"/>
  <c r="P14" i="2"/>
  <c r="P12" i="2"/>
  <c r="P10" i="2"/>
  <c r="P8" i="2"/>
  <c r="P7" i="2"/>
  <c r="P25" i="2"/>
  <c r="P21" i="2"/>
  <c r="P17" i="2"/>
  <c r="P15" i="2"/>
  <c r="P11" i="2"/>
  <c r="P9" i="2"/>
  <c r="D58" i="2" l="1"/>
  <c r="D56" i="2"/>
  <c r="D54" i="2"/>
  <c r="D52" i="2"/>
  <c r="D50" i="2"/>
  <c r="D48" i="2"/>
  <c r="D57" i="2"/>
  <c r="D55" i="2"/>
  <c r="D53" i="2"/>
  <c r="D51" i="2"/>
  <c r="D49" i="2"/>
  <c r="D47" i="2"/>
  <c r="P58" i="2"/>
  <c r="P56" i="2"/>
  <c r="P54" i="2"/>
  <c r="P52" i="2"/>
  <c r="P50" i="2"/>
  <c r="P48" i="2"/>
  <c r="P47" i="2"/>
  <c r="P57" i="2"/>
  <c r="P55" i="2"/>
  <c r="P53" i="2"/>
  <c r="P51" i="2"/>
  <c r="P49" i="2"/>
  <c r="M52" i="2"/>
  <c r="M57" i="2"/>
  <c r="M55" i="2"/>
  <c r="M53" i="2"/>
  <c r="M51" i="2"/>
  <c r="M49" i="2"/>
  <c r="M47" i="2"/>
  <c r="M58" i="2"/>
  <c r="M48" i="2"/>
  <c r="M56" i="2"/>
  <c r="M54" i="2"/>
  <c r="M50" i="2"/>
  <c r="G51" i="1"/>
  <c r="K58" i="1"/>
  <c r="Q45" i="1"/>
  <c r="P49" i="1" s="1"/>
  <c r="N45" i="1"/>
  <c r="M51" i="1" s="1"/>
  <c r="K48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E45" i="1"/>
  <c r="D51" i="1" s="1"/>
  <c r="B45" i="1"/>
  <c r="B53" i="1" s="1"/>
  <c r="B12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P32" i="1"/>
  <c r="Q41" i="1"/>
  <c r="Q40" i="1"/>
  <c r="Q39" i="1"/>
  <c r="Q38" i="1"/>
  <c r="Q37" i="1"/>
  <c r="Q36" i="1"/>
  <c r="Q35" i="1"/>
  <c r="Q34" i="1"/>
  <c r="Q33" i="1"/>
  <c r="Q32" i="1"/>
  <c r="Q31" i="1"/>
  <c r="Q30" i="1"/>
  <c r="M31" i="1"/>
  <c r="M32" i="1"/>
  <c r="M33" i="1"/>
  <c r="M34" i="1"/>
  <c r="M35" i="1"/>
  <c r="M36" i="1"/>
  <c r="M37" i="1"/>
  <c r="M38" i="1"/>
  <c r="M39" i="1"/>
  <c r="M40" i="1"/>
  <c r="M41" i="1"/>
  <c r="N35" i="1"/>
  <c r="N34" i="1"/>
  <c r="N33" i="1"/>
  <c r="N32" i="1"/>
  <c r="N31" i="1"/>
  <c r="N41" i="1"/>
  <c r="N40" i="1"/>
  <c r="N39" i="1"/>
  <c r="N38" i="1"/>
  <c r="N37" i="1"/>
  <c r="N36" i="1"/>
  <c r="M30" i="1"/>
  <c r="H34" i="1"/>
  <c r="P31" i="1"/>
  <c r="P33" i="1"/>
  <c r="P34" i="1"/>
  <c r="P35" i="1"/>
  <c r="P36" i="1"/>
  <c r="P37" i="1"/>
  <c r="P38" i="1"/>
  <c r="P39" i="1"/>
  <c r="P40" i="1"/>
  <c r="P41" i="1"/>
  <c r="K30" i="1"/>
  <c r="K31" i="1"/>
  <c r="K32" i="1"/>
  <c r="K33" i="1"/>
  <c r="K34" i="1"/>
  <c r="K35" i="1"/>
  <c r="K36" i="1"/>
  <c r="K37" i="1"/>
  <c r="K38" i="1"/>
  <c r="K39" i="1"/>
  <c r="K40" i="1"/>
  <c r="K41" i="1"/>
  <c r="P30" i="1"/>
  <c r="E34" i="1"/>
  <c r="D34" i="1" s="1"/>
  <c r="H33" i="1"/>
  <c r="H30" i="1"/>
  <c r="G31" i="1"/>
  <c r="G32" i="1"/>
  <c r="G33" i="1"/>
  <c r="G34" i="1"/>
  <c r="G35" i="1"/>
  <c r="G36" i="1"/>
  <c r="G37" i="1"/>
  <c r="G38" i="1"/>
  <c r="G39" i="1"/>
  <c r="G40" i="1"/>
  <c r="G41" i="1"/>
  <c r="H31" i="1"/>
  <c r="G30" i="1"/>
  <c r="H35" i="1"/>
  <c r="H36" i="1"/>
  <c r="H37" i="1"/>
  <c r="H38" i="1"/>
  <c r="H39" i="1"/>
  <c r="H40" i="1"/>
  <c r="H41" i="1"/>
  <c r="H32" i="1"/>
  <c r="E33" i="1"/>
  <c r="E32" i="1"/>
  <c r="D30" i="1"/>
  <c r="E31" i="1"/>
  <c r="D31" i="1" s="1"/>
  <c r="D32" i="1"/>
  <c r="E35" i="1"/>
  <c r="E36" i="1"/>
  <c r="D36" i="1" s="1"/>
  <c r="E37" i="1"/>
  <c r="E38" i="1"/>
  <c r="E39" i="1"/>
  <c r="E40" i="1"/>
  <c r="D40" i="1" s="1"/>
  <c r="E41" i="1"/>
  <c r="B31" i="1"/>
  <c r="N30" i="1"/>
  <c r="D41" i="1"/>
  <c r="D33" i="1"/>
  <c r="D35" i="1"/>
  <c r="D37" i="1"/>
  <c r="D38" i="1"/>
  <c r="D39" i="1"/>
  <c r="B32" i="1"/>
  <c r="B33" i="1"/>
  <c r="B34" i="1"/>
  <c r="B35" i="1"/>
  <c r="B36" i="1"/>
  <c r="B37" i="1"/>
  <c r="B38" i="1"/>
  <c r="B39" i="1"/>
  <c r="B40" i="1"/>
  <c r="B41" i="1"/>
  <c r="B30" i="1"/>
  <c r="A30" i="1"/>
  <c r="E30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P6" i="1"/>
  <c r="O6" i="1"/>
  <c r="N6" i="1"/>
  <c r="P56" i="1" l="1"/>
  <c r="P54" i="1"/>
  <c r="P48" i="1"/>
  <c r="K47" i="1"/>
  <c r="K51" i="1"/>
  <c r="M58" i="1"/>
  <c r="K57" i="1"/>
  <c r="K49" i="1"/>
  <c r="M54" i="1"/>
  <c r="P52" i="1"/>
  <c r="K55" i="1"/>
  <c r="M50" i="1"/>
  <c r="P50" i="1"/>
  <c r="K53" i="1"/>
  <c r="M47" i="1"/>
  <c r="M57" i="1"/>
  <c r="M53" i="1"/>
  <c r="M49" i="1"/>
  <c r="P55" i="1"/>
  <c r="P51" i="1"/>
  <c r="P58" i="1"/>
  <c r="K54" i="1"/>
  <c r="K50" i="1"/>
  <c r="M48" i="1"/>
  <c r="M56" i="1"/>
  <c r="M52" i="1"/>
  <c r="P47" i="1"/>
  <c r="M55" i="1"/>
  <c r="P57" i="1"/>
  <c r="P53" i="1"/>
  <c r="K56" i="1"/>
  <c r="K52" i="1"/>
  <c r="B63" i="1"/>
  <c r="B62" i="1"/>
  <c r="B65" i="1"/>
  <c r="B61" i="1"/>
  <c r="B64" i="1"/>
  <c r="B60" i="1"/>
  <c r="B59" i="1"/>
  <c r="B54" i="1"/>
  <c r="B50" i="1"/>
  <c r="B52" i="1"/>
  <c r="B51" i="1"/>
  <c r="B48" i="1"/>
  <c r="D50" i="1"/>
  <c r="D47" i="1"/>
  <c r="D58" i="1"/>
  <c r="D54" i="1"/>
  <c r="G58" i="1"/>
  <c r="G54" i="1"/>
  <c r="G50" i="1"/>
  <c r="G57" i="1"/>
  <c r="G53" i="1"/>
  <c r="G49" i="1"/>
  <c r="G56" i="1"/>
  <c r="G52" i="1"/>
  <c r="G48" i="1"/>
  <c r="G47" i="1"/>
  <c r="G55" i="1"/>
  <c r="D57" i="1"/>
  <c r="D53" i="1"/>
  <c r="D49" i="1"/>
  <c r="D56" i="1"/>
  <c r="D52" i="1"/>
  <c r="D48" i="1"/>
  <c r="D55" i="1"/>
  <c r="B47" i="1"/>
  <c r="B56" i="1"/>
  <c r="B57" i="1"/>
  <c r="B49" i="1"/>
  <c r="B55" i="1"/>
  <c r="B58" i="1"/>
  <c r="K8" i="1" l="1"/>
  <c r="K6" i="1"/>
  <c r="J12" i="1"/>
  <c r="J10" i="1"/>
  <c r="E21" i="1" l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14" i="1"/>
  <c r="E16" i="1"/>
  <c r="E17" i="1"/>
  <c r="E19" i="1"/>
  <c r="E7" i="1"/>
  <c r="E8" i="1"/>
  <c r="A8" i="1"/>
  <c r="B8" i="1" s="1"/>
  <c r="E9" i="1" s="1"/>
  <c r="A6" i="1"/>
  <c r="B6" i="1" s="1"/>
  <c r="K12" i="1" l="1"/>
  <c r="K10" i="1"/>
  <c r="E10" i="1"/>
  <c r="E18" i="1"/>
  <c r="E6" i="1"/>
  <c r="E15" i="1"/>
  <c r="E11" i="1"/>
  <c r="E20" i="1"/>
  <c r="E13" i="1"/>
  <c r="E12" i="1"/>
  <c r="A12" i="1"/>
  <c r="A10" i="1"/>
  <c r="B10" i="1" s="1"/>
  <c r="F12" i="1" l="1"/>
  <c r="F14" i="1"/>
  <c r="F16" i="1"/>
  <c r="F19" i="1"/>
  <c r="F17" i="1"/>
  <c r="F20" i="1"/>
  <c r="F15" i="1"/>
  <c r="F18" i="1"/>
  <c r="F13" i="1"/>
  <c r="F10" i="1"/>
  <c r="G12" i="1"/>
  <c r="G19" i="1"/>
  <c r="G18" i="1"/>
  <c r="G10" i="1"/>
  <c r="G16" i="1"/>
  <c r="G14" i="1"/>
  <c r="G17" i="1"/>
  <c r="G20" i="1"/>
  <c r="G15" i="1"/>
  <c r="G13" i="1"/>
  <c r="F11" i="1"/>
  <c r="F9" i="1"/>
  <c r="F7" i="1"/>
  <c r="F6" i="1"/>
  <c r="F8" i="1"/>
  <c r="G8" i="1"/>
  <c r="G11" i="1"/>
  <c r="G6" i="1"/>
  <c r="G9" i="1"/>
  <c r="G7" i="1"/>
</calcChain>
</file>

<file path=xl/sharedStrings.xml><?xml version="1.0" encoding="utf-8"?>
<sst xmlns="http://schemas.openxmlformats.org/spreadsheetml/2006/main" count="146" uniqueCount="27">
  <si>
    <t>S^2</t>
  </si>
  <si>
    <t>S</t>
  </si>
  <si>
    <t>S^0</t>
  </si>
  <si>
    <t>Wn</t>
  </si>
  <si>
    <t>Pc</t>
  </si>
  <si>
    <t>Kc</t>
  </si>
  <si>
    <t>Ki</t>
  </si>
  <si>
    <t>Kd</t>
  </si>
  <si>
    <t>Ti</t>
  </si>
  <si>
    <t>Td</t>
  </si>
  <si>
    <t>Kp</t>
  </si>
  <si>
    <t>Valor - Iteración</t>
  </si>
  <si>
    <t>SubAmortiguado Ruth</t>
  </si>
  <si>
    <t>SobreAmortiguado Ruth</t>
  </si>
  <si>
    <t>L</t>
  </si>
  <si>
    <t>T</t>
  </si>
  <si>
    <t>R6</t>
  </si>
  <si>
    <t>R5</t>
  </si>
  <si>
    <t>R8</t>
  </si>
  <si>
    <t>C1</t>
  </si>
  <si>
    <t>R10</t>
  </si>
  <si>
    <t>C2</t>
  </si>
  <si>
    <t>R12</t>
  </si>
  <si>
    <t>k</t>
  </si>
  <si>
    <t>Factor</t>
  </si>
  <si>
    <t>SubAmortiguado Bremdow</t>
  </si>
  <si>
    <t>SobreAmortiguado Bremdow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</si>
</sst>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64" fontId="0" fillId="2" borderId="1" xfId="0" applyNumberFormat="1" applyFill="1" applyBorder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0" fillId="6" borderId="0" xfId="0" applyFill="1"/>
    <xf numFmtId="0" fontId="0" fillId="0" borderId="0" xfId="0" applyFont="1"/>
    <xf numFmtId="0" fontId="1" fillId="5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0" fillId="9" borderId="0" xfId="0" applyFill="1"/>
    <xf numFmtId="0" fontId="0" fillId="10" borderId="0" xfId="0" applyFill="1"/>
    <xf numFmtId="0" fontId="0" fillId="0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DD9B-6B44-47CF-975E-77E7A4D1A227}">
  <dimension ref="A1:Q65"/>
  <sheetViews>
    <sheetView topLeftCell="A19" workbookViewId="0">
      <selection activeCell="K45" sqref="K45"/>
    </sheetView>
  </sheetViews>
  <sheetFormatPr baseColWidth="10" defaultRowHeight="15" x14ac:dyDescent="0.25"/>
  <cols>
    <col min="1" max="3" width="8.28515625" customWidth="1"/>
    <col min="4" max="4" width="9" customWidth="1"/>
    <col min="7" max="7" width="12" bestFit="1" customWidth="1"/>
    <col min="9" max="9" width="3.42578125" style="21" customWidth="1"/>
    <col min="16" max="16" width="12" bestFit="1" customWidth="1"/>
  </cols>
  <sheetData>
    <row r="1" spans="1:16" x14ac:dyDescent="0.25">
      <c r="A1" s="12" t="s">
        <v>12</v>
      </c>
      <c r="B1" s="12"/>
      <c r="C1" s="12"/>
      <c r="J1" s="12" t="s">
        <v>13</v>
      </c>
      <c r="K1" s="12"/>
      <c r="L1" s="12"/>
    </row>
    <row r="2" spans="1:16" x14ac:dyDescent="0.25">
      <c r="A2" s="1" t="s">
        <v>0</v>
      </c>
      <c r="B2" s="1" t="s">
        <v>1</v>
      </c>
      <c r="C2" s="1" t="s">
        <v>2</v>
      </c>
      <c r="J2" s="1" t="s">
        <v>0</v>
      </c>
      <c r="K2" s="1" t="s">
        <v>1</v>
      </c>
      <c r="L2" s="1" t="s">
        <v>2</v>
      </c>
    </row>
    <row r="3" spans="1:16" x14ac:dyDescent="0.25">
      <c r="A3">
        <v>1</v>
      </c>
      <c r="B3">
        <v>20</v>
      </c>
      <c r="C3">
        <v>325</v>
      </c>
      <c r="J3">
        <v>1</v>
      </c>
      <c r="K3">
        <v>42</v>
      </c>
      <c r="L3">
        <v>440.75</v>
      </c>
    </row>
    <row r="4" spans="1:16" x14ac:dyDescent="0.25">
      <c r="L4" s="19"/>
    </row>
    <row r="5" spans="1:16" x14ac:dyDescent="0.25">
      <c r="A5" s="4" t="s">
        <v>3</v>
      </c>
      <c r="B5" s="4" t="s">
        <v>4</v>
      </c>
      <c r="D5" s="2" t="s">
        <v>11</v>
      </c>
      <c r="E5" s="3" t="s">
        <v>10</v>
      </c>
      <c r="F5" s="3" t="s">
        <v>6</v>
      </c>
      <c r="G5" s="3" t="s">
        <v>7</v>
      </c>
      <c r="J5" s="4" t="s">
        <v>14</v>
      </c>
      <c r="K5" s="4" t="s">
        <v>15</v>
      </c>
      <c r="M5" s="2" t="s">
        <v>11</v>
      </c>
      <c r="N5" s="3" t="s">
        <v>10</v>
      </c>
      <c r="O5" s="3" t="s">
        <v>6</v>
      </c>
      <c r="P5" s="3" t="s">
        <v>7</v>
      </c>
    </row>
    <row r="6" spans="1:16" x14ac:dyDescent="0.25">
      <c r="A6" s="5">
        <f>SQRT(C3)</f>
        <v>18.027756377319946</v>
      </c>
      <c r="B6" s="5">
        <f>2*PI()/A6</f>
        <v>0.3485284122811993</v>
      </c>
      <c r="D6" s="9">
        <v>0.1</v>
      </c>
      <c r="E6" s="8">
        <f t="shared" ref="E6:E12" si="0">D6*$B$8</f>
        <v>1.2000000000000002</v>
      </c>
      <c r="F6" s="8">
        <f t="shared" ref="F6:F12" si="1">$B$10*D6</f>
        <v>6.8860956967365823</v>
      </c>
      <c r="G6" s="8">
        <f t="shared" ref="G6:G12" si="2">$B$12*D6</f>
        <v>5.2279261842179896E-2</v>
      </c>
      <c r="J6" s="5">
        <v>4.7100000000000003E-2</v>
      </c>
      <c r="K6" s="5">
        <f>0.143-J6</f>
        <v>9.5899999999999985E-2</v>
      </c>
      <c r="M6" s="16">
        <v>2</v>
      </c>
      <c r="N6" s="15">
        <f>M6*$K$8</f>
        <v>4.886624203821655</v>
      </c>
      <c r="O6" s="15">
        <f>$K$10*M6</f>
        <v>51.87499154800058</v>
      </c>
      <c r="P6" s="15">
        <f>$K$12*M6</f>
        <v>0.11507999999999999</v>
      </c>
    </row>
    <row r="7" spans="1:16" x14ac:dyDescent="0.25">
      <c r="A7" s="4" t="s">
        <v>5</v>
      </c>
      <c r="B7" s="6" t="s">
        <v>10</v>
      </c>
      <c r="D7" s="8">
        <v>0.2</v>
      </c>
      <c r="E7" s="8">
        <f t="shared" si="0"/>
        <v>2.4000000000000004</v>
      </c>
      <c r="F7" s="8">
        <f t="shared" si="1"/>
        <v>13.772191393473165</v>
      </c>
      <c r="G7" s="8">
        <f t="shared" si="2"/>
        <v>0.10455852368435979</v>
      </c>
      <c r="J7" s="4"/>
      <c r="K7" s="6" t="s">
        <v>10</v>
      </c>
      <c r="M7" s="20">
        <v>2.5</v>
      </c>
      <c r="N7" s="20">
        <f t="shared" ref="N7:N26" si="3">M7*$K$8</f>
        <v>6.1082802547770685</v>
      </c>
      <c r="O7" s="20">
        <f t="shared" ref="O7:O26" si="4">$K$10*M7</f>
        <v>64.843739435000728</v>
      </c>
      <c r="P7" s="20">
        <f t="shared" ref="P7:P26" si="5">$K$12*M7</f>
        <v>0.14384999999999998</v>
      </c>
    </row>
    <row r="8" spans="1:16" x14ac:dyDescent="0.25">
      <c r="A8" s="5">
        <f>B3</f>
        <v>20</v>
      </c>
      <c r="B8" s="7">
        <f>0.6*A8</f>
        <v>12</v>
      </c>
      <c r="D8" s="9">
        <v>0.3</v>
      </c>
      <c r="E8" s="8">
        <f t="shared" si="0"/>
        <v>3.5999999999999996</v>
      </c>
      <c r="F8" s="8">
        <f t="shared" si="1"/>
        <v>20.658287090209747</v>
      </c>
      <c r="G8" s="8">
        <f t="shared" si="2"/>
        <v>0.15683778552653968</v>
      </c>
      <c r="J8" s="5"/>
      <c r="K8" s="7">
        <f>1.2*K6/J6</f>
        <v>2.4433121019108275</v>
      </c>
      <c r="M8" s="13">
        <v>3</v>
      </c>
      <c r="N8" s="14">
        <f t="shared" si="3"/>
        <v>7.3299363057324829</v>
      </c>
      <c r="O8" s="14">
        <f t="shared" si="4"/>
        <v>77.812487322000862</v>
      </c>
      <c r="P8" s="14">
        <f t="shared" si="5"/>
        <v>0.17262</v>
      </c>
    </row>
    <row r="9" spans="1:16" x14ac:dyDescent="0.25">
      <c r="A9" s="4" t="s">
        <v>8</v>
      </c>
      <c r="B9" s="6" t="s">
        <v>6</v>
      </c>
      <c r="D9" s="20">
        <v>0.4</v>
      </c>
      <c r="E9" s="20">
        <f t="shared" si="0"/>
        <v>4.8000000000000007</v>
      </c>
      <c r="F9" s="20">
        <f t="shared" si="1"/>
        <v>27.544382786946329</v>
      </c>
      <c r="G9" s="20">
        <f t="shared" si="2"/>
        <v>0.20911704736871958</v>
      </c>
      <c r="J9" s="4" t="s">
        <v>8</v>
      </c>
      <c r="K9" s="6" t="s">
        <v>6</v>
      </c>
      <c r="M9" s="14">
        <v>0.4</v>
      </c>
      <c r="N9" s="14">
        <f t="shared" si="3"/>
        <v>0.97732484076433102</v>
      </c>
      <c r="O9" s="14">
        <f t="shared" si="4"/>
        <v>10.374998309600116</v>
      </c>
      <c r="P9" s="14">
        <f t="shared" si="5"/>
        <v>2.3015999999999998E-2</v>
      </c>
    </row>
    <row r="10" spans="1:16" x14ac:dyDescent="0.25">
      <c r="A10" s="5">
        <f>0.5*B6</f>
        <v>0.17426420614059965</v>
      </c>
      <c r="B10" s="11">
        <f>B8/A10</f>
        <v>68.860956967365823</v>
      </c>
      <c r="D10" s="17">
        <v>0.04</v>
      </c>
      <c r="E10" s="10">
        <f t="shared" si="0"/>
        <v>0.48</v>
      </c>
      <c r="F10" s="10">
        <f t="shared" si="1"/>
        <v>2.7544382786946331</v>
      </c>
      <c r="G10" s="10">
        <f t="shared" si="2"/>
        <v>2.0911704736871956E-2</v>
      </c>
      <c r="J10" s="5">
        <f>2*J6</f>
        <v>9.4200000000000006E-2</v>
      </c>
      <c r="K10" s="11">
        <f>K8/J10</f>
        <v>25.93749577400029</v>
      </c>
      <c r="M10" s="13">
        <v>0.04</v>
      </c>
      <c r="N10" s="14">
        <f t="shared" si="3"/>
        <v>9.7732484076433104E-2</v>
      </c>
      <c r="O10" s="14">
        <f t="shared" si="4"/>
        <v>1.0374998309600116</v>
      </c>
      <c r="P10" s="14">
        <f t="shared" si="5"/>
        <v>2.3016E-3</v>
      </c>
    </row>
    <row r="11" spans="1:16" x14ac:dyDescent="0.25">
      <c r="A11" s="4" t="s">
        <v>9</v>
      </c>
      <c r="B11" s="6" t="s">
        <v>7</v>
      </c>
      <c r="D11" s="18">
        <v>0.39</v>
      </c>
      <c r="E11" s="18">
        <f t="shared" si="0"/>
        <v>4.68</v>
      </c>
      <c r="F11" s="18">
        <f t="shared" si="1"/>
        <v>26.85577321727267</v>
      </c>
      <c r="G11" s="18">
        <f t="shared" si="2"/>
        <v>0.20388912118450159</v>
      </c>
      <c r="J11" s="4" t="s">
        <v>9</v>
      </c>
      <c r="K11" s="6" t="s">
        <v>7</v>
      </c>
      <c r="M11" s="14">
        <v>0.39</v>
      </c>
      <c r="N11" s="14">
        <f t="shared" si="3"/>
        <v>0.9528917197452228</v>
      </c>
      <c r="O11" s="14">
        <f t="shared" si="4"/>
        <v>10.115623351860114</v>
      </c>
      <c r="P11" s="14">
        <f t="shared" si="5"/>
        <v>2.2440599999999998E-2</v>
      </c>
    </row>
    <row r="12" spans="1:16" x14ac:dyDescent="0.25">
      <c r="A12" s="5">
        <f>0.125*B6</f>
        <v>4.3566051535149912E-2</v>
      </c>
      <c r="B12" s="7">
        <f>B8*A12</f>
        <v>0.52279261842179892</v>
      </c>
      <c r="D12" s="13">
        <v>0.7</v>
      </c>
      <c r="E12" s="14">
        <f t="shared" si="0"/>
        <v>8.3999999999999986</v>
      </c>
      <c r="F12" s="14">
        <f t="shared" si="1"/>
        <v>48.202669877156076</v>
      </c>
      <c r="G12" s="14">
        <f t="shared" si="2"/>
        <v>0.36595483289525921</v>
      </c>
      <c r="J12" s="5">
        <f>0.5*J6</f>
        <v>2.3550000000000001E-2</v>
      </c>
      <c r="K12" s="7">
        <f>K8*J12</f>
        <v>5.7539999999999994E-2</v>
      </c>
      <c r="M12" s="13">
        <v>0.7</v>
      </c>
      <c r="N12" s="14">
        <f t="shared" si="3"/>
        <v>1.7103184713375792</v>
      </c>
      <c r="O12" s="14">
        <f t="shared" si="4"/>
        <v>18.156247041800203</v>
      </c>
      <c r="P12" s="14">
        <f t="shared" si="5"/>
        <v>4.0277999999999994E-2</v>
      </c>
    </row>
    <row r="13" spans="1:16" x14ac:dyDescent="0.25">
      <c r="D13" s="14">
        <v>0.8</v>
      </c>
      <c r="E13" s="14">
        <f t="shared" ref="E13" si="6">D13*$B$8</f>
        <v>9.6000000000000014</v>
      </c>
      <c r="F13" s="14">
        <f t="shared" ref="F13" si="7">$B$10*D13</f>
        <v>55.088765573892658</v>
      </c>
      <c r="G13" s="14">
        <f t="shared" ref="G13" si="8">$B$12*D13</f>
        <v>0.41823409473743917</v>
      </c>
      <c r="M13" s="14">
        <v>0.8</v>
      </c>
      <c r="N13" s="14">
        <f t="shared" si="3"/>
        <v>1.954649681528662</v>
      </c>
      <c r="O13" s="14">
        <f t="shared" si="4"/>
        <v>20.749996619200232</v>
      </c>
      <c r="P13" s="14">
        <f t="shared" si="5"/>
        <v>4.6031999999999997E-2</v>
      </c>
    </row>
    <row r="14" spans="1:16" x14ac:dyDescent="0.25">
      <c r="D14" s="13">
        <v>0.9</v>
      </c>
      <c r="E14" s="14">
        <f t="shared" ref="E14:E26" si="9">D14*$B$8</f>
        <v>10.8</v>
      </c>
      <c r="F14" s="14">
        <f t="shared" ref="F14:F20" si="10">$B$10*D14</f>
        <v>61.974861270629241</v>
      </c>
      <c r="G14" s="14">
        <f t="shared" ref="G14:G20" si="11">$B$12*D14</f>
        <v>0.47051335657961901</v>
      </c>
      <c r="M14" s="13">
        <v>0.9</v>
      </c>
      <c r="N14" s="14">
        <f t="shared" si="3"/>
        <v>2.1989808917197449</v>
      </c>
      <c r="O14" s="14">
        <f t="shared" si="4"/>
        <v>23.343746196600261</v>
      </c>
      <c r="P14" s="14">
        <f t="shared" si="5"/>
        <v>5.1785999999999999E-2</v>
      </c>
    </row>
    <row r="15" spans="1:16" x14ac:dyDescent="0.25">
      <c r="D15" s="14">
        <v>1</v>
      </c>
      <c r="E15" s="14">
        <f t="shared" si="9"/>
        <v>12</v>
      </c>
      <c r="F15" s="14">
        <f t="shared" si="10"/>
        <v>68.860956967365823</v>
      </c>
      <c r="G15" s="14">
        <f t="shared" si="11"/>
        <v>0.52279261842179892</v>
      </c>
      <c r="M15" s="14">
        <v>1</v>
      </c>
      <c r="N15" s="14">
        <f t="shared" si="3"/>
        <v>2.4433121019108275</v>
      </c>
      <c r="O15" s="14">
        <f t="shared" si="4"/>
        <v>25.93749577400029</v>
      </c>
      <c r="P15" s="14">
        <f t="shared" si="5"/>
        <v>5.7539999999999994E-2</v>
      </c>
    </row>
    <row r="16" spans="1:16" x14ac:dyDescent="0.25">
      <c r="D16" s="13">
        <v>1.1000000000000001</v>
      </c>
      <c r="E16" s="14">
        <f t="shared" si="9"/>
        <v>13.200000000000001</v>
      </c>
      <c r="F16" s="14">
        <f t="shared" si="10"/>
        <v>75.747052664102412</v>
      </c>
      <c r="G16" s="14">
        <f t="shared" si="11"/>
        <v>0.57507188026397882</v>
      </c>
      <c r="M16" s="13">
        <v>1.1000000000000001</v>
      </c>
      <c r="N16" s="14">
        <f t="shared" si="3"/>
        <v>2.6876433121019105</v>
      </c>
      <c r="O16" s="14">
        <f t="shared" si="4"/>
        <v>28.531245351400322</v>
      </c>
      <c r="P16" s="14">
        <f t="shared" si="5"/>
        <v>6.3294000000000003E-2</v>
      </c>
    </row>
    <row r="17" spans="1:17" x14ac:dyDescent="0.25">
      <c r="D17" s="14">
        <v>0.08</v>
      </c>
      <c r="E17" s="14">
        <f t="shared" si="9"/>
        <v>0.96</v>
      </c>
      <c r="F17" s="14">
        <f t="shared" si="10"/>
        <v>5.5088765573892662</v>
      </c>
      <c r="G17" s="14">
        <f t="shared" si="11"/>
        <v>4.1823409473743911E-2</v>
      </c>
      <c r="M17" s="14">
        <v>0.08</v>
      </c>
      <c r="N17" s="14">
        <f t="shared" si="3"/>
        <v>0.19546496815286621</v>
      </c>
      <c r="O17" s="14">
        <f t="shared" si="4"/>
        <v>2.0749996619200233</v>
      </c>
      <c r="P17" s="14">
        <f t="shared" si="5"/>
        <v>4.6032E-3</v>
      </c>
    </row>
    <row r="18" spans="1:17" x14ac:dyDescent="0.25">
      <c r="D18" s="14">
        <v>0.04</v>
      </c>
      <c r="E18" s="14">
        <f t="shared" si="9"/>
        <v>0.48</v>
      </c>
      <c r="F18" s="14">
        <f t="shared" si="10"/>
        <v>2.7544382786946331</v>
      </c>
      <c r="G18" s="14">
        <f t="shared" si="11"/>
        <v>2.0911704736871956E-2</v>
      </c>
      <c r="M18" s="14">
        <v>0.04</v>
      </c>
      <c r="N18" s="14">
        <f t="shared" si="3"/>
        <v>9.7732484076433104E-2</v>
      </c>
      <c r="O18" s="14">
        <f t="shared" si="4"/>
        <v>1.0374998309600116</v>
      </c>
      <c r="P18" s="14">
        <f t="shared" si="5"/>
        <v>2.3016E-3</v>
      </c>
    </row>
    <row r="19" spans="1:17" x14ac:dyDescent="0.25">
      <c r="D19" s="14">
        <v>0.1</v>
      </c>
      <c r="E19" s="14">
        <f t="shared" si="9"/>
        <v>1.2000000000000002</v>
      </c>
      <c r="F19" s="14">
        <f t="shared" si="10"/>
        <v>6.8860956967365823</v>
      </c>
      <c r="G19" s="14">
        <f t="shared" si="11"/>
        <v>5.2279261842179896E-2</v>
      </c>
      <c r="M19" s="14">
        <v>0.1</v>
      </c>
      <c r="N19" s="14">
        <f t="shared" si="3"/>
        <v>0.24433121019108275</v>
      </c>
      <c r="O19" s="14">
        <f t="shared" si="4"/>
        <v>2.593749577400029</v>
      </c>
      <c r="P19" s="14">
        <f t="shared" si="5"/>
        <v>5.7539999999999996E-3</v>
      </c>
    </row>
    <row r="20" spans="1:17" x14ac:dyDescent="0.25">
      <c r="D20" s="14">
        <v>1.4</v>
      </c>
      <c r="E20" s="14">
        <f t="shared" si="9"/>
        <v>16.799999999999997</v>
      </c>
      <c r="F20" s="14">
        <f t="shared" si="10"/>
        <v>96.405339754312152</v>
      </c>
      <c r="G20" s="14">
        <f t="shared" si="11"/>
        <v>0.73190966579051842</v>
      </c>
      <c r="M20" s="14">
        <v>1.4</v>
      </c>
      <c r="N20" s="14">
        <f t="shared" si="3"/>
        <v>3.4206369426751584</v>
      </c>
      <c r="O20" s="14">
        <f t="shared" si="4"/>
        <v>36.312494083600406</v>
      </c>
      <c r="P20" s="14">
        <f t="shared" si="5"/>
        <v>8.0555999999999989E-2</v>
      </c>
    </row>
    <row r="21" spans="1:17" x14ac:dyDescent="0.25">
      <c r="D21" s="14">
        <v>1.5</v>
      </c>
      <c r="E21" s="14">
        <f t="shared" si="9"/>
        <v>18</v>
      </c>
      <c r="F21" s="14">
        <f t="shared" ref="F21:F26" si="12">$B$10*D21</f>
        <v>103.29143545104873</v>
      </c>
      <c r="G21" s="14">
        <f t="shared" ref="G21:G26" si="13">$B$12*D21</f>
        <v>0.78418892763269832</v>
      </c>
      <c r="M21" s="14">
        <v>1.5</v>
      </c>
      <c r="N21" s="14">
        <f t="shared" si="3"/>
        <v>3.6649681528662414</v>
      </c>
      <c r="O21" s="14">
        <f t="shared" si="4"/>
        <v>38.906243661000431</v>
      </c>
      <c r="P21" s="14">
        <f t="shared" si="5"/>
        <v>8.6309999999999998E-2</v>
      </c>
    </row>
    <row r="22" spans="1:17" x14ac:dyDescent="0.25">
      <c r="D22" s="14">
        <v>1.6</v>
      </c>
      <c r="E22" s="14">
        <f t="shared" si="9"/>
        <v>19.200000000000003</v>
      </c>
      <c r="F22" s="14">
        <f t="shared" si="12"/>
        <v>110.17753114778532</v>
      </c>
      <c r="G22" s="14">
        <f t="shared" si="13"/>
        <v>0.83646818947487833</v>
      </c>
      <c r="M22" s="14">
        <v>1.6</v>
      </c>
      <c r="N22" s="14">
        <f t="shared" si="3"/>
        <v>3.9092993630573241</v>
      </c>
      <c r="O22" s="14">
        <f t="shared" si="4"/>
        <v>41.499993238400464</v>
      </c>
      <c r="P22" s="14">
        <f t="shared" si="5"/>
        <v>9.2063999999999993E-2</v>
      </c>
    </row>
    <row r="23" spans="1:17" x14ac:dyDescent="0.25">
      <c r="D23" s="14">
        <v>1.7</v>
      </c>
      <c r="E23" s="14">
        <f t="shared" si="9"/>
        <v>20.399999999999999</v>
      </c>
      <c r="F23" s="14">
        <f t="shared" si="12"/>
        <v>117.06362684452189</v>
      </c>
      <c r="G23" s="14">
        <f t="shared" si="13"/>
        <v>0.88874745131705812</v>
      </c>
      <c r="M23" s="14">
        <v>1.7</v>
      </c>
      <c r="N23" s="14">
        <f t="shared" si="3"/>
        <v>4.1536305732484067</v>
      </c>
      <c r="O23" s="14">
        <f t="shared" si="4"/>
        <v>44.093742815800489</v>
      </c>
      <c r="P23" s="14">
        <f t="shared" si="5"/>
        <v>9.7817999999999988E-2</v>
      </c>
    </row>
    <row r="24" spans="1:17" x14ac:dyDescent="0.25">
      <c r="D24" s="14">
        <v>1.8</v>
      </c>
      <c r="E24" s="14">
        <f t="shared" si="9"/>
        <v>21.6</v>
      </c>
      <c r="F24" s="14">
        <f t="shared" si="12"/>
        <v>123.94972254125848</v>
      </c>
      <c r="G24" s="14">
        <f t="shared" si="13"/>
        <v>0.94102671315923803</v>
      </c>
      <c r="M24" s="14">
        <v>1.8</v>
      </c>
      <c r="N24" s="14">
        <f t="shared" si="3"/>
        <v>4.3979617834394897</v>
      </c>
      <c r="O24" s="14">
        <f t="shared" si="4"/>
        <v>46.687492393200522</v>
      </c>
      <c r="P24" s="14">
        <f t="shared" si="5"/>
        <v>0.103572</v>
      </c>
    </row>
    <row r="25" spans="1:17" x14ac:dyDescent="0.25">
      <c r="D25" s="14">
        <v>1.9</v>
      </c>
      <c r="E25" s="14">
        <f t="shared" si="9"/>
        <v>22.799999999999997</v>
      </c>
      <c r="F25" s="14">
        <f t="shared" si="12"/>
        <v>130.83581823799506</v>
      </c>
      <c r="G25" s="14">
        <f t="shared" si="13"/>
        <v>0.99330597500141793</v>
      </c>
      <c r="M25" s="14">
        <v>1.9</v>
      </c>
      <c r="N25" s="14">
        <f t="shared" si="3"/>
        <v>4.6422929936305719</v>
      </c>
      <c r="O25" s="14">
        <f t="shared" si="4"/>
        <v>49.281241970600547</v>
      </c>
      <c r="P25" s="14">
        <f t="shared" si="5"/>
        <v>0.10932599999999998</v>
      </c>
    </row>
    <row r="26" spans="1:17" x14ac:dyDescent="0.25">
      <c r="D26" s="14">
        <v>2</v>
      </c>
      <c r="E26" s="14">
        <f t="shared" si="9"/>
        <v>24</v>
      </c>
      <c r="F26" s="14">
        <f t="shared" si="12"/>
        <v>137.72191393473165</v>
      </c>
      <c r="G26" s="14">
        <f t="shared" si="13"/>
        <v>1.0455852368435978</v>
      </c>
      <c r="M26" s="14">
        <v>2</v>
      </c>
      <c r="N26" s="14">
        <f t="shared" si="3"/>
        <v>4.886624203821655</v>
      </c>
      <c r="O26" s="14">
        <f t="shared" si="4"/>
        <v>51.87499154800058</v>
      </c>
      <c r="P26" s="14">
        <f t="shared" si="5"/>
        <v>0.11507999999999999</v>
      </c>
    </row>
    <row r="28" spans="1:17" x14ac:dyDescent="0.25">
      <c r="A28" s="1" t="s">
        <v>10</v>
      </c>
      <c r="B28">
        <v>4.8</v>
      </c>
      <c r="D28" s="1" t="s">
        <v>6</v>
      </c>
      <c r="E28">
        <v>27.544</v>
      </c>
      <c r="G28" s="1" t="s">
        <v>7</v>
      </c>
      <c r="H28">
        <v>0.20899999999999999</v>
      </c>
      <c r="J28" s="1" t="s">
        <v>10</v>
      </c>
      <c r="K28">
        <v>6.1079999999999997</v>
      </c>
      <c r="M28" s="1" t="s">
        <v>6</v>
      </c>
      <c r="N28">
        <v>64.843000000000004</v>
      </c>
      <c r="P28" s="1" t="s">
        <v>7</v>
      </c>
      <c r="Q28">
        <v>0.14384999999999998</v>
      </c>
    </row>
    <row r="29" spans="1:17" x14ac:dyDescent="0.25">
      <c r="A29" s="22" t="s">
        <v>17</v>
      </c>
      <c r="B29" s="22" t="s">
        <v>16</v>
      </c>
      <c r="D29" s="22" t="s">
        <v>18</v>
      </c>
      <c r="E29" s="22" t="s">
        <v>19</v>
      </c>
      <c r="G29" s="22" t="s">
        <v>20</v>
      </c>
      <c r="H29" s="22" t="s">
        <v>21</v>
      </c>
      <c r="J29" s="22" t="s">
        <v>17</v>
      </c>
      <c r="K29" s="22" t="s">
        <v>16</v>
      </c>
      <c r="M29" s="22" t="s">
        <v>18</v>
      </c>
      <c r="N29" s="22" t="s">
        <v>19</v>
      </c>
      <c r="P29" s="22" t="s">
        <v>20</v>
      </c>
      <c r="Q29" s="22" t="s">
        <v>21</v>
      </c>
    </row>
    <row r="30" spans="1:17" x14ac:dyDescent="0.25">
      <c r="A30">
        <f>1*10^3</f>
        <v>1000</v>
      </c>
      <c r="B30">
        <f>$B$28*A30</f>
        <v>4800</v>
      </c>
      <c r="D30">
        <f>1/($E$28*E30)</f>
        <v>3630.5547487656113</v>
      </c>
      <c r="E30">
        <f>10*10^-6</f>
        <v>9.9999999999999991E-6</v>
      </c>
      <c r="G30">
        <f>$H$28/H30</f>
        <v>20900</v>
      </c>
      <c r="H30">
        <f>10*10^-6</f>
        <v>9.9999999999999991E-6</v>
      </c>
      <c r="J30">
        <v>100</v>
      </c>
      <c r="K30">
        <f>$K$28*J30</f>
        <v>610.79999999999995</v>
      </c>
      <c r="M30" s="1">
        <f>1/($N$28*N30)</f>
        <v>1542.1865120367659</v>
      </c>
      <c r="N30" s="1">
        <f>10*10^-6</f>
        <v>9.9999999999999991E-6</v>
      </c>
      <c r="P30">
        <f>$Q$28/Q30</f>
        <v>14384.999999999998</v>
      </c>
      <c r="Q30" s="19">
        <f>10*10^-6</f>
        <v>9.9999999999999991E-6</v>
      </c>
    </row>
    <row r="31" spans="1:17" x14ac:dyDescent="0.25">
      <c r="A31" s="1">
        <v>330</v>
      </c>
      <c r="B31" s="1">
        <f t="shared" ref="B31:B41" si="14">$B$28*A31</f>
        <v>1584</v>
      </c>
      <c r="D31" s="1">
        <f t="shared" ref="D31:D41" si="15">1/($E$28*E31)</f>
        <v>1650.2521585298232</v>
      </c>
      <c r="E31" s="1">
        <f>22*10^-6</f>
        <v>2.1999999999999999E-5</v>
      </c>
      <c r="G31">
        <f t="shared" ref="G31:G41" si="16">$H$28/H31</f>
        <v>9500</v>
      </c>
      <c r="H31" s="19">
        <f>22*10^-6</f>
        <v>2.1999999999999999E-5</v>
      </c>
      <c r="J31">
        <v>220</v>
      </c>
      <c r="K31">
        <f t="shared" ref="K31:K41" si="17">$K$28*J31</f>
        <v>1343.76</v>
      </c>
      <c r="M31">
        <f t="shared" ref="M31:M41" si="18">1/($N$28*N31)</f>
        <v>700.99386910762075</v>
      </c>
      <c r="N31">
        <f>22*10^-6</f>
        <v>2.1999999999999999E-5</v>
      </c>
      <c r="P31">
        <f t="shared" ref="P31:P41" si="19">$Q$28/Q31</f>
        <v>6538.6363636363631</v>
      </c>
      <c r="Q31">
        <f>22*10^-6</f>
        <v>2.1999999999999999E-5</v>
      </c>
    </row>
    <row r="32" spans="1:17" x14ac:dyDescent="0.25">
      <c r="B32">
        <f t="shared" si="14"/>
        <v>0</v>
      </c>
      <c r="D32">
        <f t="shared" si="15"/>
        <v>772.45845718417274</v>
      </c>
      <c r="E32">
        <f>47*10^-6</f>
        <v>4.6999999999999997E-5</v>
      </c>
      <c r="G32">
        <f t="shared" si="16"/>
        <v>4446.8085106382978</v>
      </c>
      <c r="H32">
        <f>47*10^-6</f>
        <v>4.6999999999999997E-5</v>
      </c>
      <c r="J32" s="1">
        <v>330</v>
      </c>
      <c r="K32" s="1">
        <f t="shared" si="17"/>
        <v>2015.6399999999999</v>
      </c>
      <c r="M32">
        <f t="shared" si="18"/>
        <v>328.12478979505653</v>
      </c>
      <c r="N32">
        <f>47*10^-6</f>
        <v>4.6999999999999997E-5</v>
      </c>
      <c r="P32" s="1">
        <f t="shared" si="19"/>
        <v>3060.63829787234</v>
      </c>
      <c r="Q32" s="1">
        <f>47*10^-6</f>
        <v>4.6999999999999997E-5</v>
      </c>
    </row>
    <row r="33" spans="1:17" x14ac:dyDescent="0.25">
      <c r="B33">
        <f t="shared" si="14"/>
        <v>0</v>
      </c>
      <c r="D33">
        <f t="shared" si="15"/>
        <v>363.05547487656116</v>
      </c>
      <c r="E33">
        <f>100*10^-6</f>
        <v>9.9999999999999991E-5</v>
      </c>
      <c r="G33" s="1">
        <f t="shared" si="16"/>
        <v>2090</v>
      </c>
      <c r="H33" s="1">
        <f>100*10^-6</f>
        <v>9.9999999999999991E-5</v>
      </c>
      <c r="K33">
        <f t="shared" si="17"/>
        <v>0</v>
      </c>
      <c r="M33">
        <f t="shared" si="18"/>
        <v>154.21865120367656</v>
      </c>
      <c r="N33">
        <f>100*10^-6</f>
        <v>9.9999999999999991E-5</v>
      </c>
      <c r="P33">
        <f t="shared" si="19"/>
        <v>1438.5</v>
      </c>
      <c r="Q33">
        <f>100*10^-6</f>
        <v>9.9999999999999991E-5</v>
      </c>
    </row>
    <row r="34" spans="1:17" x14ac:dyDescent="0.25">
      <c r="B34">
        <f t="shared" si="14"/>
        <v>0</v>
      </c>
      <c r="D34">
        <f t="shared" si="15"/>
        <v>77.245845718417272</v>
      </c>
      <c r="E34">
        <f>470*10^-6</f>
        <v>4.6999999999999999E-4</v>
      </c>
      <c r="G34">
        <f t="shared" si="16"/>
        <v>444.68085106382978</v>
      </c>
      <c r="H34">
        <f>470*10^-6</f>
        <v>4.6999999999999999E-4</v>
      </c>
      <c r="K34">
        <f t="shared" si="17"/>
        <v>0</v>
      </c>
      <c r="M34">
        <f t="shared" si="18"/>
        <v>32.812478979505656</v>
      </c>
      <c r="N34">
        <f>470*10^-6</f>
        <v>4.6999999999999999E-4</v>
      </c>
      <c r="P34">
        <f t="shared" si="19"/>
        <v>306.063829787234</v>
      </c>
      <c r="Q34">
        <f>470*10^-6</f>
        <v>4.6999999999999999E-4</v>
      </c>
    </row>
    <row r="35" spans="1:17" x14ac:dyDescent="0.25">
      <c r="B35">
        <f t="shared" si="14"/>
        <v>0</v>
      </c>
      <c r="D35">
        <f t="shared" si="15"/>
        <v>3630.5547487656113</v>
      </c>
      <c r="E35">
        <f t="shared" ref="E31:E41" si="20">10*10^-6</f>
        <v>9.9999999999999991E-6</v>
      </c>
      <c r="G35">
        <f t="shared" si="16"/>
        <v>4446.8085106382978</v>
      </c>
      <c r="H35">
        <f t="shared" ref="H33:H41" si="21">47*10^-6</f>
        <v>4.6999999999999997E-5</v>
      </c>
      <c r="K35">
        <f t="shared" si="17"/>
        <v>0</v>
      </c>
      <c r="M35">
        <f t="shared" si="18"/>
        <v>15.421865120367654</v>
      </c>
      <c r="N35">
        <f>1000*10^-6</f>
        <v>1E-3</v>
      </c>
      <c r="P35">
        <f t="shared" si="19"/>
        <v>143.84999999999997</v>
      </c>
      <c r="Q35">
        <f>1000*10^-6</f>
        <v>1E-3</v>
      </c>
    </row>
    <row r="36" spans="1:17" x14ac:dyDescent="0.25">
      <c r="B36">
        <f t="shared" si="14"/>
        <v>0</v>
      </c>
      <c r="D36">
        <f t="shared" si="15"/>
        <v>3630.5547487656113</v>
      </c>
      <c r="E36">
        <f t="shared" si="20"/>
        <v>9.9999999999999991E-6</v>
      </c>
      <c r="G36">
        <f t="shared" si="16"/>
        <v>4446.8085106382978</v>
      </c>
      <c r="H36">
        <f t="shared" si="21"/>
        <v>4.6999999999999997E-5</v>
      </c>
      <c r="K36">
        <f t="shared" si="17"/>
        <v>0</v>
      </c>
      <c r="M36">
        <f t="shared" si="18"/>
        <v>1542.1865120367659</v>
      </c>
      <c r="N36">
        <f t="shared" ref="N31:N41" si="22">10*10^-6</f>
        <v>9.9999999999999991E-6</v>
      </c>
      <c r="P36">
        <f t="shared" si="19"/>
        <v>14384.999999999998</v>
      </c>
      <c r="Q36">
        <f t="shared" ref="Q36:Q41" si="23">10*10^-6</f>
        <v>9.9999999999999991E-6</v>
      </c>
    </row>
    <row r="37" spans="1:17" x14ac:dyDescent="0.25">
      <c r="B37">
        <f t="shared" si="14"/>
        <v>0</v>
      </c>
      <c r="D37">
        <f t="shared" si="15"/>
        <v>3630.5547487656113</v>
      </c>
      <c r="E37">
        <f t="shared" si="20"/>
        <v>9.9999999999999991E-6</v>
      </c>
      <c r="G37">
        <f t="shared" si="16"/>
        <v>4446.8085106382978</v>
      </c>
      <c r="H37">
        <f t="shared" si="21"/>
        <v>4.6999999999999997E-5</v>
      </c>
      <c r="K37">
        <f t="shared" si="17"/>
        <v>0</v>
      </c>
      <c r="M37">
        <f t="shared" si="18"/>
        <v>1542.1865120367659</v>
      </c>
      <c r="N37">
        <f t="shared" si="22"/>
        <v>9.9999999999999991E-6</v>
      </c>
      <c r="P37">
        <f t="shared" si="19"/>
        <v>14384.999999999998</v>
      </c>
      <c r="Q37">
        <f t="shared" si="23"/>
        <v>9.9999999999999991E-6</v>
      </c>
    </row>
    <row r="38" spans="1:17" x14ac:dyDescent="0.25">
      <c r="B38">
        <f t="shared" si="14"/>
        <v>0</v>
      </c>
      <c r="D38">
        <f t="shared" si="15"/>
        <v>3630.5547487656113</v>
      </c>
      <c r="E38">
        <f t="shared" si="20"/>
        <v>9.9999999999999991E-6</v>
      </c>
      <c r="G38">
        <f t="shared" si="16"/>
        <v>4446.8085106382978</v>
      </c>
      <c r="H38">
        <f t="shared" si="21"/>
        <v>4.6999999999999997E-5</v>
      </c>
      <c r="K38">
        <f t="shared" si="17"/>
        <v>0</v>
      </c>
      <c r="M38">
        <f t="shared" si="18"/>
        <v>1542.1865120367659</v>
      </c>
      <c r="N38">
        <f t="shared" si="22"/>
        <v>9.9999999999999991E-6</v>
      </c>
      <c r="P38">
        <f t="shared" si="19"/>
        <v>14384.999999999998</v>
      </c>
      <c r="Q38">
        <f t="shared" si="23"/>
        <v>9.9999999999999991E-6</v>
      </c>
    </row>
    <row r="39" spans="1:17" x14ac:dyDescent="0.25">
      <c r="B39">
        <f t="shared" si="14"/>
        <v>0</v>
      </c>
      <c r="D39">
        <f t="shared" si="15"/>
        <v>3630.5547487656113</v>
      </c>
      <c r="E39">
        <f t="shared" si="20"/>
        <v>9.9999999999999991E-6</v>
      </c>
      <c r="G39">
        <f t="shared" si="16"/>
        <v>4446.8085106382978</v>
      </c>
      <c r="H39">
        <f t="shared" si="21"/>
        <v>4.6999999999999997E-5</v>
      </c>
      <c r="K39">
        <f t="shared" si="17"/>
        <v>0</v>
      </c>
      <c r="M39">
        <f t="shared" si="18"/>
        <v>1542.1865120367659</v>
      </c>
      <c r="N39">
        <f t="shared" si="22"/>
        <v>9.9999999999999991E-6</v>
      </c>
      <c r="P39">
        <f t="shared" si="19"/>
        <v>14384.999999999998</v>
      </c>
      <c r="Q39">
        <f t="shared" si="23"/>
        <v>9.9999999999999991E-6</v>
      </c>
    </row>
    <row r="40" spans="1:17" x14ac:dyDescent="0.25">
      <c r="B40">
        <f t="shared" si="14"/>
        <v>0</v>
      </c>
      <c r="D40">
        <f t="shared" si="15"/>
        <v>3630.5547487656113</v>
      </c>
      <c r="E40">
        <f t="shared" si="20"/>
        <v>9.9999999999999991E-6</v>
      </c>
      <c r="G40">
        <f t="shared" si="16"/>
        <v>4446.8085106382978</v>
      </c>
      <c r="H40">
        <f t="shared" si="21"/>
        <v>4.6999999999999997E-5</v>
      </c>
      <c r="K40">
        <f t="shared" si="17"/>
        <v>0</v>
      </c>
      <c r="M40">
        <f t="shared" si="18"/>
        <v>1542.1865120367659</v>
      </c>
      <c r="N40">
        <f t="shared" si="22"/>
        <v>9.9999999999999991E-6</v>
      </c>
      <c r="P40">
        <f t="shared" si="19"/>
        <v>14384.999999999998</v>
      </c>
      <c r="Q40">
        <f t="shared" si="23"/>
        <v>9.9999999999999991E-6</v>
      </c>
    </row>
    <row r="41" spans="1:17" x14ac:dyDescent="0.25">
      <c r="B41">
        <f t="shared" si="14"/>
        <v>0</v>
      </c>
      <c r="D41">
        <f t="shared" si="15"/>
        <v>3630.5547487656113</v>
      </c>
      <c r="E41">
        <f t="shared" si="20"/>
        <v>9.9999999999999991E-6</v>
      </c>
      <c r="G41">
        <f t="shared" si="16"/>
        <v>4446.8085106382978</v>
      </c>
      <c r="H41">
        <f t="shared" si="21"/>
        <v>4.6999999999999997E-5</v>
      </c>
      <c r="K41">
        <f t="shared" si="17"/>
        <v>0</v>
      </c>
      <c r="M41">
        <f t="shared" si="18"/>
        <v>1542.1865120367659</v>
      </c>
      <c r="N41">
        <f t="shared" si="22"/>
        <v>9.9999999999999991E-6</v>
      </c>
      <c r="P41">
        <f t="shared" si="19"/>
        <v>14384.999999999998</v>
      </c>
      <c r="Q41">
        <f t="shared" si="23"/>
        <v>9.9999999999999991E-6</v>
      </c>
    </row>
    <row r="43" spans="1:17" x14ac:dyDescent="0.25">
      <c r="A43" s="1" t="s">
        <v>22</v>
      </c>
      <c r="B43">
        <v>4.7</v>
      </c>
      <c r="C43" t="s">
        <v>23</v>
      </c>
      <c r="D43" s="1" t="s">
        <v>24</v>
      </c>
      <c r="E43">
        <v>0.6</v>
      </c>
      <c r="J43" s="1" t="s">
        <v>22</v>
      </c>
      <c r="K43">
        <v>4.7</v>
      </c>
      <c r="L43" t="s">
        <v>23</v>
      </c>
      <c r="M43" s="1" t="s">
        <v>24</v>
      </c>
      <c r="N43">
        <v>2.5</v>
      </c>
    </row>
    <row r="45" spans="1:17" x14ac:dyDescent="0.25">
      <c r="A45" s="1" t="s">
        <v>10</v>
      </c>
      <c r="B45" s="14">
        <f>E43*$B$8</f>
        <v>7.1999999999999993</v>
      </c>
      <c r="D45" s="1" t="s">
        <v>6</v>
      </c>
      <c r="E45" s="14">
        <f>$B$10*E43</f>
        <v>41.316574180419494</v>
      </c>
      <c r="G45" s="1" t="s">
        <v>7</v>
      </c>
      <c r="H45" s="14">
        <v>0.1</v>
      </c>
      <c r="J45" s="1" t="s">
        <v>10</v>
      </c>
      <c r="K45">
        <v>40</v>
      </c>
      <c r="M45" s="1" t="s">
        <v>6</v>
      </c>
      <c r="N45">
        <f>N43*$K$10</f>
        <v>64.843739435000728</v>
      </c>
      <c r="P45" s="1" t="s">
        <v>7</v>
      </c>
      <c r="Q45">
        <f>N43*$K$12</f>
        <v>0.14384999999999998</v>
      </c>
    </row>
    <row r="46" spans="1:17" x14ac:dyDescent="0.25">
      <c r="A46" s="22" t="s">
        <v>17</v>
      </c>
      <c r="B46" s="22" t="s">
        <v>16</v>
      </c>
      <c r="D46" s="22" t="s">
        <v>18</v>
      </c>
      <c r="E46" s="22" t="s">
        <v>19</v>
      </c>
      <c r="G46" s="22" t="s">
        <v>20</v>
      </c>
      <c r="H46" s="22" t="s">
        <v>21</v>
      </c>
      <c r="J46" s="22" t="s">
        <v>17</v>
      </c>
      <c r="K46" s="22" t="s">
        <v>16</v>
      </c>
      <c r="M46" s="22" t="s">
        <v>18</v>
      </c>
      <c r="N46" s="22" t="s">
        <v>19</v>
      </c>
      <c r="P46" s="22" t="s">
        <v>20</v>
      </c>
      <c r="Q46" s="22" t="s">
        <v>21</v>
      </c>
    </row>
    <row r="47" spans="1:17" x14ac:dyDescent="0.25">
      <c r="A47">
        <v>100</v>
      </c>
      <c r="B47">
        <f>$B$45*A47/$B$43</f>
        <v>153.19148936170211</v>
      </c>
      <c r="D47">
        <f>$B$43/($E$45*E47)</f>
        <v>11375.580123066924</v>
      </c>
      <c r="E47">
        <f>10*10^-6</f>
        <v>9.9999999999999991E-6</v>
      </c>
      <c r="G47" s="1">
        <f>$H$45/($B$43*H47)</f>
        <v>2127.6595744680853</v>
      </c>
      <c r="H47" s="1">
        <f>10*10^-6</f>
        <v>9.9999999999999991E-6</v>
      </c>
      <c r="J47">
        <v>100</v>
      </c>
      <c r="K47">
        <f>$K$45*J47/$K$43</f>
        <v>851.063829787234</v>
      </c>
      <c r="M47" s="19">
        <f>$K$43/($N$45*N47)</f>
        <v>7248.1939520333699</v>
      </c>
      <c r="N47" s="19">
        <f>10*10^-6</f>
        <v>9.9999999999999991E-6</v>
      </c>
      <c r="P47" s="1">
        <f>$Q$45/($K$43*Q47)</f>
        <v>3060.63829787234</v>
      </c>
      <c r="Q47" s="1">
        <f>10*10^-6</f>
        <v>9.9999999999999991E-6</v>
      </c>
    </row>
    <row r="48" spans="1:17" x14ac:dyDescent="0.25">
      <c r="A48" s="19">
        <v>220</v>
      </c>
      <c r="B48">
        <f>$B$45*A48/$B$43</f>
        <v>337.02127659574461</v>
      </c>
      <c r="D48" s="1">
        <f t="shared" ref="D48:D58" si="24">$B$43/($E$45*E48)</f>
        <v>5170.7182377576919</v>
      </c>
      <c r="E48" s="1">
        <f>22*10^-6</f>
        <v>2.1999999999999999E-5</v>
      </c>
      <c r="G48" s="19">
        <f t="shared" ref="G48:G58" si="25">$H$45/($B$43*H48)</f>
        <v>967.11798839458413</v>
      </c>
      <c r="H48" s="19">
        <f>22*10^-6</f>
        <v>2.1999999999999999E-5</v>
      </c>
      <c r="J48" s="19">
        <v>220</v>
      </c>
      <c r="K48">
        <f t="shared" ref="K48:K57" si="26">$K$45*J48/$K$43</f>
        <v>1872.3404255319149</v>
      </c>
      <c r="M48" s="1">
        <f t="shared" ref="M48:M58" si="27">$K$43/($N$45*N48)</f>
        <v>3294.6336145606228</v>
      </c>
      <c r="N48" s="1">
        <f>22*10^-6</f>
        <v>2.1999999999999999E-5</v>
      </c>
      <c r="P48" s="19">
        <f t="shared" ref="P48:P58" si="28">$Q$45/($K$43*Q48)</f>
        <v>1391.199226305609</v>
      </c>
      <c r="Q48" s="19">
        <f>22*10^-6</f>
        <v>2.1999999999999999E-5</v>
      </c>
    </row>
    <row r="49" spans="1:17" x14ac:dyDescent="0.25">
      <c r="A49" s="19">
        <v>330</v>
      </c>
      <c r="B49" s="19">
        <f t="shared" ref="B48:B65" si="29">$B$45*A49/$B$43</f>
        <v>505.53191489361689</v>
      </c>
      <c r="D49" s="19">
        <f t="shared" si="24"/>
        <v>2420.3361963972179</v>
      </c>
      <c r="E49" s="19">
        <f>47*10^-6</f>
        <v>4.6999999999999997E-5</v>
      </c>
      <c r="G49" s="19">
        <f t="shared" si="25"/>
        <v>452.69352648257131</v>
      </c>
      <c r="H49" s="19">
        <f>47*10^-6</f>
        <v>4.6999999999999997E-5</v>
      </c>
      <c r="J49" s="19">
        <v>330</v>
      </c>
      <c r="K49">
        <f t="shared" si="26"/>
        <v>2808.5106382978724</v>
      </c>
      <c r="M49" s="19">
        <f t="shared" si="27"/>
        <v>1542.1689259645468</v>
      </c>
      <c r="N49" s="19">
        <f>47*10^-6</f>
        <v>4.6999999999999997E-5</v>
      </c>
      <c r="P49">
        <f t="shared" si="28"/>
        <v>651.1996378451787</v>
      </c>
      <c r="Q49" s="19">
        <f>47*10^-6</f>
        <v>4.6999999999999997E-5</v>
      </c>
    </row>
    <row r="50" spans="1:17" x14ac:dyDescent="0.25">
      <c r="A50" s="19">
        <v>750</v>
      </c>
      <c r="B50" s="19">
        <f t="shared" si="29"/>
        <v>1148.9361702127658</v>
      </c>
      <c r="D50" s="19">
        <f t="shared" si="24"/>
        <v>1137.5580123066925</v>
      </c>
      <c r="E50" s="19">
        <f>100*10^-6</f>
        <v>9.9999999999999991E-5</v>
      </c>
      <c r="G50">
        <f t="shared" si="25"/>
        <v>212.76595744680853</v>
      </c>
      <c r="H50" s="19">
        <f>100*10^-6</f>
        <v>9.9999999999999991E-5</v>
      </c>
      <c r="J50" s="19">
        <v>750</v>
      </c>
      <c r="K50" s="19">
        <f t="shared" si="26"/>
        <v>6382.9787234042551</v>
      </c>
      <c r="M50" s="19">
        <f t="shared" si="27"/>
        <v>724.81939520333708</v>
      </c>
      <c r="N50">
        <f>100*10^-6</f>
        <v>9.9999999999999991E-5</v>
      </c>
      <c r="P50">
        <f t="shared" si="28"/>
        <v>306.063829787234</v>
      </c>
      <c r="Q50">
        <f>100*10^-6</f>
        <v>9.9999999999999991E-5</v>
      </c>
    </row>
    <row r="51" spans="1:17" x14ac:dyDescent="0.25">
      <c r="A51" s="1">
        <v>1000</v>
      </c>
      <c r="B51" s="1">
        <f t="shared" si="29"/>
        <v>1531.9148936170211</v>
      </c>
      <c r="D51">
        <f t="shared" si="24"/>
        <v>242.03361963972179</v>
      </c>
      <c r="E51">
        <f>470*10^-6</f>
        <v>4.6999999999999999E-4</v>
      </c>
      <c r="G51">
        <f t="shared" si="25"/>
        <v>45.269352648257133</v>
      </c>
      <c r="H51">
        <f>470*10^-6</f>
        <v>4.6999999999999999E-4</v>
      </c>
      <c r="J51" s="19">
        <v>1000</v>
      </c>
      <c r="K51" s="19">
        <f t="shared" si="26"/>
        <v>8510.6382978723395</v>
      </c>
      <c r="M51" s="19">
        <f t="shared" si="27"/>
        <v>154.21689259645467</v>
      </c>
      <c r="N51">
        <f>470*10^-6</f>
        <v>4.6999999999999999E-4</v>
      </c>
      <c r="P51">
        <f t="shared" si="28"/>
        <v>65.119963784517864</v>
      </c>
      <c r="Q51">
        <f>470*10^-6</f>
        <v>4.6999999999999999E-4</v>
      </c>
    </row>
    <row r="52" spans="1:17" x14ac:dyDescent="0.25">
      <c r="A52" s="19">
        <v>1200</v>
      </c>
      <c r="B52">
        <f t="shared" si="29"/>
        <v>1838.2978723404256</v>
      </c>
      <c r="D52">
        <f t="shared" si="24"/>
        <v>11375.580123066924</v>
      </c>
      <c r="E52">
        <f t="shared" ref="E52:E58" si="30">10*10^-6</f>
        <v>9.9999999999999991E-6</v>
      </c>
      <c r="G52">
        <f t="shared" si="25"/>
        <v>452.69352648257131</v>
      </c>
      <c r="H52">
        <f t="shared" ref="H52:H58" si="31">47*10^-6</f>
        <v>4.6999999999999997E-5</v>
      </c>
      <c r="J52" s="19">
        <v>1200</v>
      </c>
      <c r="K52">
        <f t="shared" si="26"/>
        <v>10212.765957446809</v>
      </c>
      <c r="M52" s="19">
        <f t="shared" si="27"/>
        <v>72.481939520333697</v>
      </c>
      <c r="N52">
        <f>1000*10^-6</f>
        <v>1E-3</v>
      </c>
      <c r="P52">
        <f t="shared" si="28"/>
        <v>30.606382978723399</v>
      </c>
      <c r="Q52">
        <f>1000*10^-6</f>
        <v>1E-3</v>
      </c>
    </row>
    <row r="53" spans="1:17" x14ac:dyDescent="0.25">
      <c r="A53" s="19">
        <v>1800</v>
      </c>
      <c r="B53">
        <f t="shared" si="29"/>
        <v>2757.4468085106378</v>
      </c>
      <c r="D53">
        <f t="shared" si="24"/>
        <v>11375.580123066924</v>
      </c>
      <c r="E53">
        <f t="shared" si="30"/>
        <v>9.9999999999999991E-6</v>
      </c>
      <c r="G53">
        <f t="shared" si="25"/>
        <v>452.69352648257131</v>
      </c>
      <c r="H53">
        <f t="shared" si="31"/>
        <v>4.6999999999999997E-5</v>
      </c>
      <c r="J53" s="19">
        <v>1800</v>
      </c>
      <c r="K53">
        <f t="shared" si="26"/>
        <v>15319.148936170212</v>
      </c>
      <c r="M53" s="19">
        <f t="shared" si="27"/>
        <v>7248.1939520333699</v>
      </c>
      <c r="N53">
        <f t="shared" ref="N53:N58" si="32">10*10^-6</f>
        <v>9.9999999999999991E-6</v>
      </c>
      <c r="P53">
        <f t="shared" si="28"/>
        <v>3060.63829787234</v>
      </c>
      <c r="Q53">
        <f t="shared" ref="Q53:Q58" si="33">10*10^-6</f>
        <v>9.9999999999999991E-6</v>
      </c>
    </row>
    <row r="54" spans="1:17" x14ac:dyDescent="0.25">
      <c r="A54" s="19">
        <v>2000</v>
      </c>
      <c r="B54">
        <f t="shared" si="29"/>
        <v>3063.8297872340422</v>
      </c>
      <c r="D54">
        <f t="shared" si="24"/>
        <v>11375.580123066924</v>
      </c>
      <c r="E54">
        <f t="shared" si="30"/>
        <v>9.9999999999999991E-6</v>
      </c>
      <c r="G54">
        <f t="shared" si="25"/>
        <v>452.69352648257131</v>
      </c>
      <c r="H54">
        <f t="shared" si="31"/>
        <v>4.6999999999999997E-5</v>
      </c>
      <c r="J54" s="19">
        <v>2000</v>
      </c>
      <c r="K54">
        <f t="shared" si="26"/>
        <v>17021.276595744679</v>
      </c>
      <c r="M54" s="19">
        <f t="shared" si="27"/>
        <v>7248.1939520333699</v>
      </c>
      <c r="N54">
        <f t="shared" si="32"/>
        <v>9.9999999999999991E-6</v>
      </c>
      <c r="P54">
        <f t="shared" si="28"/>
        <v>3060.63829787234</v>
      </c>
      <c r="Q54">
        <f t="shared" si="33"/>
        <v>9.9999999999999991E-6</v>
      </c>
    </row>
    <row r="55" spans="1:17" x14ac:dyDescent="0.25">
      <c r="A55" s="19">
        <v>2200</v>
      </c>
      <c r="B55">
        <f t="shared" si="29"/>
        <v>3370.2127659574462</v>
      </c>
      <c r="D55">
        <f t="shared" si="24"/>
        <v>11375.580123066924</v>
      </c>
      <c r="E55">
        <f t="shared" si="30"/>
        <v>9.9999999999999991E-6</v>
      </c>
      <c r="G55">
        <f t="shared" si="25"/>
        <v>452.69352648257131</v>
      </c>
      <c r="H55">
        <f t="shared" si="31"/>
        <v>4.6999999999999997E-5</v>
      </c>
      <c r="J55" s="19">
        <v>2200</v>
      </c>
      <c r="K55">
        <f t="shared" si="26"/>
        <v>18723.404255319147</v>
      </c>
      <c r="M55" s="19">
        <f t="shared" si="27"/>
        <v>7248.1939520333699</v>
      </c>
      <c r="N55">
        <f t="shared" si="32"/>
        <v>9.9999999999999991E-6</v>
      </c>
      <c r="P55">
        <f t="shared" si="28"/>
        <v>3060.63829787234</v>
      </c>
      <c r="Q55">
        <f t="shared" si="33"/>
        <v>9.9999999999999991E-6</v>
      </c>
    </row>
    <row r="56" spans="1:17" x14ac:dyDescent="0.25">
      <c r="A56" s="19">
        <v>560</v>
      </c>
      <c r="B56">
        <f t="shared" si="29"/>
        <v>857.87234042553177</v>
      </c>
      <c r="D56">
        <f t="shared" si="24"/>
        <v>11375.580123066924</v>
      </c>
      <c r="E56">
        <f t="shared" si="30"/>
        <v>9.9999999999999991E-6</v>
      </c>
      <c r="G56">
        <f t="shared" si="25"/>
        <v>452.69352648257131</v>
      </c>
      <c r="H56">
        <f t="shared" si="31"/>
        <v>4.6999999999999997E-5</v>
      </c>
      <c r="J56" s="1">
        <v>560</v>
      </c>
      <c r="K56" s="1">
        <f t="shared" si="26"/>
        <v>4765.9574468085102</v>
      </c>
      <c r="M56" s="19">
        <f t="shared" si="27"/>
        <v>7248.1939520333699</v>
      </c>
      <c r="N56">
        <f t="shared" si="32"/>
        <v>9.9999999999999991E-6</v>
      </c>
      <c r="P56">
        <f t="shared" si="28"/>
        <v>3060.63829787234</v>
      </c>
      <c r="Q56">
        <f t="shared" si="33"/>
        <v>9.9999999999999991E-6</v>
      </c>
    </row>
    <row r="57" spans="1:17" x14ac:dyDescent="0.25">
      <c r="A57" s="19">
        <v>820</v>
      </c>
      <c r="B57">
        <f t="shared" si="29"/>
        <v>1256.1702127659571</v>
      </c>
      <c r="D57">
        <f t="shared" si="24"/>
        <v>11375.580123066924</v>
      </c>
      <c r="E57">
        <f t="shared" si="30"/>
        <v>9.9999999999999991E-6</v>
      </c>
      <c r="G57">
        <f t="shared" si="25"/>
        <v>452.69352648257131</v>
      </c>
      <c r="H57">
        <f t="shared" si="31"/>
        <v>4.6999999999999997E-5</v>
      </c>
      <c r="J57" s="19">
        <v>820</v>
      </c>
      <c r="K57">
        <f t="shared" si="26"/>
        <v>6978.7234042553191</v>
      </c>
      <c r="M57" s="19">
        <f t="shared" si="27"/>
        <v>7248.1939520333699</v>
      </c>
      <c r="N57">
        <f t="shared" si="32"/>
        <v>9.9999999999999991E-6</v>
      </c>
      <c r="P57">
        <f t="shared" si="28"/>
        <v>3060.63829787234</v>
      </c>
      <c r="Q57">
        <f t="shared" si="33"/>
        <v>9.9999999999999991E-6</v>
      </c>
    </row>
    <row r="58" spans="1:17" x14ac:dyDescent="0.25">
      <c r="B58">
        <f t="shared" si="29"/>
        <v>0</v>
      </c>
      <c r="D58">
        <f t="shared" si="24"/>
        <v>11375.580123066924</v>
      </c>
      <c r="E58">
        <f t="shared" si="30"/>
        <v>9.9999999999999991E-6</v>
      </c>
      <c r="G58">
        <f t="shared" si="25"/>
        <v>452.69352648257131</v>
      </c>
      <c r="H58">
        <f t="shared" si="31"/>
        <v>4.6999999999999997E-5</v>
      </c>
      <c r="K58">
        <f t="shared" ref="K48:K58" si="34">$K$28*J58/$K$43</f>
        <v>0</v>
      </c>
      <c r="M58" s="19">
        <f t="shared" si="27"/>
        <v>7248.1939520333699</v>
      </c>
      <c r="N58">
        <f t="shared" si="32"/>
        <v>9.9999999999999991E-6</v>
      </c>
      <c r="P58">
        <f t="shared" si="28"/>
        <v>3060.63829787234</v>
      </c>
      <c r="Q58">
        <f t="shared" si="33"/>
        <v>9.9999999999999991E-6</v>
      </c>
    </row>
    <row r="59" spans="1:17" x14ac:dyDescent="0.25">
      <c r="B59">
        <f t="shared" si="29"/>
        <v>0</v>
      </c>
    </row>
    <row r="60" spans="1:17" x14ac:dyDescent="0.25">
      <c r="A60" s="1"/>
      <c r="B60">
        <f t="shared" si="29"/>
        <v>0</v>
      </c>
    </row>
    <row r="61" spans="1:17" x14ac:dyDescent="0.25">
      <c r="B61">
        <f t="shared" si="29"/>
        <v>0</v>
      </c>
    </row>
    <row r="62" spans="1:17" x14ac:dyDescent="0.25">
      <c r="A62" s="1"/>
      <c r="B62">
        <f t="shared" si="29"/>
        <v>0</v>
      </c>
    </row>
    <row r="63" spans="1:17" x14ac:dyDescent="0.25">
      <c r="B63">
        <f t="shared" si="29"/>
        <v>0</v>
      </c>
    </row>
    <row r="64" spans="1:17" x14ac:dyDescent="0.25">
      <c r="B64">
        <f t="shared" si="29"/>
        <v>0</v>
      </c>
    </row>
    <row r="65" spans="2:2" x14ac:dyDescent="0.25">
      <c r="B65">
        <f t="shared" si="29"/>
        <v>0</v>
      </c>
    </row>
  </sheetData>
  <mergeCells count="2">
    <mergeCell ref="A1:C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77A2-64C7-4558-925C-765001584139}">
  <dimension ref="A1:Q58"/>
  <sheetViews>
    <sheetView tabSelected="1" topLeftCell="G25" workbookViewId="0">
      <selection activeCell="N48" sqref="N48"/>
    </sheetView>
  </sheetViews>
  <sheetFormatPr baseColWidth="10" defaultRowHeight="15" x14ac:dyDescent="0.25"/>
  <cols>
    <col min="9" max="9" width="4.28515625" customWidth="1"/>
  </cols>
  <sheetData>
    <row r="1" spans="1:16" x14ac:dyDescent="0.25">
      <c r="A1" s="12" t="s">
        <v>25</v>
      </c>
      <c r="B1" s="12"/>
      <c r="C1" s="12"/>
      <c r="I1" s="21"/>
      <c r="J1" s="12" t="s">
        <v>26</v>
      </c>
      <c r="K1" s="12"/>
      <c r="L1" s="12"/>
    </row>
    <row r="2" spans="1:16" x14ac:dyDescent="0.25">
      <c r="A2" s="1" t="s">
        <v>0</v>
      </c>
      <c r="B2" s="1" t="s">
        <v>1</v>
      </c>
      <c r="C2" s="1" t="s">
        <v>2</v>
      </c>
      <c r="I2" s="21"/>
      <c r="J2" s="1" t="s">
        <v>0</v>
      </c>
      <c r="K2" s="1" t="s">
        <v>1</v>
      </c>
      <c r="L2" s="1" t="s">
        <v>2</v>
      </c>
    </row>
    <row r="3" spans="1:16" x14ac:dyDescent="0.25">
      <c r="A3">
        <v>1</v>
      </c>
      <c r="B3">
        <v>2</v>
      </c>
      <c r="C3">
        <v>65</v>
      </c>
      <c r="I3" s="21"/>
      <c r="J3">
        <v>1</v>
      </c>
      <c r="K3">
        <v>31</v>
      </c>
      <c r="L3">
        <v>215.25</v>
      </c>
    </row>
    <row r="4" spans="1:16" x14ac:dyDescent="0.25">
      <c r="I4" s="21"/>
      <c r="L4" s="19"/>
    </row>
    <row r="5" spans="1:16" x14ac:dyDescent="0.25">
      <c r="A5" s="4" t="s">
        <v>3</v>
      </c>
      <c r="B5" s="4" t="s">
        <v>4</v>
      </c>
      <c r="D5" s="2" t="s">
        <v>11</v>
      </c>
      <c r="E5" s="3" t="s">
        <v>10</v>
      </c>
      <c r="F5" s="3" t="s">
        <v>6</v>
      </c>
      <c r="G5" s="3" t="s">
        <v>7</v>
      </c>
      <c r="I5" s="21"/>
      <c r="J5" s="4" t="s">
        <v>14</v>
      </c>
      <c r="K5" s="4" t="s">
        <v>15</v>
      </c>
      <c r="M5" s="2" t="s">
        <v>11</v>
      </c>
      <c r="N5" s="3" t="s">
        <v>10</v>
      </c>
      <c r="O5" s="3" t="s">
        <v>6</v>
      </c>
      <c r="P5" s="3" t="s">
        <v>7</v>
      </c>
    </row>
    <row r="6" spans="1:16" x14ac:dyDescent="0.25">
      <c r="A6" s="5">
        <f>SQRT(C3)</f>
        <v>8.0622577482985491</v>
      </c>
      <c r="B6" s="5">
        <f>2*PI()/A6</f>
        <v>0.77933322195083421</v>
      </c>
      <c r="D6" s="13">
        <v>0.1</v>
      </c>
      <c r="E6" s="14">
        <f t="shared" ref="E6:E26" si="0">D6*$B$8</f>
        <v>0.12</v>
      </c>
      <c r="F6" s="14">
        <f t="shared" ref="F6:F26" si="1">$B$10*D6</f>
        <v>0.30795556154943554</v>
      </c>
      <c r="G6" s="14">
        <f t="shared" ref="G6:G26" si="2">$B$12*D6</f>
        <v>1.1689998329262513E-2</v>
      </c>
      <c r="I6" s="21"/>
      <c r="J6" s="5">
        <v>1.9400000000000001E-2</v>
      </c>
      <c r="K6" s="5">
        <f>0.2122-J6</f>
        <v>0.1928</v>
      </c>
      <c r="M6" s="28">
        <v>2</v>
      </c>
      <c r="N6" s="20">
        <f>M6*$K$8</f>
        <v>23.851546391752574</v>
      </c>
      <c r="O6" s="20">
        <f>$K$10*M6</f>
        <v>614.73057710702506</v>
      </c>
      <c r="P6" s="20">
        <f>$K$12*M6</f>
        <v>0.23135999999999998</v>
      </c>
    </row>
    <row r="7" spans="1:16" x14ac:dyDescent="0.25">
      <c r="A7" s="4" t="s">
        <v>5</v>
      </c>
      <c r="B7" s="6" t="s">
        <v>10</v>
      </c>
      <c r="D7" s="14">
        <v>0.2</v>
      </c>
      <c r="E7" s="14">
        <f t="shared" si="0"/>
        <v>0.24</v>
      </c>
      <c r="F7" s="14">
        <f t="shared" si="1"/>
        <v>0.61591112309887108</v>
      </c>
      <c r="G7" s="14">
        <f t="shared" si="2"/>
        <v>2.3379996658525026E-2</v>
      </c>
      <c r="I7" s="21"/>
      <c r="J7" s="4"/>
      <c r="K7" s="6" t="s">
        <v>10</v>
      </c>
      <c r="M7" s="27">
        <v>2.5</v>
      </c>
      <c r="N7" s="27">
        <f t="shared" ref="N7:N26" si="3">M7*$K$8</f>
        <v>29.814432989690719</v>
      </c>
      <c r="O7" s="27">
        <f t="shared" ref="O7:O26" si="4">$K$10*M7</f>
        <v>768.41322138378132</v>
      </c>
      <c r="P7" s="27">
        <f t="shared" ref="P7:P26" si="5">$K$12*M7</f>
        <v>0.28919999999999996</v>
      </c>
    </row>
    <row r="8" spans="1:16" x14ac:dyDescent="0.25">
      <c r="A8" s="5">
        <f>B3</f>
        <v>2</v>
      </c>
      <c r="B8" s="7">
        <f>0.6*A8</f>
        <v>1.2</v>
      </c>
      <c r="D8" s="13">
        <v>0.3</v>
      </c>
      <c r="E8" s="14">
        <f t="shared" si="0"/>
        <v>0.36</v>
      </c>
      <c r="F8" s="14">
        <f t="shared" si="1"/>
        <v>0.92386668464830646</v>
      </c>
      <c r="G8" s="14">
        <f t="shared" si="2"/>
        <v>3.5069994987787539E-2</v>
      </c>
      <c r="I8" s="21"/>
      <c r="J8" s="5"/>
      <c r="K8" s="7">
        <f>1.2*K6/J6</f>
        <v>11.925773195876287</v>
      </c>
      <c r="M8" s="13">
        <v>3</v>
      </c>
      <c r="N8" s="14">
        <f t="shared" si="3"/>
        <v>35.77731958762886</v>
      </c>
      <c r="O8" s="14">
        <f t="shared" si="4"/>
        <v>922.09586566053758</v>
      </c>
      <c r="P8" s="14">
        <f t="shared" si="5"/>
        <v>0.34703999999999996</v>
      </c>
    </row>
    <row r="9" spans="1:16" x14ac:dyDescent="0.25">
      <c r="A9" s="4" t="s">
        <v>8</v>
      </c>
      <c r="B9" s="6" t="s">
        <v>6</v>
      </c>
      <c r="D9" s="23">
        <v>0.4</v>
      </c>
      <c r="E9" s="23">
        <f t="shared" si="0"/>
        <v>0.48</v>
      </c>
      <c r="F9" s="23">
        <f t="shared" si="1"/>
        <v>1.2318222461977422</v>
      </c>
      <c r="G9" s="23">
        <f t="shared" si="2"/>
        <v>4.6759993317050053E-2</v>
      </c>
      <c r="I9" s="21"/>
      <c r="J9" s="4" t="s">
        <v>8</v>
      </c>
      <c r="K9" s="6" t="s">
        <v>6</v>
      </c>
      <c r="M9" s="14">
        <v>0.4</v>
      </c>
      <c r="N9" s="14">
        <f t="shared" si="3"/>
        <v>4.7703092783505152</v>
      </c>
      <c r="O9" s="14">
        <f t="shared" si="4"/>
        <v>122.94611542140501</v>
      </c>
      <c r="P9" s="14">
        <f t="shared" si="5"/>
        <v>4.6272000000000001E-2</v>
      </c>
    </row>
    <row r="10" spans="1:16" x14ac:dyDescent="0.25">
      <c r="A10" s="5">
        <f>0.5*B6</f>
        <v>0.3896666109754171</v>
      </c>
      <c r="B10" s="11">
        <f>B8/A10</f>
        <v>3.0795556154943551</v>
      </c>
      <c r="D10" s="13">
        <v>0.04</v>
      </c>
      <c r="E10" s="14">
        <f t="shared" si="0"/>
        <v>4.8000000000000001E-2</v>
      </c>
      <c r="F10" s="14">
        <f t="shared" si="1"/>
        <v>0.12318222461977421</v>
      </c>
      <c r="G10" s="14">
        <f t="shared" si="2"/>
        <v>4.6759993317050056E-3</v>
      </c>
      <c r="I10" s="21"/>
      <c r="J10" s="5">
        <f>2*J6</f>
        <v>3.8800000000000001E-2</v>
      </c>
      <c r="K10" s="11">
        <f>K8/J10</f>
        <v>307.36528855351253</v>
      </c>
      <c r="M10" s="13">
        <v>0.04</v>
      </c>
      <c r="N10" s="14">
        <f t="shared" si="3"/>
        <v>0.47703092783505152</v>
      </c>
      <c r="O10" s="14">
        <f t="shared" si="4"/>
        <v>12.294611542140501</v>
      </c>
      <c r="P10" s="14">
        <f t="shared" si="5"/>
        <v>4.6271999999999997E-3</v>
      </c>
    </row>
    <row r="11" spans="1:16" x14ac:dyDescent="0.25">
      <c r="A11" s="4" t="s">
        <v>9</v>
      </c>
      <c r="B11" s="6" t="s">
        <v>7</v>
      </c>
      <c r="D11" s="14">
        <v>0.39</v>
      </c>
      <c r="E11" s="14">
        <f t="shared" si="0"/>
        <v>0.46799999999999997</v>
      </c>
      <c r="F11" s="14">
        <f t="shared" si="1"/>
        <v>1.2010266900427986</v>
      </c>
      <c r="G11" s="14">
        <f t="shared" si="2"/>
        <v>4.55909934841238E-2</v>
      </c>
      <c r="I11" s="21"/>
      <c r="J11" s="4" t="s">
        <v>9</v>
      </c>
      <c r="K11" s="6" t="s">
        <v>7</v>
      </c>
      <c r="M11" s="14">
        <v>0.39</v>
      </c>
      <c r="N11" s="14">
        <f t="shared" si="3"/>
        <v>4.6510515463917521</v>
      </c>
      <c r="O11" s="14">
        <f t="shared" si="4"/>
        <v>119.87246253586989</v>
      </c>
      <c r="P11" s="14">
        <f t="shared" si="5"/>
        <v>4.5115200000000001E-2</v>
      </c>
    </row>
    <row r="12" spans="1:16" x14ac:dyDescent="0.25">
      <c r="A12" s="5">
        <f>0.125*B6</f>
        <v>9.7416652743854276E-2</v>
      </c>
      <c r="B12" s="7">
        <f>B8*A12</f>
        <v>0.11689998329262513</v>
      </c>
      <c r="D12" s="13">
        <v>0.7</v>
      </c>
      <c r="E12" s="14">
        <f t="shared" si="0"/>
        <v>0.84</v>
      </c>
      <c r="F12" s="14">
        <f t="shared" si="1"/>
        <v>2.1556889308460483</v>
      </c>
      <c r="G12" s="14">
        <f t="shared" si="2"/>
        <v>8.1829988304837592E-2</v>
      </c>
      <c r="I12" s="21"/>
      <c r="J12" s="5">
        <f>0.5*J6</f>
        <v>9.7000000000000003E-3</v>
      </c>
      <c r="K12" s="7">
        <f>K8*J12</f>
        <v>0.11567999999999999</v>
      </c>
      <c r="M12" s="13">
        <v>0.7</v>
      </c>
      <c r="N12" s="14">
        <f t="shared" si="3"/>
        <v>8.3480412371134012</v>
      </c>
      <c r="O12" s="14">
        <f t="shared" si="4"/>
        <v>215.15570198745877</v>
      </c>
      <c r="P12" s="14">
        <f t="shared" si="5"/>
        <v>8.0975999999999992E-2</v>
      </c>
    </row>
    <row r="13" spans="1:16" x14ac:dyDescent="0.25">
      <c r="D13" s="14">
        <v>0.8</v>
      </c>
      <c r="E13" s="14">
        <f t="shared" si="0"/>
        <v>0.96</v>
      </c>
      <c r="F13" s="14">
        <f t="shared" si="1"/>
        <v>2.4636444923954843</v>
      </c>
      <c r="G13" s="14">
        <f t="shared" si="2"/>
        <v>9.3519986634100105E-2</v>
      </c>
      <c r="I13" s="21"/>
      <c r="M13" s="14">
        <v>0.8</v>
      </c>
      <c r="N13" s="14">
        <f t="shared" si="3"/>
        <v>9.5406185567010304</v>
      </c>
      <c r="O13" s="14">
        <f t="shared" si="4"/>
        <v>245.89223084281002</v>
      </c>
      <c r="P13" s="14">
        <f t="shared" si="5"/>
        <v>9.2544000000000001E-2</v>
      </c>
    </row>
    <row r="14" spans="1:16" x14ac:dyDescent="0.25">
      <c r="D14" s="13">
        <v>0.9</v>
      </c>
      <c r="E14" s="14">
        <f t="shared" si="0"/>
        <v>1.08</v>
      </c>
      <c r="F14" s="14">
        <f t="shared" si="1"/>
        <v>2.7716000539449195</v>
      </c>
      <c r="G14" s="14">
        <f t="shared" si="2"/>
        <v>0.10520998496336262</v>
      </c>
      <c r="I14" s="21"/>
      <c r="M14" s="13">
        <v>0.9</v>
      </c>
      <c r="N14" s="14">
        <f t="shared" si="3"/>
        <v>10.733195876288658</v>
      </c>
      <c r="O14" s="14">
        <f t="shared" si="4"/>
        <v>276.62875969816128</v>
      </c>
      <c r="P14" s="14">
        <f t="shared" si="5"/>
        <v>0.104112</v>
      </c>
    </row>
    <row r="15" spans="1:16" x14ac:dyDescent="0.25">
      <c r="D15" s="14">
        <v>1</v>
      </c>
      <c r="E15" s="14">
        <f t="shared" si="0"/>
        <v>1.2</v>
      </c>
      <c r="F15" s="14">
        <f t="shared" si="1"/>
        <v>3.0795556154943551</v>
      </c>
      <c r="G15" s="14">
        <f t="shared" si="2"/>
        <v>0.11689998329262513</v>
      </c>
      <c r="I15" s="21"/>
      <c r="M15" s="14">
        <v>1</v>
      </c>
      <c r="N15" s="14">
        <f t="shared" si="3"/>
        <v>11.925773195876287</v>
      </c>
      <c r="O15" s="14">
        <f t="shared" si="4"/>
        <v>307.36528855351253</v>
      </c>
      <c r="P15" s="14">
        <f t="shared" si="5"/>
        <v>0.11567999999999999</v>
      </c>
    </row>
    <row r="16" spans="1:16" x14ac:dyDescent="0.25">
      <c r="D16" s="24">
        <v>1.2</v>
      </c>
      <c r="E16" s="25">
        <f t="shared" si="0"/>
        <v>1.44</v>
      </c>
      <c r="F16" s="25">
        <f t="shared" si="1"/>
        <v>3.6954667385932258</v>
      </c>
      <c r="G16" s="25">
        <f t="shared" si="2"/>
        <v>0.14027997995115016</v>
      </c>
      <c r="I16" s="21"/>
      <c r="M16" s="13">
        <v>1.1000000000000001</v>
      </c>
      <c r="N16" s="14">
        <f t="shared" si="3"/>
        <v>13.118350515463916</v>
      </c>
      <c r="O16" s="14">
        <f t="shared" si="4"/>
        <v>338.10181740886378</v>
      </c>
      <c r="P16" s="14">
        <f t="shared" si="5"/>
        <v>0.127248</v>
      </c>
    </row>
    <row r="17" spans="1:17" x14ac:dyDescent="0.25">
      <c r="D17" s="25">
        <v>2</v>
      </c>
      <c r="E17" s="25">
        <f t="shared" si="0"/>
        <v>2.4</v>
      </c>
      <c r="F17" s="25">
        <f t="shared" si="1"/>
        <v>6.1591112309887102</v>
      </c>
      <c r="G17" s="25">
        <f t="shared" si="2"/>
        <v>0.23379996658525026</v>
      </c>
      <c r="I17" s="21"/>
      <c r="M17" s="14">
        <v>0.08</v>
      </c>
      <c r="N17" s="14">
        <f t="shared" si="3"/>
        <v>0.95406185567010304</v>
      </c>
      <c r="O17" s="14">
        <f t="shared" si="4"/>
        <v>24.589223084281002</v>
      </c>
      <c r="P17" s="14">
        <f t="shared" si="5"/>
        <v>9.2543999999999994E-3</v>
      </c>
    </row>
    <row r="18" spans="1:17" x14ac:dyDescent="0.25">
      <c r="D18" s="25">
        <v>2.5</v>
      </c>
      <c r="E18" s="25">
        <f t="shared" si="0"/>
        <v>3</v>
      </c>
      <c r="F18" s="25">
        <f t="shared" si="1"/>
        <v>7.6988890387358877</v>
      </c>
      <c r="G18" s="25">
        <f t="shared" si="2"/>
        <v>0.29224995823156286</v>
      </c>
      <c r="I18" s="21"/>
      <c r="M18" s="14">
        <v>0.04</v>
      </c>
      <c r="N18" s="14">
        <f t="shared" si="3"/>
        <v>0.47703092783505152</v>
      </c>
      <c r="O18" s="14">
        <f t="shared" si="4"/>
        <v>12.294611542140501</v>
      </c>
      <c r="P18" s="14">
        <f t="shared" si="5"/>
        <v>4.6271999999999997E-3</v>
      </c>
    </row>
    <row r="19" spans="1:17" x14ac:dyDescent="0.25">
      <c r="D19" s="25">
        <v>5</v>
      </c>
      <c r="E19" s="25">
        <f t="shared" si="0"/>
        <v>6</v>
      </c>
      <c r="F19" s="25">
        <f t="shared" si="1"/>
        <v>15.397778077471775</v>
      </c>
      <c r="G19" s="25">
        <f t="shared" si="2"/>
        <v>0.58449991646312571</v>
      </c>
      <c r="I19" s="21"/>
      <c r="M19" s="14">
        <v>0.1</v>
      </c>
      <c r="N19" s="14">
        <f t="shared" si="3"/>
        <v>1.1925773195876288</v>
      </c>
      <c r="O19" s="14">
        <f t="shared" si="4"/>
        <v>30.736528855351253</v>
      </c>
      <c r="P19" s="14">
        <f t="shared" si="5"/>
        <v>1.1568E-2</v>
      </c>
    </row>
    <row r="20" spans="1:17" x14ac:dyDescent="0.25">
      <c r="D20" s="26">
        <v>10</v>
      </c>
      <c r="E20" s="26">
        <f t="shared" si="0"/>
        <v>12</v>
      </c>
      <c r="F20" s="26">
        <f t="shared" si="1"/>
        <v>30.795556154943551</v>
      </c>
      <c r="G20" s="26">
        <f t="shared" si="2"/>
        <v>1.1689998329262514</v>
      </c>
      <c r="I20" s="21"/>
      <c r="M20" s="14">
        <v>1.4</v>
      </c>
      <c r="N20" s="14">
        <f t="shared" si="3"/>
        <v>16.696082474226802</v>
      </c>
      <c r="O20" s="14">
        <f t="shared" si="4"/>
        <v>430.31140397491754</v>
      </c>
      <c r="P20" s="14">
        <f t="shared" si="5"/>
        <v>0.16195199999999998</v>
      </c>
    </row>
    <row r="21" spans="1:17" x14ac:dyDescent="0.25">
      <c r="D21" s="14">
        <v>12.5</v>
      </c>
      <c r="E21" s="14">
        <f t="shared" si="0"/>
        <v>15</v>
      </c>
      <c r="F21" s="14">
        <f t="shared" si="1"/>
        <v>38.494445193679439</v>
      </c>
      <c r="G21" s="14">
        <f t="shared" si="2"/>
        <v>1.4612497911578142</v>
      </c>
      <c r="I21" s="21"/>
      <c r="M21" s="14">
        <v>1.5</v>
      </c>
      <c r="N21" s="14">
        <f t="shared" si="3"/>
        <v>17.88865979381443</v>
      </c>
      <c r="O21" s="14">
        <f t="shared" si="4"/>
        <v>461.04793283026879</v>
      </c>
      <c r="P21" s="14">
        <f t="shared" si="5"/>
        <v>0.17351999999999998</v>
      </c>
    </row>
    <row r="22" spans="1:17" x14ac:dyDescent="0.25">
      <c r="D22" s="26">
        <v>15</v>
      </c>
      <c r="E22" s="26">
        <f t="shared" si="0"/>
        <v>18</v>
      </c>
      <c r="F22" s="26">
        <f t="shared" si="1"/>
        <v>46.193334232415324</v>
      </c>
      <c r="G22" s="26">
        <f t="shared" si="2"/>
        <v>1.7534997493893769</v>
      </c>
      <c r="I22" s="21"/>
      <c r="M22" s="14">
        <v>1.6</v>
      </c>
      <c r="N22" s="14">
        <f t="shared" si="3"/>
        <v>19.081237113402061</v>
      </c>
      <c r="O22" s="14">
        <f t="shared" si="4"/>
        <v>491.78446168562004</v>
      </c>
      <c r="P22" s="14">
        <f t="shared" si="5"/>
        <v>0.185088</v>
      </c>
    </row>
    <row r="23" spans="1:17" x14ac:dyDescent="0.25">
      <c r="D23" s="14">
        <v>17.5</v>
      </c>
      <c r="E23" s="14">
        <f t="shared" si="0"/>
        <v>21</v>
      </c>
      <c r="F23" s="14">
        <f t="shared" si="1"/>
        <v>53.892223271151217</v>
      </c>
      <c r="G23" s="14">
        <f t="shared" si="2"/>
        <v>2.0457497076209399</v>
      </c>
      <c r="I23" s="21"/>
      <c r="M23" s="14">
        <v>1.7</v>
      </c>
      <c r="N23" s="14">
        <f t="shared" si="3"/>
        <v>20.273814432989688</v>
      </c>
      <c r="O23" s="14">
        <f t="shared" si="4"/>
        <v>522.5209905409713</v>
      </c>
      <c r="P23" s="14">
        <f t="shared" si="5"/>
        <v>0.19665599999999997</v>
      </c>
    </row>
    <row r="24" spans="1:17" x14ac:dyDescent="0.25">
      <c r="D24" s="15">
        <v>20</v>
      </c>
      <c r="E24" s="15">
        <f t="shared" si="0"/>
        <v>24</v>
      </c>
      <c r="F24" s="15">
        <f t="shared" si="1"/>
        <v>61.591112309887102</v>
      </c>
      <c r="G24" s="15">
        <f t="shared" si="2"/>
        <v>2.3379996658525029</v>
      </c>
      <c r="I24" s="21"/>
      <c r="M24" s="14">
        <v>1.8</v>
      </c>
      <c r="N24" s="14">
        <f t="shared" si="3"/>
        <v>21.466391752577316</v>
      </c>
      <c r="O24" s="14">
        <f t="shared" si="4"/>
        <v>553.25751939632255</v>
      </c>
      <c r="P24" s="14">
        <f t="shared" si="5"/>
        <v>0.20822399999999999</v>
      </c>
    </row>
    <row r="25" spans="1:17" x14ac:dyDescent="0.25">
      <c r="D25" s="20">
        <v>22.5</v>
      </c>
      <c r="E25" s="20">
        <f t="shared" si="0"/>
        <v>27</v>
      </c>
      <c r="F25" s="20">
        <f t="shared" si="1"/>
        <v>69.290001348622994</v>
      </c>
      <c r="G25" s="20">
        <f t="shared" si="2"/>
        <v>2.6302496240840654</v>
      </c>
      <c r="I25" s="21"/>
      <c r="M25" s="14">
        <v>1.9</v>
      </c>
      <c r="N25" s="14">
        <f t="shared" si="3"/>
        <v>22.658969072164943</v>
      </c>
      <c r="O25" s="14">
        <f t="shared" si="4"/>
        <v>583.9940482516738</v>
      </c>
      <c r="P25" s="14">
        <f t="shared" si="5"/>
        <v>0.21979199999999996</v>
      </c>
    </row>
    <row r="26" spans="1:17" x14ac:dyDescent="0.25">
      <c r="D26" s="14">
        <v>25</v>
      </c>
      <c r="E26" s="14">
        <f t="shared" si="0"/>
        <v>30</v>
      </c>
      <c r="F26" s="14">
        <f t="shared" si="1"/>
        <v>76.988890387358879</v>
      </c>
      <c r="G26" s="14">
        <f t="shared" si="2"/>
        <v>2.9224995823156283</v>
      </c>
      <c r="I26" s="21"/>
      <c r="M26" s="14">
        <v>2</v>
      </c>
      <c r="N26" s="14">
        <f t="shared" si="3"/>
        <v>23.851546391752574</v>
      </c>
      <c r="O26" s="14">
        <f t="shared" si="4"/>
        <v>614.73057710702506</v>
      </c>
      <c r="P26" s="14">
        <f t="shared" si="5"/>
        <v>0.23135999999999998</v>
      </c>
    </row>
    <row r="27" spans="1:17" x14ac:dyDescent="0.25">
      <c r="I27" s="21"/>
    </row>
    <row r="28" spans="1:17" x14ac:dyDescent="0.25">
      <c r="A28" s="1" t="s">
        <v>10</v>
      </c>
      <c r="B28">
        <v>4.8</v>
      </c>
      <c r="D28" s="1" t="s">
        <v>6</v>
      </c>
      <c r="E28">
        <v>27.544</v>
      </c>
      <c r="G28" s="1" t="s">
        <v>7</v>
      </c>
      <c r="H28">
        <v>0.20899999999999999</v>
      </c>
      <c r="I28" s="21"/>
      <c r="J28" s="1" t="s">
        <v>10</v>
      </c>
      <c r="K28">
        <v>6.1079999999999997</v>
      </c>
      <c r="M28" s="1" t="s">
        <v>6</v>
      </c>
      <c r="N28">
        <v>64.843000000000004</v>
      </c>
      <c r="P28" s="1" t="s">
        <v>7</v>
      </c>
      <c r="Q28">
        <v>0.14384999999999998</v>
      </c>
    </row>
    <row r="29" spans="1:17" x14ac:dyDescent="0.25">
      <c r="A29" s="22" t="s">
        <v>17</v>
      </c>
      <c r="B29" s="22" t="s">
        <v>16</v>
      </c>
      <c r="D29" s="22" t="s">
        <v>18</v>
      </c>
      <c r="E29" s="22" t="s">
        <v>19</v>
      </c>
      <c r="G29" s="22" t="s">
        <v>20</v>
      </c>
      <c r="H29" s="22" t="s">
        <v>21</v>
      </c>
      <c r="I29" s="21"/>
      <c r="J29" s="22" t="s">
        <v>17</v>
      </c>
      <c r="K29" s="22" t="s">
        <v>16</v>
      </c>
      <c r="M29" s="22" t="s">
        <v>18</v>
      </c>
      <c r="N29" s="22" t="s">
        <v>19</v>
      </c>
      <c r="P29" s="22" t="s">
        <v>20</v>
      </c>
      <c r="Q29" s="22" t="s">
        <v>21</v>
      </c>
    </row>
    <row r="30" spans="1:17" x14ac:dyDescent="0.25">
      <c r="A30">
        <f>1*10^3</f>
        <v>1000</v>
      </c>
      <c r="B30">
        <f>$B$28*A30</f>
        <v>4800</v>
      </c>
      <c r="D30">
        <f>1/($E$28*E30)</f>
        <v>3630.5547487656113</v>
      </c>
      <c r="E30">
        <f>10*10^-6</f>
        <v>9.9999999999999991E-6</v>
      </c>
      <c r="G30">
        <f>$H$28/H30</f>
        <v>20900</v>
      </c>
      <c r="H30">
        <f>10*10^-6</f>
        <v>9.9999999999999991E-6</v>
      </c>
      <c r="I30" s="21"/>
      <c r="J30">
        <v>100</v>
      </c>
      <c r="K30">
        <f>$K$28*J30</f>
        <v>610.79999999999995</v>
      </c>
      <c r="M30" s="1">
        <f>1/($N$28*N30)</f>
        <v>1542.1865120367659</v>
      </c>
      <c r="N30" s="1">
        <f>10*10^-6</f>
        <v>9.9999999999999991E-6</v>
      </c>
      <c r="P30">
        <f>$Q$28/Q30</f>
        <v>14384.999999999998</v>
      </c>
      <c r="Q30" s="19">
        <f>10*10^-6</f>
        <v>9.9999999999999991E-6</v>
      </c>
    </row>
    <row r="31" spans="1:17" x14ac:dyDescent="0.25">
      <c r="A31" s="1">
        <v>330</v>
      </c>
      <c r="B31" s="1">
        <f t="shared" ref="B31:B41" si="6">$B$28*A31</f>
        <v>1584</v>
      </c>
      <c r="D31" s="1">
        <f t="shared" ref="D31:D41" si="7">1/($E$28*E31)</f>
        <v>1650.2521585298232</v>
      </c>
      <c r="E31" s="1">
        <f>22*10^-6</f>
        <v>2.1999999999999999E-5</v>
      </c>
      <c r="G31">
        <f t="shared" ref="G31:G41" si="8">$H$28/H31</f>
        <v>9500</v>
      </c>
      <c r="H31" s="19">
        <f>22*10^-6</f>
        <v>2.1999999999999999E-5</v>
      </c>
      <c r="I31" s="21"/>
      <c r="J31">
        <v>220</v>
      </c>
      <c r="K31">
        <f t="shared" ref="K31:K41" si="9">$K$28*J31</f>
        <v>1343.76</v>
      </c>
      <c r="M31">
        <f t="shared" ref="M31:M41" si="10">1/($N$28*N31)</f>
        <v>700.99386910762075</v>
      </c>
      <c r="N31">
        <f>22*10^-6</f>
        <v>2.1999999999999999E-5</v>
      </c>
      <c r="P31">
        <f t="shared" ref="P31:P41" si="11">$Q$28/Q31</f>
        <v>6538.6363636363631</v>
      </c>
      <c r="Q31">
        <f>22*10^-6</f>
        <v>2.1999999999999999E-5</v>
      </c>
    </row>
    <row r="32" spans="1:17" x14ac:dyDescent="0.25">
      <c r="B32">
        <f t="shared" si="6"/>
        <v>0</v>
      </c>
      <c r="D32">
        <f t="shared" si="7"/>
        <v>772.45845718417274</v>
      </c>
      <c r="E32">
        <f>47*10^-6</f>
        <v>4.6999999999999997E-5</v>
      </c>
      <c r="G32">
        <f t="shared" si="8"/>
        <v>4446.8085106382978</v>
      </c>
      <c r="H32">
        <f>47*10^-6</f>
        <v>4.6999999999999997E-5</v>
      </c>
      <c r="I32" s="21"/>
      <c r="J32" s="1">
        <v>330</v>
      </c>
      <c r="K32" s="1">
        <f t="shared" si="9"/>
        <v>2015.6399999999999</v>
      </c>
      <c r="M32">
        <f t="shared" si="10"/>
        <v>328.12478979505653</v>
      </c>
      <c r="N32">
        <f>47*10^-6</f>
        <v>4.6999999999999997E-5</v>
      </c>
      <c r="P32" s="1">
        <f t="shared" si="11"/>
        <v>3060.63829787234</v>
      </c>
      <c r="Q32" s="1">
        <f>47*10^-6</f>
        <v>4.6999999999999997E-5</v>
      </c>
    </row>
    <row r="33" spans="1:17" x14ac:dyDescent="0.25">
      <c r="B33">
        <f t="shared" si="6"/>
        <v>0</v>
      </c>
      <c r="D33">
        <f t="shared" si="7"/>
        <v>363.05547487656116</v>
      </c>
      <c r="E33">
        <f>100*10^-6</f>
        <v>9.9999999999999991E-5</v>
      </c>
      <c r="G33" s="1">
        <f t="shared" si="8"/>
        <v>2090</v>
      </c>
      <c r="H33" s="1">
        <f>100*10^-6</f>
        <v>9.9999999999999991E-5</v>
      </c>
      <c r="I33" s="21"/>
      <c r="K33">
        <f t="shared" si="9"/>
        <v>0</v>
      </c>
      <c r="M33">
        <f t="shared" si="10"/>
        <v>154.21865120367656</v>
      </c>
      <c r="N33">
        <f>100*10^-6</f>
        <v>9.9999999999999991E-5</v>
      </c>
      <c r="P33">
        <f t="shared" si="11"/>
        <v>1438.5</v>
      </c>
      <c r="Q33">
        <f>100*10^-6</f>
        <v>9.9999999999999991E-5</v>
      </c>
    </row>
    <row r="34" spans="1:17" x14ac:dyDescent="0.25">
      <c r="B34">
        <f t="shared" si="6"/>
        <v>0</v>
      </c>
      <c r="D34">
        <f t="shared" si="7"/>
        <v>77.245845718417272</v>
      </c>
      <c r="E34">
        <f>470*10^-6</f>
        <v>4.6999999999999999E-4</v>
      </c>
      <c r="G34">
        <f t="shared" si="8"/>
        <v>444.68085106382978</v>
      </c>
      <c r="H34">
        <f>470*10^-6</f>
        <v>4.6999999999999999E-4</v>
      </c>
      <c r="I34" s="21"/>
      <c r="K34">
        <f t="shared" si="9"/>
        <v>0</v>
      </c>
      <c r="M34">
        <f t="shared" si="10"/>
        <v>32.812478979505656</v>
      </c>
      <c r="N34">
        <f>470*10^-6</f>
        <v>4.6999999999999999E-4</v>
      </c>
      <c r="P34">
        <f t="shared" si="11"/>
        <v>306.063829787234</v>
      </c>
      <c r="Q34">
        <f>470*10^-6</f>
        <v>4.6999999999999999E-4</v>
      </c>
    </row>
    <row r="35" spans="1:17" x14ac:dyDescent="0.25">
      <c r="B35">
        <f t="shared" si="6"/>
        <v>0</v>
      </c>
      <c r="D35">
        <f t="shared" si="7"/>
        <v>3630.5547487656113</v>
      </c>
      <c r="E35">
        <f t="shared" ref="E35:E45" si="12">10*10^-6</f>
        <v>9.9999999999999991E-6</v>
      </c>
      <c r="G35">
        <f t="shared" si="8"/>
        <v>4446.8085106382978</v>
      </c>
      <c r="H35">
        <f t="shared" ref="H35:H43" si="13">47*10^-6</f>
        <v>4.6999999999999997E-5</v>
      </c>
      <c r="I35" s="21"/>
      <c r="K35">
        <f t="shared" si="9"/>
        <v>0</v>
      </c>
      <c r="M35">
        <f t="shared" si="10"/>
        <v>15.421865120367654</v>
      </c>
      <c r="N35">
        <f>1000*10^-6</f>
        <v>1E-3</v>
      </c>
      <c r="P35">
        <f t="shared" si="11"/>
        <v>143.84999999999997</v>
      </c>
      <c r="Q35">
        <f>1000*10^-6</f>
        <v>1E-3</v>
      </c>
    </row>
    <row r="36" spans="1:17" x14ac:dyDescent="0.25">
      <c r="B36">
        <f t="shared" si="6"/>
        <v>0</v>
      </c>
      <c r="D36">
        <f t="shared" si="7"/>
        <v>3630.5547487656113</v>
      </c>
      <c r="E36">
        <f t="shared" si="12"/>
        <v>9.9999999999999991E-6</v>
      </c>
      <c r="G36">
        <f t="shared" si="8"/>
        <v>4446.8085106382978</v>
      </c>
      <c r="H36">
        <f t="shared" si="13"/>
        <v>4.6999999999999997E-5</v>
      </c>
      <c r="I36" s="21"/>
      <c r="K36">
        <f t="shared" si="9"/>
        <v>0</v>
      </c>
      <c r="M36">
        <f t="shared" si="10"/>
        <v>1542.1865120367659</v>
      </c>
      <c r="N36">
        <f t="shared" ref="N36:N46" si="14">10*10^-6</f>
        <v>9.9999999999999991E-6</v>
      </c>
      <c r="P36">
        <f t="shared" si="11"/>
        <v>14384.999999999998</v>
      </c>
      <c r="Q36">
        <f t="shared" ref="Q36:Q41" si="15">10*10^-6</f>
        <v>9.9999999999999991E-6</v>
      </c>
    </row>
    <row r="37" spans="1:17" x14ac:dyDescent="0.25">
      <c r="B37">
        <f t="shared" si="6"/>
        <v>0</v>
      </c>
      <c r="D37">
        <f t="shared" si="7"/>
        <v>3630.5547487656113</v>
      </c>
      <c r="E37">
        <f t="shared" si="12"/>
        <v>9.9999999999999991E-6</v>
      </c>
      <c r="G37">
        <f t="shared" si="8"/>
        <v>4446.8085106382978</v>
      </c>
      <c r="H37">
        <f t="shared" si="13"/>
        <v>4.6999999999999997E-5</v>
      </c>
      <c r="I37" s="21"/>
      <c r="K37">
        <f t="shared" si="9"/>
        <v>0</v>
      </c>
      <c r="M37">
        <f t="shared" si="10"/>
        <v>1542.1865120367659</v>
      </c>
      <c r="N37">
        <f t="shared" si="14"/>
        <v>9.9999999999999991E-6</v>
      </c>
      <c r="P37">
        <f t="shared" si="11"/>
        <v>14384.999999999998</v>
      </c>
      <c r="Q37">
        <f t="shared" si="15"/>
        <v>9.9999999999999991E-6</v>
      </c>
    </row>
    <row r="38" spans="1:17" x14ac:dyDescent="0.25">
      <c r="B38">
        <f t="shared" si="6"/>
        <v>0</v>
      </c>
      <c r="D38">
        <f t="shared" si="7"/>
        <v>3630.5547487656113</v>
      </c>
      <c r="E38">
        <f t="shared" si="12"/>
        <v>9.9999999999999991E-6</v>
      </c>
      <c r="G38">
        <f t="shared" si="8"/>
        <v>4446.8085106382978</v>
      </c>
      <c r="H38">
        <f t="shared" si="13"/>
        <v>4.6999999999999997E-5</v>
      </c>
      <c r="I38" s="21"/>
      <c r="K38">
        <f t="shared" si="9"/>
        <v>0</v>
      </c>
      <c r="M38">
        <f t="shared" si="10"/>
        <v>1542.1865120367659</v>
      </c>
      <c r="N38">
        <f t="shared" si="14"/>
        <v>9.9999999999999991E-6</v>
      </c>
      <c r="P38">
        <f t="shared" si="11"/>
        <v>14384.999999999998</v>
      </c>
      <c r="Q38">
        <f t="shared" si="15"/>
        <v>9.9999999999999991E-6</v>
      </c>
    </row>
    <row r="39" spans="1:17" x14ac:dyDescent="0.25">
      <c r="B39">
        <f t="shared" si="6"/>
        <v>0</v>
      </c>
      <c r="D39">
        <f t="shared" si="7"/>
        <v>3630.5547487656113</v>
      </c>
      <c r="E39">
        <f t="shared" si="12"/>
        <v>9.9999999999999991E-6</v>
      </c>
      <c r="G39">
        <f t="shared" si="8"/>
        <v>4446.8085106382978</v>
      </c>
      <c r="H39">
        <f t="shared" si="13"/>
        <v>4.6999999999999997E-5</v>
      </c>
      <c r="I39" s="21"/>
      <c r="K39">
        <f t="shared" si="9"/>
        <v>0</v>
      </c>
      <c r="M39">
        <f t="shared" si="10"/>
        <v>1542.1865120367659</v>
      </c>
      <c r="N39">
        <f t="shared" si="14"/>
        <v>9.9999999999999991E-6</v>
      </c>
      <c r="P39">
        <f t="shared" si="11"/>
        <v>14384.999999999998</v>
      </c>
      <c r="Q39">
        <f t="shared" si="15"/>
        <v>9.9999999999999991E-6</v>
      </c>
    </row>
    <row r="40" spans="1:17" x14ac:dyDescent="0.25">
      <c r="B40">
        <f t="shared" si="6"/>
        <v>0</v>
      </c>
      <c r="D40">
        <f t="shared" si="7"/>
        <v>3630.5547487656113</v>
      </c>
      <c r="E40">
        <f t="shared" si="12"/>
        <v>9.9999999999999991E-6</v>
      </c>
      <c r="G40">
        <f t="shared" si="8"/>
        <v>4446.8085106382978</v>
      </c>
      <c r="H40">
        <f t="shared" si="13"/>
        <v>4.6999999999999997E-5</v>
      </c>
      <c r="I40" s="21"/>
      <c r="K40">
        <f t="shared" si="9"/>
        <v>0</v>
      </c>
      <c r="M40">
        <f t="shared" si="10"/>
        <v>1542.1865120367659</v>
      </c>
      <c r="N40">
        <f t="shared" si="14"/>
        <v>9.9999999999999991E-6</v>
      </c>
      <c r="P40">
        <f t="shared" si="11"/>
        <v>14384.999999999998</v>
      </c>
      <c r="Q40">
        <f t="shared" si="15"/>
        <v>9.9999999999999991E-6</v>
      </c>
    </row>
    <row r="41" spans="1:17" x14ac:dyDescent="0.25">
      <c r="B41">
        <f t="shared" si="6"/>
        <v>0</v>
      </c>
      <c r="D41">
        <f t="shared" si="7"/>
        <v>3630.5547487656113</v>
      </c>
      <c r="E41">
        <f t="shared" si="12"/>
        <v>9.9999999999999991E-6</v>
      </c>
      <c r="G41">
        <f t="shared" si="8"/>
        <v>4446.8085106382978</v>
      </c>
      <c r="H41">
        <f t="shared" si="13"/>
        <v>4.6999999999999997E-5</v>
      </c>
      <c r="I41" s="21"/>
      <c r="K41">
        <f t="shared" si="9"/>
        <v>0</v>
      </c>
      <c r="M41">
        <f t="shared" si="10"/>
        <v>1542.1865120367659</v>
      </c>
      <c r="N41">
        <f t="shared" si="14"/>
        <v>9.9999999999999991E-6</v>
      </c>
      <c r="P41">
        <f t="shared" si="11"/>
        <v>14384.999999999998</v>
      </c>
      <c r="Q41">
        <f t="shared" si="15"/>
        <v>9.9999999999999991E-6</v>
      </c>
    </row>
    <row r="42" spans="1:17" x14ac:dyDescent="0.25">
      <c r="I42" s="21"/>
    </row>
    <row r="43" spans="1:17" x14ac:dyDescent="0.25">
      <c r="A43" s="1" t="s">
        <v>22</v>
      </c>
      <c r="B43">
        <v>4.7</v>
      </c>
      <c r="C43" t="s">
        <v>23</v>
      </c>
      <c r="D43" s="1" t="s">
        <v>24</v>
      </c>
      <c r="E43">
        <v>25</v>
      </c>
      <c r="I43" s="21"/>
      <c r="J43" s="1" t="s">
        <v>22</v>
      </c>
      <c r="K43">
        <v>4.7</v>
      </c>
      <c r="L43" t="s">
        <v>23</v>
      </c>
      <c r="M43" s="1" t="s">
        <v>24</v>
      </c>
      <c r="N43">
        <v>2</v>
      </c>
    </row>
    <row r="44" spans="1:17" x14ac:dyDescent="0.25">
      <c r="I44" s="21"/>
    </row>
    <row r="45" spans="1:17" x14ac:dyDescent="0.25">
      <c r="A45" s="1" t="s">
        <v>10</v>
      </c>
      <c r="B45" s="14">
        <f>E43*$B$8</f>
        <v>30</v>
      </c>
      <c r="D45" s="1" t="s">
        <v>6</v>
      </c>
      <c r="E45" s="14">
        <f>$B$10*E43</f>
        <v>76.988890387358879</v>
      </c>
      <c r="G45" s="1" t="s">
        <v>7</v>
      </c>
      <c r="H45" s="14">
        <v>0.55000000000000004</v>
      </c>
      <c r="I45" s="21"/>
      <c r="J45" s="1" t="s">
        <v>10</v>
      </c>
      <c r="K45">
        <f>N43*K8*1.5</f>
        <v>35.77731958762886</v>
      </c>
      <c r="M45" s="1" t="s">
        <v>6</v>
      </c>
      <c r="N45">
        <f>N43*$K$10</f>
        <v>614.73057710702506</v>
      </c>
      <c r="P45" s="1" t="s">
        <v>7</v>
      </c>
      <c r="Q45">
        <f>N43*$K$12</f>
        <v>0.23135999999999998</v>
      </c>
    </row>
    <row r="46" spans="1:17" x14ac:dyDescent="0.25">
      <c r="A46" s="22" t="s">
        <v>17</v>
      </c>
      <c r="B46" s="22" t="s">
        <v>16</v>
      </c>
      <c r="D46" s="22" t="s">
        <v>18</v>
      </c>
      <c r="E46" s="22" t="s">
        <v>19</v>
      </c>
      <c r="G46" s="22" t="s">
        <v>20</v>
      </c>
      <c r="H46" s="22" t="s">
        <v>21</v>
      </c>
      <c r="I46" s="21"/>
      <c r="J46" s="22" t="s">
        <v>17</v>
      </c>
      <c r="K46" s="22" t="s">
        <v>16</v>
      </c>
      <c r="M46" s="22" t="s">
        <v>18</v>
      </c>
      <c r="N46" s="22" t="s">
        <v>19</v>
      </c>
      <c r="P46" s="22" t="s">
        <v>20</v>
      </c>
      <c r="Q46" s="22" t="s">
        <v>21</v>
      </c>
    </row>
    <row r="47" spans="1:17" x14ac:dyDescent="0.25">
      <c r="A47">
        <v>100</v>
      </c>
      <c r="B47">
        <f>$B$45*A47/$B$43</f>
        <v>638.29787234042556</v>
      </c>
      <c r="D47">
        <f>$B$43/($E$45*E47)</f>
        <v>6104.7769052815347</v>
      </c>
      <c r="E47">
        <f>10*10^-6</f>
        <v>9.9999999999999991E-6</v>
      </c>
      <c r="G47" s="19">
        <f>$H$45/($B$43*H47)</f>
        <v>11702.127659574469</v>
      </c>
      <c r="H47" s="19">
        <f>10*10^-6</f>
        <v>9.9999999999999991E-6</v>
      </c>
      <c r="I47" s="21"/>
      <c r="J47">
        <v>100</v>
      </c>
      <c r="K47">
        <f>$K$45*J47/$K$43</f>
        <v>761.21956569423105</v>
      </c>
      <c r="M47" s="19">
        <f>$K$43/($N$45*N47)</f>
        <v>764.56258644536683</v>
      </c>
      <c r="N47" s="19">
        <f>10*10^-6</f>
        <v>9.9999999999999991E-6</v>
      </c>
      <c r="P47" s="19">
        <f>$Q$45/($K$43*Q47)</f>
        <v>4922.5531914893618</v>
      </c>
      <c r="Q47" s="19">
        <f>10*10^-6</f>
        <v>9.9999999999999991E-6</v>
      </c>
    </row>
    <row r="48" spans="1:17" x14ac:dyDescent="0.25">
      <c r="A48" s="19">
        <v>220</v>
      </c>
      <c r="B48" s="19">
        <f>$B$45*A48/$B$43</f>
        <v>1404.2553191489362</v>
      </c>
      <c r="D48" s="1">
        <f t="shared" ref="D48:D58" si="16">$B$43/($E$45*E48)</f>
        <v>2774.8985933097888</v>
      </c>
      <c r="E48" s="1">
        <f>22*10^-6</f>
        <v>2.1999999999999999E-5</v>
      </c>
      <c r="G48" s="19">
        <f t="shared" ref="G48:G58" si="17">$H$45/($B$43*H48)</f>
        <v>5319.1489361702124</v>
      </c>
      <c r="H48" s="19">
        <f>22*10^-6</f>
        <v>2.1999999999999999E-5</v>
      </c>
      <c r="I48" s="21"/>
      <c r="J48" s="1">
        <v>220</v>
      </c>
      <c r="K48" s="1">
        <f t="shared" ref="K48:K57" si="18">$K$45*J48/$K$43</f>
        <v>1674.6830445273083</v>
      </c>
      <c r="M48" s="1">
        <f t="shared" ref="M48:M58" si="19">$K$43/($N$45*N48)</f>
        <v>347.52844838425762</v>
      </c>
      <c r="N48" s="1">
        <f>22*10^-6</f>
        <v>2.1999999999999999E-5</v>
      </c>
      <c r="P48" s="19">
        <f t="shared" ref="P48:P58" si="20">$Q$45/($K$43*Q48)</f>
        <v>2237.5241779497096</v>
      </c>
      <c r="Q48" s="19">
        <f>22*10^-6</f>
        <v>2.1999999999999999E-5</v>
      </c>
    </row>
    <row r="49" spans="1:17" x14ac:dyDescent="0.25">
      <c r="A49" s="19">
        <v>330</v>
      </c>
      <c r="B49" s="19">
        <f t="shared" ref="B49:B58" si="21">$B$45*A49/$B$43</f>
        <v>2106.382978723404</v>
      </c>
      <c r="D49" s="19">
        <f t="shared" si="16"/>
        <v>1298.8887032513903</v>
      </c>
      <c r="E49" s="19">
        <f>47*10^-6</f>
        <v>4.6999999999999997E-5</v>
      </c>
      <c r="G49" s="19">
        <f t="shared" si="17"/>
        <v>2489.8143956541421</v>
      </c>
      <c r="H49" s="19">
        <f>47*10^-6</f>
        <v>4.6999999999999997E-5</v>
      </c>
      <c r="I49" s="21"/>
      <c r="J49" s="19">
        <v>330</v>
      </c>
      <c r="K49" s="19">
        <f t="shared" si="18"/>
        <v>2512.0245667909621</v>
      </c>
      <c r="M49" s="19">
        <f t="shared" si="19"/>
        <v>162.67289073305676</v>
      </c>
      <c r="N49" s="19">
        <f>47*10^-6</f>
        <v>4.6999999999999997E-5</v>
      </c>
      <c r="P49" s="1">
        <f t="shared" si="20"/>
        <v>1047.3517428700768</v>
      </c>
      <c r="Q49" s="1">
        <f>47*10^-6</f>
        <v>4.6999999999999997E-5</v>
      </c>
    </row>
    <row r="50" spans="1:17" x14ac:dyDescent="0.25">
      <c r="A50" s="1">
        <v>750</v>
      </c>
      <c r="B50" s="1">
        <f t="shared" si="21"/>
        <v>4787.2340425531911</v>
      </c>
      <c r="D50" s="19">
        <f t="shared" si="16"/>
        <v>610.47769052815352</v>
      </c>
      <c r="E50" s="19">
        <f>100*10^-6</f>
        <v>9.9999999999999991E-5</v>
      </c>
      <c r="G50" s="1">
        <f t="shared" si="17"/>
        <v>1170.2127659574469</v>
      </c>
      <c r="H50" s="1">
        <f>100*10^-6</f>
        <v>9.9999999999999991E-5</v>
      </c>
      <c r="I50" s="21"/>
      <c r="J50" s="19">
        <v>750</v>
      </c>
      <c r="K50" s="19">
        <f t="shared" si="18"/>
        <v>5709.1467427067328</v>
      </c>
      <c r="M50" s="19">
        <f t="shared" si="19"/>
        <v>76.456258644536675</v>
      </c>
      <c r="N50" s="19">
        <f>100*10^-6</f>
        <v>9.9999999999999991E-5</v>
      </c>
      <c r="P50" s="19">
        <f t="shared" si="20"/>
        <v>492.25531914893617</v>
      </c>
      <c r="Q50" s="19">
        <f>100*10^-6</f>
        <v>9.9999999999999991E-5</v>
      </c>
    </row>
    <row r="51" spans="1:17" x14ac:dyDescent="0.25">
      <c r="A51" s="19">
        <v>1000</v>
      </c>
      <c r="B51" s="19">
        <f t="shared" si="21"/>
        <v>6382.9787234042551</v>
      </c>
      <c r="D51">
        <f t="shared" si="16"/>
        <v>129.88887032513904</v>
      </c>
      <c r="E51">
        <f>470*10^-6</f>
        <v>4.6999999999999999E-4</v>
      </c>
      <c r="G51" s="19">
        <f t="shared" si="17"/>
        <v>248.98143956541423</v>
      </c>
      <c r="H51" s="19">
        <f>470*10^-6</f>
        <v>4.6999999999999999E-4</v>
      </c>
      <c r="I51" s="21"/>
      <c r="J51" s="19">
        <v>1000</v>
      </c>
      <c r="K51" s="19">
        <f t="shared" si="18"/>
        <v>7612.1956569423101</v>
      </c>
      <c r="M51" s="19">
        <f t="shared" si="19"/>
        <v>16.267289073305676</v>
      </c>
      <c r="N51">
        <f>470*10^-6</f>
        <v>4.6999999999999999E-4</v>
      </c>
      <c r="P51">
        <f t="shared" si="20"/>
        <v>104.73517428700768</v>
      </c>
      <c r="Q51">
        <f>470*10^-6</f>
        <v>4.6999999999999999E-4</v>
      </c>
    </row>
    <row r="52" spans="1:17" x14ac:dyDescent="0.25">
      <c r="A52" s="19">
        <v>1200</v>
      </c>
      <c r="B52">
        <f t="shared" si="21"/>
        <v>7659.5744680851058</v>
      </c>
      <c r="D52">
        <f t="shared" si="16"/>
        <v>6104.7769052815347</v>
      </c>
      <c r="E52">
        <f t="shared" ref="E52:E58" si="22">10*10^-6</f>
        <v>9.9999999999999991E-6</v>
      </c>
      <c r="G52">
        <f t="shared" si="17"/>
        <v>117.02127659574468</v>
      </c>
      <c r="H52">
        <f>1000*10^-6</f>
        <v>1E-3</v>
      </c>
      <c r="I52" s="21"/>
      <c r="J52" s="19">
        <v>1200</v>
      </c>
      <c r="K52">
        <f t="shared" si="18"/>
        <v>9134.6347883307717</v>
      </c>
      <c r="M52" s="19">
        <f t="shared" si="19"/>
        <v>7.6456258644536677</v>
      </c>
      <c r="N52">
        <f>1000*10^-6</f>
        <v>1E-3</v>
      </c>
      <c r="P52">
        <f t="shared" si="20"/>
        <v>49.225531914893608</v>
      </c>
      <c r="Q52">
        <f>1000*10^-6</f>
        <v>1E-3</v>
      </c>
    </row>
    <row r="53" spans="1:17" x14ac:dyDescent="0.25">
      <c r="A53" s="19">
        <v>1800</v>
      </c>
      <c r="B53">
        <f t="shared" si="21"/>
        <v>11489.361702127659</v>
      </c>
      <c r="D53">
        <f t="shared" si="16"/>
        <v>6104.7769052815347</v>
      </c>
      <c r="E53">
        <f t="shared" si="22"/>
        <v>9.9999999999999991E-6</v>
      </c>
      <c r="G53">
        <f t="shared" si="17"/>
        <v>2489.8143956541421</v>
      </c>
      <c r="H53">
        <f t="shared" ref="H52:H58" si="23">47*10^-6</f>
        <v>4.6999999999999997E-5</v>
      </c>
      <c r="I53" s="21"/>
      <c r="J53" s="19">
        <v>1800</v>
      </c>
      <c r="K53">
        <f t="shared" si="18"/>
        <v>13701.952182496159</v>
      </c>
      <c r="M53" s="19">
        <f t="shared" si="19"/>
        <v>764.56258644536683</v>
      </c>
      <c r="N53">
        <f t="shared" ref="N53:N58" si="24">10*10^-6</f>
        <v>9.9999999999999991E-6</v>
      </c>
      <c r="P53">
        <f t="shared" si="20"/>
        <v>4922.5531914893618</v>
      </c>
      <c r="Q53">
        <f t="shared" ref="Q53:Q58" si="25">10*10^-6</f>
        <v>9.9999999999999991E-6</v>
      </c>
    </row>
    <row r="54" spans="1:17" x14ac:dyDescent="0.25">
      <c r="A54" s="19">
        <v>2000</v>
      </c>
      <c r="B54">
        <f t="shared" si="21"/>
        <v>12765.95744680851</v>
      </c>
      <c r="D54">
        <f t="shared" si="16"/>
        <v>6104.7769052815347</v>
      </c>
      <c r="E54">
        <f t="shared" si="22"/>
        <v>9.9999999999999991E-6</v>
      </c>
      <c r="G54">
        <f t="shared" si="17"/>
        <v>2489.8143956541421</v>
      </c>
      <c r="H54">
        <f t="shared" si="23"/>
        <v>4.6999999999999997E-5</v>
      </c>
      <c r="I54" s="21"/>
      <c r="J54" s="19">
        <v>2000</v>
      </c>
      <c r="K54">
        <f t="shared" si="18"/>
        <v>15224.39131388462</v>
      </c>
      <c r="M54" s="19">
        <f t="shared" si="19"/>
        <v>764.56258644536683</v>
      </c>
      <c r="N54">
        <f t="shared" si="24"/>
        <v>9.9999999999999991E-6</v>
      </c>
      <c r="P54">
        <f t="shared" si="20"/>
        <v>4922.5531914893618</v>
      </c>
      <c r="Q54">
        <f t="shared" si="25"/>
        <v>9.9999999999999991E-6</v>
      </c>
    </row>
    <row r="55" spans="1:17" x14ac:dyDescent="0.25">
      <c r="A55" s="19">
        <v>2200</v>
      </c>
      <c r="B55">
        <f t="shared" si="21"/>
        <v>14042.553191489362</v>
      </c>
      <c r="D55">
        <f t="shared" si="16"/>
        <v>6104.7769052815347</v>
      </c>
      <c r="E55">
        <f t="shared" si="22"/>
        <v>9.9999999999999991E-6</v>
      </c>
      <c r="G55">
        <f t="shared" si="17"/>
        <v>2489.8143956541421</v>
      </c>
      <c r="H55">
        <f t="shared" si="23"/>
        <v>4.6999999999999997E-5</v>
      </c>
      <c r="I55" s="21"/>
      <c r="J55" s="19">
        <v>2200</v>
      </c>
      <c r="K55">
        <f t="shared" si="18"/>
        <v>16746.830445273084</v>
      </c>
      <c r="M55" s="19">
        <f t="shared" si="19"/>
        <v>764.56258644536683</v>
      </c>
      <c r="N55">
        <f t="shared" si="24"/>
        <v>9.9999999999999991E-6</v>
      </c>
      <c r="P55">
        <f t="shared" si="20"/>
        <v>4922.5531914893618</v>
      </c>
      <c r="Q55">
        <f t="shared" si="25"/>
        <v>9.9999999999999991E-6</v>
      </c>
    </row>
    <row r="56" spans="1:17" x14ac:dyDescent="0.25">
      <c r="A56" s="19">
        <v>560</v>
      </c>
      <c r="B56">
        <f t="shared" si="21"/>
        <v>3574.4680851063827</v>
      </c>
      <c r="D56">
        <f t="shared" si="16"/>
        <v>6104.7769052815347</v>
      </c>
      <c r="E56">
        <f t="shared" si="22"/>
        <v>9.9999999999999991E-6</v>
      </c>
      <c r="G56">
        <f t="shared" si="17"/>
        <v>2489.8143956541421</v>
      </c>
      <c r="H56">
        <f t="shared" si="23"/>
        <v>4.6999999999999997E-5</v>
      </c>
      <c r="I56" s="21"/>
      <c r="J56" s="19">
        <v>560</v>
      </c>
      <c r="K56" s="19">
        <f t="shared" si="18"/>
        <v>4262.8295678876939</v>
      </c>
      <c r="M56" s="19">
        <f t="shared" si="19"/>
        <v>764.56258644536683</v>
      </c>
      <c r="N56">
        <f t="shared" si="24"/>
        <v>9.9999999999999991E-6</v>
      </c>
      <c r="P56">
        <f t="shared" si="20"/>
        <v>4922.5531914893618</v>
      </c>
      <c r="Q56">
        <f t="shared" si="25"/>
        <v>9.9999999999999991E-6</v>
      </c>
    </row>
    <row r="57" spans="1:17" x14ac:dyDescent="0.25">
      <c r="A57" s="19">
        <v>820</v>
      </c>
      <c r="B57">
        <f t="shared" si="21"/>
        <v>5234.0425531914889</v>
      </c>
      <c r="D57">
        <f t="shared" si="16"/>
        <v>6104.7769052815347</v>
      </c>
      <c r="E57">
        <f t="shared" si="22"/>
        <v>9.9999999999999991E-6</v>
      </c>
      <c r="G57">
        <f t="shared" si="17"/>
        <v>2489.8143956541421</v>
      </c>
      <c r="H57">
        <f t="shared" si="23"/>
        <v>4.6999999999999997E-5</v>
      </c>
      <c r="I57" s="21"/>
      <c r="J57" s="19">
        <v>820</v>
      </c>
      <c r="K57">
        <f t="shared" si="18"/>
        <v>6242.0004386926939</v>
      </c>
      <c r="M57" s="19">
        <f t="shared" si="19"/>
        <v>764.56258644536683</v>
      </c>
      <c r="N57">
        <f t="shared" si="24"/>
        <v>9.9999999999999991E-6</v>
      </c>
      <c r="P57">
        <f t="shared" si="20"/>
        <v>4922.5531914893618</v>
      </c>
      <c r="Q57">
        <f t="shared" si="25"/>
        <v>9.9999999999999991E-6</v>
      </c>
    </row>
    <row r="58" spans="1:17" x14ac:dyDescent="0.25">
      <c r="B58">
        <f t="shared" si="21"/>
        <v>0</v>
      </c>
      <c r="D58">
        <f t="shared" si="16"/>
        <v>6104.7769052815347</v>
      </c>
      <c r="E58">
        <f t="shared" si="22"/>
        <v>9.9999999999999991E-6</v>
      </c>
      <c r="G58">
        <f t="shared" si="17"/>
        <v>2489.8143956541421</v>
      </c>
      <c r="H58">
        <f t="shared" si="23"/>
        <v>4.6999999999999997E-5</v>
      </c>
      <c r="I58" s="21"/>
      <c r="K58">
        <f t="shared" ref="K58" si="26">$K$28*J58/$K$43</f>
        <v>0</v>
      </c>
      <c r="M58" s="19">
        <f t="shared" si="19"/>
        <v>764.56258644536683</v>
      </c>
      <c r="N58">
        <f t="shared" si="24"/>
        <v>9.9999999999999991E-6</v>
      </c>
      <c r="P58">
        <f t="shared" si="20"/>
        <v>4922.5531914893618</v>
      </c>
      <c r="Q58">
        <f t="shared" si="25"/>
        <v>9.9999999999999991E-6</v>
      </c>
    </row>
  </sheetData>
  <mergeCells count="2">
    <mergeCell ref="A1:C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My Previo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2024-10-23T22:15:20Z</dcterms:created>
  <dcterms:modified xsi:type="dcterms:W3CDTF">2024-10-27T10:50:08Z</dcterms:modified>
</cp:coreProperties>
</file>