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4430" windowHeight="7485" firstSheet="4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5" i="3"/>
  <c r="D19" i="2"/>
  <c r="D20" i="2"/>
  <c r="D21" i="2"/>
  <c r="D22" i="2"/>
  <c r="D23" i="2"/>
  <c r="D18" i="2"/>
  <c r="C19" i="2"/>
  <c r="C20" i="2"/>
  <c r="C21" i="2"/>
  <c r="C22" i="2"/>
  <c r="C23" i="2"/>
  <c r="C18" i="2"/>
  <c r="J4" i="2"/>
  <c r="J5" i="2"/>
  <c r="J6" i="2"/>
  <c r="J7" i="2"/>
  <c r="J8" i="2"/>
  <c r="J3" i="2"/>
  <c r="K3" i="2"/>
  <c r="D4" i="2"/>
  <c r="D5" i="2"/>
  <c r="D6" i="2"/>
  <c r="D7" i="2"/>
  <c r="D8" i="2"/>
  <c r="D3" i="2"/>
  <c r="C4" i="2"/>
  <c r="C5" i="2"/>
  <c r="C6" i="2"/>
  <c r="C7" i="2"/>
  <c r="C8" i="2"/>
  <c r="C3" i="2"/>
  <c r="F5" i="12"/>
  <c r="F6" i="12"/>
  <c r="F7" i="12"/>
  <c r="F8" i="12"/>
  <c r="F9" i="12"/>
  <c r="F10" i="12"/>
  <c r="F4" i="12"/>
  <c r="G4" i="12"/>
  <c r="G5" i="12"/>
  <c r="G6" i="12"/>
  <c r="G7" i="12"/>
  <c r="G8" i="12"/>
  <c r="G9" i="12"/>
  <c r="G10" i="12"/>
  <c r="G4" i="11"/>
  <c r="G5" i="11"/>
  <c r="G6" i="11"/>
  <c r="G7" i="11"/>
  <c r="G8" i="11"/>
  <c r="G9" i="11"/>
  <c r="G10" i="11"/>
  <c r="G11" i="11"/>
  <c r="G3" i="11"/>
  <c r="F4" i="10"/>
  <c r="F5" i="10"/>
  <c r="F6" i="10"/>
  <c r="F7" i="10"/>
  <c r="F8" i="10"/>
  <c r="F9" i="10"/>
  <c r="F10" i="10"/>
  <c r="F11" i="10"/>
  <c r="J4" i="10"/>
  <c r="J5" i="10"/>
  <c r="J6" i="10"/>
  <c r="J7" i="10"/>
  <c r="J8" i="10"/>
  <c r="J9" i="10"/>
  <c r="J10" i="10"/>
  <c r="J11" i="10"/>
  <c r="J3" i="10"/>
  <c r="F3" i="10"/>
  <c r="I4" i="10"/>
  <c r="I5" i="10"/>
  <c r="I6" i="10"/>
  <c r="I7" i="10"/>
  <c r="I8" i="10"/>
  <c r="I9" i="10"/>
  <c r="I10" i="10"/>
  <c r="I11" i="10"/>
  <c r="I3" i="10"/>
  <c r="E4" i="10"/>
  <c r="E5" i="10"/>
  <c r="E6" i="10"/>
  <c r="E7" i="10"/>
  <c r="E8" i="10"/>
  <c r="E9" i="10"/>
  <c r="E10" i="10"/>
  <c r="E11" i="10"/>
  <c r="E3" i="10"/>
  <c r="D4" i="10"/>
  <c r="D5" i="10"/>
  <c r="D6" i="10"/>
  <c r="D7" i="10"/>
  <c r="D8" i="10"/>
  <c r="D9" i="10"/>
  <c r="D10" i="10"/>
  <c r="D11" i="10"/>
  <c r="D3" i="10"/>
  <c r="E4" i="9"/>
  <c r="E5" i="9"/>
  <c r="E6" i="9"/>
  <c r="E7" i="9"/>
  <c r="E8" i="9"/>
  <c r="E9" i="9"/>
  <c r="E3" i="9"/>
  <c r="D4" i="9"/>
  <c r="D5" i="9"/>
  <c r="D6" i="9"/>
  <c r="D7" i="9"/>
  <c r="D8" i="9"/>
  <c r="D9" i="9"/>
  <c r="D3" i="9"/>
  <c r="C4" i="9"/>
  <c r="C5" i="9"/>
  <c r="C6" i="9"/>
  <c r="C7" i="9"/>
  <c r="C8" i="9"/>
  <c r="C9" i="9"/>
  <c r="C3" i="9"/>
  <c r="B4" i="9"/>
  <c r="B5" i="9"/>
  <c r="B6" i="9"/>
  <c r="B7" i="9"/>
  <c r="B8" i="9"/>
  <c r="B9" i="9"/>
  <c r="B3" i="9"/>
  <c r="H7" i="8"/>
  <c r="H8" i="8"/>
  <c r="H9" i="8"/>
  <c r="H10" i="8"/>
  <c r="H6" i="8"/>
  <c r="G7" i="8"/>
  <c r="G8" i="8"/>
  <c r="G9" i="8"/>
  <c r="G10" i="8"/>
  <c r="G6" i="8"/>
  <c r="F7" i="8"/>
  <c r="F8" i="8"/>
  <c r="F9" i="8"/>
  <c r="F10" i="8"/>
  <c r="F6" i="8"/>
  <c r="E7" i="8"/>
  <c r="E8" i="8"/>
  <c r="E9" i="8"/>
  <c r="E10" i="8"/>
  <c r="E6" i="8"/>
  <c r="D7" i="8"/>
  <c r="D8" i="8"/>
  <c r="D9" i="8"/>
  <c r="D10" i="8"/>
  <c r="D6" i="8"/>
  <c r="F3" i="7"/>
  <c r="F4" i="7"/>
  <c r="F5" i="7"/>
  <c r="F6" i="7"/>
  <c r="F7" i="7"/>
  <c r="F8" i="7"/>
  <c r="F9" i="7"/>
  <c r="F10" i="7"/>
  <c r="F11" i="7"/>
  <c r="F2" i="7"/>
  <c r="E3" i="7"/>
  <c r="E4" i="7"/>
  <c r="E5" i="7"/>
  <c r="E6" i="7"/>
  <c r="E7" i="7"/>
  <c r="E8" i="7"/>
  <c r="E9" i="7"/>
  <c r="E10" i="7"/>
  <c r="E11" i="7"/>
  <c r="E2" i="7"/>
  <c r="I10" i="1"/>
  <c r="I11" i="1"/>
  <c r="I12" i="1"/>
  <c r="I13" i="1"/>
  <c r="I9" i="1"/>
  <c r="G3" i="1"/>
  <c r="G4" i="1"/>
  <c r="G5" i="1"/>
  <c r="G6" i="1"/>
  <c r="G2" i="1"/>
  <c r="H10" i="1"/>
  <c r="H11" i="1"/>
  <c r="H12" i="1"/>
  <c r="H13" i="1"/>
  <c r="H9" i="1"/>
  <c r="G10" i="1"/>
  <c r="G11" i="1"/>
  <c r="G12" i="1"/>
  <c r="G13" i="1"/>
  <c r="G9" i="1"/>
  <c r="I3" i="1"/>
  <c r="I4" i="1"/>
  <c r="I5" i="1"/>
  <c r="I6" i="1"/>
  <c r="I2" i="1"/>
  <c r="H3" i="1"/>
  <c r="H4" i="1"/>
  <c r="H5" i="1"/>
  <c r="H6" i="1"/>
  <c r="H2" i="1"/>
  <c r="H14" i="6"/>
  <c r="H15" i="6"/>
  <c r="H16" i="6"/>
  <c r="H17" i="6"/>
  <c r="H18" i="6"/>
  <c r="H19" i="6"/>
  <c r="H20" i="6"/>
  <c r="H21" i="6"/>
  <c r="H22" i="6"/>
  <c r="H23" i="6"/>
  <c r="H24" i="6"/>
  <c r="H13" i="6"/>
  <c r="G14" i="6"/>
  <c r="G15" i="6"/>
  <c r="G16" i="6"/>
  <c r="G17" i="6"/>
  <c r="G18" i="6"/>
  <c r="G19" i="6"/>
  <c r="G20" i="6"/>
  <c r="G21" i="6"/>
  <c r="G22" i="6"/>
  <c r="G23" i="6"/>
  <c r="G24" i="6"/>
  <c r="G13" i="6"/>
  <c r="F14" i="6"/>
  <c r="F15" i="6"/>
  <c r="F16" i="6"/>
  <c r="F17" i="6"/>
  <c r="F18" i="6"/>
  <c r="F19" i="6"/>
  <c r="F20" i="6"/>
  <c r="F21" i="6"/>
  <c r="F22" i="6"/>
  <c r="F23" i="6"/>
  <c r="F24" i="6"/>
  <c r="F13" i="6"/>
  <c r="H3" i="6"/>
  <c r="H4" i="6"/>
  <c r="H5" i="6"/>
  <c r="H6" i="6"/>
  <c r="H7" i="6"/>
  <c r="H8" i="6"/>
  <c r="H9" i="6"/>
  <c r="H10" i="6"/>
  <c r="H2" i="6"/>
  <c r="H3" i="5"/>
  <c r="H4" i="5"/>
  <c r="H5" i="5"/>
  <c r="H6" i="5"/>
  <c r="H7" i="5"/>
  <c r="H8" i="5"/>
  <c r="H9" i="5"/>
  <c r="H10" i="5"/>
  <c r="H11" i="5"/>
  <c r="H12" i="5"/>
  <c r="H2" i="5"/>
  <c r="G12" i="5"/>
  <c r="G3" i="5"/>
  <c r="G4" i="5"/>
  <c r="G5" i="5"/>
  <c r="G6" i="5"/>
  <c r="G7" i="5"/>
  <c r="G8" i="5"/>
  <c r="G9" i="5"/>
  <c r="G10" i="5"/>
  <c r="G11" i="5"/>
  <c r="G2" i="5"/>
  <c r="F3" i="5"/>
  <c r="F4" i="5"/>
  <c r="F5" i="5"/>
  <c r="F6" i="5"/>
  <c r="F7" i="5"/>
  <c r="F8" i="5"/>
  <c r="F9" i="5"/>
  <c r="F10" i="5"/>
  <c r="F11" i="5"/>
  <c r="F12" i="5"/>
  <c r="F2" i="5"/>
</calcChain>
</file>

<file path=xl/sharedStrings.xml><?xml version="1.0" encoding="utf-8"?>
<sst xmlns="http://schemas.openxmlformats.org/spreadsheetml/2006/main" count="388" uniqueCount="227">
  <si>
    <t>영업점</t>
    <phoneticPr fontId="1" type="noConversion"/>
  </si>
  <si>
    <t>강남점</t>
    <phoneticPr fontId="1" type="noConversion"/>
  </si>
  <si>
    <t>공항점</t>
    <phoneticPr fontId="1" type="noConversion"/>
  </si>
  <si>
    <t>구로점</t>
    <phoneticPr fontId="1" type="noConversion"/>
  </si>
  <si>
    <t>명동점</t>
    <phoneticPr fontId="1" type="noConversion"/>
  </si>
  <si>
    <t>교대점</t>
    <phoneticPr fontId="1" type="noConversion"/>
  </si>
  <si>
    <t>분기</t>
    <phoneticPr fontId="1" type="noConversion"/>
  </si>
  <si>
    <t>상반기</t>
    <phoneticPr fontId="1" type="noConversion"/>
  </si>
  <si>
    <t>하반기</t>
    <phoneticPr fontId="1" type="noConversion"/>
  </si>
  <si>
    <t>하반기</t>
    <phoneticPr fontId="1" type="noConversion"/>
  </si>
  <si>
    <t>매출</t>
    <phoneticPr fontId="1" type="noConversion"/>
  </si>
  <si>
    <t>이름</t>
    <phoneticPr fontId="1" type="noConversion"/>
  </si>
  <si>
    <t>강숙자</t>
    <phoneticPr fontId="1" type="noConversion"/>
  </si>
  <si>
    <t>김복희</t>
    <phoneticPr fontId="1" type="noConversion"/>
  </si>
  <si>
    <t>강명희</t>
    <phoneticPr fontId="1" type="noConversion"/>
  </si>
  <si>
    <t>최정식</t>
    <phoneticPr fontId="1" type="noConversion"/>
  </si>
  <si>
    <t>김나연</t>
    <phoneticPr fontId="1" type="noConversion"/>
  </si>
  <si>
    <t>윤민지</t>
    <phoneticPr fontId="1" type="noConversion"/>
  </si>
  <si>
    <t>직위</t>
    <phoneticPr fontId="1" type="noConversion"/>
  </si>
  <si>
    <t>과장</t>
    <phoneticPr fontId="1" type="noConversion"/>
  </si>
  <si>
    <t>부장</t>
    <phoneticPr fontId="1" type="noConversion"/>
  </si>
  <si>
    <t>이사</t>
    <phoneticPr fontId="1" type="noConversion"/>
  </si>
  <si>
    <t>사원</t>
    <phoneticPr fontId="1" type="noConversion"/>
  </si>
  <si>
    <t>대리</t>
    <phoneticPr fontId="1" type="noConversion"/>
  </si>
  <si>
    <t>기본급</t>
    <phoneticPr fontId="1" type="noConversion"/>
  </si>
  <si>
    <t>보너스</t>
    <phoneticPr fontId="1" type="noConversion"/>
  </si>
  <si>
    <t>직위</t>
    <phoneticPr fontId="1" type="noConversion"/>
  </si>
  <si>
    <t>근무년수</t>
    <phoneticPr fontId="1" type="noConversion"/>
  </si>
  <si>
    <t>김숙자</t>
    <phoneticPr fontId="1" type="noConversion"/>
  </si>
  <si>
    <t>초과수당</t>
    <phoneticPr fontId="1" type="noConversion"/>
  </si>
  <si>
    <t>성명</t>
    <phoneticPr fontId="1" type="noConversion"/>
  </si>
  <si>
    <t>강명회</t>
    <phoneticPr fontId="1" type="noConversion"/>
  </si>
  <si>
    <t>이태성</t>
    <phoneticPr fontId="1" type="noConversion"/>
  </si>
  <si>
    <t>박주연</t>
    <phoneticPr fontId="1" type="noConversion"/>
  </si>
  <si>
    <t>최수정</t>
    <phoneticPr fontId="1" type="noConversion"/>
  </si>
  <si>
    <t>김은희</t>
    <phoneticPr fontId="1" type="noConversion"/>
  </si>
  <si>
    <t>박정희</t>
    <phoneticPr fontId="1" type="noConversion"/>
  </si>
  <si>
    <t>최정수</t>
    <phoneticPr fontId="1" type="noConversion"/>
  </si>
  <si>
    <t>이태민</t>
    <phoneticPr fontId="1" type="noConversion"/>
  </si>
  <si>
    <t>직급</t>
    <phoneticPr fontId="1" type="noConversion"/>
  </si>
  <si>
    <t>선임</t>
    <phoneticPr fontId="1" type="noConversion"/>
  </si>
  <si>
    <t>주임</t>
    <phoneticPr fontId="1" type="noConversion"/>
  </si>
  <si>
    <t>연구원</t>
    <phoneticPr fontId="1" type="noConversion"/>
  </si>
  <si>
    <t>임원</t>
    <phoneticPr fontId="1" type="noConversion"/>
  </si>
  <si>
    <t>책임</t>
    <phoneticPr fontId="1" type="noConversion"/>
  </si>
  <si>
    <t>출장지</t>
    <phoneticPr fontId="1" type="noConversion"/>
  </si>
  <si>
    <t>부산</t>
    <phoneticPr fontId="1" type="noConversion"/>
  </si>
  <si>
    <t>대구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</si>
  <si>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</si>
  <si>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</si>
  <si>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</si>
  <si>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</si>
  <si>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출장비</t>
    <phoneticPr fontId="1" type="noConversion"/>
  </si>
  <si>
    <t>출장일수</t>
    <phoneticPr fontId="1" type="noConversion"/>
  </si>
  <si>
    <t>이민상</t>
    <phoneticPr fontId="1" type="noConversion"/>
  </si>
  <si>
    <t>허이상</t>
    <phoneticPr fontId="1" type="noConversion"/>
  </si>
  <si>
    <t>강문정</t>
    <phoneticPr fontId="1" type="noConversion"/>
  </si>
  <si>
    <t>문은경</t>
    <phoneticPr fontId="1" type="noConversion"/>
  </si>
  <si>
    <t>한경희</t>
    <phoneticPr fontId="1" type="noConversion"/>
  </si>
  <si>
    <t>이중성</t>
    <phoneticPr fontId="1" type="noConversion"/>
  </si>
  <si>
    <t>김태민</t>
    <phoneticPr fontId="1" type="noConversion"/>
  </si>
  <si>
    <t>우지훈</t>
    <phoneticPr fontId="1" type="noConversion"/>
  </si>
  <si>
    <t>김태성</t>
    <phoneticPr fontId="1" type="noConversion"/>
  </si>
  <si>
    <t>학번</t>
    <phoneticPr fontId="1" type="noConversion"/>
  </si>
  <si>
    <t>C0820</t>
    <phoneticPr fontId="1" type="noConversion"/>
  </si>
  <si>
    <t>E0645</t>
    <phoneticPr fontId="1" type="noConversion"/>
  </si>
  <si>
    <t>C1022</t>
    <phoneticPr fontId="1" type="noConversion"/>
  </si>
  <si>
    <t>E0455</t>
    <phoneticPr fontId="1" type="noConversion"/>
  </si>
  <si>
    <t>K0598</t>
    <phoneticPr fontId="1" type="noConversion"/>
  </si>
  <si>
    <t>K1075</t>
    <phoneticPr fontId="1" type="noConversion"/>
  </si>
  <si>
    <t>E0967</t>
    <phoneticPr fontId="1" type="noConversion"/>
  </si>
  <si>
    <t>K0834</t>
    <phoneticPr fontId="1" type="noConversion"/>
  </si>
  <si>
    <t>C1034</t>
    <phoneticPr fontId="1" type="noConversion"/>
  </si>
  <si>
    <t>학과</t>
    <phoneticPr fontId="1" type="noConversion"/>
  </si>
  <si>
    <t>영어과</t>
    <phoneticPr fontId="1" type="noConversion"/>
  </si>
  <si>
    <t>컴공과</t>
    <phoneticPr fontId="1" type="noConversion"/>
  </si>
  <si>
    <t>국어과</t>
    <phoneticPr fontId="1" type="noConversion"/>
  </si>
  <si>
    <t>입학년도</t>
    <phoneticPr fontId="1" type="noConversion"/>
  </si>
  <si>
    <t>2008년도</t>
    <phoneticPr fontId="1" type="noConversion"/>
  </si>
  <si>
    <t>2006년도</t>
    <phoneticPr fontId="1" type="noConversion"/>
  </si>
  <si>
    <t>2010년도</t>
    <phoneticPr fontId="1" type="noConversion"/>
  </si>
  <si>
    <t>2004년도</t>
    <phoneticPr fontId="1" type="noConversion"/>
  </si>
  <si>
    <t>2005년도</t>
    <phoneticPr fontId="1" type="noConversion"/>
  </si>
  <si>
    <t>2009년도</t>
    <phoneticPr fontId="1" type="noConversion"/>
  </si>
  <si>
    <t>레포트</t>
    <phoneticPr fontId="1" type="noConversion"/>
  </si>
  <si>
    <t>중간</t>
    <phoneticPr fontId="1" type="noConversion"/>
  </si>
  <si>
    <t>기말</t>
    <phoneticPr fontId="1" type="noConversion"/>
  </si>
  <si>
    <t>합계</t>
    <phoneticPr fontId="1" type="noConversion"/>
  </si>
  <si>
    <t>019-123-4567</t>
    <phoneticPr fontId="1" type="noConversion"/>
  </si>
  <si>
    <t>018-455-7890</t>
    <phoneticPr fontId="1" type="noConversion"/>
  </si>
  <si>
    <t>017-789-0234</t>
    <phoneticPr fontId="1" type="noConversion"/>
  </si>
  <si>
    <t>017-456-1212</t>
    <phoneticPr fontId="1" type="noConversion"/>
  </si>
  <si>
    <t>011-610-3456</t>
    <phoneticPr fontId="1" type="noConversion"/>
  </si>
  <si>
    <t>018-757-7456</t>
    <phoneticPr fontId="1" type="noConversion"/>
  </si>
  <si>
    <t>019-889-9090</t>
    <phoneticPr fontId="1" type="noConversion"/>
  </si>
  <si>
    <t>017-456-4545</t>
    <phoneticPr fontId="1" type="noConversion"/>
  </si>
  <si>
    <t>019-346-0909</t>
    <phoneticPr fontId="1" type="noConversion"/>
  </si>
  <si>
    <t>011-672-9898</t>
    <phoneticPr fontId="1" type="noConversion"/>
  </si>
  <si>
    <t>019-122-9876</t>
    <phoneticPr fontId="1" type="noConversion"/>
  </si>
  <si>
    <t>AAA-010</t>
    <phoneticPr fontId="1" type="noConversion"/>
  </si>
  <si>
    <t>AAA-090</t>
    <phoneticPr fontId="1" type="noConversion"/>
  </si>
  <si>
    <t>AAE-001</t>
    <phoneticPr fontId="1" type="noConversion"/>
  </si>
  <si>
    <t>AEA-005</t>
    <phoneticPr fontId="1" type="noConversion"/>
  </si>
  <si>
    <t>AAA-012</t>
    <phoneticPr fontId="1" type="noConversion"/>
  </si>
  <si>
    <t>AAB-010</t>
    <phoneticPr fontId="1" type="noConversion"/>
  </si>
  <si>
    <t>ABA-080</t>
    <phoneticPr fontId="1" type="noConversion"/>
  </si>
  <si>
    <t>ABA-070</t>
    <phoneticPr fontId="1" type="noConversion"/>
  </si>
  <si>
    <t>ABE-005</t>
    <phoneticPr fontId="1" type="noConversion"/>
  </si>
  <si>
    <t>성적</t>
    <phoneticPr fontId="1" type="noConversion"/>
  </si>
  <si>
    <t>우수</t>
    <phoneticPr fontId="1" type="noConversion"/>
  </si>
  <si>
    <t>미흡</t>
    <phoneticPr fontId="1" type="noConversion"/>
  </si>
  <si>
    <t>K001</t>
    <phoneticPr fontId="1" type="noConversion"/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</si>
  <si>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</si>
  <si>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</si>
  <si>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</si>
  <si>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</si>
  <si>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</si>
  <si>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</si>
  <si>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</si>
  <si>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</si>
  <si>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</si>
  <si>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</si>
  <si>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</si>
  <si>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김철수</t>
    <phoneticPr fontId="1" type="noConversion"/>
  </si>
  <si>
    <t>이병희</t>
    <phoneticPr fontId="1" type="noConversion"/>
  </si>
  <si>
    <t>서기희</t>
    <phoneticPr fontId="1" type="noConversion"/>
  </si>
  <si>
    <t>유태민</t>
    <phoneticPr fontId="1" type="noConversion"/>
  </si>
  <si>
    <t>박민성</t>
    <phoneticPr fontId="1" type="noConversion"/>
  </si>
  <si>
    <t>김성태</t>
    <phoneticPr fontId="1" type="noConversion"/>
  </si>
  <si>
    <t>ㅈ남진성</t>
    <phoneticPr fontId="1" type="noConversion"/>
  </si>
  <si>
    <t>강철희</t>
    <phoneticPr fontId="1" type="noConversion"/>
  </si>
  <si>
    <t>최우진</t>
    <phoneticPr fontId="1" type="noConversion"/>
  </si>
  <si>
    <t>황영희</t>
    <phoneticPr fontId="1" type="noConversion"/>
  </si>
  <si>
    <t>기민성</t>
    <phoneticPr fontId="1" type="noConversion"/>
  </si>
  <si>
    <t>박태성</t>
    <phoneticPr fontId="1" type="noConversion"/>
  </si>
  <si>
    <t>매출합계</t>
    <phoneticPr fontId="1" type="noConversion"/>
  </si>
  <si>
    <t>매출횟수</t>
    <phoneticPr fontId="1" type="noConversion"/>
  </si>
  <si>
    <t>매출평균</t>
    <phoneticPr fontId="1" type="noConversion"/>
  </si>
  <si>
    <t>김민영</t>
    <phoneticPr fontId="1" type="noConversion"/>
  </si>
  <si>
    <t>강길성</t>
    <phoneticPr fontId="1" type="noConversion"/>
  </si>
  <si>
    <t>임숙희</t>
    <phoneticPr fontId="1" type="noConversion"/>
  </si>
  <si>
    <t>김미미</t>
    <phoneticPr fontId="1" type="noConversion"/>
  </si>
  <si>
    <t>박석철</t>
    <phoneticPr fontId="1" type="noConversion"/>
  </si>
  <si>
    <t>박지성</t>
    <phoneticPr fontId="1" type="noConversion"/>
  </si>
  <si>
    <t>최준호</t>
    <phoneticPr fontId="1" type="noConversion"/>
  </si>
  <si>
    <t>갇숙희</t>
    <phoneticPr fontId="1" type="noConversion"/>
  </si>
  <si>
    <t>김일자</t>
    <phoneticPr fontId="1" type="noConversion"/>
  </si>
  <si>
    <t>강성희</t>
    <phoneticPr fontId="1" type="noConversion"/>
  </si>
  <si>
    <t>05월 15일</t>
    <phoneticPr fontId="1" type="noConversion"/>
  </si>
  <si>
    <t>05월 16일</t>
    <phoneticPr fontId="1" type="noConversion"/>
  </si>
  <si>
    <t>06월 17일</t>
    <phoneticPr fontId="1" type="noConversion"/>
  </si>
  <si>
    <t>06월 18일</t>
    <phoneticPr fontId="1" type="noConversion"/>
  </si>
  <si>
    <t>07월 18일</t>
    <phoneticPr fontId="1" type="noConversion"/>
  </si>
  <si>
    <t>07월 19일</t>
    <phoneticPr fontId="1" type="noConversion"/>
  </si>
  <si>
    <t>07월 20일</t>
    <phoneticPr fontId="1" type="noConversion"/>
  </si>
  <si>
    <t>현재날짜</t>
    <phoneticPr fontId="1" type="noConversion"/>
  </si>
  <si>
    <t>김희재</t>
    <phoneticPr fontId="1" type="noConversion"/>
  </si>
  <si>
    <t>강희수</t>
    <phoneticPr fontId="1" type="noConversion"/>
  </si>
  <si>
    <t>김택수</t>
    <phoneticPr fontId="1" type="noConversion"/>
  </si>
  <si>
    <t>한상진</t>
    <phoneticPr fontId="1" type="noConversion"/>
  </si>
  <si>
    <t>근무월수</t>
    <phoneticPr fontId="1" type="noConversion"/>
  </si>
  <si>
    <t>근무일수</t>
    <phoneticPr fontId="1" type="noConversion"/>
  </si>
  <si>
    <t>근무 년/월수</t>
    <phoneticPr fontId="1" type="noConversion"/>
  </si>
  <si>
    <t>근무 년/월/일수</t>
    <phoneticPr fontId="1" type="noConversion"/>
  </si>
  <si>
    <t>날짜</t>
    <phoneticPr fontId="1" type="noConversion"/>
  </si>
  <si>
    <t>오늘 날짜 :</t>
    <phoneticPr fontId="1" type="noConversion"/>
  </si>
  <si>
    <t>김희철</t>
    <phoneticPr fontId="1" type="noConversion"/>
  </si>
  <si>
    <t>강만희</t>
    <phoneticPr fontId="1" type="noConversion"/>
  </si>
  <si>
    <t>한은숙</t>
    <phoneticPr fontId="1" type="noConversion"/>
  </si>
  <si>
    <t>김지범</t>
    <phoneticPr fontId="1" type="noConversion"/>
  </si>
  <si>
    <t>김성주</t>
    <phoneticPr fontId="1" type="noConversion"/>
  </si>
  <si>
    <t>유재석</t>
    <phoneticPr fontId="1" type="noConversion"/>
  </si>
  <si>
    <t>박재은</t>
    <phoneticPr fontId="1" type="noConversion"/>
  </si>
  <si>
    <t>노홍수</t>
    <phoneticPr fontId="1" type="noConversion"/>
  </si>
  <si>
    <t>정진희</t>
    <phoneticPr fontId="1" type="noConversion"/>
  </si>
  <si>
    <t>교육팀</t>
    <phoneticPr fontId="1" type="noConversion"/>
  </si>
  <si>
    <t>영업팀</t>
    <phoneticPr fontId="1" type="noConversion"/>
  </si>
  <si>
    <t>기획팀</t>
    <phoneticPr fontId="1" type="noConversion"/>
  </si>
  <si>
    <t>홍보팀</t>
    <phoneticPr fontId="1" type="noConversion"/>
  </si>
  <si>
    <t>861219-1******</t>
    <phoneticPr fontId="1" type="noConversion"/>
  </si>
  <si>
    <t>871014-1******</t>
    <phoneticPr fontId="1" type="noConversion"/>
  </si>
  <si>
    <t>010119-4******</t>
    <phoneticPr fontId="1" type="noConversion"/>
  </si>
  <si>
    <t>860320-1******</t>
    <phoneticPr fontId="1" type="noConversion"/>
  </si>
  <si>
    <t>020919-3******</t>
    <phoneticPr fontId="1" type="noConversion"/>
  </si>
  <si>
    <t>000215-3******</t>
    <phoneticPr fontId="1" type="noConversion"/>
  </si>
  <si>
    <t>631025-2*****</t>
    <phoneticPr fontId="1" type="noConversion"/>
  </si>
  <si>
    <t>670725-2******</t>
    <phoneticPr fontId="1" type="noConversion"/>
  </si>
  <si>
    <t>650315-1******</t>
    <phoneticPr fontId="1" type="noConversion"/>
  </si>
  <si>
    <t>성별</t>
    <phoneticPr fontId="1" type="noConversion"/>
  </si>
  <si>
    <t>생년월일</t>
    <phoneticPr fontId="1" type="noConversion"/>
  </si>
  <si>
    <t>나이</t>
    <phoneticPr fontId="1" type="noConversion"/>
  </si>
  <si>
    <t>입사일</t>
    <phoneticPr fontId="1" type="noConversion"/>
  </si>
  <si>
    <t>이번달 생일</t>
    <phoneticPr fontId="1" type="noConversion"/>
  </si>
  <si>
    <t>요일표시1</t>
    <phoneticPr fontId="1" type="noConversion"/>
  </si>
  <si>
    <t>요일표시2</t>
    <phoneticPr fontId="1" type="noConversion"/>
  </si>
  <si>
    <t>요일표시3</t>
    <phoneticPr fontId="1" type="noConversion"/>
  </si>
  <si>
    <t>요일표시4</t>
    <phoneticPr fontId="1" type="noConversion"/>
  </si>
  <si>
    <t>레포트</t>
    <phoneticPr fontId="1" type="noConversion"/>
  </si>
  <si>
    <t>08월 01일</t>
    <phoneticPr fontId="1" type="noConversion"/>
  </si>
  <si>
    <t>08월 02일</t>
    <phoneticPr fontId="1" type="noConversion"/>
  </si>
  <si>
    <t>08월 03일</t>
  </si>
  <si>
    <t>08월 04일</t>
  </si>
  <si>
    <t>08월 05일</t>
  </si>
  <si>
    <t>08월 06일</t>
  </si>
  <si>
    <t>08월 07일</t>
  </si>
  <si>
    <t>ㅡ제품</t>
    <phoneticPr fontId="1" type="noConversion"/>
  </si>
  <si>
    <t>ES001</t>
    <phoneticPr fontId="1" type="noConversion"/>
  </si>
  <si>
    <t>ES002</t>
    <phoneticPr fontId="1" type="noConversion"/>
  </si>
  <si>
    <t>ES003</t>
    <phoneticPr fontId="1" type="noConversion"/>
  </si>
  <si>
    <t>ES004</t>
    <phoneticPr fontId="1" type="noConversion"/>
  </si>
  <si>
    <t>ES005</t>
    <phoneticPr fontId="1" type="noConversion"/>
  </si>
  <si>
    <t>ES006</t>
    <phoneticPr fontId="1" type="noConversion"/>
  </si>
  <si>
    <t>ES007</t>
    <phoneticPr fontId="1" type="noConversion"/>
  </si>
  <si>
    <t>총비용</t>
    <phoneticPr fontId="1" type="noConversion"/>
  </si>
  <si>
    <t>수량</t>
    <phoneticPr fontId="1" type="noConversion"/>
  </si>
  <si>
    <t>단가1</t>
    <phoneticPr fontId="1" type="noConversion"/>
  </si>
  <si>
    <t>단가2</t>
    <phoneticPr fontId="1" type="noConversion"/>
  </si>
  <si>
    <t>2 년</t>
    <phoneticPr fontId="1" type="noConversion"/>
  </si>
  <si>
    <t>5 년</t>
    <phoneticPr fontId="1" type="noConversion"/>
  </si>
  <si>
    <t>16 년</t>
    <phoneticPr fontId="1" type="noConversion"/>
  </si>
  <si>
    <t>22 년</t>
    <phoneticPr fontId="1" type="noConversion"/>
  </si>
  <si>
    <t>26 년</t>
    <phoneticPr fontId="1" type="noConversion"/>
  </si>
  <si>
    <t>8 년</t>
    <phoneticPr fontId="1" type="noConversion"/>
  </si>
  <si>
    <t>10 년</t>
    <phoneticPr fontId="1" type="noConversion"/>
  </si>
  <si>
    <t>15 년</t>
    <phoneticPr fontId="1" type="noConversion"/>
  </si>
  <si>
    <t>20 년</t>
    <phoneticPr fontId="1" type="noConversion"/>
  </si>
  <si>
    <t>25 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</si>
</sst>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General&quot;세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1" fontId="0" fillId="0" borderId="0" xfId="0" applyNumberFormat="1">
      <alignment vertical="center"/>
    </xf>
    <xf numFmtId="42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3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12" sqref="K12"/>
    </sheetView>
  </sheetViews>
  <sheetFormatPr defaultRowHeight="16.5" x14ac:dyDescent="0.3"/>
  <sheetData>
    <row r="1" spans="1:9" x14ac:dyDescent="0.3">
      <c r="G1" t="s">
        <v>135</v>
      </c>
      <c r="H1" t="s">
        <v>136</v>
      </c>
      <c r="I1" t="s">
        <v>137</v>
      </c>
    </row>
    <row r="2" spans="1:9" x14ac:dyDescent="0.3">
      <c r="A2" t="s">
        <v>0</v>
      </c>
      <c r="B2" t="s">
        <v>6</v>
      </c>
      <c r="C2" t="s">
        <v>10</v>
      </c>
      <c r="F2" t="s">
        <v>1</v>
      </c>
      <c r="G2">
        <f>SUMIF($A$3:$A$16,F2,$C$3:$C$16)</f>
        <v>13476</v>
      </c>
      <c r="H2">
        <f>COUNTIF($A$3:$A$16,F2)</f>
        <v>3</v>
      </c>
      <c r="I2">
        <f>ROUND(AVERAGEIF($A$3:$A$16,F2,$C$3:$C$16),0)</f>
        <v>4492</v>
      </c>
    </row>
    <row r="3" spans="1:9" x14ac:dyDescent="0.3">
      <c r="A3" t="s">
        <v>1</v>
      </c>
      <c r="B3" t="s">
        <v>7</v>
      </c>
      <c r="C3" s="1">
        <v>4057</v>
      </c>
      <c r="F3" t="s">
        <v>2</v>
      </c>
      <c r="G3">
        <f t="shared" ref="G3:G6" si="0">SUMIF($A$3:$A$16,F3,$C$3:$C$16)</f>
        <v>19950</v>
      </c>
      <c r="H3">
        <f t="shared" ref="H3:H6" si="1">COUNTIF($A$3:$A$16,F3)</f>
        <v>4</v>
      </c>
      <c r="I3">
        <f t="shared" ref="I3:I6" si="2">ROUND(AVERAGEIF($A$3:$A$16,F3,$C$3:$C$16),0)</f>
        <v>4988</v>
      </c>
    </row>
    <row r="4" spans="1:9" x14ac:dyDescent="0.3">
      <c r="A4" t="s">
        <v>2</v>
      </c>
      <c r="B4" t="s">
        <v>8</v>
      </c>
      <c r="C4" s="1">
        <v>4994</v>
      </c>
      <c r="F4" t="s">
        <v>3</v>
      </c>
      <c r="G4">
        <f t="shared" si="0"/>
        <v>23824</v>
      </c>
      <c r="H4">
        <f t="shared" si="1"/>
        <v>3</v>
      </c>
      <c r="I4">
        <f t="shared" si="2"/>
        <v>7941</v>
      </c>
    </row>
    <row r="5" spans="1:9" x14ac:dyDescent="0.3">
      <c r="A5" t="s">
        <v>2</v>
      </c>
      <c r="B5" t="s">
        <v>7</v>
      </c>
      <c r="C5" s="1">
        <v>3103</v>
      </c>
      <c r="F5" t="s">
        <v>5</v>
      </c>
      <c r="G5">
        <f t="shared" si="0"/>
        <v>3339</v>
      </c>
      <c r="H5">
        <f t="shared" si="1"/>
        <v>2</v>
      </c>
      <c r="I5">
        <f t="shared" si="2"/>
        <v>1670</v>
      </c>
    </row>
    <row r="6" spans="1:9" x14ac:dyDescent="0.3">
      <c r="A6" t="s">
        <v>1</v>
      </c>
      <c r="B6" t="s">
        <v>8</v>
      </c>
      <c r="C6" s="1">
        <v>6946</v>
      </c>
      <c r="F6" t="s">
        <v>4</v>
      </c>
      <c r="G6">
        <f t="shared" si="0"/>
        <v>3778</v>
      </c>
      <c r="H6">
        <f t="shared" si="1"/>
        <v>2</v>
      </c>
      <c r="I6">
        <f t="shared" si="2"/>
        <v>1889</v>
      </c>
    </row>
    <row r="7" spans="1:9" x14ac:dyDescent="0.3">
      <c r="A7" t="s">
        <v>3</v>
      </c>
      <c r="B7" t="s">
        <v>7</v>
      </c>
      <c r="C7" s="1">
        <v>8710</v>
      </c>
    </row>
    <row r="8" spans="1:9" x14ac:dyDescent="0.3">
      <c r="A8" t="s">
        <v>1</v>
      </c>
      <c r="B8" t="s">
        <v>8</v>
      </c>
      <c r="C8" s="1">
        <v>2473</v>
      </c>
    </row>
    <row r="9" spans="1:9" x14ac:dyDescent="0.3">
      <c r="A9" t="s">
        <v>5</v>
      </c>
      <c r="B9" t="s">
        <v>7</v>
      </c>
      <c r="C9" s="1">
        <v>729</v>
      </c>
      <c r="E9" s="7" t="s">
        <v>7</v>
      </c>
      <c r="F9" t="s">
        <v>1</v>
      </c>
      <c r="G9">
        <f>SUMIFS($C$3:$C$16,$A$3:$A$16,F9,$B$3:$B$16,$E$9)</f>
        <v>4057</v>
      </c>
      <c r="H9">
        <f>COUNTIFS($A$3:$A$16,F9,$B$3:$B$16,$E$9)</f>
        <v>1</v>
      </c>
      <c r="I9">
        <f>ROUND(AVERAGEIFS($C$3:$C$16,$A$3:$A$16,F9,$B$3:$B$16,$E$9),0)</f>
        <v>4057</v>
      </c>
    </row>
    <row r="10" spans="1:9" x14ac:dyDescent="0.3">
      <c r="A10" t="s">
        <v>3</v>
      </c>
      <c r="B10" t="s">
        <v>8</v>
      </c>
      <c r="C10" s="1">
        <v>6572</v>
      </c>
      <c r="E10" s="7"/>
      <c r="F10" t="s">
        <v>2</v>
      </c>
      <c r="G10">
        <f t="shared" ref="G10:G13" si="3">SUMIFS($C$3:$C$16,$A$3:$A$16,F10,$B$3:$B$16,$E$9)</f>
        <v>7001</v>
      </c>
      <c r="H10">
        <f t="shared" ref="H10:H13" si="4">COUNTIFS($A$3:$A$16,F10,$B$3:$B$16,$E$9)</f>
        <v>2</v>
      </c>
      <c r="I10">
        <f t="shared" ref="I10:I13" si="5">ROUND(AVERAGEIFS($C$3:$C$16,$A$3:$A$16,F10,$B$3:$B$16,$E$9),0)</f>
        <v>3501</v>
      </c>
    </row>
    <row r="11" spans="1:9" x14ac:dyDescent="0.3">
      <c r="A11" t="s">
        <v>2</v>
      </c>
      <c r="B11" t="s">
        <v>7</v>
      </c>
      <c r="C11" s="1">
        <v>3898</v>
      </c>
      <c r="E11" s="7"/>
      <c r="F11" t="s">
        <v>3</v>
      </c>
      <c r="G11">
        <f t="shared" si="3"/>
        <v>17252</v>
      </c>
      <c r="H11">
        <f t="shared" si="4"/>
        <v>2</v>
      </c>
      <c r="I11">
        <f t="shared" si="5"/>
        <v>8626</v>
      </c>
    </row>
    <row r="12" spans="1:9" x14ac:dyDescent="0.3">
      <c r="A12" t="s">
        <v>4</v>
      </c>
      <c r="B12" t="s">
        <v>7</v>
      </c>
      <c r="C12" s="1">
        <v>3079</v>
      </c>
      <c r="E12" s="7"/>
      <c r="F12" t="s">
        <v>5</v>
      </c>
      <c r="G12">
        <f t="shared" si="3"/>
        <v>729</v>
      </c>
      <c r="H12">
        <f t="shared" si="4"/>
        <v>1</v>
      </c>
      <c r="I12">
        <f t="shared" si="5"/>
        <v>729</v>
      </c>
    </row>
    <row r="13" spans="1:9" x14ac:dyDescent="0.3">
      <c r="A13" t="s">
        <v>2</v>
      </c>
      <c r="B13" t="s">
        <v>8</v>
      </c>
      <c r="C13" s="1">
        <v>7955</v>
      </c>
      <c r="E13" s="7"/>
      <c r="F13" t="s">
        <v>4</v>
      </c>
      <c r="G13">
        <f t="shared" si="3"/>
        <v>3079</v>
      </c>
      <c r="H13">
        <f t="shared" si="4"/>
        <v>1</v>
      </c>
      <c r="I13">
        <f t="shared" si="5"/>
        <v>3079</v>
      </c>
    </row>
    <row r="14" spans="1:9" x14ac:dyDescent="0.3">
      <c r="A14" t="s">
        <v>5</v>
      </c>
      <c r="B14" t="s">
        <v>8</v>
      </c>
      <c r="C14" s="1">
        <v>2610</v>
      </c>
    </row>
    <row r="15" spans="1:9" x14ac:dyDescent="0.3">
      <c r="A15" t="s">
        <v>3</v>
      </c>
      <c r="B15" t="s">
        <v>7</v>
      </c>
      <c r="C15" s="1">
        <v>8542</v>
      </c>
    </row>
    <row r="16" spans="1:9" x14ac:dyDescent="0.3">
      <c r="A16" t="s">
        <v>4</v>
      </c>
      <c r="B16" t="s">
        <v>9</v>
      </c>
      <c r="C16" s="1">
        <v>699</v>
      </c>
    </row>
  </sheetData>
  <mergeCells count="1">
    <mergeCell ref="E9:E1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7" sqref="F7"/>
    </sheetView>
  </sheetViews>
  <sheetFormatPr defaultRowHeight="16.5" x14ac:dyDescent="0.3"/>
  <cols>
    <col min="2" max="2" width="11.125" bestFit="1" customWidth="1"/>
    <col min="3" max="3" width="27.375" customWidth="1"/>
    <col min="5" max="6" width="11.125" bestFit="1" customWidth="1"/>
    <col min="8" max="8" width="11.125" bestFit="1" customWidth="1"/>
  </cols>
  <sheetData>
    <row r="2" spans="1:10" x14ac:dyDescent="0.3">
      <c r="A2" t="s">
        <v>165</v>
      </c>
      <c r="B2" s="3">
        <v>40616</v>
      </c>
      <c r="D2" t="s">
        <v>188</v>
      </c>
      <c r="E2" t="s">
        <v>189</v>
      </c>
      <c r="F2" t="s">
        <v>190</v>
      </c>
      <c r="G2" t="s">
        <v>24</v>
      </c>
      <c r="H2" t="s">
        <v>191</v>
      </c>
      <c r="I2" t="s">
        <v>27</v>
      </c>
      <c r="J2" t="s">
        <v>192</v>
      </c>
    </row>
    <row r="3" spans="1:10" x14ac:dyDescent="0.3">
      <c r="A3" t="s">
        <v>166</v>
      </c>
      <c r="B3" t="s">
        <v>175</v>
      </c>
      <c r="C3" t="s">
        <v>179</v>
      </c>
      <c r="D3" t="str">
        <f>IF(OR(MID(C3,8,1)="1",MID(C3,8,1)="3"),"남","여")</f>
        <v>남</v>
      </c>
      <c r="E3" s="3">
        <f>DATE(CHOOSE(MID(C3,8,1),1900,1900,2000,2000)+LEFT(C3,2),MID(C3,3,2),MID(C3,5,2))</f>
        <v>31765</v>
      </c>
      <c r="F3" s="6">
        <f ca="1">YEAR(TODAY())-YEAR(E3)</f>
        <v>25</v>
      </c>
      <c r="G3">
        <v>1340000</v>
      </c>
      <c r="H3" s="3">
        <v>34770</v>
      </c>
      <c r="I3">
        <f ca="1">DATEDIF(H3,TODAY(),"y")</f>
        <v>16</v>
      </c>
      <c r="J3" t="str">
        <f>IF(MONTH(E3)=MONTH($B$2),"★"," ")</f>
        <v xml:space="preserve"> </v>
      </c>
    </row>
    <row r="4" spans="1:10" x14ac:dyDescent="0.3">
      <c r="A4" t="s">
        <v>167</v>
      </c>
      <c r="B4" t="s">
        <v>176</v>
      </c>
      <c r="C4" t="s">
        <v>180</v>
      </c>
      <c r="D4" t="str">
        <f t="shared" ref="D4:D11" si="0">IF(OR(MID(C4,8,1)="1",MID(C4,8,1)="3"),"남","여")</f>
        <v>남</v>
      </c>
      <c r="E4" s="3">
        <f t="shared" ref="E4:E11" si="1">DATE(CHOOSE(MID(C4,8,1),1900,1900,2000,2000)+LEFT(C4,2),MID(C4,3,2),MID(C4,5,2))</f>
        <v>32064</v>
      </c>
      <c r="F4" s="6">
        <f t="shared" ref="F4:F11" ca="1" si="2">YEAR(TODAY())-YEAR(E4)</f>
        <v>24</v>
      </c>
      <c r="G4">
        <v>1810000</v>
      </c>
      <c r="H4" s="3">
        <v>35494</v>
      </c>
      <c r="I4">
        <f t="shared" ref="I4:I11" ca="1" si="3">DATEDIF(H4,TODAY(),"y")</f>
        <v>14</v>
      </c>
      <c r="J4" t="str">
        <f t="shared" ref="J4:J11" si="4">IF(MONTH(E4)=MONTH($B$2),"★"," ")</f>
        <v xml:space="preserve"> </v>
      </c>
    </row>
    <row r="5" spans="1:10" x14ac:dyDescent="0.3">
      <c r="A5" t="s">
        <v>168</v>
      </c>
      <c r="B5" t="s">
        <v>175</v>
      </c>
      <c r="C5" t="s">
        <v>181</v>
      </c>
      <c r="D5" t="str">
        <f t="shared" si="0"/>
        <v>여</v>
      </c>
      <c r="E5" s="3">
        <f t="shared" si="1"/>
        <v>36910</v>
      </c>
      <c r="F5" s="6">
        <f t="shared" ca="1" si="2"/>
        <v>10</v>
      </c>
      <c r="G5">
        <v>2160000</v>
      </c>
      <c r="H5" s="3">
        <v>36229</v>
      </c>
      <c r="I5">
        <f t="shared" ca="1" si="3"/>
        <v>12</v>
      </c>
      <c r="J5" t="str">
        <f t="shared" si="4"/>
        <v xml:space="preserve"> </v>
      </c>
    </row>
    <row r="6" spans="1:10" x14ac:dyDescent="0.3">
      <c r="A6" t="s">
        <v>169</v>
      </c>
      <c r="B6" t="s">
        <v>177</v>
      </c>
      <c r="C6" t="s">
        <v>182</v>
      </c>
      <c r="D6" t="str">
        <f t="shared" si="0"/>
        <v>남</v>
      </c>
      <c r="E6" s="3">
        <f t="shared" si="1"/>
        <v>31491</v>
      </c>
      <c r="F6" s="6">
        <f t="shared" ca="1" si="2"/>
        <v>25</v>
      </c>
      <c r="G6">
        <v>2460000</v>
      </c>
      <c r="H6" s="3">
        <v>35859</v>
      </c>
      <c r="I6">
        <f t="shared" ca="1" si="3"/>
        <v>13</v>
      </c>
      <c r="J6" t="str">
        <f t="shared" si="4"/>
        <v>★</v>
      </c>
    </row>
    <row r="7" spans="1:10" x14ac:dyDescent="0.3">
      <c r="A7" t="s">
        <v>170</v>
      </c>
      <c r="B7" t="s">
        <v>175</v>
      </c>
      <c r="C7" t="s">
        <v>183</v>
      </c>
      <c r="D7" t="str">
        <f t="shared" si="0"/>
        <v>남</v>
      </c>
      <c r="E7" s="3">
        <f t="shared" si="1"/>
        <v>37518</v>
      </c>
      <c r="F7" s="6">
        <f t="shared" ca="1" si="2"/>
        <v>9</v>
      </c>
      <c r="G7">
        <v>2030000</v>
      </c>
      <c r="H7" s="3">
        <v>37334</v>
      </c>
      <c r="I7">
        <f t="shared" ca="1" si="3"/>
        <v>9</v>
      </c>
      <c r="J7" t="str">
        <f t="shared" si="4"/>
        <v xml:space="preserve"> </v>
      </c>
    </row>
    <row r="8" spans="1:10" x14ac:dyDescent="0.3">
      <c r="A8" t="s">
        <v>171</v>
      </c>
      <c r="B8" t="s">
        <v>178</v>
      </c>
      <c r="C8" t="s">
        <v>184</v>
      </c>
      <c r="D8" t="str">
        <f t="shared" si="0"/>
        <v>남</v>
      </c>
      <c r="E8" s="3">
        <f t="shared" si="1"/>
        <v>36571</v>
      </c>
      <c r="F8" s="6">
        <f t="shared" ca="1" si="2"/>
        <v>11</v>
      </c>
      <c r="G8">
        <v>2390000</v>
      </c>
      <c r="H8" s="3">
        <v>36617</v>
      </c>
      <c r="I8">
        <f t="shared" ca="1" si="3"/>
        <v>11</v>
      </c>
      <c r="J8" t="str">
        <f t="shared" si="4"/>
        <v xml:space="preserve"> </v>
      </c>
    </row>
    <row r="9" spans="1:10" x14ac:dyDescent="0.3">
      <c r="A9" t="s">
        <v>172</v>
      </c>
      <c r="B9" t="s">
        <v>176</v>
      </c>
      <c r="C9" t="s">
        <v>185</v>
      </c>
      <c r="D9" t="str">
        <f t="shared" si="0"/>
        <v>여</v>
      </c>
      <c r="E9" s="3">
        <f t="shared" si="1"/>
        <v>23309</v>
      </c>
      <c r="F9" s="6">
        <f t="shared" ca="1" si="2"/>
        <v>48</v>
      </c>
      <c r="G9">
        <v>1750000</v>
      </c>
      <c r="H9" s="3">
        <v>38483</v>
      </c>
      <c r="I9">
        <f t="shared" ca="1" si="3"/>
        <v>6</v>
      </c>
      <c r="J9" t="str">
        <f t="shared" si="4"/>
        <v xml:space="preserve"> </v>
      </c>
    </row>
    <row r="10" spans="1:10" x14ac:dyDescent="0.3">
      <c r="A10" t="s">
        <v>173</v>
      </c>
      <c r="B10" t="s">
        <v>177</v>
      </c>
      <c r="C10" t="s">
        <v>187</v>
      </c>
      <c r="D10" t="str">
        <f t="shared" si="0"/>
        <v>남</v>
      </c>
      <c r="E10" s="3">
        <f t="shared" si="1"/>
        <v>23816</v>
      </c>
      <c r="F10" s="6">
        <f t="shared" ca="1" si="2"/>
        <v>46</v>
      </c>
      <c r="G10">
        <v>2150000</v>
      </c>
      <c r="H10" s="3">
        <v>38048</v>
      </c>
      <c r="I10">
        <f t="shared" ca="1" si="3"/>
        <v>7</v>
      </c>
      <c r="J10" t="str">
        <f t="shared" si="4"/>
        <v>★</v>
      </c>
    </row>
    <row r="11" spans="1:10" x14ac:dyDescent="0.3">
      <c r="A11" t="s">
        <v>174</v>
      </c>
      <c r="B11" t="s">
        <v>178</v>
      </c>
      <c r="C11" t="s">
        <v>186</v>
      </c>
      <c r="D11" t="str">
        <f t="shared" si="0"/>
        <v>여</v>
      </c>
      <c r="E11" s="3">
        <f t="shared" si="1"/>
        <v>24678</v>
      </c>
      <c r="F11" s="6">
        <f t="shared" ca="1" si="2"/>
        <v>44</v>
      </c>
      <c r="G11">
        <v>1960000</v>
      </c>
      <c r="H11" s="3">
        <v>35491</v>
      </c>
      <c r="I11">
        <f t="shared" ca="1" si="3"/>
        <v>14</v>
      </c>
      <c r="J11" t="str">
        <f t="shared" si="4"/>
        <v xml:space="preserve"> 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B12" sqref="B12"/>
    </sheetView>
  </sheetViews>
  <sheetFormatPr defaultRowHeight="16.5" x14ac:dyDescent="0.3"/>
  <sheetData>
    <row r="2" spans="2:7" x14ac:dyDescent="0.3">
      <c r="B2" t="s">
        <v>30</v>
      </c>
      <c r="C2" t="s">
        <v>197</v>
      </c>
      <c r="D2" t="s">
        <v>85</v>
      </c>
      <c r="E2" t="s">
        <v>86</v>
      </c>
      <c r="F2" t="s">
        <v>87</v>
      </c>
      <c r="G2" t="s">
        <v>108</v>
      </c>
    </row>
    <row r="3" spans="2:7" x14ac:dyDescent="0.3">
      <c r="B3" t="s">
        <v>54</v>
      </c>
      <c r="C3">
        <v>20</v>
      </c>
      <c r="D3">
        <v>40</v>
      </c>
      <c r="E3">
        <v>40</v>
      </c>
      <c r="F3">
        <v>100</v>
      </c>
      <c r="G3" t="str">
        <f>IF(AND(D3&gt;= 35, E3&gt;= 35 ), "우수",IF(OR(D3&gt;=35, E3&gt;=35),"보통","미흡"))</f>
        <v>우수</v>
      </c>
    </row>
    <row r="4" spans="2:7" x14ac:dyDescent="0.3">
      <c r="B4" t="s">
        <v>55</v>
      </c>
      <c r="C4">
        <v>15</v>
      </c>
      <c r="D4">
        <v>30</v>
      </c>
      <c r="E4">
        <v>20</v>
      </c>
      <c r="F4">
        <v>65</v>
      </c>
      <c r="G4" t="str">
        <f t="shared" ref="G4:G11" si="0">IF(AND(D4&gt;= 35, E4&gt;= 35 ), "우수",IF(OR(D4&gt;=35, E4&gt;=35),"보통","미흡"))</f>
        <v>미흡</v>
      </c>
    </row>
    <row r="5" spans="2:7" x14ac:dyDescent="0.3">
      <c r="B5" t="s">
        <v>56</v>
      </c>
      <c r="C5">
        <v>18</v>
      </c>
      <c r="D5">
        <v>25</v>
      </c>
      <c r="E5">
        <v>30</v>
      </c>
      <c r="F5">
        <v>73</v>
      </c>
      <c r="G5" t="str">
        <f t="shared" si="0"/>
        <v>미흡</v>
      </c>
    </row>
    <row r="6" spans="2:7" x14ac:dyDescent="0.3">
      <c r="B6" t="s">
        <v>57</v>
      </c>
      <c r="C6">
        <v>14</v>
      </c>
      <c r="D6">
        <v>35</v>
      </c>
      <c r="E6">
        <v>34</v>
      </c>
      <c r="F6">
        <v>83</v>
      </c>
      <c r="G6" t="str">
        <f t="shared" si="0"/>
        <v>보통</v>
      </c>
    </row>
    <row r="7" spans="2:7" x14ac:dyDescent="0.3">
      <c r="B7" t="s">
        <v>58</v>
      </c>
      <c r="C7">
        <v>19</v>
      </c>
      <c r="D7">
        <v>40</v>
      </c>
      <c r="E7">
        <v>38</v>
      </c>
      <c r="F7">
        <v>97</v>
      </c>
      <c r="G7" t="str">
        <f t="shared" si="0"/>
        <v>우수</v>
      </c>
    </row>
    <row r="8" spans="2:7" x14ac:dyDescent="0.3">
      <c r="B8" t="s">
        <v>59</v>
      </c>
      <c r="C8">
        <v>20</v>
      </c>
      <c r="D8">
        <v>40</v>
      </c>
      <c r="E8">
        <v>36</v>
      </c>
      <c r="F8">
        <v>96</v>
      </c>
      <c r="G8" t="str">
        <f t="shared" si="0"/>
        <v>우수</v>
      </c>
    </row>
    <row r="9" spans="2:7" x14ac:dyDescent="0.3">
      <c r="B9" t="s">
        <v>60</v>
      </c>
      <c r="C9">
        <v>20</v>
      </c>
      <c r="D9">
        <v>28</v>
      </c>
      <c r="E9">
        <v>25</v>
      </c>
      <c r="F9">
        <v>73</v>
      </c>
      <c r="G9" t="str">
        <f t="shared" si="0"/>
        <v>미흡</v>
      </c>
    </row>
    <row r="10" spans="2:7" x14ac:dyDescent="0.3">
      <c r="B10" t="s">
        <v>61</v>
      </c>
      <c r="C10">
        <v>19</v>
      </c>
      <c r="D10">
        <v>40</v>
      </c>
      <c r="E10">
        <v>35</v>
      </c>
      <c r="F10">
        <v>94</v>
      </c>
      <c r="G10" t="str">
        <f t="shared" si="0"/>
        <v>우수</v>
      </c>
    </row>
    <row r="11" spans="2:7" x14ac:dyDescent="0.3">
      <c r="B11" t="s">
        <v>62</v>
      </c>
      <c r="C11">
        <v>18</v>
      </c>
      <c r="D11">
        <v>34</v>
      </c>
      <c r="E11">
        <v>40</v>
      </c>
      <c r="F11">
        <v>92</v>
      </c>
      <c r="G11" t="str">
        <f t="shared" si="0"/>
        <v>보통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tabSelected="1" workbookViewId="0">
      <selection activeCell="F14" sqref="F14"/>
    </sheetView>
  </sheetViews>
  <sheetFormatPr defaultRowHeight="16.5" x14ac:dyDescent="0.3"/>
  <sheetData>
    <row r="3" spans="2:7" x14ac:dyDescent="0.3">
      <c r="B3" t="s">
        <v>164</v>
      </c>
      <c r="C3" t="s">
        <v>205</v>
      </c>
      <c r="D3" t="s">
        <v>213</v>
      </c>
      <c r="E3" t="s">
        <v>214</v>
      </c>
      <c r="F3" t="s">
        <v>215</v>
      </c>
      <c r="G3" t="s">
        <v>216</v>
      </c>
    </row>
    <row r="4" spans="2:7" x14ac:dyDescent="0.3">
      <c r="B4" t="s">
        <v>198</v>
      </c>
      <c r="C4" t="s">
        <v>206</v>
      </c>
      <c r="D4">
        <v>254000</v>
      </c>
      <c r="E4">
        <v>50</v>
      </c>
      <c r="F4" s="1">
        <f>IFERROR(value,D4/E4)</f>
        <v>5080</v>
      </c>
      <c r="G4">
        <f>IFERROR(D4/E4, "")</f>
        <v>5080</v>
      </c>
    </row>
    <row r="5" spans="2:7" x14ac:dyDescent="0.3">
      <c r="B5" t="s">
        <v>199</v>
      </c>
      <c r="C5" t="s">
        <v>207</v>
      </c>
      <c r="D5">
        <v>32590</v>
      </c>
      <c r="F5" s="1" t="e">
        <f>IFERROR(value,D5/E5)</f>
        <v>#DIV/0!</v>
      </c>
      <c r="G5" t="str">
        <f t="shared" ref="G5:G10" si="0">IFERROR(D5/E5, "")</f>
        <v/>
      </c>
    </row>
    <row r="6" spans="2:7" x14ac:dyDescent="0.3">
      <c r="B6" t="s">
        <v>200</v>
      </c>
      <c r="C6" t="s">
        <v>208</v>
      </c>
      <c r="D6">
        <v>2936500</v>
      </c>
      <c r="E6">
        <v>40</v>
      </c>
      <c r="F6" s="1">
        <f>IFERROR(value,D6/E6)</f>
        <v>73412.5</v>
      </c>
      <c r="G6">
        <f t="shared" si="0"/>
        <v>73412.5</v>
      </c>
    </row>
    <row r="7" spans="2:7" x14ac:dyDescent="0.3">
      <c r="B7" t="s">
        <v>201</v>
      </c>
      <c r="C7" t="s">
        <v>209</v>
      </c>
      <c r="D7">
        <v>154000</v>
      </c>
      <c r="E7">
        <v>50</v>
      </c>
      <c r="F7" s="1">
        <f>IFERROR(value,D7/E7)</f>
        <v>3080</v>
      </c>
      <c r="G7">
        <f t="shared" si="0"/>
        <v>3080</v>
      </c>
    </row>
    <row r="8" spans="2:7" x14ac:dyDescent="0.3">
      <c r="B8" t="s">
        <v>202</v>
      </c>
      <c r="C8" t="s">
        <v>210</v>
      </c>
      <c r="D8">
        <v>670000</v>
      </c>
      <c r="F8" s="1" t="e">
        <f>IFERROR(value,D8/E8)</f>
        <v>#DIV/0!</v>
      </c>
      <c r="G8" t="str">
        <f t="shared" si="0"/>
        <v/>
      </c>
    </row>
    <row r="9" spans="2:7" x14ac:dyDescent="0.3">
      <c r="B9" t="s">
        <v>203</v>
      </c>
      <c r="C9" t="s">
        <v>211</v>
      </c>
      <c r="D9">
        <v>250000</v>
      </c>
      <c r="F9" s="1" t="e">
        <f>IFERROR(value,D9/E9)</f>
        <v>#DIV/0!</v>
      </c>
      <c r="G9" t="str">
        <f t="shared" si="0"/>
        <v/>
      </c>
    </row>
    <row r="10" spans="2:7" x14ac:dyDescent="0.3">
      <c r="B10" t="s">
        <v>204</v>
      </c>
      <c r="C10" t="s">
        <v>212</v>
      </c>
      <c r="D10">
        <v>1453200</v>
      </c>
      <c r="E10">
        <v>50</v>
      </c>
      <c r="F10" s="1">
        <f>IFERROR(value,D10/E10)</f>
        <v>29064</v>
      </c>
      <c r="G10">
        <f t="shared" si="0"/>
        <v>29064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F21" sqref="F21"/>
    </sheetView>
  </sheetViews>
  <sheetFormatPr defaultRowHeight="16.5" x14ac:dyDescent="0.3"/>
  <cols>
    <col min="2" max="2" width="11.875" bestFit="1" customWidth="1"/>
    <col min="3" max="3" width="11" bestFit="1" customWidth="1"/>
    <col min="4" max="4" width="10.875" bestFit="1" customWidth="1"/>
    <col min="9" max="9" width="10.875" bestFit="1" customWidth="1"/>
    <col min="10" max="10" width="9.125" bestFit="1" customWidth="1"/>
  </cols>
  <sheetData>
    <row r="2" spans="1:11" x14ac:dyDescent="0.3">
      <c r="A2" t="s">
        <v>11</v>
      </c>
      <c r="B2" t="s">
        <v>18</v>
      </c>
      <c r="C2" t="s">
        <v>24</v>
      </c>
      <c r="D2" t="s">
        <v>25</v>
      </c>
      <c r="I2" t="s">
        <v>27</v>
      </c>
      <c r="J2" t="s">
        <v>25</v>
      </c>
      <c r="K2" t="s">
        <v>29</v>
      </c>
    </row>
    <row r="3" spans="1:11" x14ac:dyDescent="0.3">
      <c r="A3" t="s">
        <v>12</v>
      </c>
      <c r="B3" t="s">
        <v>19</v>
      </c>
      <c r="C3" s="1">
        <f>VLOOKUP(B3,$A$11:$C$15,2,FALSE)</f>
        <v>1500000</v>
      </c>
      <c r="D3" s="1">
        <f>VLOOKUP(B3,$A$11:$C$15,3,FALSE)</f>
        <v>400000</v>
      </c>
      <c r="H3" t="s">
        <v>28</v>
      </c>
      <c r="I3" t="s">
        <v>217</v>
      </c>
      <c r="J3">
        <f>IFERROR(VLOOKUP(I3,$H$11:$I$15,2,1), 0)</f>
        <v>400000</v>
      </c>
      <c r="K3">
        <f>IFERROR(VLOOKUP(I3,$H$11:$J$15,3,1), 0)</f>
        <v>5500</v>
      </c>
    </row>
    <row r="4" spans="1:11" x14ac:dyDescent="0.3">
      <c r="A4" t="s">
        <v>13</v>
      </c>
      <c r="B4" t="s">
        <v>20</v>
      </c>
      <c r="C4" s="1">
        <f t="shared" ref="C4:C8" si="0">VLOOKUP(B4,$A$11:$C$15,2,FALSE)</f>
        <v>1850000</v>
      </c>
      <c r="D4" s="1">
        <f t="shared" ref="D4:D8" si="1">VLOOKUP(B4,$A$11:$C$15,3,FALSE)</f>
        <v>500000</v>
      </c>
      <c r="H4" t="s">
        <v>13</v>
      </c>
      <c r="I4" t="s">
        <v>218</v>
      </c>
      <c r="J4">
        <f t="shared" ref="J4:J8" si="2">IFERROR(VLOOKUP(I4,$H$11:$I$15,2,1), 0)</f>
        <v>1000000</v>
      </c>
    </row>
    <row r="5" spans="1:11" x14ac:dyDescent="0.3">
      <c r="A5" t="s">
        <v>14</v>
      </c>
      <c r="B5" t="s">
        <v>19</v>
      </c>
      <c r="C5" s="1">
        <f t="shared" si="0"/>
        <v>1500000</v>
      </c>
      <c r="D5" s="1">
        <f t="shared" si="1"/>
        <v>400000</v>
      </c>
      <c r="H5" t="s">
        <v>14</v>
      </c>
      <c r="I5" t="s">
        <v>219</v>
      </c>
      <c r="J5">
        <f t="shared" si="2"/>
        <v>400000</v>
      </c>
    </row>
    <row r="6" spans="1:11" x14ac:dyDescent="0.3">
      <c r="A6" t="s">
        <v>15</v>
      </c>
      <c r="B6" t="s">
        <v>21</v>
      </c>
      <c r="C6" s="1">
        <f t="shared" si="0"/>
        <v>2530000</v>
      </c>
      <c r="D6" s="1">
        <f t="shared" si="1"/>
        <v>100000</v>
      </c>
      <c r="H6" t="s">
        <v>15</v>
      </c>
      <c r="I6" t="s">
        <v>220</v>
      </c>
      <c r="J6">
        <f t="shared" si="2"/>
        <v>500000</v>
      </c>
    </row>
    <row r="7" spans="1:11" x14ac:dyDescent="0.3">
      <c r="A7" t="s">
        <v>16</v>
      </c>
      <c r="B7" t="s">
        <v>22</v>
      </c>
      <c r="C7" s="1">
        <f t="shared" si="0"/>
        <v>1200000</v>
      </c>
      <c r="D7" s="1">
        <f t="shared" si="1"/>
        <v>250000</v>
      </c>
      <c r="H7" t="s">
        <v>16</v>
      </c>
      <c r="I7" t="s">
        <v>221</v>
      </c>
      <c r="J7">
        <f t="shared" si="2"/>
        <v>1000000</v>
      </c>
    </row>
    <row r="8" spans="1:11" x14ac:dyDescent="0.3">
      <c r="A8" t="s">
        <v>17</v>
      </c>
      <c r="B8" t="s">
        <v>23</v>
      </c>
      <c r="C8" s="1">
        <f t="shared" si="0"/>
        <v>1350000</v>
      </c>
      <c r="D8" s="1">
        <f t="shared" si="1"/>
        <v>350000</v>
      </c>
      <c r="H8" t="s">
        <v>17</v>
      </c>
      <c r="I8" t="s">
        <v>222</v>
      </c>
      <c r="J8">
        <f t="shared" si="2"/>
        <v>1000000</v>
      </c>
    </row>
    <row r="10" spans="1:11" x14ac:dyDescent="0.3">
      <c r="A10" t="s">
        <v>26</v>
      </c>
      <c r="B10" t="s">
        <v>24</v>
      </c>
      <c r="C10" t="s">
        <v>25</v>
      </c>
    </row>
    <row r="11" spans="1:11" x14ac:dyDescent="0.3">
      <c r="A11" t="s">
        <v>22</v>
      </c>
      <c r="B11" s="1">
        <v>1200000</v>
      </c>
      <c r="C11" s="1">
        <v>250000</v>
      </c>
      <c r="H11" s="3" t="s">
        <v>218</v>
      </c>
      <c r="I11" s="1">
        <v>250000</v>
      </c>
      <c r="J11" s="1">
        <v>3500</v>
      </c>
    </row>
    <row r="12" spans="1:11" x14ac:dyDescent="0.3">
      <c r="A12" t="s">
        <v>23</v>
      </c>
      <c r="B12" s="1">
        <v>1350000</v>
      </c>
      <c r="C12" s="1">
        <v>350000</v>
      </c>
      <c r="H12" s="3" t="s">
        <v>223</v>
      </c>
      <c r="I12" s="1">
        <v>350000</v>
      </c>
      <c r="J12" s="1">
        <v>4500</v>
      </c>
    </row>
    <row r="13" spans="1:11" x14ac:dyDescent="0.3">
      <c r="A13" t="s">
        <v>19</v>
      </c>
      <c r="B13" s="1">
        <v>1500000</v>
      </c>
      <c r="C13" s="1">
        <v>400000</v>
      </c>
      <c r="H13" s="3" t="s">
        <v>224</v>
      </c>
      <c r="I13" s="1">
        <v>400000</v>
      </c>
      <c r="J13" s="1">
        <v>5500</v>
      </c>
    </row>
    <row r="14" spans="1:11" x14ac:dyDescent="0.3">
      <c r="A14" t="s">
        <v>20</v>
      </c>
      <c r="B14" s="1">
        <v>1850000</v>
      </c>
      <c r="C14" s="1">
        <v>500000</v>
      </c>
      <c r="H14" s="3" t="s">
        <v>225</v>
      </c>
      <c r="I14" s="1">
        <v>500000</v>
      </c>
      <c r="J14" s="1">
        <v>6000</v>
      </c>
    </row>
    <row r="15" spans="1:11" x14ac:dyDescent="0.3">
      <c r="A15" t="s">
        <v>21</v>
      </c>
      <c r="B15" s="1">
        <v>2530000</v>
      </c>
      <c r="C15" s="1">
        <v>100000</v>
      </c>
      <c r="H15" s="3" t="s">
        <v>226</v>
      </c>
      <c r="I15" s="1">
        <v>1000000</v>
      </c>
      <c r="J15" s="1">
        <v>7000</v>
      </c>
    </row>
    <row r="18" spans="1:6" x14ac:dyDescent="0.3">
      <c r="A18" t="s">
        <v>12</v>
      </c>
      <c r="B18" t="s">
        <v>19</v>
      </c>
      <c r="C18">
        <f>HLOOKUP(B18,$B$25:$F$27,2,FALSE)</f>
        <v>1500000</v>
      </c>
      <c r="D18">
        <f>HLOOKUP(B18,$B$25:$F$27,3,FALSE)</f>
        <v>4000000</v>
      </c>
    </row>
    <row r="19" spans="1:6" x14ac:dyDescent="0.3">
      <c r="A19" t="s">
        <v>13</v>
      </c>
      <c r="B19" t="s">
        <v>20</v>
      </c>
      <c r="C19">
        <f t="shared" ref="C19:C23" si="3">HLOOKUP(B19,$B$25:$F$27,2,FALSE)</f>
        <v>1850000</v>
      </c>
      <c r="D19">
        <f t="shared" ref="D19:D23" si="4">HLOOKUP(B19,$B$25:$F$27,3,FALSE)</f>
        <v>500000</v>
      </c>
    </row>
    <row r="20" spans="1:6" x14ac:dyDescent="0.3">
      <c r="A20" t="s">
        <v>14</v>
      </c>
      <c r="B20" t="s">
        <v>19</v>
      </c>
      <c r="C20">
        <f t="shared" si="3"/>
        <v>1500000</v>
      </c>
      <c r="D20">
        <f t="shared" si="4"/>
        <v>4000000</v>
      </c>
    </row>
    <row r="21" spans="1:6" x14ac:dyDescent="0.3">
      <c r="A21" t="s">
        <v>15</v>
      </c>
      <c r="B21" t="s">
        <v>21</v>
      </c>
      <c r="C21">
        <f t="shared" si="3"/>
        <v>2530000</v>
      </c>
      <c r="D21">
        <f t="shared" si="4"/>
        <v>1000000</v>
      </c>
    </row>
    <row r="22" spans="1:6" x14ac:dyDescent="0.3">
      <c r="A22" t="s">
        <v>16</v>
      </c>
      <c r="B22" t="s">
        <v>22</v>
      </c>
      <c r="C22">
        <f t="shared" si="3"/>
        <v>1200000</v>
      </c>
      <c r="D22">
        <f t="shared" si="4"/>
        <v>250000</v>
      </c>
    </row>
    <row r="23" spans="1:6" x14ac:dyDescent="0.3">
      <c r="A23" t="s">
        <v>17</v>
      </c>
      <c r="B23" t="s">
        <v>23</v>
      </c>
      <c r="C23">
        <f t="shared" si="3"/>
        <v>1350000</v>
      </c>
      <c r="D23">
        <f t="shared" si="4"/>
        <v>350000</v>
      </c>
    </row>
    <row r="25" spans="1:6" x14ac:dyDescent="0.3">
      <c r="A25" t="s">
        <v>26</v>
      </c>
      <c r="B25" t="s">
        <v>22</v>
      </c>
      <c r="C25" t="s">
        <v>23</v>
      </c>
      <c r="D25" t="s">
        <v>19</v>
      </c>
      <c r="E25" t="s">
        <v>20</v>
      </c>
      <c r="F25" t="s">
        <v>21</v>
      </c>
    </row>
    <row r="26" spans="1:6" x14ac:dyDescent="0.3">
      <c r="A26" t="s">
        <v>24</v>
      </c>
      <c r="B26">
        <v>1200000</v>
      </c>
      <c r="C26">
        <v>1350000</v>
      </c>
      <c r="D26">
        <v>1500000</v>
      </c>
      <c r="E26">
        <v>1850000</v>
      </c>
      <c r="F26">
        <v>2530000</v>
      </c>
    </row>
    <row r="27" spans="1:6" x14ac:dyDescent="0.3">
      <c r="A27" t="s">
        <v>25</v>
      </c>
      <c r="B27">
        <v>250000</v>
      </c>
      <c r="C27">
        <v>350000</v>
      </c>
      <c r="D27">
        <v>4000000</v>
      </c>
      <c r="E27">
        <v>500000</v>
      </c>
      <c r="F27">
        <v>1000000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G19" sqref="G19"/>
    </sheetView>
  </sheetViews>
  <sheetFormatPr defaultRowHeight="16.5" x14ac:dyDescent="0.3"/>
  <sheetData>
    <row r="3" spans="1:12" x14ac:dyDescent="0.3">
      <c r="H3" t="s">
        <v>42</v>
      </c>
      <c r="I3" t="s">
        <v>41</v>
      </c>
      <c r="J3" t="s">
        <v>40</v>
      </c>
      <c r="K3" t="s">
        <v>44</v>
      </c>
      <c r="L3" t="s">
        <v>43</v>
      </c>
    </row>
    <row r="4" spans="1:12" x14ac:dyDescent="0.3">
      <c r="A4" t="s">
        <v>30</v>
      </c>
      <c r="B4" t="s">
        <v>39</v>
      </c>
      <c r="C4" t="s">
        <v>45</v>
      </c>
      <c r="D4" t="s">
        <v>52</v>
      </c>
      <c r="E4" t="s">
        <v>53</v>
      </c>
      <c r="F4" t="s">
        <v>52</v>
      </c>
      <c r="G4" t="s">
        <v>51</v>
      </c>
      <c r="H4" s="1">
        <v>10000</v>
      </c>
      <c r="I4" s="1">
        <v>13000</v>
      </c>
      <c r="J4" s="1">
        <v>16000</v>
      </c>
      <c r="K4" s="1">
        <v>19000</v>
      </c>
      <c r="L4" s="1">
        <v>22000</v>
      </c>
    </row>
    <row r="5" spans="1:12" x14ac:dyDescent="0.3">
      <c r="A5" t="s">
        <v>12</v>
      </c>
      <c r="B5" t="s">
        <v>40</v>
      </c>
      <c r="C5" t="s">
        <v>46</v>
      </c>
      <c r="D5" s="1">
        <f>INDEX($H$4:$L$9,MATCH(C5,$G$4:$G$9,0),MATCH(B5,$H$3:$L$3,0))</f>
        <v>50000</v>
      </c>
      <c r="E5">
        <v>2</v>
      </c>
      <c r="F5">
        <v>100000</v>
      </c>
      <c r="G5" t="s">
        <v>49</v>
      </c>
      <c r="H5" s="1">
        <v>22000</v>
      </c>
      <c r="I5" s="1">
        <v>25000</v>
      </c>
      <c r="J5" s="1">
        <v>28000</v>
      </c>
      <c r="K5" s="1">
        <v>31000</v>
      </c>
      <c r="L5" s="1">
        <v>34000</v>
      </c>
    </row>
    <row r="6" spans="1:12" x14ac:dyDescent="0.3">
      <c r="A6" t="s">
        <v>13</v>
      </c>
      <c r="B6" t="s">
        <v>41</v>
      </c>
      <c r="C6" t="s">
        <v>47</v>
      </c>
      <c r="D6" s="1">
        <f t="shared" ref="D6:D17" si="0">INDEX($H$4:$L$9,MATCH(C6,$G$4:$G$9,0),MATCH(B6,$H$3:$L$3,0))</f>
        <v>33000</v>
      </c>
      <c r="E6">
        <v>3</v>
      </c>
      <c r="F6">
        <v>99000</v>
      </c>
      <c r="G6" t="s">
        <v>48</v>
      </c>
      <c r="H6" s="1">
        <v>5000</v>
      </c>
      <c r="I6" s="1">
        <v>32000</v>
      </c>
      <c r="J6" s="1">
        <v>35000</v>
      </c>
      <c r="K6" s="1">
        <v>40000</v>
      </c>
      <c r="L6" s="1">
        <v>45000</v>
      </c>
    </row>
    <row r="7" spans="1:12" x14ac:dyDescent="0.3">
      <c r="A7" t="s">
        <v>31</v>
      </c>
      <c r="B7" t="s">
        <v>42</v>
      </c>
      <c r="C7" t="s">
        <v>48</v>
      </c>
      <c r="D7" s="1">
        <f t="shared" si="0"/>
        <v>5000</v>
      </c>
      <c r="E7">
        <v>4</v>
      </c>
      <c r="F7">
        <v>100000</v>
      </c>
      <c r="G7" t="s">
        <v>47</v>
      </c>
      <c r="H7" s="1">
        <v>30000</v>
      </c>
      <c r="I7" s="1">
        <v>33000</v>
      </c>
      <c r="J7" s="1">
        <v>36000</v>
      </c>
      <c r="K7" s="1">
        <v>39000</v>
      </c>
      <c r="L7" s="1">
        <v>42000</v>
      </c>
    </row>
    <row r="8" spans="1:12" x14ac:dyDescent="0.3">
      <c r="A8" t="s">
        <v>15</v>
      </c>
      <c r="B8" t="s">
        <v>40</v>
      </c>
      <c r="C8" t="s">
        <v>49</v>
      </c>
      <c r="D8" s="1">
        <f t="shared" si="0"/>
        <v>28000</v>
      </c>
      <c r="E8">
        <v>5</v>
      </c>
      <c r="F8">
        <v>140000</v>
      </c>
      <c r="G8" t="s">
        <v>50</v>
      </c>
      <c r="H8" s="1">
        <v>35000</v>
      </c>
      <c r="I8" s="1">
        <v>38000</v>
      </c>
      <c r="J8" s="1">
        <v>41000</v>
      </c>
      <c r="K8" s="1">
        <v>44000</v>
      </c>
      <c r="L8" s="1">
        <v>47000</v>
      </c>
    </row>
    <row r="9" spans="1:12" x14ac:dyDescent="0.3">
      <c r="A9" t="s">
        <v>16</v>
      </c>
      <c r="B9" t="s">
        <v>43</v>
      </c>
      <c r="C9" t="s">
        <v>50</v>
      </c>
      <c r="D9" s="1">
        <f t="shared" si="0"/>
        <v>47000</v>
      </c>
      <c r="E9">
        <v>3</v>
      </c>
      <c r="F9">
        <v>141000</v>
      </c>
      <c r="G9" t="s">
        <v>46</v>
      </c>
      <c r="H9" s="1">
        <v>40000</v>
      </c>
      <c r="I9" s="1">
        <v>45000</v>
      </c>
      <c r="J9" s="1">
        <v>50000</v>
      </c>
      <c r="K9" s="1">
        <v>55000</v>
      </c>
      <c r="L9" s="1">
        <v>60000</v>
      </c>
    </row>
    <row r="10" spans="1:12" x14ac:dyDescent="0.3">
      <c r="A10" t="s">
        <v>17</v>
      </c>
      <c r="B10" t="s">
        <v>44</v>
      </c>
      <c r="C10" t="s">
        <v>49</v>
      </c>
      <c r="D10" s="1">
        <f t="shared" si="0"/>
        <v>31000</v>
      </c>
      <c r="E10">
        <v>4</v>
      </c>
      <c r="F10">
        <v>124000</v>
      </c>
    </row>
    <row r="11" spans="1:12" x14ac:dyDescent="0.3">
      <c r="A11" t="s">
        <v>32</v>
      </c>
      <c r="B11" t="s">
        <v>44</v>
      </c>
      <c r="C11" t="s">
        <v>51</v>
      </c>
      <c r="D11" s="1">
        <f t="shared" si="0"/>
        <v>19000</v>
      </c>
      <c r="E11">
        <v>1</v>
      </c>
      <c r="F11">
        <v>19000</v>
      </c>
    </row>
    <row r="12" spans="1:12" x14ac:dyDescent="0.3">
      <c r="A12" t="s">
        <v>33</v>
      </c>
      <c r="B12" t="s">
        <v>41</v>
      </c>
      <c r="C12" t="s">
        <v>50</v>
      </c>
      <c r="D12" s="1">
        <f t="shared" si="0"/>
        <v>38000</v>
      </c>
      <c r="E12">
        <v>3</v>
      </c>
      <c r="F12">
        <v>114000</v>
      </c>
    </row>
    <row r="13" spans="1:12" x14ac:dyDescent="0.3">
      <c r="A13" t="s">
        <v>34</v>
      </c>
      <c r="B13" t="s">
        <v>42</v>
      </c>
      <c r="C13" t="s">
        <v>49</v>
      </c>
      <c r="D13" s="1">
        <f t="shared" si="0"/>
        <v>22000</v>
      </c>
      <c r="E13">
        <v>2</v>
      </c>
      <c r="F13">
        <v>44000</v>
      </c>
    </row>
    <row r="14" spans="1:12" x14ac:dyDescent="0.3">
      <c r="A14" t="s">
        <v>35</v>
      </c>
      <c r="B14" t="s">
        <v>40</v>
      </c>
      <c r="C14" t="s">
        <v>51</v>
      </c>
      <c r="D14" s="1">
        <f t="shared" si="0"/>
        <v>16000</v>
      </c>
      <c r="E14">
        <v>5</v>
      </c>
      <c r="F14">
        <v>80000</v>
      </c>
    </row>
    <row r="15" spans="1:12" x14ac:dyDescent="0.3">
      <c r="A15" t="s">
        <v>36</v>
      </c>
      <c r="B15" t="s">
        <v>43</v>
      </c>
      <c r="C15" t="s">
        <v>50</v>
      </c>
      <c r="D15" s="1">
        <f t="shared" si="0"/>
        <v>47000</v>
      </c>
      <c r="E15">
        <v>3</v>
      </c>
      <c r="F15">
        <v>141000</v>
      </c>
    </row>
    <row r="16" spans="1:12" x14ac:dyDescent="0.3">
      <c r="A16" t="s">
        <v>37</v>
      </c>
      <c r="B16" t="s">
        <v>44</v>
      </c>
      <c r="C16" t="s">
        <v>46</v>
      </c>
      <c r="D16" s="1">
        <f t="shared" si="0"/>
        <v>55000</v>
      </c>
      <c r="E16">
        <v>4</v>
      </c>
      <c r="F16">
        <v>220000</v>
      </c>
    </row>
    <row r="17" spans="1:6" x14ac:dyDescent="0.3">
      <c r="A17" t="s">
        <v>38</v>
      </c>
      <c r="B17" t="s">
        <v>40</v>
      </c>
      <c r="C17" t="s">
        <v>47</v>
      </c>
      <c r="D17" s="1">
        <f t="shared" si="0"/>
        <v>36000</v>
      </c>
      <c r="E17">
        <v>1</v>
      </c>
      <c r="F17">
        <v>36000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H22" sqref="H22"/>
    </sheetView>
  </sheetViews>
  <sheetFormatPr defaultRowHeight="16.5" x14ac:dyDescent="0.3"/>
  <sheetData>
    <row r="3" spans="2:9" x14ac:dyDescent="0.3">
      <c r="B3" t="s">
        <v>30</v>
      </c>
      <c r="C3" t="s">
        <v>63</v>
      </c>
      <c r="D3" t="s">
        <v>73</v>
      </c>
      <c r="E3" t="s">
        <v>77</v>
      </c>
      <c r="F3" t="s">
        <v>84</v>
      </c>
      <c r="G3" t="s">
        <v>85</v>
      </c>
      <c r="H3" t="s">
        <v>86</v>
      </c>
      <c r="I3" t="s">
        <v>87</v>
      </c>
    </row>
    <row r="4" spans="2:9" x14ac:dyDescent="0.3">
      <c r="B4" t="s">
        <v>54</v>
      </c>
      <c r="C4" t="s">
        <v>64</v>
      </c>
      <c r="D4" t="s">
        <v>75</v>
      </c>
      <c r="E4" t="s">
        <v>78</v>
      </c>
      <c r="F4">
        <v>20</v>
      </c>
      <c r="G4">
        <v>40</v>
      </c>
      <c r="H4">
        <v>40</v>
      </c>
      <c r="I4">
        <v>100</v>
      </c>
    </row>
    <row r="5" spans="2:9" x14ac:dyDescent="0.3">
      <c r="B5" t="s">
        <v>55</v>
      </c>
      <c r="C5" t="s">
        <v>65</v>
      </c>
      <c r="D5" t="s">
        <v>74</v>
      </c>
      <c r="E5" t="s">
        <v>79</v>
      </c>
      <c r="F5">
        <v>15</v>
      </c>
      <c r="G5">
        <v>30</v>
      </c>
      <c r="H5">
        <v>20</v>
      </c>
      <c r="I5">
        <v>65</v>
      </c>
    </row>
    <row r="6" spans="2:9" x14ac:dyDescent="0.3">
      <c r="B6" t="s">
        <v>56</v>
      </c>
      <c r="C6" t="s">
        <v>66</v>
      </c>
      <c r="D6" t="s">
        <v>75</v>
      </c>
      <c r="E6" t="s">
        <v>80</v>
      </c>
      <c r="F6">
        <v>18</v>
      </c>
      <c r="G6">
        <v>25</v>
      </c>
      <c r="H6">
        <v>30</v>
      </c>
      <c r="I6">
        <v>73</v>
      </c>
    </row>
    <row r="7" spans="2:9" x14ac:dyDescent="0.3">
      <c r="B7" t="s">
        <v>57</v>
      </c>
      <c r="C7" t="s">
        <v>67</v>
      </c>
      <c r="D7" t="s">
        <v>74</v>
      </c>
      <c r="E7" t="s">
        <v>81</v>
      </c>
      <c r="F7">
        <v>14</v>
      </c>
      <c r="G7">
        <v>35</v>
      </c>
      <c r="H7">
        <v>34</v>
      </c>
      <c r="I7">
        <v>83</v>
      </c>
    </row>
    <row r="8" spans="2:9" x14ac:dyDescent="0.3">
      <c r="B8" t="s">
        <v>58</v>
      </c>
      <c r="C8" t="s">
        <v>68</v>
      </c>
      <c r="D8" t="s">
        <v>76</v>
      </c>
      <c r="E8" t="s">
        <v>82</v>
      </c>
      <c r="F8">
        <v>19</v>
      </c>
      <c r="G8">
        <v>40</v>
      </c>
      <c r="H8">
        <v>38</v>
      </c>
      <c r="I8">
        <v>97</v>
      </c>
    </row>
    <row r="9" spans="2:9" x14ac:dyDescent="0.3">
      <c r="B9" t="s">
        <v>59</v>
      </c>
      <c r="C9" t="s">
        <v>69</v>
      </c>
      <c r="D9" t="s">
        <v>76</v>
      </c>
      <c r="E9" t="s">
        <v>80</v>
      </c>
      <c r="F9">
        <v>20</v>
      </c>
      <c r="G9">
        <v>40</v>
      </c>
      <c r="H9">
        <v>6</v>
      </c>
      <c r="I9">
        <v>96</v>
      </c>
    </row>
    <row r="10" spans="2:9" x14ac:dyDescent="0.3">
      <c r="B10" t="s">
        <v>60</v>
      </c>
      <c r="C10" t="s">
        <v>70</v>
      </c>
      <c r="D10" t="s">
        <v>74</v>
      </c>
      <c r="E10" t="s">
        <v>83</v>
      </c>
      <c r="F10">
        <v>20</v>
      </c>
      <c r="G10">
        <v>28</v>
      </c>
      <c r="H10">
        <v>25</v>
      </c>
      <c r="I10">
        <v>73</v>
      </c>
    </row>
    <row r="11" spans="2:9" x14ac:dyDescent="0.3">
      <c r="B11" t="s">
        <v>61</v>
      </c>
      <c r="C11" t="s">
        <v>71</v>
      </c>
      <c r="D11" t="s">
        <v>76</v>
      </c>
      <c r="E11" t="s">
        <v>78</v>
      </c>
      <c r="F11">
        <v>19</v>
      </c>
      <c r="G11">
        <v>40</v>
      </c>
      <c r="H11">
        <v>35</v>
      </c>
      <c r="I11">
        <v>94</v>
      </c>
    </row>
    <row r="12" spans="2:9" x14ac:dyDescent="0.3">
      <c r="B12" t="s">
        <v>62</v>
      </c>
      <c r="C12" t="s">
        <v>72</v>
      </c>
      <c r="D12" t="s">
        <v>75</v>
      </c>
      <c r="E12" t="s">
        <v>80</v>
      </c>
      <c r="F12">
        <v>18</v>
      </c>
      <c r="G12">
        <v>34</v>
      </c>
      <c r="H12">
        <v>40</v>
      </c>
      <c r="I12">
        <v>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>
      <selection activeCell="F25" sqref="F25"/>
    </sheetView>
  </sheetViews>
  <sheetFormatPr defaultRowHeight="16.5" x14ac:dyDescent="0.3"/>
  <cols>
    <col min="6" max="6" width="22.875" customWidth="1"/>
  </cols>
  <sheetData>
    <row r="2" spans="2:8" x14ac:dyDescent="0.3">
      <c r="B2" t="s">
        <v>88</v>
      </c>
      <c r="D2" t="s">
        <v>99</v>
      </c>
      <c r="F2" t="str">
        <f>REPLACE(B2,1,3,"010")</f>
        <v>010-123-4567</v>
      </c>
      <c r="G2" t="str">
        <f>SUBSTITUTE(D2,0,3,1)</f>
        <v>AAA-310</v>
      </c>
      <c r="H2" t="str">
        <f>SUBSTITUTE(D2,0,3)</f>
        <v>AAA-313</v>
      </c>
    </row>
    <row r="3" spans="2:8" x14ac:dyDescent="0.3">
      <c r="B3" t="s">
        <v>89</v>
      </c>
      <c r="D3" t="s">
        <v>100</v>
      </c>
      <c r="F3" t="str">
        <f t="shared" ref="F3:F12" si="0">REPLACE(B3,1,3,"010")</f>
        <v>010-455-7890</v>
      </c>
      <c r="G3" t="str">
        <f t="shared" ref="G3:G12" si="1">SUBSTITUTE(D3,0,3,1)</f>
        <v>AAA-390</v>
      </c>
      <c r="H3" t="str">
        <f t="shared" ref="H3:H12" si="2">SUBSTITUTE(D3,0,3)</f>
        <v>AAA-393</v>
      </c>
    </row>
    <row r="4" spans="2:8" x14ac:dyDescent="0.3">
      <c r="B4" t="s">
        <v>90</v>
      </c>
      <c r="D4" t="s">
        <v>101</v>
      </c>
      <c r="F4" t="str">
        <f t="shared" si="0"/>
        <v>010-789-0234</v>
      </c>
      <c r="G4" t="str">
        <f t="shared" si="1"/>
        <v>AAE-301</v>
      </c>
      <c r="H4" t="str">
        <f t="shared" si="2"/>
        <v>AAE-331</v>
      </c>
    </row>
    <row r="5" spans="2:8" x14ac:dyDescent="0.3">
      <c r="B5" t="s">
        <v>91</v>
      </c>
      <c r="D5" t="s">
        <v>102</v>
      </c>
      <c r="F5" t="str">
        <f t="shared" si="0"/>
        <v>010-456-1212</v>
      </c>
      <c r="G5" t="str">
        <f t="shared" si="1"/>
        <v>AEA-305</v>
      </c>
      <c r="H5" t="str">
        <f t="shared" si="2"/>
        <v>AEA-335</v>
      </c>
    </row>
    <row r="6" spans="2:8" x14ac:dyDescent="0.3">
      <c r="B6" t="s">
        <v>98</v>
      </c>
      <c r="D6" t="s">
        <v>103</v>
      </c>
      <c r="F6" t="str">
        <f t="shared" si="0"/>
        <v>010-122-9876</v>
      </c>
      <c r="G6" t="str">
        <f t="shared" si="1"/>
        <v>AAA-312</v>
      </c>
      <c r="H6" t="str">
        <f t="shared" si="2"/>
        <v>AAA-312</v>
      </c>
    </row>
    <row r="7" spans="2:8" x14ac:dyDescent="0.3">
      <c r="B7" t="s">
        <v>97</v>
      </c>
      <c r="D7" t="s">
        <v>104</v>
      </c>
      <c r="F7" t="str">
        <f t="shared" si="0"/>
        <v>010-672-9898</v>
      </c>
      <c r="G7" t="str">
        <f t="shared" si="1"/>
        <v>AAB-310</v>
      </c>
      <c r="H7" t="str">
        <f t="shared" si="2"/>
        <v>AAB-313</v>
      </c>
    </row>
    <row r="8" spans="2:8" x14ac:dyDescent="0.3">
      <c r="B8" t="s">
        <v>92</v>
      </c>
      <c r="D8" t="s">
        <v>105</v>
      </c>
      <c r="F8" t="str">
        <f t="shared" si="0"/>
        <v>010-610-3456</v>
      </c>
      <c r="G8" t="str">
        <f t="shared" si="1"/>
        <v>ABA-380</v>
      </c>
      <c r="H8" t="str">
        <f t="shared" si="2"/>
        <v>ABA-383</v>
      </c>
    </row>
    <row r="9" spans="2:8" x14ac:dyDescent="0.3">
      <c r="B9" t="s">
        <v>93</v>
      </c>
      <c r="D9" t="s">
        <v>105</v>
      </c>
      <c r="F9" t="str">
        <f t="shared" si="0"/>
        <v>010-757-7456</v>
      </c>
      <c r="G9" t="str">
        <f t="shared" si="1"/>
        <v>ABA-380</v>
      </c>
      <c r="H9" t="str">
        <f t="shared" si="2"/>
        <v>ABA-383</v>
      </c>
    </row>
    <row r="10" spans="2:8" x14ac:dyDescent="0.3">
      <c r="B10" t="s">
        <v>94</v>
      </c>
      <c r="D10" t="s">
        <v>106</v>
      </c>
      <c r="F10" t="str">
        <f t="shared" si="0"/>
        <v>010-889-9090</v>
      </c>
      <c r="G10" t="str">
        <f t="shared" si="1"/>
        <v>ABA-370</v>
      </c>
      <c r="H10" t="str">
        <f t="shared" si="2"/>
        <v>ABA-373</v>
      </c>
    </row>
    <row r="11" spans="2:8" x14ac:dyDescent="0.3">
      <c r="B11" t="s">
        <v>95</v>
      </c>
      <c r="D11" t="s">
        <v>107</v>
      </c>
      <c r="F11" t="str">
        <f t="shared" si="0"/>
        <v>010-456-4545</v>
      </c>
      <c r="G11" t="str">
        <f t="shared" si="1"/>
        <v>ABE-305</v>
      </c>
      <c r="H11" t="str">
        <f t="shared" si="2"/>
        <v>ABE-335</v>
      </c>
    </row>
    <row r="12" spans="2:8" x14ac:dyDescent="0.3">
      <c r="B12" t="s">
        <v>96</v>
      </c>
      <c r="D12" t="s">
        <v>103</v>
      </c>
      <c r="F12" t="str">
        <f t="shared" si="0"/>
        <v>010-346-0909</v>
      </c>
      <c r="G12" t="str">
        <f t="shared" si="1"/>
        <v>AAA-312</v>
      </c>
      <c r="H12" t="str">
        <f t="shared" si="2"/>
        <v>AAA-312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J31" sqref="J31"/>
    </sheetView>
  </sheetViews>
  <sheetFormatPr defaultRowHeight="16.5" x14ac:dyDescent="0.3"/>
  <cols>
    <col min="1" max="1" width="12.375" bestFit="1" customWidth="1"/>
    <col min="6" max="6" width="13.5" bestFit="1" customWidth="1"/>
    <col min="8" max="8" width="25.125" customWidth="1"/>
  </cols>
  <sheetData>
    <row r="2" spans="1:8" x14ac:dyDescent="0.3">
      <c r="A2" t="s">
        <v>54</v>
      </c>
      <c r="B2" t="s">
        <v>64</v>
      </c>
      <c r="C2">
        <v>20</v>
      </c>
      <c r="D2">
        <v>40</v>
      </c>
      <c r="E2">
        <v>40</v>
      </c>
      <c r="F2">
        <v>100</v>
      </c>
      <c r="G2" t="s">
        <v>109</v>
      </c>
      <c r="H2" t="str">
        <f>REPT("★", INT(F2/10))</f>
        <v>★★★★★★★★★★</v>
      </c>
    </row>
    <row r="3" spans="1:8" x14ac:dyDescent="0.3">
      <c r="A3" t="s">
        <v>55</v>
      </c>
      <c r="B3" t="s">
        <v>65</v>
      </c>
      <c r="C3">
        <v>15</v>
      </c>
      <c r="D3">
        <v>10</v>
      </c>
      <c r="E3">
        <v>20</v>
      </c>
      <c r="F3">
        <v>45</v>
      </c>
      <c r="G3" t="s">
        <v>110</v>
      </c>
      <c r="H3" t="str">
        <f t="shared" ref="H3:H10" si="0">REPT("★", INT(F3/10))</f>
        <v>★★★★</v>
      </c>
    </row>
    <row r="4" spans="1:8" x14ac:dyDescent="0.3">
      <c r="A4" t="s">
        <v>56</v>
      </c>
      <c r="B4" t="s">
        <v>66</v>
      </c>
      <c r="C4">
        <v>18</v>
      </c>
      <c r="D4">
        <v>25</v>
      </c>
      <c r="E4">
        <v>30</v>
      </c>
      <c r="F4">
        <v>73</v>
      </c>
      <c r="G4" t="s">
        <v>110</v>
      </c>
      <c r="H4" t="str">
        <f t="shared" si="0"/>
        <v>★★★★★★★</v>
      </c>
    </row>
    <row r="5" spans="1:8" x14ac:dyDescent="0.3">
      <c r="A5" t="s">
        <v>57</v>
      </c>
      <c r="B5" t="s">
        <v>67</v>
      </c>
      <c r="C5">
        <v>14</v>
      </c>
      <c r="D5">
        <v>20</v>
      </c>
      <c r="E5">
        <v>34</v>
      </c>
      <c r="F5">
        <v>68</v>
      </c>
      <c r="G5" t="s">
        <v>110</v>
      </c>
      <c r="H5" t="str">
        <f t="shared" si="0"/>
        <v>★★★★★★</v>
      </c>
    </row>
    <row r="6" spans="1:8" x14ac:dyDescent="0.3">
      <c r="A6" t="s">
        <v>58</v>
      </c>
      <c r="B6" t="s">
        <v>68</v>
      </c>
      <c r="C6">
        <v>19</v>
      </c>
      <c r="D6">
        <v>40</v>
      </c>
      <c r="E6">
        <v>38</v>
      </c>
      <c r="F6">
        <v>97</v>
      </c>
      <c r="G6" t="s">
        <v>109</v>
      </c>
      <c r="H6" t="str">
        <f t="shared" si="0"/>
        <v>★★★★★★★★★</v>
      </c>
    </row>
    <row r="7" spans="1:8" x14ac:dyDescent="0.3">
      <c r="A7" t="s">
        <v>59</v>
      </c>
      <c r="B7" t="s">
        <v>69</v>
      </c>
      <c r="C7">
        <v>20</v>
      </c>
      <c r="D7">
        <v>40</v>
      </c>
      <c r="E7">
        <v>36</v>
      </c>
      <c r="F7">
        <v>96</v>
      </c>
      <c r="G7" t="s">
        <v>109</v>
      </c>
      <c r="H7" t="str">
        <f t="shared" si="0"/>
        <v>★★★★★★★★★</v>
      </c>
    </row>
    <row r="8" spans="1:8" x14ac:dyDescent="0.3">
      <c r="A8" t="s">
        <v>60</v>
      </c>
      <c r="B8" t="s">
        <v>70</v>
      </c>
      <c r="C8">
        <v>20</v>
      </c>
      <c r="D8">
        <v>12</v>
      </c>
      <c r="E8">
        <v>10</v>
      </c>
      <c r="F8">
        <v>42</v>
      </c>
      <c r="G8" t="s">
        <v>110</v>
      </c>
      <c r="H8" t="str">
        <f t="shared" si="0"/>
        <v>★★★★</v>
      </c>
    </row>
    <row r="9" spans="1:8" x14ac:dyDescent="0.3">
      <c r="A9" t="s">
        <v>61</v>
      </c>
      <c r="B9" t="s">
        <v>71</v>
      </c>
      <c r="C9">
        <v>19</v>
      </c>
      <c r="D9">
        <v>40</v>
      </c>
      <c r="E9">
        <v>35</v>
      </c>
      <c r="F9">
        <v>94</v>
      </c>
      <c r="G9" t="s">
        <v>109</v>
      </c>
      <c r="H9" t="str">
        <f t="shared" si="0"/>
        <v>★★★★★★★★★</v>
      </c>
    </row>
    <row r="10" spans="1:8" x14ac:dyDescent="0.3">
      <c r="A10" t="s">
        <v>62</v>
      </c>
      <c r="B10" t="s">
        <v>72</v>
      </c>
      <c r="C10">
        <v>18</v>
      </c>
      <c r="D10">
        <v>15</v>
      </c>
      <c r="E10">
        <v>20</v>
      </c>
      <c r="F10">
        <v>53</v>
      </c>
      <c r="G10" t="s">
        <v>110</v>
      </c>
      <c r="H10" t="str">
        <f t="shared" si="0"/>
        <v>★★★★★</v>
      </c>
    </row>
    <row r="13" spans="1:8" x14ac:dyDescent="0.3">
      <c r="A13" t="s">
        <v>111</v>
      </c>
      <c r="B13" t="s">
        <v>123</v>
      </c>
      <c r="C13">
        <v>10</v>
      </c>
      <c r="D13">
        <v>13</v>
      </c>
      <c r="E13">
        <v>8</v>
      </c>
      <c r="F13" s="2">
        <f>C13*$A$26+D13*$A$27+E13*$A$28</f>
        <v>51750000</v>
      </c>
      <c r="G13">
        <f>RANK(F13,$F$13:$F$24)</f>
        <v>11</v>
      </c>
      <c r="H13" t="str">
        <f>REPT("■",RANK(F13,$F$13:$F$24,2))</f>
        <v>■■</v>
      </c>
    </row>
    <row r="14" spans="1:8" x14ac:dyDescent="0.3">
      <c r="A14" t="s">
        <v>112</v>
      </c>
      <c r="B14" t="s">
        <v>124</v>
      </c>
      <c r="C14">
        <v>15</v>
      </c>
      <c r="D14">
        <v>10</v>
      </c>
      <c r="E14">
        <v>28</v>
      </c>
      <c r="F14" s="2">
        <f t="shared" ref="F14:F24" si="1">C14*$A$26+D14*$A$27+E14*$A$28</f>
        <v>99600000</v>
      </c>
      <c r="G14">
        <f t="shared" ref="G14:G24" si="2">RANK(F14,$F$13:$F$24)</f>
        <v>2</v>
      </c>
      <c r="H14" t="str">
        <f t="shared" ref="H14:H24" si="3">REPT("■",RANK(F14,$F$13:$F$24,2))</f>
        <v>■■■■■■■■■■■</v>
      </c>
    </row>
    <row r="15" spans="1:8" x14ac:dyDescent="0.3">
      <c r="A15" t="s">
        <v>113</v>
      </c>
      <c r="B15" t="s">
        <v>125</v>
      </c>
      <c r="C15">
        <v>10</v>
      </c>
      <c r="D15">
        <v>3</v>
      </c>
      <c r="E15">
        <v>23</v>
      </c>
      <c r="F15" s="2">
        <f t="shared" si="1"/>
        <v>71750000</v>
      </c>
      <c r="G15">
        <f t="shared" si="2"/>
        <v>8</v>
      </c>
      <c r="H15" t="str">
        <f t="shared" si="3"/>
        <v>■■■■■</v>
      </c>
    </row>
    <row r="16" spans="1:8" x14ac:dyDescent="0.3">
      <c r="A16" t="s">
        <v>114</v>
      </c>
      <c r="B16" t="s">
        <v>126</v>
      </c>
      <c r="C16">
        <v>12</v>
      </c>
      <c r="D16">
        <v>12</v>
      </c>
      <c r="E16">
        <v>25</v>
      </c>
      <c r="F16" s="2">
        <f t="shared" si="1"/>
        <v>86300000</v>
      </c>
      <c r="G16">
        <f t="shared" si="2"/>
        <v>6</v>
      </c>
      <c r="H16" t="str">
        <f t="shared" si="3"/>
        <v>■■■■■■■</v>
      </c>
    </row>
    <row r="17" spans="1:8" x14ac:dyDescent="0.3">
      <c r="A17" t="s">
        <v>115</v>
      </c>
      <c r="B17" t="s">
        <v>127</v>
      </c>
      <c r="C17">
        <v>11</v>
      </c>
      <c r="D17">
        <v>15</v>
      </c>
      <c r="E17">
        <v>30</v>
      </c>
      <c r="F17" s="2">
        <f t="shared" si="1"/>
        <v>93350000</v>
      </c>
      <c r="G17">
        <f t="shared" si="2"/>
        <v>3</v>
      </c>
      <c r="H17" t="str">
        <f t="shared" si="3"/>
        <v>■■■■■■■■■■</v>
      </c>
    </row>
    <row r="18" spans="1:8" x14ac:dyDescent="0.3">
      <c r="A18" t="s">
        <v>116</v>
      </c>
      <c r="B18" t="s">
        <v>128</v>
      </c>
      <c r="C18">
        <v>5</v>
      </c>
      <c r="D18">
        <v>21</v>
      </c>
      <c r="E18">
        <v>16</v>
      </c>
      <c r="F18" s="2">
        <f t="shared" si="1"/>
        <v>54250000</v>
      </c>
      <c r="G18">
        <f t="shared" si="2"/>
        <v>10</v>
      </c>
      <c r="H18" t="str">
        <f t="shared" si="3"/>
        <v>■■■</v>
      </c>
    </row>
    <row r="19" spans="1:8" x14ac:dyDescent="0.3">
      <c r="A19" t="s">
        <v>117</v>
      </c>
      <c r="B19" t="s">
        <v>129</v>
      </c>
      <c r="C19">
        <v>10</v>
      </c>
      <c r="D19">
        <v>18</v>
      </c>
      <c r="E19">
        <v>18</v>
      </c>
      <c r="F19" s="2">
        <f t="shared" si="1"/>
        <v>71500000</v>
      </c>
      <c r="G19">
        <f t="shared" si="2"/>
        <v>9</v>
      </c>
      <c r="H19" t="str">
        <f t="shared" si="3"/>
        <v>■■■■</v>
      </c>
    </row>
    <row r="20" spans="1:8" x14ac:dyDescent="0.3">
      <c r="A20" t="s">
        <v>118</v>
      </c>
      <c r="B20" t="s">
        <v>130</v>
      </c>
      <c r="C20">
        <v>15</v>
      </c>
      <c r="D20">
        <v>20</v>
      </c>
      <c r="E20">
        <v>20</v>
      </c>
      <c r="F20" s="2">
        <f t="shared" si="1"/>
        <v>91500000</v>
      </c>
      <c r="G20">
        <f t="shared" si="2"/>
        <v>5</v>
      </c>
      <c r="H20" t="str">
        <f t="shared" si="3"/>
        <v>■■■■■■■■</v>
      </c>
    </row>
    <row r="21" spans="1:8" x14ac:dyDescent="0.3">
      <c r="A21" t="s">
        <v>119</v>
      </c>
      <c r="B21" t="s">
        <v>131</v>
      </c>
      <c r="C21">
        <v>20</v>
      </c>
      <c r="D21">
        <v>15</v>
      </c>
      <c r="E21">
        <v>21</v>
      </c>
      <c r="F21" s="2">
        <f t="shared" si="1"/>
        <v>105950000</v>
      </c>
      <c r="G21">
        <f t="shared" si="2"/>
        <v>1</v>
      </c>
      <c r="H21" t="str">
        <f t="shared" si="3"/>
        <v>■■■■■■■■■■■■</v>
      </c>
    </row>
    <row r="22" spans="1:8" x14ac:dyDescent="0.3">
      <c r="A22" t="s">
        <v>120</v>
      </c>
      <c r="B22" t="s">
        <v>132</v>
      </c>
      <c r="C22">
        <v>10</v>
      </c>
      <c r="D22">
        <v>15</v>
      </c>
      <c r="E22">
        <v>25</v>
      </c>
      <c r="F22" s="2">
        <f t="shared" si="1"/>
        <v>81750000</v>
      </c>
      <c r="G22">
        <f t="shared" si="2"/>
        <v>7</v>
      </c>
      <c r="H22" t="str">
        <f t="shared" si="3"/>
        <v>■■■■■■</v>
      </c>
    </row>
    <row r="23" spans="1:8" x14ac:dyDescent="0.3">
      <c r="A23" t="s">
        <v>121</v>
      </c>
      <c r="B23" t="s">
        <v>133</v>
      </c>
      <c r="C23">
        <v>5</v>
      </c>
      <c r="D23">
        <v>5</v>
      </c>
      <c r="E23">
        <v>10</v>
      </c>
      <c r="F23" s="2">
        <f t="shared" si="1"/>
        <v>35250000</v>
      </c>
      <c r="G23">
        <f t="shared" si="2"/>
        <v>12</v>
      </c>
      <c r="H23" t="str">
        <f t="shared" si="3"/>
        <v>■</v>
      </c>
    </row>
    <row r="24" spans="1:8" x14ac:dyDescent="0.3">
      <c r="A24" t="s">
        <v>122</v>
      </c>
      <c r="B24" t="s">
        <v>134</v>
      </c>
      <c r="C24">
        <v>20</v>
      </c>
      <c r="D24">
        <v>10</v>
      </c>
      <c r="E24">
        <v>15</v>
      </c>
      <c r="F24" s="2">
        <f t="shared" si="1"/>
        <v>93000000</v>
      </c>
      <c r="G24">
        <f t="shared" si="2"/>
        <v>4</v>
      </c>
      <c r="H24" t="str">
        <f t="shared" si="3"/>
        <v>■■■■■■■■■</v>
      </c>
    </row>
    <row r="26" spans="1:8" x14ac:dyDescent="0.3">
      <c r="A26" s="2">
        <v>3100000</v>
      </c>
    </row>
    <row r="27" spans="1:8" x14ac:dyDescent="0.3">
      <c r="A27" s="2">
        <v>550000</v>
      </c>
    </row>
    <row r="28" spans="1:8" x14ac:dyDescent="0.3">
      <c r="A28" s="2">
        <v>1700000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2" sqref="F2:F11"/>
    </sheetView>
  </sheetViews>
  <sheetFormatPr defaultRowHeight="16.5" x14ac:dyDescent="0.3"/>
  <cols>
    <col min="5" max="5" width="26.875" customWidth="1"/>
    <col min="6" max="6" width="32.875" customWidth="1"/>
  </cols>
  <sheetData>
    <row r="2" spans="2:6" x14ac:dyDescent="0.3">
      <c r="B2">
        <v>1</v>
      </c>
      <c r="C2" t="s">
        <v>138</v>
      </c>
      <c r="D2" s="4" t="s">
        <v>148</v>
      </c>
      <c r="E2" s="3">
        <f ca="1">DATE(YEAR(TODAY()), LEFT(D2,2), MID(D2,5,2))</f>
        <v>40678</v>
      </c>
      <c r="F2" t="str">
        <f xml:space="preserve"> "2011-" &amp; LEFT(D2,2) &amp; "-" &amp; MID(D2,5,2)</f>
        <v>2011-05-15</v>
      </c>
    </row>
    <row r="3" spans="2:6" x14ac:dyDescent="0.3">
      <c r="B3">
        <v>2</v>
      </c>
      <c r="C3" t="s">
        <v>139</v>
      </c>
      <c r="D3" s="4" t="s">
        <v>148</v>
      </c>
      <c r="E3" s="3">
        <f t="shared" ref="E3:E11" ca="1" si="0">DATE(YEAR(TODAY()), LEFT(D3,2), MID(D3,5,2))</f>
        <v>40678</v>
      </c>
      <c r="F3" t="str">
        <f t="shared" ref="F3:F11" si="1" xml:space="preserve"> "2011-" &amp; LEFT(D3,2) &amp; "-" &amp; MID(D3,5,2)</f>
        <v>2011-05-15</v>
      </c>
    </row>
    <row r="4" spans="2:6" x14ac:dyDescent="0.3">
      <c r="B4">
        <v>3</v>
      </c>
      <c r="C4" t="s">
        <v>140</v>
      </c>
      <c r="D4" s="4" t="s">
        <v>149</v>
      </c>
      <c r="E4" s="3">
        <f t="shared" ca="1" si="0"/>
        <v>40679</v>
      </c>
      <c r="F4" t="str">
        <f t="shared" si="1"/>
        <v>2011-05-16</v>
      </c>
    </row>
    <row r="5" spans="2:6" x14ac:dyDescent="0.3">
      <c r="B5">
        <v>4</v>
      </c>
      <c r="C5" t="s">
        <v>141</v>
      </c>
      <c r="D5" s="4" t="s">
        <v>149</v>
      </c>
      <c r="E5" s="3">
        <f t="shared" ca="1" si="0"/>
        <v>40679</v>
      </c>
      <c r="F5" t="str">
        <f t="shared" si="1"/>
        <v>2011-05-16</v>
      </c>
    </row>
    <row r="6" spans="2:6" x14ac:dyDescent="0.3">
      <c r="B6">
        <v>5</v>
      </c>
      <c r="C6" t="s">
        <v>142</v>
      </c>
      <c r="D6" s="4" t="s">
        <v>150</v>
      </c>
      <c r="E6" s="3">
        <f t="shared" ca="1" si="0"/>
        <v>40711</v>
      </c>
      <c r="F6" t="str">
        <f t="shared" si="1"/>
        <v>2011-06-17</v>
      </c>
    </row>
    <row r="7" spans="2:6" x14ac:dyDescent="0.3">
      <c r="B7">
        <v>6</v>
      </c>
      <c r="C7" t="s">
        <v>143</v>
      </c>
      <c r="D7" s="4" t="s">
        <v>151</v>
      </c>
      <c r="E7" s="3">
        <f t="shared" ca="1" si="0"/>
        <v>40712</v>
      </c>
      <c r="F7" t="str">
        <f t="shared" si="1"/>
        <v>2011-06-18</v>
      </c>
    </row>
    <row r="8" spans="2:6" x14ac:dyDescent="0.3">
      <c r="B8">
        <v>7</v>
      </c>
      <c r="C8" t="s">
        <v>144</v>
      </c>
      <c r="D8" s="4" t="s">
        <v>151</v>
      </c>
      <c r="E8" s="3">
        <f t="shared" ca="1" si="0"/>
        <v>40712</v>
      </c>
      <c r="F8" t="str">
        <f t="shared" si="1"/>
        <v>2011-06-18</v>
      </c>
    </row>
    <row r="9" spans="2:6" x14ac:dyDescent="0.3">
      <c r="B9">
        <v>8</v>
      </c>
      <c r="C9" t="s">
        <v>145</v>
      </c>
      <c r="D9" s="4" t="s">
        <v>152</v>
      </c>
      <c r="E9" s="3">
        <f t="shared" ca="1" si="0"/>
        <v>40742</v>
      </c>
      <c r="F9" t="str">
        <f t="shared" si="1"/>
        <v>2011-07-18</v>
      </c>
    </row>
    <row r="10" spans="2:6" x14ac:dyDescent="0.3">
      <c r="B10">
        <v>9</v>
      </c>
      <c r="C10" t="s">
        <v>146</v>
      </c>
      <c r="D10" s="4" t="s">
        <v>153</v>
      </c>
      <c r="E10" s="3">
        <f t="shared" ca="1" si="0"/>
        <v>40743</v>
      </c>
      <c r="F10" t="str">
        <f t="shared" si="1"/>
        <v>2011-07-19</v>
      </c>
    </row>
    <row r="11" spans="2:6" x14ac:dyDescent="0.3">
      <c r="B11">
        <v>10</v>
      </c>
      <c r="C11" t="s">
        <v>147</v>
      </c>
      <c r="D11" s="4" t="s">
        <v>154</v>
      </c>
      <c r="E11" s="3">
        <f t="shared" ca="1" si="0"/>
        <v>40744</v>
      </c>
      <c r="F11" t="str">
        <f t="shared" si="1"/>
        <v>2011-07-20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0"/>
  <sheetViews>
    <sheetView workbookViewId="0">
      <selection activeCell="H18" sqref="H18"/>
    </sheetView>
  </sheetViews>
  <sheetFormatPr defaultRowHeight="16.5" x14ac:dyDescent="0.3"/>
  <cols>
    <col min="3" max="3" width="11.125" bestFit="1" customWidth="1"/>
    <col min="7" max="7" width="18.125" customWidth="1"/>
    <col min="8" max="8" width="33" customWidth="1"/>
  </cols>
  <sheetData>
    <row r="4" spans="2:8" x14ac:dyDescent="0.3">
      <c r="B4" t="s">
        <v>155</v>
      </c>
      <c r="C4" s="3">
        <v>40464</v>
      </c>
    </row>
    <row r="5" spans="2:8" x14ac:dyDescent="0.3">
      <c r="D5" t="s">
        <v>27</v>
      </c>
      <c r="E5" t="s">
        <v>160</v>
      </c>
      <c r="F5" t="s">
        <v>161</v>
      </c>
      <c r="G5" t="s">
        <v>162</v>
      </c>
      <c r="H5" t="s">
        <v>163</v>
      </c>
    </row>
    <row r="6" spans="2:8" x14ac:dyDescent="0.3">
      <c r="B6" t="s">
        <v>54</v>
      </c>
      <c r="C6" s="3">
        <v>36661</v>
      </c>
      <c r="D6">
        <f>DATEDIF(C6,$C$4,"Y")</f>
        <v>10</v>
      </c>
      <c r="E6">
        <f>DATEDIF(C6,$C$4,"M")</f>
        <v>124</v>
      </c>
      <c r="F6">
        <f>DATEDIF(C6,$C$4,"D")</f>
        <v>3803</v>
      </c>
      <c r="G6" t="str">
        <f>DATEDIF(C6,$C$4,"Y")&amp;"년 "&amp;DATEDIF(C6,$C$4,"YM")&amp;"개월"</f>
        <v>10년 4개월</v>
      </c>
      <c r="H6" t="str">
        <f>DATEDIF(C6,$C$4,"Y")&amp;"년 "&amp;DATEDIF(C6,$C$4,"YM")&amp;"개월 " &amp;DATEDIF(C6,$C$4,"MD") &amp; "일"</f>
        <v>10년 4개월 28일</v>
      </c>
    </row>
    <row r="7" spans="2:8" x14ac:dyDescent="0.3">
      <c r="B7" t="s">
        <v>156</v>
      </c>
      <c r="C7" s="3">
        <v>36320</v>
      </c>
      <c r="D7">
        <f t="shared" ref="D7:D10" si="0">DATEDIF(C7,$C$4,"Y")</f>
        <v>11</v>
      </c>
      <c r="E7">
        <f t="shared" ref="E7:E10" si="1">DATEDIF(C7,$C$4,"M")</f>
        <v>136</v>
      </c>
      <c r="F7">
        <f t="shared" ref="F7:F10" si="2">DATEDIF(C7,$C$4,"D")</f>
        <v>4144</v>
      </c>
      <c r="G7" t="str">
        <f t="shared" ref="G7:G10" si="3">DATEDIF(C7,$C$4,"Y")&amp;"년 "&amp;DATEDIF(C7,$C$4,"YM")&amp;"개월"</f>
        <v>11년 4개월</v>
      </c>
      <c r="H7" t="str">
        <f t="shared" ref="H7:H10" si="4">DATEDIF(C7,$C$4,"Y")&amp;"년 "&amp;DATEDIF(C7,$C$4,"YM")&amp;"개월 " &amp;DATEDIF(C7,$C$4,"MD") &amp; "일"</f>
        <v>11년 4개월 4일</v>
      </c>
    </row>
    <row r="8" spans="2:8" x14ac:dyDescent="0.3">
      <c r="B8" t="s">
        <v>157</v>
      </c>
      <c r="C8" s="3">
        <v>36255</v>
      </c>
      <c r="D8">
        <f t="shared" si="0"/>
        <v>11</v>
      </c>
      <c r="E8">
        <f t="shared" si="1"/>
        <v>138</v>
      </c>
      <c r="F8">
        <f t="shared" si="2"/>
        <v>4209</v>
      </c>
      <c r="G8" t="str">
        <f t="shared" si="3"/>
        <v>11년 6개월</v>
      </c>
      <c r="H8" t="str">
        <f t="shared" si="4"/>
        <v>11년 6개월 8일</v>
      </c>
    </row>
    <row r="9" spans="2:8" x14ac:dyDescent="0.3">
      <c r="B9" t="s">
        <v>158</v>
      </c>
      <c r="C9" s="3">
        <v>35556</v>
      </c>
      <c r="D9">
        <f t="shared" si="0"/>
        <v>13</v>
      </c>
      <c r="E9">
        <f t="shared" si="1"/>
        <v>161</v>
      </c>
      <c r="F9">
        <f t="shared" si="2"/>
        <v>4908</v>
      </c>
      <c r="G9" t="str">
        <f t="shared" si="3"/>
        <v>13년 5개월</v>
      </c>
      <c r="H9" t="str">
        <f t="shared" si="4"/>
        <v>13년 5개월 7일</v>
      </c>
    </row>
    <row r="10" spans="2:8" x14ac:dyDescent="0.3">
      <c r="B10" t="s">
        <v>159</v>
      </c>
      <c r="C10" s="3">
        <v>34949</v>
      </c>
      <c r="D10">
        <f t="shared" si="0"/>
        <v>15</v>
      </c>
      <c r="E10">
        <f t="shared" si="1"/>
        <v>181</v>
      </c>
      <c r="F10">
        <f t="shared" si="2"/>
        <v>5515</v>
      </c>
      <c r="G10" t="str">
        <f t="shared" si="3"/>
        <v>15년 1개월</v>
      </c>
      <c r="H10" t="str">
        <f t="shared" si="4"/>
        <v>15년 1개월 6일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G7" sqref="G7"/>
    </sheetView>
  </sheetViews>
  <sheetFormatPr defaultRowHeight="16.5" x14ac:dyDescent="0.3"/>
  <cols>
    <col min="1" max="1" width="17.125" bestFit="1" customWidth="1"/>
  </cols>
  <sheetData>
    <row r="2" spans="1:5" x14ac:dyDescent="0.3">
      <c r="A2" t="s">
        <v>164</v>
      </c>
      <c r="B2" t="s">
        <v>193</v>
      </c>
      <c r="C2" t="s">
        <v>194</v>
      </c>
      <c r="D2" t="s">
        <v>195</v>
      </c>
      <c r="E2" t="s">
        <v>196</v>
      </c>
    </row>
    <row r="3" spans="1:5" x14ac:dyDescent="0.3">
      <c r="A3" s="5">
        <v>40603</v>
      </c>
      <c r="B3" t="str">
        <f>CHOOSE(WEEKDAY(A3,2), "월","화","수","목","금","토","일")</f>
        <v>화</v>
      </c>
      <c r="C3" t="str">
        <f>TEXT(A3,"aaa")</f>
        <v>화</v>
      </c>
      <c r="D3" t="str">
        <f>TEXT(A3,"ddd")</f>
        <v>Tue</v>
      </c>
      <c r="E3" t="str">
        <f>CHOOSE(WEEKDAY(A3), "일요일","월요일","화요일","수요일","목요일","금요일","토요일")</f>
        <v>화요일</v>
      </c>
    </row>
    <row r="4" spans="1:5" x14ac:dyDescent="0.3">
      <c r="A4" s="5">
        <v>40604</v>
      </c>
      <c r="B4" t="str">
        <f t="shared" ref="B4:B9" si="0">CHOOSE(WEEKDAY(A4,2), "월","화","수","목","금","토","일")</f>
        <v>수</v>
      </c>
      <c r="C4" t="str">
        <f t="shared" ref="C4:C9" si="1">TEXT(A4,"aaa")</f>
        <v>수</v>
      </c>
      <c r="D4" t="str">
        <f t="shared" ref="D4:D9" si="2">TEXT(A4,"ddd")</f>
        <v>Wed</v>
      </c>
      <c r="E4" t="str">
        <f t="shared" ref="E4:E9" si="3">CHOOSE(WEEKDAY(A4), "일요일","월요일","화요일","수요일","목요일","금요일","토요일")</f>
        <v>수요일</v>
      </c>
    </row>
    <row r="5" spans="1:5" x14ac:dyDescent="0.3">
      <c r="A5" s="5">
        <v>40605</v>
      </c>
      <c r="B5" t="str">
        <f t="shared" si="0"/>
        <v>목</v>
      </c>
      <c r="C5" t="str">
        <f t="shared" si="1"/>
        <v>목</v>
      </c>
      <c r="D5" t="str">
        <f t="shared" si="2"/>
        <v>Thu</v>
      </c>
      <c r="E5" t="str">
        <f t="shared" si="3"/>
        <v>목요일</v>
      </c>
    </row>
    <row r="6" spans="1:5" x14ac:dyDescent="0.3">
      <c r="A6" s="5">
        <v>40606</v>
      </c>
      <c r="B6" t="str">
        <f t="shared" si="0"/>
        <v>금</v>
      </c>
      <c r="C6" t="str">
        <f t="shared" si="1"/>
        <v>금</v>
      </c>
      <c r="D6" t="str">
        <f t="shared" si="2"/>
        <v>Fri</v>
      </c>
      <c r="E6" t="str">
        <f t="shared" si="3"/>
        <v>금요일</v>
      </c>
    </row>
    <row r="7" spans="1:5" x14ac:dyDescent="0.3">
      <c r="A7" s="5">
        <v>40607</v>
      </c>
      <c r="B7" t="str">
        <f t="shared" si="0"/>
        <v>토</v>
      </c>
      <c r="C7" t="str">
        <f t="shared" si="1"/>
        <v>토</v>
      </c>
      <c r="D7" t="str">
        <f t="shared" si="2"/>
        <v>Sat</v>
      </c>
      <c r="E7" t="str">
        <f t="shared" si="3"/>
        <v>토요일</v>
      </c>
    </row>
    <row r="8" spans="1:5" x14ac:dyDescent="0.3">
      <c r="A8" s="5">
        <v>40608</v>
      </c>
      <c r="B8" t="str">
        <f t="shared" si="0"/>
        <v>일</v>
      </c>
      <c r="C8" t="str">
        <f t="shared" si="1"/>
        <v>일</v>
      </c>
      <c r="D8" t="str">
        <f t="shared" si="2"/>
        <v>Sun</v>
      </c>
      <c r="E8" t="str">
        <f t="shared" si="3"/>
        <v>일요일</v>
      </c>
    </row>
    <row r="9" spans="1:5" x14ac:dyDescent="0.3">
      <c r="A9" s="5">
        <v>40609</v>
      </c>
      <c r="B9" t="str">
        <f t="shared" si="0"/>
        <v>월</v>
      </c>
      <c r="C9" t="str">
        <f t="shared" si="1"/>
        <v>월</v>
      </c>
      <c r="D9" t="str">
        <f t="shared" si="2"/>
        <v>Mon</v>
      </c>
      <c r="E9" t="str">
        <f t="shared" si="3"/>
        <v>월요일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2015-09-15T04:41:53Z</dcterms:created>
  <dcterms:modified xsi:type="dcterms:W3CDTF">2011-09-15T07:05:20Z</dcterms:modified>
</cp:coreProperties>
</file>