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7956" activeTab="1"/>
  </bookViews>
  <sheets>
    <sheet name="ABSTRACT" sheetId="2" r:id="rId1"/>
    <sheet name="DETAILED" sheetId="5" r:id="rId2"/>
  </sheets>
  <calcPr calcId="162913"/>
</workbook>
</file>

<file path=xl/calcChain.xml><?xml version="1.0" encoding="utf-8"?>
<calcChain xmlns="http://schemas.openxmlformats.org/spreadsheetml/2006/main">
  <c r="H33" i="2" l="1"/>
  <c r="I33" i="2" s="1"/>
  <c r="F48" i="2" l="1"/>
  <c r="F47" i="2"/>
  <c r="E187" i="5" l="1"/>
  <c r="C10" i="2"/>
  <c r="J159" i="5" l="1"/>
  <c r="H177" i="5" s="1"/>
  <c r="J177" i="5" s="1"/>
  <c r="H178" i="5" s="1"/>
  <c r="P170" i="5"/>
  <c r="P171" i="5" s="1"/>
  <c r="J113" i="5"/>
  <c r="J99" i="5"/>
  <c r="J105" i="5"/>
  <c r="J85" i="5"/>
  <c r="H118" i="5"/>
  <c r="E116" i="5"/>
  <c r="H116" i="5" s="1"/>
  <c r="H117" i="5" s="1"/>
  <c r="J76" i="5"/>
  <c r="H75" i="5"/>
  <c r="E73" i="5"/>
  <c r="H73" i="5" s="1"/>
  <c r="H74" i="5" s="1"/>
  <c r="H76" i="5" s="1"/>
  <c r="H121" i="5" l="1"/>
  <c r="J121" i="5" s="1"/>
  <c r="H119" i="5"/>
  <c r="M381" i="5"/>
  <c r="E429" i="5"/>
  <c r="E437" i="5"/>
  <c r="F439" i="5" s="1"/>
  <c r="H439" i="5" s="1"/>
  <c r="C442" i="5" s="1"/>
  <c r="E430" i="5"/>
  <c r="C417" i="5"/>
  <c r="E412" i="5"/>
  <c r="F414" i="5" s="1"/>
  <c r="E405" i="5"/>
  <c r="E404" i="5"/>
  <c r="E406" i="5" s="1"/>
  <c r="J702" i="5"/>
  <c r="C45" i="2" s="1"/>
  <c r="J478" i="5"/>
  <c r="C30" i="2" s="1"/>
  <c r="J466" i="5"/>
  <c r="C28" i="2" s="1"/>
  <c r="E431" i="5" l="1"/>
  <c r="H433" i="5" s="1"/>
  <c r="I419" i="5"/>
  <c r="H421" i="5" s="1"/>
  <c r="E424" i="5" s="1"/>
  <c r="J424" i="5" s="1"/>
  <c r="H408" i="5"/>
  <c r="J513" i="5"/>
  <c r="J509" i="5"/>
  <c r="I444" i="5" l="1"/>
  <c r="H446" i="5" s="1"/>
  <c r="E449" i="5" s="1"/>
  <c r="J449" i="5" s="1"/>
  <c r="E409" i="5"/>
  <c r="E417" i="5"/>
  <c r="J417" i="5" s="1"/>
  <c r="E434" i="5"/>
  <c r="E442" i="5"/>
  <c r="J442" i="5" s="1"/>
  <c r="E332" i="5"/>
  <c r="E334" i="5" s="1"/>
  <c r="E336" i="5" s="1"/>
  <c r="J336" i="5" s="1"/>
  <c r="E324" i="5"/>
  <c r="E326" i="5" s="1"/>
  <c r="E328" i="5" s="1"/>
  <c r="J328" i="5" s="1"/>
  <c r="E293" i="5"/>
  <c r="E295" i="5" s="1"/>
  <c r="E297" i="5" s="1"/>
  <c r="J297" i="5" s="1"/>
  <c r="E285" i="5"/>
  <c r="E287" i="5" s="1"/>
  <c r="E289" i="5" s="1"/>
  <c r="J289" i="5" s="1"/>
  <c r="J426" i="5" l="1"/>
  <c r="J450" i="5"/>
  <c r="J541" i="5"/>
  <c r="J535" i="5"/>
  <c r="E245" i="5"/>
  <c r="H245" i="5" s="1"/>
  <c r="H247" i="5" s="1"/>
  <c r="H250" i="5" s="1"/>
  <c r="J239" i="5"/>
  <c r="H252" i="5" s="1"/>
  <c r="J252" i="5" s="1"/>
  <c r="H261" i="5" s="1"/>
  <c r="E234" i="5"/>
  <c r="H234" i="5" s="1"/>
  <c r="H236" i="5" s="1"/>
  <c r="H239" i="5" s="1"/>
  <c r="E165" i="5"/>
  <c r="E167" i="5" s="1"/>
  <c r="E169" i="5" s="1"/>
  <c r="H169" i="5" s="1"/>
  <c r="E151" i="5"/>
  <c r="E153" i="5" s="1"/>
  <c r="E155" i="5" s="1"/>
  <c r="H155" i="5" s="1"/>
  <c r="H173" i="5"/>
  <c r="H170" i="5"/>
  <c r="H159" i="5"/>
  <c r="H156" i="5"/>
  <c r="H157" i="5" l="1"/>
  <c r="H161" i="5" s="1"/>
  <c r="H171" i="5"/>
  <c r="H175" i="5" s="1"/>
  <c r="H112" i="5"/>
  <c r="E110" i="5"/>
  <c r="H110" i="5" s="1"/>
  <c r="H111" i="5" s="1"/>
  <c r="H113" i="5" l="1"/>
  <c r="H104" i="5"/>
  <c r="E102" i="5"/>
  <c r="H102" i="5" s="1"/>
  <c r="H103" i="5" s="1"/>
  <c r="H98" i="5"/>
  <c r="E96" i="5"/>
  <c r="H96" i="5" s="1"/>
  <c r="H97" i="5" s="1"/>
  <c r="H69" i="5"/>
  <c r="E66" i="5"/>
  <c r="H66" i="5" s="1"/>
  <c r="H67" i="5" s="1"/>
  <c r="H70" i="5" l="1"/>
  <c r="J70" i="5" s="1"/>
  <c r="H99" i="5"/>
  <c r="H105" i="5"/>
  <c r="H60" i="5"/>
  <c r="E58" i="5"/>
  <c r="H58" i="5" s="1"/>
  <c r="H59" i="5" s="1"/>
  <c r="H53" i="5"/>
  <c r="E50" i="5"/>
  <c r="H50" i="5" s="1"/>
  <c r="H51" i="5" s="1"/>
  <c r="H54" i="5" l="1"/>
  <c r="J54" i="5" s="1"/>
  <c r="H61" i="5"/>
  <c r="J61" i="5" s="1"/>
  <c r="F45" i="2"/>
  <c r="C38" i="2" l="1"/>
  <c r="C37" i="2"/>
  <c r="I393" i="5"/>
  <c r="H395" i="5" s="1"/>
  <c r="E398" i="5" s="1"/>
  <c r="J368" i="5"/>
  <c r="H370" i="5" s="1"/>
  <c r="E373" i="5" s="1"/>
  <c r="J373" i="5" l="1"/>
  <c r="C366" i="5"/>
  <c r="E361" i="5"/>
  <c r="F363" i="5" s="1"/>
  <c r="H382" i="5" l="1"/>
  <c r="H357" i="5"/>
  <c r="E366" i="5" s="1"/>
  <c r="J366" i="5" s="1"/>
  <c r="E380" i="5"/>
  <c r="M354" i="5"/>
  <c r="E351" i="5"/>
  <c r="E314" i="5"/>
  <c r="E316" i="5" s="1"/>
  <c r="E318" i="5" s="1"/>
  <c r="J318" i="5" s="1"/>
  <c r="E307" i="5"/>
  <c r="E309" i="5" s="1"/>
  <c r="E311" i="5" s="1"/>
  <c r="J311" i="5" s="1"/>
  <c r="E275" i="5"/>
  <c r="E277" i="5" s="1"/>
  <c r="E279" i="5" s="1"/>
  <c r="J279" i="5" s="1"/>
  <c r="E268" i="5"/>
  <c r="E270" i="5" s="1"/>
  <c r="E272" i="5" s="1"/>
  <c r="J338" i="5" l="1"/>
  <c r="E339" i="5" s="1"/>
  <c r="J357" i="5"/>
  <c r="J375" i="5" s="1"/>
  <c r="C20" i="2"/>
  <c r="C18" i="2"/>
  <c r="E221" i="5"/>
  <c r="C221" i="5"/>
  <c r="H200" i="5"/>
  <c r="E200" i="5"/>
  <c r="H187" i="5"/>
  <c r="H221" i="5" l="1"/>
  <c r="F10" i="2"/>
  <c r="C9" i="2"/>
  <c r="H90" i="5"/>
  <c r="E88" i="5"/>
  <c r="H88" i="5" s="1"/>
  <c r="H89" i="5" s="1"/>
  <c r="H43" i="5"/>
  <c r="E41" i="5"/>
  <c r="H41" i="5" s="1"/>
  <c r="H42" i="5" s="1"/>
  <c r="H44" i="5" l="1"/>
  <c r="J44" i="5" s="1"/>
  <c r="H91" i="5"/>
  <c r="H144" i="5"/>
  <c r="H141" i="5"/>
  <c r="E136" i="5"/>
  <c r="E138" i="5" s="1"/>
  <c r="E140" i="5" s="1"/>
  <c r="H140" i="5" s="1"/>
  <c r="H132" i="5"/>
  <c r="E126" i="5"/>
  <c r="J19" i="5"/>
  <c r="C6" i="2" s="1"/>
  <c r="J10" i="5"/>
  <c r="H142" i="5" l="1"/>
  <c r="J705" i="5" l="1"/>
  <c r="J398" i="5" l="1"/>
  <c r="C5" i="2"/>
  <c r="F5" i="2" s="1"/>
  <c r="F6" i="2"/>
  <c r="F38" i="2"/>
  <c r="F37" i="2"/>
  <c r="H84" i="5" l="1"/>
  <c r="H36" i="5"/>
  <c r="J501" i="5" l="1"/>
  <c r="J499" i="5"/>
  <c r="J496" i="5"/>
  <c r="C81" i="5"/>
  <c r="J676" i="5"/>
  <c r="J675" i="5"/>
  <c r="J674" i="5"/>
  <c r="J672" i="5"/>
  <c r="J668" i="5"/>
  <c r="J667" i="5"/>
  <c r="J686" i="5"/>
  <c r="J685" i="5"/>
  <c r="J683" i="5"/>
  <c r="J684" i="5"/>
  <c r="J682" i="5"/>
  <c r="J671" i="5"/>
  <c r="J664" i="5"/>
  <c r="J663" i="5"/>
  <c r="J662" i="5"/>
  <c r="J660" i="5"/>
  <c r="J659" i="5"/>
  <c r="J657" i="5"/>
  <c r="J641" i="5"/>
  <c r="J639" i="5"/>
  <c r="J636" i="5"/>
  <c r="J634" i="5"/>
  <c r="J632" i="5"/>
  <c r="J630" i="5"/>
  <c r="J623" i="5"/>
  <c r="J621" i="5"/>
  <c r="J618" i="5"/>
  <c r="J616" i="5"/>
  <c r="J613" i="5"/>
  <c r="J611" i="5"/>
  <c r="J608" i="5"/>
  <c r="J606" i="5"/>
  <c r="J604" i="5"/>
  <c r="J603" i="5"/>
  <c r="J601" i="5"/>
  <c r="J599" i="5"/>
  <c r="J582" i="5"/>
  <c r="J580" i="5"/>
  <c r="J578" i="5"/>
  <c r="J576" i="5"/>
  <c r="J571" i="5"/>
  <c r="J569" i="5"/>
  <c r="J567" i="5"/>
  <c r="J565" i="5"/>
  <c r="J562" i="5"/>
  <c r="J560" i="5"/>
  <c r="J558" i="5"/>
  <c r="J556" i="5"/>
  <c r="J553" i="5"/>
  <c r="C34" i="2"/>
  <c r="F34" i="2" s="1"/>
  <c r="J505" i="5"/>
  <c r="J503" i="5"/>
  <c r="J494" i="5"/>
  <c r="J492" i="5"/>
  <c r="C391" i="5"/>
  <c r="J506" i="5" l="1"/>
  <c r="J515" i="5" s="1"/>
  <c r="J687" i="5"/>
  <c r="J688" i="5" s="1"/>
  <c r="J583" i="5"/>
  <c r="J584" i="5" s="1"/>
  <c r="J624" i="5"/>
  <c r="J625" i="5" s="1"/>
  <c r="J642" i="5"/>
  <c r="J643" i="5" s="1"/>
  <c r="J572" i="5"/>
  <c r="J573" i="5" s="1"/>
  <c r="E391" i="5"/>
  <c r="J391" i="5" s="1"/>
  <c r="J678" i="5"/>
  <c r="J679" i="5" s="1"/>
  <c r="J690" i="5" l="1"/>
  <c r="C44" i="2" s="1"/>
  <c r="F44" i="2" s="1"/>
  <c r="F32" i="2"/>
  <c r="J585" i="5"/>
  <c r="C40" i="2" s="1"/>
  <c r="F40" i="2" s="1"/>
  <c r="J645" i="5"/>
  <c r="C42" i="2" s="1"/>
  <c r="F42" i="2" s="1"/>
  <c r="F20" i="2" l="1"/>
  <c r="E216" i="5"/>
  <c r="J187" i="5"/>
  <c r="J188" i="5" s="1"/>
  <c r="C82" i="5"/>
  <c r="C216" i="5" s="1"/>
  <c r="E128" i="5"/>
  <c r="E131" i="5" s="1"/>
  <c r="E82" i="5"/>
  <c r="E33" i="5"/>
  <c r="J530" i="5" l="1"/>
  <c r="C35" i="2" s="1"/>
  <c r="F35" i="2" s="1"/>
  <c r="E383" i="5"/>
  <c r="J400" i="5" s="1"/>
  <c r="J451" i="5" s="1"/>
  <c r="C27" i="2" s="1"/>
  <c r="F18" i="2"/>
  <c r="J272" i="5"/>
  <c r="H216" i="5"/>
  <c r="H223" i="5" s="1"/>
  <c r="H226" i="5" s="1"/>
  <c r="H190" i="5"/>
  <c r="J191" i="5" s="1"/>
  <c r="C13" i="2" s="1"/>
  <c r="F13" i="2" s="1"/>
  <c r="H131" i="5"/>
  <c r="H82" i="5"/>
  <c r="H83" i="5" s="1"/>
  <c r="H85" i="5" s="1"/>
  <c r="H33" i="5"/>
  <c r="H34" i="5" s="1"/>
  <c r="H37" i="5" s="1"/>
  <c r="J37" i="5" s="1"/>
  <c r="H77" i="5" l="1"/>
  <c r="J77" i="5" s="1"/>
  <c r="J300" i="5"/>
  <c r="C22" i="2" s="1"/>
  <c r="H133" i="5"/>
  <c r="H146" i="5" s="1"/>
  <c r="J200" i="5"/>
  <c r="F9" i="2"/>
  <c r="H189" i="5"/>
  <c r="J189" i="5" s="1"/>
  <c r="C12" i="2" s="1"/>
  <c r="F12" i="2" s="1"/>
  <c r="E386" i="5"/>
  <c r="F388" i="5" s="1"/>
  <c r="F27" i="2"/>
  <c r="H7" i="5"/>
  <c r="J7" i="5" s="1"/>
  <c r="C4" i="2" s="1"/>
  <c r="F4" i="2" s="1"/>
  <c r="F105" i="2"/>
  <c r="F104" i="2"/>
  <c r="F103" i="2"/>
  <c r="F102" i="2"/>
  <c r="F101" i="2"/>
  <c r="F100" i="2"/>
  <c r="F99" i="2"/>
  <c r="F98" i="2"/>
  <c r="E199" i="5" l="1"/>
  <c r="J199" i="5" s="1"/>
  <c r="C8" i="2"/>
  <c r="F8" i="2" s="1"/>
  <c r="J201" i="5"/>
  <c r="H202" i="5" s="1"/>
  <c r="J202" i="5" s="1"/>
  <c r="C15" i="2" s="1"/>
  <c r="F15" i="2" s="1"/>
  <c r="F22" i="2"/>
  <c r="F106" i="2"/>
  <c r="H204" i="5" l="1"/>
  <c r="J204" i="5" s="1"/>
  <c r="C16" i="2" s="1"/>
  <c r="F16" i="2" s="1"/>
  <c r="H341" i="5"/>
  <c r="C24" i="2"/>
  <c r="F24" i="2" l="1"/>
  <c r="C25" i="2"/>
  <c r="F25" i="2" s="1"/>
  <c r="F30" i="2" l="1"/>
  <c r="F28" i="2" l="1"/>
  <c r="F49" i="2" s="1"/>
</calcChain>
</file>

<file path=xl/sharedStrings.xml><?xml version="1.0" encoding="utf-8"?>
<sst xmlns="http://schemas.openxmlformats.org/spreadsheetml/2006/main" count="1021" uniqueCount="287">
  <si>
    <t>cum</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</si>
  <si>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</si>
  <si>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</si>
  <si>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</si>
  <si>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</si>
  <si>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</si>
  <si>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</si>
  <si>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</si>
  <si>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</si>
  <si>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</si>
  <si>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</si>
  <si>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</si>
  <si>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</si>
  <si>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</si>
  <si>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</si>
  <si>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</si>
  <si>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</si>
  <si>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</si>
  <si>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</si>
  <si>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</si>
  <si>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</si>
  <si>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</si>
  <si>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</si>
  <si>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t>Labour charge for driving local hard bullah such as Sonali gul, Tetul, Jam etc. bullah piles on dry land, by monkey hammer etc. complete including charges for all  quipments as per direction of Engineer in charge.                                                                                                        40-690-20:Above  13  cm  to  15  cm</t>
  </si>
  <si>
    <t>Supplying, sizing and placing of barrack bamboo pins and stays of  diameter &gt;= 8.0 cm in position etc. complete as per direction of  Engineer in charge.
40-720-10 :Length: &gt;= 4.5 m to &lt;= 6.0 m.</t>
  </si>
  <si>
    <t>Labour charge for driving barrack bamboo pins of diameter &gt;= 8.0 cm, by hammer or monkey hammer, as per direction of Engineer in charge.                                                                                                     
40-730-10:.&gt;= 1.50 m to &lt;= 2.0 m drive, on dry land.</t>
  </si>
  <si>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</si>
  <si>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</si>
  <si>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</si>
  <si>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</si>
  <si>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</si>
  <si>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</si>
  <si>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</si>
  <si>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</si>
  <si>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</si>
  <si>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</si>
  <si>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</si>
  <si>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</si>
  <si>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</si>
  <si>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</si>
  <si>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</si>
  <si>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</si>
  <si>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</si>
  <si>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</si>
  <si>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</si>
  <si>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</si>
  <si>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</si>
  <si>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</si>
  <si>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</si>
  <si>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</si>
  <si>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</si>
  <si>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</si>
  <si>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</si>
  <si>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</si>
  <si>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</si>
  <si>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</si>
  <si>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</si>
  <si>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</si>
  <si>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</si>
  <si>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</si>
  <si>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</si>
  <si>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</si>
  <si>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</si>
  <si>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</si>
  <si>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</si>
  <si>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</si>
  <si>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</si>
  <si>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</si>
  <si>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</si>
  <si>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</si>
  <si>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</si>
  <si>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</si>
  <si>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</si>
  <si>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</si>
  <si>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</si>
  <si>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</si>
  <si>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</si>
  <si>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</si>
  <si>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</si>
  <si>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</si>
  <si>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</si>
  <si>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</si>
  <si>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</si>
  <si>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</si>
  <si>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</si>
  <si>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</si>
  <si>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</si>
  <si>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</si>
  <si>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</si>
  <si>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</si>
  <si>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</si>
  <si>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</si>
  <si>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</si>
  <si>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</si>
  <si>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</si>
  <si>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</si>
  <si>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</si>
  <si>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</si>
  <si>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</si>
  <si>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</si>
  <si>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</si>
  <si>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</si>
  <si>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</si>
  <si>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</si>
  <si>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</si>
  <si>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</si>
  <si>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</si>
  <si>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</si>
  <si>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</si>
  <si>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</si>
  <si>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</si>
  <si>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</si>
  <si>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</si>
  <si>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</si>
  <si>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</si>
  <si>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</si>
  <si>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</si>
  <si>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</si>
  <si>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</si>
  <si>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</si>
  <si>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</si>
  <si>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</si>
  <si>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</si>
  <si>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</si>
  <si>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</si>
  <si>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</si>
  <si>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</si>
  <si>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</si>
  <si>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</si>
  <si>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</si>
  <si>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</si>
  <si>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</si>
  <si>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</si>
  <si>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</si>
  <si>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</si>
  <si>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</si>
  <si>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</si>
  <si>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</si>
  <si>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</si>
  <si>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</si>
  <si>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</si>
  <si>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</si>
  <si>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</si>
  <si>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</si>
  <si>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</si>
  <si>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</si>
  <si>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</si>
  <si>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</si>
  <si>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</si>
  <si>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</si>
  <si>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</si>
  <si>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</si>
  <si>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t>Erection of bamboo profile with full bamboo posts and pegs not less than 60mm in diameter and coir strings etc. complete as per direction
of Engineer in charge.</t>
  </si>
  <si>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</si>
  <si>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</si>
  <si>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</si>
  <si>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</si>
  <si>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</si>
  <si>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</si>
  <si>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</si>
  <si>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</si>
  <si>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6/                                          40-290</t>
  </si>
  <si>
    <t>7
40-320</t>
  </si>
  <si>
    <t>7/                                         40-320</t>
  </si>
  <si>
    <t>8/                   40-330</t>
  </si>
  <si>
    <r>
      <rPr>
        <u/>
        <sz val="9"/>
        <rFont val="Times New Roman"/>
        <family val="1"/>
      </rPr>
      <t xml:space="preserve">9
</t>
    </r>
    <r>
      <rPr>
        <sz val="9"/>
        <rFont val="Times New Roman"/>
        <family val="1"/>
      </rPr>
      <t xml:space="preserve">40-550
</t>
    </r>
  </si>
  <si>
    <r>
      <rPr>
        <u/>
        <sz val="9"/>
        <rFont val="Times New Roman"/>
        <family val="1"/>
      </rPr>
      <t xml:space="preserve">10
</t>
    </r>
    <r>
      <rPr>
        <sz val="9"/>
        <rFont val="Times New Roman"/>
        <family val="1"/>
      </rPr>
      <t xml:space="preserve">40-520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</si>
  <si>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</si>
  <si>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</si>
  <si>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Times New Roman"/>
        <family val="1"/>
      </rPr>
      <t xml:space="preserve">15
</t>
    </r>
    <r>
      <rPr>
        <sz val="9"/>
        <rFont val="Times New Roman"/>
        <family val="1"/>
      </rPr>
      <t xml:space="preserve">4-700
</t>
    </r>
  </si>
  <si>
    <t xml:space="preserve">16
4-710          </t>
  </si>
  <si>
    <t xml:space="preserve">17
10-140       </t>
  </si>
  <si>
    <t xml:space="preserve">18
Market Rate      </t>
  </si>
  <si>
    <t xml:space="preserve">19
28-200         </t>
  </si>
  <si>
    <t>20/                       76-110</t>
  </si>
  <si>
    <t>21/                       36-300</t>
  </si>
  <si>
    <t>4-700-10</t>
  </si>
  <si>
    <t>Total No of block =</t>
  </si>
  <si>
    <t>70% of  =</t>
  </si>
  <si>
    <t xml:space="preserve">Over lapping Vertical </t>
  </si>
  <si>
    <t>28-120-20</t>
  </si>
  <si>
    <t>With 25mm down graded stone chips.</t>
  </si>
  <si>
    <t>Block Size: 40cmx40cmx20cm.</t>
  </si>
  <si>
    <t>Chainage km 0.00 to chainage km 2.00</t>
  </si>
  <si>
    <t xml:space="preserve">Surface Area of a block </t>
  </si>
  <si>
    <t>Chainage km. 2.00 to km 4.50</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</si>
  <si>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</si>
  <si>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</si>
  <si>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</si>
  <si>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</si>
  <si>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</si>
  <si>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</si>
  <si>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</si>
  <si>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</si>
  <si>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</si>
  <si>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</si>
  <si>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</si>
  <si>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</si>
  <si>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Chainage km. 0.00 to km. 2.00</t>
  </si>
  <si>
    <t>Chainage km. 2.00 to km. 4.50</t>
  </si>
  <si>
    <t xml:space="preserve"> @ 0.1333 cum per bag</t>
  </si>
  <si>
    <t>Geo-bag; inner size:1100mmx850mm, outer size:1150mmx900mm,,
Fill Vol: 0.1333cum; wt: 200kg</t>
  </si>
  <si>
    <t>40-330-15</t>
  </si>
  <si>
    <t>Chainage km 2.00 to chainage km 4.50</t>
  </si>
  <si>
    <t>50% of</t>
  </si>
  <si>
    <t>0.2+0.2+1.2+9.62+0.45+1.35+1=</t>
  </si>
  <si>
    <t>Total length</t>
  </si>
  <si>
    <t>0.2+0.2+1.2+5.59+0.45+1.35+1=</t>
  </si>
  <si>
    <t>Number of vertical joint</t>
  </si>
  <si>
    <t>100/14.02</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</si>
  <si>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</si>
  <si>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</si>
  <si>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</si>
  <si>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</si>
  <si>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</si>
  <si>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</si>
  <si>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</si>
  <si>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</si>
  <si>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0 m to 3 m height.</t>
  </si>
  <si>
    <t>A)16-130-10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</si>
  <si>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</si>
  <si>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</si>
  <si>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</si>
  <si>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</si>
  <si>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</si>
  <si>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</si>
  <si>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Abstract cost of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</si>
  <si>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t>Detailed  Estimate for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</si>
  <si>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r>
      <rPr>
        <u/>
        <sz val="9"/>
        <rFont val="Times New Roman"/>
        <family val="1"/>
      </rPr>
      <t>1</t>
    </r>
    <r>
      <rPr>
        <sz val="9"/>
        <rFont val="Times New Roman"/>
        <family val="1"/>
      </rPr>
      <t xml:space="preserve">
04-180
</t>
    </r>
  </si>
  <si>
    <r>
      <rPr>
        <u/>
        <sz val="9"/>
        <rFont val="Times New Roman"/>
        <family val="1"/>
      </rPr>
      <t>2</t>
    </r>
    <r>
      <rPr>
        <sz val="9"/>
        <rFont val="Times New Roman"/>
        <family val="1"/>
      </rPr>
      <t xml:space="preserve">
16-100
</t>
    </r>
  </si>
  <si>
    <r>
      <rPr>
        <u/>
        <sz val="9"/>
        <rFont val="Times New Roman"/>
        <family val="1"/>
      </rPr>
      <t>3</t>
    </r>
    <r>
      <rPr>
        <sz val="9"/>
        <rFont val="Times New Roman"/>
        <family val="1"/>
      </rPr>
      <t xml:space="preserve">
04-120
</t>
    </r>
  </si>
  <si>
    <r>
      <rPr>
        <u/>
        <sz val="9"/>
        <rFont val="Times New Roman"/>
        <family val="1"/>
      </rPr>
      <t>4</t>
    </r>
    <r>
      <rPr>
        <sz val="9"/>
        <rFont val="Times New Roman"/>
        <family val="1"/>
      </rPr>
      <t xml:space="preserve">
40-230
</t>
    </r>
  </si>
  <si>
    <r>
      <rPr>
        <u/>
        <sz val="9"/>
        <rFont val="Times New Roman"/>
        <family val="1"/>
      </rPr>
      <t>5</t>
    </r>
    <r>
      <rPr>
        <sz val="9"/>
        <rFont val="Times New Roman"/>
        <family val="1"/>
      </rPr>
      <t xml:space="preserve">
40-270
</t>
    </r>
  </si>
  <si>
    <r>
      <rPr>
        <u/>
        <sz val="9"/>
        <rFont val="Times New Roman"/>
        <family val="1"/>
      </rPr>
      <t>6</t>
    </r>
    <r>
      <rPr>
        <sz val="9"/>
        <rFont val="Times New Roman"/>
        <family val="1"/>
      </rPr>
      <t xml:space="preserve">
40-290
</t>
    </r>
  </si>
  <si>
    <r>
      <rPr>
        <u/>
        <sz val="9"/>
        <rFont val="Times New Roman"/>
        <family val="1"/>
      </rPr>
      <t xml:space="preserve">
8</t>
    </r>
    <r>
      <rPr>
        <sz val="9"/>
        <rFont val="Times New Roman"/>
        <family val="1"/>
      </rPr>
      <t xml:space="preserve">
40-330
</t>
    </r>
  </si>
  <si>
    <r>
      <rPr>
        <u/>
        <sz val="9"/>
        <rFont val="Times New Roman"/>
        <family val="1"/>
      </rPr>
      <t xml:space="preserve">
9</t>
    </r>
    <r>
      <rPr>
        <sz val="9"/>
        <rFont val="Times New Roman"/>
        <family val="1"/>
      </rPr>
      <t xml:space="preserve">
40-550
</t>
    </r>
  </si>
  <si>
    <r>
      <rPr>
        <u/>
        <sz val="9"/>
        <rFont val="Times New Roman"/>
        <family val="1"/>
      </rPr>
      <t xml:space="preserve">
10</t>
    </r>
    <r>
      <rPr>
        <sz val="9"/>
        <rFont val="Times New Roman"/>
        <family val="1"/>
      </rPr>
      <t xml:space="preserve">
40-520
</t>
    </r>
  </si>
  <si>
    <r>
      <rPr>
        <u/>
        <sz val="9"/>
        <rFont val="Times New Roman"/>
        <family val="1"/>
      </rPr>
      <t xml:space="preserve">
11</t>
    </r>
    <r>
      <rPr>
        <sz val="9"/>
        <rFont val="Times New Roman"/>
        <family val="1"/>
      </rPr>
      <t xml:space="preserve">
40-500
</t>
    </r>
  </si>
  <si>
    <r>
      <rPr>
        <u/>
        <sz val="9"/>
        <rFont val="Times New Roman"/>
        <family val="1"/>
      </rPr>
      <t xml:space="preserve">
12</t>
    </r>
    <r>
      <rPr>
        <sz val="9"/>
        <rFont val="Times New Roman"/>
        <family val="1"/>
      </rPr>
      <t xml:space="preserve">
40-920
</t>
    </r>
  </si>
  <si>
    <r>
      <rPr>
        <u/>
        <sz val="9"/>
        <rFont val="Times New Roman"/>
        <family val="1"/>
      </rPr>
      <t xml:space="preserve">
13</t>
    </r>
    <r>
      <rPr>
        <sz val="9"/>
        <rFont val="Times New Roman"/>
        <family val="1"/>
      </rPr>
      <t xml:space="preserve">
16-130
</t>
    </r>
  </si>
  <si>
    <r>
      <rPr>
        <u/>
        <sz val="9"/>
        <rFont val="Times New Roman"/>
        <family val="1"/>
      </rPr>
      <t xml:space="preserve">
15</t>
    </r>
    <r>
      <rPr>
        <sz val="9"/>
        <rFont val="Times New Roman"/>
        <family val="1"/>
      </rPr>
      <t xml:space="preserve">
4-700
</t>
    </r>
  </si>
  <si>
    <r>
      <rPr>
        <u/>
        <sz val="9"/>
        <rFont val="Times New Roman"/>
        <family val="1"/>
      </rPr>
      <t xml:space="preserve">
16</t>
    </r>
    <r>
      <rPr>
        <sz val="9"/>
        <rFont val="Times New Roman"/>
        <family val="1"/>
      </rPr>
      <t xml:space="preserve">
04-710
</t>
    </r>
  </si>
  <si>
    <r>
      <rPr>
        <u/>
        <sz val="9"/>
        <rFont val="Times New Roman"/>
        <family val="1"/>
      </rPr>
      <t xml:space="preserve">
18</t>
    </r>
    <r>
      <rPr>
        <sz val="9"/>
        <rFont val="Times New Roman"/>
        <family val="1"/>
      </rPr>
      <t xml:space="preserve">
Maeket Rate
</t>
    </r>
  </si>
  <si>
    <r>
      <rPr>
        <u/>
        <sz val="9"/>
        <rFont val="Times New Roman"/>
        <family val="1"/>
      </rPr>
      <t xml:space="preserve">
19</t>
    </r>
    <r>
      <rPr>
        <sz val="9"/>
        <rFont val="Times New Roman"/>
        <family val="1"/>
      </rPr>
      <t xml:space="preserve">
28-200
</t>
    </r>
  </si>
  <si>
    <r>
      <rPr>
        <u/>
        <sz val="9"/>
        <rFont val="Times New Roman"/>
        <family val="1"/>
      </rPr>
      <t>20</t>
    </r>
    <r>
      <rPr>
        <sz val="9"/>
        <rFont val="Times New Roman"/>
        <family val="1"/>
      </rPr>
      <t xml:space="preserve">
76-110
</t>
    </r>
  </si>
  <si>
    <r>
      <rPr>
        <u/>
        <sz val="9"/>
        <rFont val="Times New Roman"/>
        <family val="1"/>
      </rPr>
      <t>21</t>
    </r>
    <r>
      <rPr>
        <sz val="9"/>
        <rFont val="Times New Roman"/>
        <family val="1"/>
      </rPr>
      <t xml:space="preserve">
36-300
</t>
    </r>
  </si>
  <si>
    <r>
      <rPr>
        <u/>
        <sz val="9"/>
        <rFont val="Times New Roman"/>
        <family val="1"/>
      </rPr>
      <t>23</t>
    </r>
    <r>
      <rPr>
        <sz val="9"/>
        <rFont val="Times New Roman"/>
        <family val="1"/>
      </rPr>
      <t xml:space="preserve">
28-120
</t>
    </r>
  </si>
  <si>
    <r>
      <rPr>
        <u/>
        <sz val="9"/>
        <color rgb="FFFF0000"/>
        <rFont val="Times New Roman"/>
        <family val="1"/>
      </rPr>
      <t>1</t>
    </r>
    <r>
      <rPr>
        <sz val="9"/>
        <color rgb="FFFF0000"/>
        <rFont val="Times New Roman"/>
        <family val="1"/>
      </rPr>
      <t xml:space="preserve">
40-680
40-680-20
</t>
    </r>
  </si>
  <si>
    <r>
      <rPr>
        <u/>
        <sz val="9"/>
        <color rgb="FFFF0000"/>
        <rFont val="Times New Roman"/>
        <family val="1"/>
      </rPr>
      <t xml:space="preserve">
2</t>
    </r>
    <r>
      <rPr>
        <sz val="9"/>
        <color rgb="FFFF0000"/>
        <rFont val="Times New Roman"/>
        <family val="1"/>
      </rPr>
      <t xml:space="preserve">
40-690
40-690-20
</t>
    </r>
  </si>
  <si>
    <r>
      <t xml:space="preserve">
</t>
    </r>
    <r>
      <rPr>
        <u/>
        <sz val="9"/>
        <color rgb="FFFF0000"/>
        <rFont val="Times New Roman"/>
        <family val="1"/>
      </rPr>
      <t>3</t>
    </r>
    <r>
      <rPr>
        <sz val="9"/>
        <color rgb="FFFF0000"/>
        <rFont val="Times New Roman"/>
        <family val="1"/>
      </rPr>
      <t xml:space="preserve">
40-720
40-720-10</t>
    </r>
  </si>
  <si>
    <r>
      <rPr>
        <u/>
        <sz val="9"/>
        <color rgb="FFC00000"/>
        <rFont val="Times New Roman"/>
        <family val="1"/>
      </rPr>
      <t xml:space="preserve">
4</t>
    </r>
    <r>
      <rPr>
        <sz val="9"/>
        <color rgb="FFC00000"/>
        <rFont val="Times New Roman"/>
        <family val="1"/>
      </rPr>
      <t xml:space="preserve">
40-730
40-730-10</t>
    </r>
  </si>
  <si>
    <r>
      <rPr>
        <u/>
        <sz val="9"/>
        <color rgb="FFC00000"/>
        <rFont val="Times New Roman"/>
        <family val="1"/>
      </rPr>
      <t xml:space="preserve">
6</t>
    </r>
    <r>
      <rPr>
        <sz val="9"/>
        <color rgb="FFC00000"/>
        <rFont val="Times New Roman"/>
        <family val="1"/>
      </rPr>
      <t xml:space="preserve">
40-650
40-650-30</t>
    </r>
  </si>
  <si>
    <r>
      <rPr>
        <u/>
        <sz val="9"/>
        <color rgb="FFC00000"/>
        <rFont val="Times New Roman"/>
        <family val="1"/>
      </rPr>
      <t>7</t>
    </r>
    <r>
      <rPr>
        <sz val="9"/>
        <color rgb="FFC00000"/>
        <rFont val="Times New Roman"/>
        <family val="1"/>
      </rPr>
      <t xml:space="preserve">
76-115
76-115-20
</t>
    </r>
  </si>
  <si>
    <r>
      <rPr>
        <u/>
        <sz val="9"/>
        <color rgb="FFC00000"/>
        <rFont val="Times New Roman"/>
        <family val="1"/>
      </rPr>
      <t>8</t>
    </r>
    <r>
      <rPr>
        <sz val="9"/>
        <color rgb="FFC00000"/>
        <rFont val="Times New Roman"/>
        <family val="1"/>
      </rPr>
      <t xml:space="preserve">
16-110
16-110-10</t>
    </r>
  </si>
  <si>
    <t>km 0.000 to km 4.500 ; Total = 4500 m at Sannashi to Gabtola</t>
  </si>
  <si>
    <t>In between km 0.000 to km 3.262 ; Total = 2300 m at Morrelganj ferry ghat area</t>
  </si>
  <si>
    <t xml:space="preserve"> km 0.000 to km 1.000 ; Total = 1000 m at Ghasiakhali </t>
  </si>
  <si>
    <t xml:space="preserve">Ch.  Km 0.000 to km 1.000 ; Total = 1000 m at Ghasiakhali </t>
  </si>
  <si>
    <t xml:space="preserve">In between km 0.000 to km 3.262 </t>
  </si>
  <si>
    <t>Chainage km 0.00 to Chainage km 2.00</t>
  </si>
  <si>
    <t>Geo-bag; inner size :1100mmx850mm, outer size:1150mmx900mm,
geo-fabric th.=&gt;3.0mm, Fill Vol: 0.1333cum; wt: 200kg</t>
  </si>
  <si>
    <t>In between km 0.000 to km 3.262 = 2300 m</t>
  </si>
  <si>
    <t xml:space="preserve">No of section = </t>
  </si>
  <si>
    <t xml:space="preserve">No of Video = </t>
  </si>
  <si>
    <r>
      <rPr>
        <u/>
        <sz val="9"/>
        <rFont val="Times New Roman"/>
        <family val="1"/>
      </rPr>
      <t xml:space="preserve">
14</t>
    </r>
    <r>
      <rPr>
        <sz val="9"/>
        <rFont val="Times New Roman"/>
        <family val="1"/>
      </rPr>
      <t xml:space="preserve">
16-720
</t>
    </r>
  </si>
  <si>
    <t>A)16-720-10</t>
  </si>
  <si>
    <t>16-720-10</t>
  </si>
  <si>
    <t>Filling ditch/pond/channel/khal etc or land development/ 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</si>
  <si>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</si>
  <si>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</si>
  <si>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r>
      <rPr>
        <u/>
        <sz val="9"/>
        <rFont val="Times New Roman"/>
        <family val="1"/>
      </rPr>
      <t xml:space="preserve">13
</t>
    </r>
    <r>
      <rPr>
        <sz val="9"/>
        <rFont val="Times New Roman"/>
        <family val="1"/>
      </rPr>
      <t xml:space="preserve">16-130
</t>
    </r>
  </si>
  <si>
    <t>16-130-10</t>
  </si>
  <si>
    <t>length</t>
  </si>
  <si>
    <t>23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</si>
  <si>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</si>
  <si>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Stock pile 0.5 cum/m</t>
  </si>
  <si>
    <t>22                       16-500</t>
  </si>
  <si>
    <r>
      <rPr>
        <u/>
        <sz val="9"/>
        <rFont val="Times New Roman"/>
        <family val="1"/>
      </rPr>
      <t>17</t>
    </r>
    <r>
      <rPr>
        <sz val="9"/>
        <rFont val="Times New Roman"/>
        <family val="1"/>
      </rPr>
      <t xml:space="preserve">
10-140
</t>
    </r>
  </si>
  <si>
    <t xml:space="preserve">Excluding void 5% of total </t>
  </si>
  <si>
    <t>Supplying and laying sand as filter layers as per specific size ranges and gradation including preparation of surface, compacting in layer etc. complete with supply of all materials and as per direction of Engineer in charge.</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</si>
  <si>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</si>
  <si>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</si>
  <si>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</si>
  <si>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</si>
  <si>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Hectare</t>
  </si>
  <si>
    <r>
      <rPr>
        <u/>
        <sz val="9"/>
        <rFont val="Times New Roman"/>
        <family val="1"/>
      </rPr>
      <t>24</t>
    </r>
    <r>
      <rPr>
        <sz val="9"/>
        <rFont val="Times New Roman"/>
        <family val="1"/>
      </rPr>
      <t xml:space="preserve">
MRP</t>
    </r>
  </si>
  <si>
    <t>[For Artificial Mangrove Forest]
Supplying and Planting of all kinds of siblings for growing artificial  Mangrove forest including 1 year maintenance and guarding the plants as per direction of Engineer-in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</si>
</sst>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25" x14ac:knownFonts="1">
    <font>
      <sz val="11"/>
      <color theme="1"/>
      <name val="Calibri"/>
      <family val="2"/>
      <scheme val="minor"/>
    </font>
    <font>
      <sz val="10"/>
      <name val="Times New Roman"/>
      <family val="1"/>
    </font>
    <font>
      <sz val="11"/>
      <color theme="1"/>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10"/>
      <name val="Times New Roman"/>
      <family val="1"/>
    </font>
    <font>
      <b/>
      <sz val="11"/>
      <name val="Times New Roman"/>
      <family val="1"/>
    </font>
    <font>
      <sz val="9"/>
      <color rgb="FFFF0000"/>
      <name val="Times New Roman"/>
      <family val="1"/>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name val="Times New Roman"/>
      <family val="1"/>
    </font>
    <font>
      <u/>
      <sz val="9"/>
      <color rgb="FFFF0000"/>
      <name val="Times New Roman"/>
      <family val="1"/>
    </font>
    <font>
      <u/>
      <sz val="9"/>
      <color rgb="FFC00000"/>
      <name val="Times New Roman"/>
      <family val="1"/>
    </font>
    <font>
      <sz val="9"/>
      <color theme="1"/>
      <name val="Times New Roman"/>
      <family val="1"/>
    </font>
    <font>
      <sz val="11"/>
      <name val="Times New Roman"/>
      <family val="1"/>
    </font>
    <font>
      <sz val="8"/>
      <color theme="1"/>
      <name val="Times New Roman"/>
      <family val="1"/>
    </font>
    <font>
      <b/>
      <sz val="11"/>
      <color indexed="8"/>
      <name val="Times New Roman"/>
      <family val="1"/>
    </font>
    <font>
      <sz val="8"/>
      <color rgb="FFFF0000"/>
      <name val="Times New Roman"/>
      <family val="1"/>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4" fillId="0" borderId="0"/>
  </cellStyleXfs>
  <cellXfs count="416">
    <xf numFmtId="0" fontId="0" fillId="0" borderId="0" xfId="0"/>
    <xf numFmtId="0" fontId="2" fillId="0" borderId="0" xfId="0" applyFont="1"/>
    <xf numFmtId="2" fontId="2" fillId="0" borderId="0" xfId="0" applyNumberFormat="1" applyFont="1"/>
    <xf numFmtId="2" fontId="3" fillId="0" borderId="0" xfId="0" applyNumberFormat="1" applyFont="1" applyBorder="1" applyAlignment="1">
      <alignment horizontal="center" vertical="top" wrapText="1"/>
    </xf>
    <xf numFmtId="0" fontId="2" fillId="0" borderId="0" xfId="0" applyFont="1" applyBorder="1" applyAlignment="1">
      <alignment vertical="top" wrapText="1"/>
    </xf>
    <xf numFmtId="0" fontId="2" fillId="0" borderId="0" xfId="0" applyFont="1" applyAlignment="1">
      <alignment vertical="top" wrapText="1"/>
    </xf>
    <xf numFmtId="0" fontId="5" fillId="0" borderId="8" xfId="0" applyFont="1" applyBorder="1" applyAlignment="1">
      <alignment horizontal="center" vertical="top" wrapText="1"/>
    </xf>
    <xf numFmtId="0" fontId="6" fillId="0" borderId="2" xfId="0" applyFont="1" applyBorder="1" applyAlignment="1">
      <alignment horizontal="justify" vertical="top" wrapText="1"/>
    </xf>
    <xf numFmtId="0" fontId="4" fillId="0" borderId="3" xfId="0" applyFont="1" applyBorder="1" applyAlignment="1">
      <alignment horizontal="center" vertical="top" wrapText="1"/>
    </xf>
    <xf numFmtId="2" fontId="5" fillId="0" borderId="10" xfId="0" applyNumberFormat="1" applyFont="1" applyBorder="1" applyAlignment="1">
      <alignment horizontal="right" vertical="top" wrapText="1"/>
    </xf>
    <xf numFmtId="0" fontId="5" fillId="0" borderId="1" xfId="0" applyFont="1" applyBorder="1" applyAlignment="1">
      <alignment horizontal="left" vertical="top" wrapText="1"/>
    </xf>
    <xf numFmtId="0" fontId="5" fillId="0" borderId="8" xfId="0" applyFont="1" applyBorder="1" applyAlignment="1">
      <alignment vertical="top" wrapText="1"/>
    </xf>
    <xf numFmtId="0" fontId="5" fillId="0" borderId="14" xfId="0" applyFont="1" applyBorder="1" applyAlignment="1">
      <alignment horizontal="left" vertical="top" wrapText="1"/>
    </xf>
    <xf numFmtId="2" fontId="5" fillId="0" borderId="13" xfId="0" applyNumberFormat="1" applyFont="1" applyBorder="1" applyAlignment="1">
      <alignment horizontal="right" vertical="top" wrapText="1"/>
    </xf>
    <xf numFmtId="2" fontId="6" fillId="0" borderId="0" xfId="0" applyNumberFormat="1" applyFont="1" applyBorder="1" applyAlignment="1">
      <alignment vertical="top" wrapText="1"/>
    </xf>
    <xf numFmtId="2" fontId="5" fillId="0" borderId="0" xfId="0" applyNumberFormat="1" applyFont="1" applyBorder="1" applyAlignment="1">
      <alignment vertical="top" wrapText="1"/>
    </xf>
    <xf numFmtId="2" fontId="6" fillId="0" borderId="14" xfId="0" applyNumberFormat="1" applyFont="1" applyBorder="1" applyAlignment="1">
      <alignment vertical="top" wrapText="1"/>
    </xf>
    <xf numFmtId="2" fontId="5" fillId="0" borderId="9" xfId="0" applyNumberFormat="1" applyFont="1" applyBorder="1" applyAlignment="1">
      <alignment vertical="top" wrapText="1"/>
    </xf>
    <xf numFmtId="2" fontId="5" fillId="0" borderId="9" xfId="0" applyNumberFormat="1" applyFont="1" applyBorder="1" applyAlignment="1">
      <alignment horizontal="right" vertical="top" wrapText="1"/>
    </xf>
    <xf numFmtId="164" fontId="2" fillId="0" borderId="2" xfId="0" applyNumberFormat="1" applyFont="1" applyBorder="1" applyAlignment="1">
      <alignment horizontal="center" vertical="top"/>
    </xf>
    <xf numFmtId="0" fontId="5" fillId="0" borderId="6" xfId="0" applyFont="1" applyBorder="1" applyAlignment="1">
      <alignment horizontal="center" vertical="top" wrapText="1"/>
    </xf>
    <xf numFmtId="0" fontId="9" fillId="0" borderId="2" xfId="0" applyFont="1" applyBorder="1" applyAlignment="1">
      <alignment horizontal="justify" vertical="top" wrapText="1"/>
    </xf>
    <xf numFmtId="0" fontId="6" fillId="0" borderId="14" xfId="0" applyFont="1" applyBorder="1" applyAlignment="1">
      <alignment horizontal="left" vertical="top" wrapText="1"/>
    </xf>
    <xf numFmtId="0" fontId="10" fillId="0" borderId="2" xfId="0" applyFont="1" applyBorder="1" applyAlignment="1">
      <alignment horizontal="justify" vertical="top" wrapText="1"/>
    </xf>
    <xf numFmtId="0" fontId="10" fillId="0" borderId="9" xfId="0" applyFont="1" applyBorder="1" applyAlignment="1">
      <alignment horizontal="center" vertical="top" wrapText="1"/>
    </xf>
    <xf numFmtId="0" fontId="10" fillId="0" borderId="3" xfId="0" applyFont="1" applyBorder="1" applyAlignment="1">
      <alignment horizontal="justify" vertical="top" wrapText="1"/>
    </xf>
    <xf numFmtId="2" fontId="5" fillId="0" borderId="13" xfId="0" applyNumberFormat="1" applyFont="1" applyBorder="1" applyAlignment="1">
      <alignment vertical="top" wrapText="1"/>
    </xf>
    <xf numFmtId="2" fontId="5" fillId="0" borderId="10" xfId="0" applyNumberFormat="1" applyFont="1" applyBorder="1" applyAlignment="1">
      <alignment vertical="top" wrapText="1"/>
    </xf>
    <xf numFmtId="2" fontId="6" fillId="0" borderId="13" xfId="0" applyNumberFormat="1" applyFont="1" applyBorder="1" applyAlignment="1">
      <alignment vertical="top" wrapText="1"/>
    </xf>
    <xf numFmtId="2" fontId="6" fillId="0" borderId="9" xfId="0" applyNumberFormat="1" applyFont="1" applyBorder="1" applyAlignment="1">
      <alignment vertical="top" wrapText="1"/>
    </xf>
    <xf numFmtId="0" fontId="6" fillId="0" borderId="0" xfId="0" applyFont="1" applyBorder="1" applyAlignment="1">
      <alignment horizontal="right" vertical="top" wrapText="1"/>
    </xf>
    <xf numFmtId="164" fontId="6" fillId="0" borderId="0"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justify" vertical="center" wrapText="1"/>
    </xf>
    <xf numFmtId="0" fontId="6" fillId="0" borderId="8" xfId="0" applyFont="1" applyBorder="1" applyAlignment="1">
      <alignment vertical="top" wrapText="1"/>
    </xf>
    <xf numFmtId="0" fontId="5" fillId="0" borderId="9" xfId="0" applyFont="1" applyBorder="1" applyAlignment="1">
      <alignment vertical="top" wrapText="1"/>
    </xf>
    <xf numFmtId="0" fontId="10" fillId="0" borderId="0" xfId="0" applyFont="1" applyBorder="1" applyAlignment="1">
      <alignment horizontal="left" vertical="top" wrapText="1"/>
    </xf>
    <xf numFmtId="0" fontId="5" fillId="0" borderId="6" xfId="0" applyFont="1" applyBorder="1" applyAlignment="1">
      <alignment vertical="top" wrapText="1"/>
    </xf>
    <xf numFmtId="0" fontId="5" fillId="0" borderId="7" xfId="0" applyFont="1" applyBorder="1" applyAlignment="1">
      <alignment horizontal="center" vertical="top" wrapText="1"/>
    </xf>
    <xf numFmtId="0" fontId="5" fillId="0" borderId="13" xfId="0" applyFont="1" applyBorder="1" applyAlignment="1">
      <alignment vertical="top" wrapText="1"/>
    </xf>
    <xf numFmtId="0" fontId="5" fillId="0" borderId="10" xfId="0" applyFont="1" applyBorder="1" applyAlignment="1">
      <alignment vertical="top" wrapText="1"/>
    </xf>
    <xf numFmtId="1" fontId="10" fillId="0" borderId="9" xfId="0" applyNumberFormat="1" applyFont="1" applyBorder="1" applyAlignment="1">
      <alignment vertical="top" wrapText="1"/>
    </xf>
    <xf numFmtId="1" fontId="10" fillId="0" borderId="13" xfId="0" applyNumberFormat="1" applyFont="1" applyBorder="1" applyAlignment="1">
      <alignment vertical="top" wrapText="1"/>
    </xf>
    <xf numFmtId="1" fontId="5" fillId="0" borderId="9" xfId="0" applyNumberFormat="1" applyFont="1" applyBorder="1" applyAlignment="1">
      <alignment horizontal="right" vertical="top" wrapText="1"/>
    </xf>
    <xf numFmtId="2" fontId="6" fillId="0" borderId="15" xfId="0" applyNumberFormat="1" applyFont="1" applyBorder="1" applyAlignment="1">
      <alignment vertical="top" wrapText="1"/>
    </xf>
    <xf numFmtId="0" fontId="11" fillId="0" borderId="14" xfId="0" applyFont="1" applyBorder="1" applyAlignment="1">
      <alignment horizontal="left" vertical="top" wrapText="1"/>
    </xf>
    <xf numFmtId="0" fontId="9" fillId="0" borderId="6" xfId="0" applyFont="1" applyBorder="1" applyAlignment="1">
      <alignment horizontal="center" vertical="top" wrapText="1"/>
    </xf>
    <xf numFmtId="0" fontId="6" fillId="0" borderId="9"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6"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6" fillId="0" borderId="0" xfId="0" applyNumberFormat="1" applyFont="1" applyBorder="1" applyAlignment="1">
      <alignment vertical="center" wrapText="1"/>
    </xf>
    <xf numFmtId="0" fontId="6" fillId="0" borderId="0" xfId="0" applyFont="1" applyBorder="1" applyAlignment="1">
      <alignment vertical="center" wrapText="1"/>
    </xf>
    <xf numFmtId="164" fontId="6" fillId="0" borderId="0" xfId="0" applyNumberFormat="1" applyFont="1" applyBorder="1" applyAlignment="1">
      <alignment vertical="top" wrapText="1"/>
    </xf>
    <xf numFmtId="0" fontId="6" fillId="0" borderId="0" xfId="0" applyFont="1" applyBorder="1" applyAlignment="1">
      <alignment horizontal="center" vertical="top" wrapText="1"/>
    </xf>
    <xf numFmtId="1" fontId="6"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164" fontId="10" fillId="0" borderId="0" xfId="0" applyNumberFormat="1" applyFont="1" applyBorder="1" applyAlignment="1">
      <alignment vertical="top" wrapText="1"/>
    </xf>
    <xf numFmtId="164" fontId="10" fillId="0" borderId="14" xfId="0" applyNumberFormat="1" applyFont="1" applyBorder="1" applyAlignment="1">
      <alignment horizontal="left" vertical="top" wrapText="1"/>
    </xf>
    <xf numFmtId="1" fontId="10" fillId="0" borderId="14" xfId="0" applyNumberFormat="1" applyFont="1" applyBorder="1" applyAlignment="1">
      <alignment vertical="top" wrapText="1"/>
    </xf>
    <xf numFmtId="0" fontId="6" fillId="0" borderId="0" xfId="0" applyFont="1" applyBorder="1" applyAlignment="1">
      <alignment horizontal="left" vertical="center" wrapText="1"/>
    </xf>
    <xf numFmtId="0" fontId="12" fillId="0" borderId="0" xfId="0" applyFont="1" applyBorder="1" applyAlignment="1">
      <alignment horizontal="left" vertical="top" wrapText="1"/>
    </xf>
    <xf numFmtId="0" fontId="10" fillId="0" borderId="10" xfId="0" applyFont="1" applyBorder="1" applyAlignment="1">
      <alignment horizontal="center" vertical="top" wrapText="1"/>
    </xf>
    <xf numFmtId="0" fontId="10" fillId="0" borderId="10" xfId="0" applyFont="1" applyBorder="1" applyAlignment="1">
      <alignment horizontal="justify" vertical="top" wrapText="1"/>
    </xf>
    <xf numFmtId="164" fontId="6" fillId="0" borderId="9" xfId="0" applyNumberFormat="1" applyFont="1" applyBorder="1" applyAlignment="1">
      <alignment vertical="top" wrapText="1"/>
    </xf>
    <xf numFmtId="1" fontId="5" fillId="0" borderId="9" xfId="0" applyNumberFormat="1" applyFont="1" applyBorder="1" applyAlignment="1">
      <alignment vertical="top" wrapText="1"/>
    </xf>
    <xf numFmtId="0" fontId="5" fillId="0" borderId="9" xfId="0" applyFont="1" applyBorder="1" applyAlignment="1">
      <alignment horizontal="left" vertical="top" wrapText="1"/>
    </xf>
    <xf numFmtId="0" fontId="6" fillId="0" borderId="9" xfId="0" applyFont="1" applyBorder="1" applyAlignment="1">
      <alignment horizontal="justify"/>
    </xf>
    <xf numFmtId="0" fontId="9" fillId="0" borderId="0" xfId="0" applyFont="1" applyBorder="1" applyAlignment="1">
      <alignment horizontal="left" vertical="top" wrapText="1"/>
    </xf>
    <xf numFmtId="0" fontId="9" fillId="0" borderId="0" xfId="0" applyFont="1" applyBorder="1" applyAlignment="1">
      <alignment horizontal="left" vertical="center" wrapText="1"/>
    </xf>
    <xf numFmtId="2" fontId="9" fillId="0" borderId="13" xfId="0" applyNumberFormat="1" applyFont="1" applyBorder="1" applyAlignment="1">
      <alignment horizontal="center" vertical="center" wrapText="1"/>
    </xf>
    <xf numFmtId="2" fontId="9" fillId="0" borderId="14" xfId="0" applyNumberFormat="1" applyFont="1" applyBorder="1" applyAlignment="1">
      <alignment horizontal="center" vertical="center" wrapText="1"/>
    </xf>
    <xf numFmtId="0" fontId="9" fillId="0" borderId="14" xfId="0" applyFont="1" applyBorder="1" applyAlignment="1">
      <alignment horizontal="center" vertical="center" wrapText="1"/>
    </xf>
    <xf numFmtId="2" fontId="6" fillId="0" borderId="12" xfId="0" applyNumberFormat="1" applyFont="1" applyBorder="1" applyAlignment="1">
      <alignment vertical="top" wrapText="1"/>
    </xf>
    <xf numFmtId="2" fontId="5" fillId="0" borderId="12" xfId="0" applyNumberFormat="1" applyFont="1" applyBorder="1" applyAlignment="1">
      <alignment horizontal="center" vertical="top" wrapText="1"/>
    </xf>
    <xf numFmtId="2" fontId="5" fillId="0" borderId="1" xfId="0" applyNumberFormat="1" applyFont="1" applyBorder="1" applyAlignment="1">
      <alignment vertical="top" wrapText="1"/>
    </xf>
    <xf numFmtId="164" fontId="5" fillId="0" borderId="0" xfId="0" applyNumberFormat="1" applyFont="1" applyBorder="1" applyAlignment="1">
      <alignment vertical="top" wrapText="1"/>
    </xf>
    <xf numFmtId="164" fontId="5" fillId="0" borderId="1" xfId="0" applyNumberFormat="1" applyFont="1" applyBorder="1" applyAlignment="1">
      <alignment vertical="top" wrapText="1"/>
    </xf>
    <xf numFmtId="1" fontId="5" fillId="0" borderId="1" xfId="0" applyNumberFormat="1" applyFont="1" applyBorder="1" applyAlignment="1">
      <alignment vertical="top" wrapText="1"/>
    </xf>
    <xf numFmtId="2" fontId="5" fillId="0" borderId="14" xfId="0" applyNumberFormat="1" applyFont="1" applyBorder="1" applyAlignment="1">
      <alignment vertical="top" wrapText="1"/>
    </xf>
    <xf numFmtId="0" fontId="5" fillId="0" borderId="1" xfId="0" applyFont="1" applyBorder="1" applyAlignment="1">
      <alignment horizontal="center" vertical="top" wrapText="1"/>
    </xf>
    <xf numFmtId="0" fontId="6" fillId="0" borderId="3" xfId="0" applyFont="1" applyBorder="1" applyAlignment="1">
      <alignment horizontal="justify"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5" fillId="0" borderId="0" xfId="0" applyFont="1" applyBorder="1" applyAlignment="1">
      <alignment horizontal="center" vertical="center" wrapText="1"/>
    </xf>
    <xf numFmtId="2" fontId="5" fillId="0" borderId="15" xfId="0" applyNumberFormat="1" applyFont="1" applyBorder="1" applyAlignment="1">
      <alignment horizontal="center" vertical="top" wrapText="1"/>
    </xf>
    <xf numFmtId="2" fontId="5" fillId="0" borderId="12" xfId="0" applyNumberFormat="1" applyFont="1" applyBorder="1" applyAlignment="1">
      <alignment vertical="top" wrapText="1"/>
    </xf>
    <xf numFmtId="2" fontId="10" fillId="0" borderId="0" xfId="0" applyNumberFormat="1" applyFont="1" applyBorder="1" applyAlignment="1">
      <alignment horizontal="left" vertical="top" wrapText="1"/>
    </xf>
    <xf numFmtId="0" fontId="5" fillId="0" borderId="7" xfId="0" applyFont="1" applyBorder="1" applyAlignment="1">
      <alignment vertical="top" wrapText="1"/>
    </xf>
    <xf numFmtId="2" fontId="6" fillId="0" borderId="10" xfId="0" applyNumberFormat="1" applyFont="1" applyBorder="1" applyAlignment="1">
      <alignment horizontal="right" vertical="top" wrapText="1"/>
    </xf>
    <xf numFmtId="2" fontId="6" fillId="0" borderId="1" xfId="0" applyNumberFormat="1" applyFont="1" applyBorder="1" applyAlignment="1">
      <alignment horizontal="left" vertical="top" wrapText="1"/>
    </xf>
    <xf numFmtId="2" fontId="6" fillId="0" borderId="10" xfId="0" applyNumberFormat="1" applyFont="1" applyBorder="1" applyAlignment="1">
      <alignment vertical="top" wrapText="1"/>
    </xf>
    <xf numFmtId="1" fontId="6" fillId="0" borderId="9" xfId="0" applyNumberFormat="1" applyFont="1" applyBorder="1" applyAlignment="1">
      <alignment vertical="top" wrapText="1"/>
    </xf>
    <xf numFmtId="0" fontId="11" fillId="0" borderId="1" xfId="0" applyFont="1" applyBorder="1" applyAlignment="1">
      <alignment horizontal="left" vertical="top" wrapText="1"/>
    </xf>
    <xf numFmtId="1" fontId="9" fillId="0" borderId="9" xfId="0" applyNumberFormat="1" applyFont="1" applyBorder="1" applyAlignment="1">
      <alignment vertical="top" wrapText="1"/>
    </xf>
    <xf numFmtId="0" fontId="5" fillId="0" borderId="12" xfId="0" applyFont="1" applyBorder="1" applyAlignment="1">
      <alignment vertical="top" wrapText="1"/>
    </xf>
    <xf numFmtId="0" fontId="15" fillId="0" borderId="9" xfId="0" applyFont="1" applyBorder="1" applyAlignment="1">
      <alignment vertical="top" wrapText="1"/>
    </xf>
    <xf numFmtId="2" fontId="9" fillId="0" borderId="0" xfId="0" applyNumberFormat="1" applyFont="1" applyBorder="1" applyAlignment="1">
      <alignment vertical="top" wrapText="1"/>
    </xf>
    <xf numFmtId="2" fontId="9" fillId="0" borderId="0" xfId="0" applyNumberFormat="1" applyFont="1" applyBorder="1" applyAlignment="1">
      <alignment horizontal="center" vertical="top" wrapText="1"/>
    </xf>
    <xf numFmtId="164" fontId="6" fillId="0" borderId="0" xfId="0" applyNumberFormat="1" applyFont="1" applyBorder="1" applyAlignment="1">
      <alignment vertical="center" wrapText="1"/>
    </xf>
    <xf numFmtId="164" fontId="6" fillId="0" borderId="9" xfId="0" applyNumberFormat="1" applyFont="1" applyBorder="1" applyAlignment="1">
      <alignment vertical="center" wrapText="1"/>
    </xf>
    <xf numFmtId="2" fontId="5" fillId="0" borderId="0" xfId="0" applyNumberFormat="1" applyFont="1" applyBorder="1" applyAlignment="1">
      <alignment horizontal="center" vertical="top" wrapText="1"/>
    </xf>
    <xf numFmtId="2" fontId="6" fillId="0" borderId="0" xfId="0" applyNumberFormat="1" applyFont="1" applyBorder="1" applyAlignment="1">
      <alignment vertical="center"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6" fillId="0" borderId="0" xfId="0" applyNumberFormat="1" applyFont="1" applyBorder="1" applyAlignment="1">
      <alignment horizontal="center" vertical="center" wrapText="1"/>
    </xf>
    <xf numFmtId="2" fontId="5"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8" xfId="0" applyFont="1" applyBorder="1" applyAlignment="1">
      <alignment horizontal="left" vertical="top" wrapText="1"/>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1" fontId="5" fillId="0" borderId="0" xfId="0" applyNumberFormat="1" applyFont="1" applyBorder="1" applyAlignment="1">
      <alignment horizontal="center" vertical="top" wrapText="1"/>
    </xf>
    <xf numFmtId="1" fontId="5" fillId="0" borderId="9"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6" fillId="0" borderId="9" xfId="0" applyFont="1" applyBorder="1" applyAlignment="1">
      <alignment horizontal="left" vertical="top" wrapText="1"/>
    </xf>
    <xf numFmtId="0" fontId="10" fillId="0" borderId="9" xfId="0" applyFont="1" applyBorder="1" applyAlignment="1">
      <alignment horizontal="justify" vertical="top" wrapText="1"/>
    </xf>
    <xf numFmtId="0" fontId="6" fillId="0" borderId="9" xfId="0" applyFont="1" applyBorder="1" applyAlignment="1">
      <alignment horizontal="center" vertical="top" wrapText="1"/>
    </xf>
    <xf numFmtId="2" fontId="9" fillId="0" borderId="0" xfId="0" applyNumberFormat="1" applyFont="1" applyBorder="1" applyAlignment="1">
      <alignment horizontal="left" vertical="top" wrapText="1"/>
    </xf>
    <xf numFmtId="0" fontId="5" fillId="0" borderId="9" xfId="0" applyFont="1" applyBorder="1" applyAlignment="1">
      <alignment horizontal="center" vertical="top" wrapText="1"/>
    </xf>
    <xf numFmtId="0" fontId="6" fillId="0" borderId="9" xfId="0" applyFont="1" applyBorder="1" applyAlignment="1">
      <alignment horizontal="justify"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4" fillId="0" borderId="2" xfId="0" applyFont="1" applyBorder="1" applyAlignment="1">
      <alignment horizontal="center" vertical="top" wrapText="1"/>
    </xf>
    <xf numFmtId="2" fontId="6" fillId="0" borderId="9" xfId="0" applyNumberFormat="1" applyFont="1" applyBorder="1" applyAlignment="1">
      <alignment horizontal="right" vertical="top" wrapText="1"/>
    </xf>
    <xf numFmtId="2" fontId="5" fillId="0" borderId="13" xfId="0" applyNumberFormat="1" applyFont="1" applyBorder="1" applyAlignment="1">
      <alignment horizontal="center" vertical="top" wrapText="1"/>
    </xf>
    <xf numFmtId="2" fontId="5" fillId="0" borderId="14" xfId="0" applyNumberFormat="1" applyFont="1" applyBorder="1" applyAlignment="1">
      <alignment horizontal="center" vertical="top" wrapText="1"/>
    </xf>
    <xf numFmtId="2" fontId="5" fillId="0" borderId="1" xfId="0" applyNumberFormat="1" applyFont="1" applyBorder="1" applyAlignment="1">
      <alignment horizontal="left" vertical="top" wrapText="1"/>
    </xf>
    <xf numFmtId="2" fontId="5" fillId="0" borderId="1" xfId="0" applyNumberFormat="1"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2" fontId="5" fillId="0" borderId="9" xfId="0" applyNumberFormat="1" applyFont="1" applyBorder="1" applyAlignment="1">
      <alignment horizontal="center" vertical="top" wrapText="1"/>
    </xf>
    <xf numFmtId="0" fontId="5" fillId="0" borderId="0" xfId="0" applyFont="1" applyBorder="1" applyAlignment="1">
      <alignment horizontal="left"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16" fillId="0" borderId="2" xfId="0" applyFont="1" applyBorder="1" applyAlignment="1">
      <alignment horizontal="center" vertical="center" wrapText="1"/>
    </xf>
    <xf numFmtId="164" fontId="16" fillId="0" borderId="2" xfId="0" applyNumberFormat="1" applyFont="1" applyBorder="1" applyAlignment="1">
      <alignment horizontal="center" vertical="center" wrapText="1"/>
    </xf>
    <xf numFmtId="0" fontId="16" fillId="2" borderId="2" xfId="0" applyFont="1" applyFill="1" applyBorder="1" applyAlignment="1">
      <alignment horizontal="center" vertical="center" wrapText="1"/>
    </xf>
    <xf numFmtId="1" fontId="16" fillId="2" borderId="2" xfId="0" applyNumberFormat="1" applyFont="1" applyFill="1" applyBorder="1" applyAlignment="1">
      <alignment horizontal="center" vertical="center" wrapText="1"/>
    </xf>
    <xf numFmtId="0" fontId="16" fillId="2" borderId="2" xfId="0" applyFont="1" applyFill="1" applyBorder="1" applyAlignment="1">
      <alignment horizontal="center" wrapText="1"/>
    </xf>
    <xf numFmtId="0" fontId="6" fillId="0" borderId="2" xfId="0" applyFont="1" applyBorder="1" applyAlignment="1">
      <alignment horizontal="center" vertical="top" wrapText="1"/>
    </xf>
    <xf numFmtId="2" fontId="6" fillId="0" borderId="2" xfId="0" applyNumberFormat="1" applyFont="1" applyBorder="1" applyAlignment="1">
      <alignment horizontal="center" wrapText="1"/>
    </xf>
    <xf numFmtId="164" fontId="6" fillId="0" borderId="2" xfId="0" applyNumberFormat="1" applyFont="1" applyBorder="1" applyAlignment="1">
      <alignment horizontal="center"/>
    </xf>
    <xf numFmtId="1" fontId="6" fillId="0" borderId="2" xfId="0" applyNumberFormat="1" applyFont="1" applyBorder="1" applyAlignment="1">
      <alignment horizontal="center" wrapText="1"/>
    </xf>
    <xf numFmtId="2" fontId="9" fillId="0" borderId="2" xfId="0" applyNumberFormat="1" applyFont="1" applyBorder="1" applyAlignment="1">
      <alignment horizontal="center" wrapText="1"/>
    </xf>
    <xf numFmtId="164" fontId="9" fillId="0" borderId="2" xfId="0" applyNumberFormat="1" applyFont="1" applyBorder="1" applyAlignment="1">
      <alignment horizontal="center"/>
    </xf>
    <xf numFmtId="0" fontId="6" fillId="0" borderId="2" xfId="0" applyFont="1" applyBorder="1" applyAlignment="1">
      <alignment horizontal="center" vertical="center" wrapText="1"/>
    </xf>
    <xf numFmtId="1" fontId="9" fillId="0" borderId="2" xfId="0" applyNumberFormat="1" applyFont="1" applyBorder="1" applyAlignment="1">
      <alignment horizontal="center" vertical="center" wrapText="1"/>
    </xf>
    <xf numFmtId="2" fontId="6"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xf>
    <xf numFmtId="164" fontId="9" fillId="0" borderId="2" xfId="0" applyNumberFormat="1" applyFont="1" applyBorder="1" applyAlignment="1">
      <alignment horizontal="center" vertical="center" wrapText="1"/>
    </xf>
    <xf numFmtId="2" fontId="10" fillId="0" borderId="2" xfId="0" applyNumberFormat="1" applyFont="1" applyBorder="1" applyAlignment="1">
      <alignment horizontal="center" wrapText="1"/>
    </xf>
    <xf numFmtId="164" fontId="10" fillId="0" borderId="2" xfId="0" applyNumberFormat="1" applyFont="1" applyBorder="1" applyAlignment="1">
      <alignment horizontal="center"/>
    </xf>
    <xf numFmtId="164" fontId="6" fillId="0" borderId="2" xfId="0" applyNumberFormat="1" applyFont="1" applyBorder="1" applyAlignment="1">
      <alignment horizontal="center" vertical="center" wrapText="1"/>
    </xf>
    <xf numFmtId="1" fontId="6" fillId="0" borderId="2" xfId="0" applyNumberFormat="1" applyFont="1" applyBorder="1" applyAlignment="1">
      <alignment horizontal="center"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2" fillId="0" borderId="0" xfId="0" applyFont="1" applyAlignment="1">
      <alignment horizontal="justify" vertical="top" wrapText="1"/>
    </xf>
    <xf numFmtId="164" fontId="2" fillId="0" borderId="0" xfId="0" applyNumberFormat="1" applyFont="1" applyAlignment="1">
      <alignment vertical="top"/>
    </xf>
    <xf numFmtId="0" fontId="2" fillId="0" borderId="0" xfId="0" applyFont="1" applyAlignment="1">
      <alignment horizontal="center"/>
    </xf>
    <xf numFmtId="0" fontId="2" fillId="0" borderId="0" xfId="0" applyFont="1" applyAlignment="1">
      <alignment vertical="top"/>
    </xf>
    <xf numFmtId="0" fontId="9" fillId="0" borderId="2"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2" fillId="0" borderId="0" xfId="0" applyFont="1" applyBorder="1"/>
    <xf numFmtId="0" fontId="6" fillId="0" borderId="15" xfId="0" applyFont="1" applyBorder="1" applyAlignment="1">
      <alignment vertical="top" wrapText="1"/>
    </xf>
    <xf numFmtId="0" fontId="6" fillId="0" borderId="12" xfId="0" applyFont="1" applyBorder="1" applyAlignment="1">
      <alignment vertical="top" wrapText="1"/>
    </xf>
    <xf numFmtId="0" fontId="6" fillId="0" borderId="11" xfId="0" applyFont="1" applyBorder="1" applyAlignment="1">
      <alignment vertical="top" wrapText="1"/>
    </xf>
    <xf numFmtId="0" fontId="10" fillId="0" borderId="12" xfId="0" applyFont="1" applyBorder="1" applyAlignment="1">
      <alignment vertical="top" wrapText="1"/>
    </xf>
    <xf numFmtId="0" fontId="9" fillId="0" borderId="12" xfId="0" applyFont="1" applyBorder="1" applyAlignment="1">
      <alignment vertical="top" wrapText="1"/>
    </xf>
    <xf numFmtId="0" fontId="10" fillId="0" borderId="15" xfId="0" applyFont="1" applyBorder="1" applyAlignment="1">
      <alignment vertical="top" wrapText="1"/>
    </xf>
    <xf numFmtId="0" fontId="2"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2" fillId="0" borderId="0" xfId="0" applyFont="1" applyBorder="1" applyAlignment="1">
      <alignment vertical="center"/>
    </xf>
    <xf numFmtId="0" fontId="6" fillId="0" borderId="12" xfId="0" applyFont="1" applyBorder="1" applyAlignment="1">
      <alignment vertical="center" wrapText="1"/>
    </xf>
    <xf numFmtId="0" fontId="2" fillId="0" borderId="9" xfId="0" applyFont="1" applyBorder="1"/>
    <xf numFmtId="0" fontId="6" fillId="0" borderId="0" xfId="0" applyFont="1" applyBorder="1" applyAlignment="1">
      <alignment vertical="top" wrapText="1"/>
    </xf>
    <xf numFmtId="0" fontId="2" fillId="0" borderId="10" xfId="0" applyFont="1" applyBorder="1"/>
    <xf numFmtId="0" fontId="2" fillId="0" borderId="9" xfId="0" applyFont="1" applyBorder="1" applyAlignment="1">
      <alignment vertical="top"/>
    </xf>
    <xf numFmtId="0" fontId="19" fillId="0" borderId="9" xfId="0" applyFont="1" applyBorder="1" applyAlignment="1">
      <alignment vertical="top" wrapText="1"/>
    </xf>
    <xf numFmtId="2" fontId="2" fillId="0" borderId="2" xfId="0" applyNumberFormat="1" applyFont="1" applyBorder="1" applyAlignment="1">
      <alignment vertical="top"/>
    </xf>
    <xf numFmtId="2" fontId="2" fillId="0" borderId="0" xfId="0" applyNumberFormat="1" applyFont="1" applyBorder="1"/>
    <xf numFmtId="0" fontId="14" fillId="0" borderId="9" xfId="0" applyFont="1" applyBorder="1" applyAlignment="1">
      <alignment vertical="top"/>
    </xf>
    <xf numFmtId="0" fontId="14" fillId="0" borderId="9" xfId="0" applyFont="1" applyBorder="1" applyAlignment="1">
      <alignment vertical="top"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10" xfId="0" applyFont="1" applyBorder="1" applyAlignment="1">
      <alignment vertical="top"/>
    </xf>
    <xf numFmtId="0" fontId="20" fillId="0" borderId="10" xfId="0" applyFont="1" applyBorder="1" applyAlignment="1">
      <alignment vertical="top" wrapText="1"/>
    </xf>
    <xf numFmtId="0" fontId="2" fillId="0" borderId="8" xfId="0" applyFont="1" applyBorder="1" applyAlignment="1">
      <alignment vertical="top" wrapText="1"/>
    </xf>
    <xf numFmtId="0" fontId="2" fillId="0" borderId="6" xfId="0" applyFont="1" applyBorder="1" applyAlignment="1">
      <alignment vertical="top" wrapText="1"/>
    </xf>
    <xf numFmtId="0" fontId="2" fillId="0" borderId="9" xfId="0" applyFont="1" applyBorder="1" applyAlignment="1">
      <alignment horizontal="center" vertical="top" wrapText="1"/>
    </xf>
    <xf numFmtId="0" fontId="2" fillId="0" borderId="9" xfId="0" applyFont="1" applyBorder="1" applyAlignment="1">
      <alignment horizontal="left" vertical="top" wrapText="1"/>
    </xf>
    <xf numFmtId="0" fontId="21" fillId="0" borderId="9" xfId="0" applyFont="1" applyBorder="1" applyAlignment="1">
      <alignment horizontal="left" vertical="top" wrapText="1"/>
    </xf>
    <xf numFmtId="0" fontId="2" fillId="0" borderId="10" xfId="0" applyFont="1" applyBorder="1" applyAlignment="1">
      <alignment horizontal="center" vertical="top" wrapText="1"/>
    </xf>
    <xf numFmtId="0" fontId="21" fillId="0" borderId="10" xfId="0" applyFont="1" applyBorder="1" applyAlignment="1">
      <alignment horizontal="left" vertical="top" wrapText="1"/>
    </xf>
    <xf numFmtId="0" fontId="2" fillId="0" borderId="8" xfId="0" applyFont="1" applyBorder="1" applyAlignment="1">
      <alignment horizontal="center"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1" fillId="0" borderId="9" xfId="0" applyFont="1" applyBorder="1" applyAlignment="1">
      <alignment vertical="top" wrapText="1"/>
    </xf>
    <xf numFmtId="0" fontId="1" fillId="0" borderId="9" xfId="0" applyFont="1" applyBorder="1" applyAlignment="1">
      <alignment horizontal="center" vertical="top" wrapText="1"/>
    </xf>
    <xf numFmtId="2" fontId="2" fillId="0" borderId="0" xfId="0" applyNumberFormat="1" applyFont="1" applyBorder="1" applyAlignment="1">
      <alignment horizontal="left" vertical="top" wrapText="1"/>
    </xf>
    <xf numFmtId="164" fontId="2" fillId="0" borderId="0" xfId="0" applyNumberFormat="1" applyFont="1" applyBorder="1" applyAlignment="1">
      <alignment horizontal="left" vertical="top" wrapText="1"/>
    </xf>
    <xf numFmtId="2" fontId="2"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2" fontId="2" fillId="0" borderId="1" xfId="0" applyNumberFormat="1" applyFont="1" applyBorder="1" applyAlignment="1">
      <alignment horizontal="center" vertical="top" wrapText="1"/>
    </xf>
    <xf numFmtId="0" fontId="2" fillId="0" borderId="11" xfId="0" applyFont="1" applyBorder="1" applyAlignment="1">
      <alignment vertical="top" wrapText="1"/>
    </xf>
    <xf numFmtId="0" fontId="2" fillId="0" borderId="10" xfId="0" applyFont="1" applyBorder="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horizontal="center" vertical="top" wrapText="1"/>
    </xf>
    <xf numFmtId="0" fontId="1" fillId="0" borderId="0" xfId="0" applyFont="1" applyBorder="1" applyAlignment="1">
      <alignment vertical="top" wrapText="1"/>
    </xf>
    <xf numFmtId="0" fontId="2" fillId="0" borderId="0" xfId="0" applyFont="1" applyAlignment="1">
      <alignment horizontal="right" vertical="top" wrapText="1"/>
    </xf>
    <xf numFmtId="0" fontId="2" fillId="0" borderId="0" xfId="0" applyFont="1" applyAlignment="1">
      <alignment horizontal="left" vertical="top" wrapText="1"/>
    </xf>
    <xf numFmtId="0" fontId="2" fillId="0" borderId="6" xfId="0" applyFont="1" applyBorder="1"/>
    <xf numFmtId="0" fontId="2" fillId="0" borderId="2" xfId="0" applyFont="1" applyBorder="1"/>
    <xf numFmtId="2" fontId="5"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9" fillId="0" borderId="1" xfId="0" applyFont="1" applyBorder="1" applyAlignment="1">
      <alignment horizontal="left" vertical="top" wrapText="1"/>
    </xf>
    <xf numFmtId="0" fontId="9" fillId="0" borderId="12" xfId="0" applyFont="1" applyBorder="1" applyAlignment="1">
      <alignment horizontal="left" vertical="top" wrapText="1"/>
    </xf>
    <xf numFmtId="2" fontId="3" fillId="0" borderId="0" xfId="0" applyNumberFormat="1" applyFont="1" applyBorder="1" applyAlignment="1">
      <alignment horizontal="center" vertical="top" wrapText="1"/>
    </xf>
    <xf numFmtId="0" fontId="5" fillId="0" borderId="0" xfId="0" applyFont="1" applyBorder="1" applyAlignment="1">
      <alignment vertical="top" wrapText="1"/>
    </xf>
    <xf numFmtId="2" fontId="3" fillId="0" borderId="9" xfId="0" applyNumberFormat="1"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0" fontId="6" fillId="0" borderId="13" xfId="0" applyFont="1" applyBorder="1" applyAlignment="1">
      <alignment horizontal="center" vertical="top" wrapText="1"/>
    </xf>
    <xf numFmtId="0" fontId="6" fillId="0" borderId="9" xfId="0" applyFont="1" applyBorder="1" applyAlignment="1">
      <alignment horizontal="center" vertical="top" wrapText="1"/>
    </xf>
    <xf numFmtId="2" fontId="5" fillId="0" borderId="0" xfId="0" applyNumberFormat="1" applyFont="1" applyBorder="1" applyAlignment="1">
      <alignment horizontal="center" vertical="top" wrapText="1"/>
    </xf>
    <xf numFmtId="2" fontId="5" fillId="0" borderId="10" xfId="0" applyNumberFormat="1" applyFont="1" applyBorder="1" applyAlignment="1">
      <alignment horizontal="left" vertical="top" wrapText="1"/>
    </xf>
    <xf numFmtId="2" fontId="5" fillId="0" borderId="1" xfId="0" applyNumberFormat="1" applyFont="1" applyBorder="1" applyAlignment="1">
      <alignment horizontal="left"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6" xfId="0"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10" fillId="0" borderId="9" xfId="0" applyFont="1" applyBorder="1" applyAlignment="1">
      <alignment horizontal="justify" vertical="top" wrapText="1"/>
    </xf>
    <xf numFmtId="2" fontId="3" fillId="0" borderId="9" xfId="0" applyNumberFormat="1" applyFont="1" applyBorder="1" applyAlignment="1">
      <alignment horizontal="center" vertical="top" wrapText="1"/>
    </xf>
    <xf numFmtId="2" fontId="3" fillId="0" borderId="0" xfId="0" applyNumberFormat="1" applyFont="1" applyBorder="1" applyAlignment="1">
      <alignment horizontal="center" vertical="top" wrapText="1"/>
    </xf>
    <xf numFmtId="1" fontId="5" fillId="0" borderId="9" xfId="0" applyNumberFormat="1" applyFont="1" applyBorder="1" applyAlignment="1">
      <alignment horizontal="left" vertical="top" wrapText="1"/>
    </xf>
    <xf numFmtId="2" fontId="6" fillId="0" borderId="1" xfId="0" applyNumberFormat="1" applyFont="1" applyBorder="1" applyAlignment="1">
      <alignment horizontal="center" vertical="top" wrapText="1"/>
    </xf>
    <xf numFmtId="2" fontId="3" fillId="0" borderId="9" xfId="0" applyNumberFormat="1" applyFont="1" applyBorder="1" applyAlignment="1">
      <alignment horizontal="left" vertical="top" wrapText="1"/>
    </xf>
    <xf numFmtId="1" fontId="9" fillId="0" borderId="0" xfId="0" applyNumberFormat="1" applyFont="1" applyBorder="1" applyAlignment="1">
      <alignment horizontal="left" vertical="top" wrapText="1"/>
    </xf>
    <xf numFmtId="2" fontId="16" fillId="0" borderId="9" xfId="0" applyNumberFormat="1" applyFont="1" applyBorder="1" applyAlignment="1">
      <alignment horizontal="left" vertical="top" wrapText="1"/>
    </xf>
    <xf numFmtId="2" fontId="9" fillId="0" borderId="9" xfId="0" applyNumberFormat="1" applyFont="1" applyBorder="1" applyAlignment="1">
      <alignment vertical="top" wrapText="1"/>
    </xf>
    <xf numFmtId="2" fontId="6" fillId="0" borderId="2" xfId="0" applyNumberFormat="1" applyFont="1" applyBorder="1" applyAlignment="1">
      <alignment horizontal="center" vertical="center"/>
    </xf>
    <xf numFmtId="0" fontId="3" fillId="0" borderId="8" xfId="0" applyFont="1" applyBorder="1" applyAlignment="1">
      <alignment horizontal="center" vertical="top" wrapText="1"/>
    </xf>
    <xf numFmtId="0" fontId="3" fillId="0" borderId="9" xfId="0" applyFont="1" applyBorder="1" applyAlignment="1">
      <alignment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2" fontId="6" fillId="0" borderId="0" xfId="0" applyNumberFormat="1" applyFont="1" applyBorder="1" applyAlignment="1">
      <alignment horizontal="center" vertical="center" wrapText="1"/>
    </xf>
    <xf numFmtId="2" fontId="6" fillId="0" borderId="0" xfId="0" applyNumberFormat="1" applyFont="1" applyBorder="1" applyAlignment="1">
      <alignment horizontal="left" vertical="top" wrapText="1"/>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0" fontId="5" fillId="0" borderId="9" xfId="0" applyFont="1" applyBorder="1" applyAlignment="1">
      <alignment horizontal="center" vertical="top" wrapText="1"/>
    </xf>
    <xf numFmtId="0" fontId="6" fillId="0" borderId="0" xfId="0" applyFont="1" applyBorder="1" applyAlignment="1">
      <alignment horizontal="left" vertical="top" wrapText="1"/>
    </xf>
    <xf numFmtId="2" fontId="6" fillId="0" borderId="9" xfId="0" applyNumberFormat="1" applyFont="1" applyBorder="1" applyAlignment="1">
      <alignment horizontal="right" vertical="top" wrapText="1"/>
    </xf>
    <xf numFmtId="0" fontId="6" fillId="0" borderId="10" xfId="0" applyFont="1" applyBorder="1" applyAlignment="1">
      <alignment vertical="top" wrapText="1"/>
    </xf>
    <xf numFmtId="164" fontId="6" fillId="0" borderId="10" xfId="0" applyNumberFormat="1" applyFont="1" applyBorder="1" applyAlignment="1">
      <alignment vertical="top" wrapText="1"/>
    </xf>
    <xf numFmtId="165" fontId="6" fillId="0" borderId="9" xfId="0" applyNumberFormat="1" applyFont="1" applyBorder="1" applyAlignment="1">
      <alignment vertical="top" wrapText="1"/>
    </xf>
    <xf numFmtId="2" fontId="6" fillId="0" borderId="13" xfId="0" applyNumberFormat="1" applyFont="1" applyBorder="1" applyAlignment="1">
      <alignment horizontal="right" vertical="top" wrapText="1"/>
    </xf>
    <xf numFmtId="0" fontId="6" fillId="0" borderId="7" xfId="0" applyFont="1" applyBorder="1" applyAlignment="1">
      <alignment horizontal="justify"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2" fontId="9" fillId="0" borderId="9" xfId="0" applyNumberFormat="1" applyFont="1" applyBorder="1" applyAlignment="1">
      <alignment horizontal="center" vertical="center" wrapText="1"/>
    </xf>
    <xf numFmtId="0" fontId="9" fillId="0" borderId="0" xfId="0" applyFont="1" applyBorder="1" applyAlignment="1">
      <alignment horizontal="center" vertical="center" wrapText="1"/>
    </xf>
    <xf numFmtId="2" fontId="9" fillId="0" borderId="0" xfId="0" applyNumberFormat="1" applyFont="1" applyBorder="1" applyAlignment="1">
      <alignment horizontal="center" vertical="center" wrapText="1"/>
    </xf>
    <xf numFmtId="0" fontId="5" fillId="0" borderId="15" xfId="0" applyFont="1" applyBorder="1" applyAlignment="1">
      <alignment horizontal="left" vertical="top" wrapText="1"/>
    </xf>
    <xf numFmtId="0" fontId="5" fillId="0" borderId="12" xfId="0" applyFont="1" applyBorder="1" applyAlignment="1">
      <alignment horizontal="left" vertical="top" wrapText="1"/>
    </xf>
    <xf numFmtId="2" fontId="3" fillId="0" borderId="0" xfId="0" applyNumberFormat="1" applyFont="1" applyBorder="1" applyAlignment="1">
      <alignment horizontal="center"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1" fontId="5" fillId="0" borderId="0" xfId="0" applyNumberFormat="1" applyFont="1" applyBorder="1" applyAlignment="1">
      <alignment horizontal="center" vertical="top" wrapText="1"/>
    </xf>
    <xf numFmtId="0" fontId="6" fillId="0" borderId="9" xfId="0" applyFont="1" applyBorder="1" applyAlignment="1">
      <alignment horizontal="center" vertical="top" wrapText="1"/>
    </xf>
    <xf numFmtId="0" fontId="6" fillId="0" borderId="9" xfId="0" applyFont="1" applyBorder="1" applyAlignment="1">
      <alignment horizontal="left"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2" fontId="5" fillId="0" borderId="1" xfId="0" applyNumberFormat="1" applyFont="1" applyBorder="1" applyAlignment="1">
      <alignment horizontal="center" vertical="top" wrapText="1"/>
    </xf>
    <xf numFmtId="0" fontId="1" fillId="0" borderId="9" xfId="0" applyFont="1" applyBorder="1" applyAlignment="1">
      <alignment vertical="top"/>
    </xf>
    <xf numFmtId="164" fontId="3" fillId="0" borderId="0" xfId="0" applyNumberFormat="1" applyFont="1" applyBorder="1" applyAlignment="1">
      <alignment vertical="top" wrapText="1"/>
    </xf>
    <xf numFmtId="0" fontId="16" fillId="0" borderId="12" xfId="0" applyFont="1" applyBorder="1" applyAlignment="1">
      <alignment vertical="top" wrapText="1"/>
    </xf>
    <xf numFmtId="2" fontId="3" fillId="0" borderId="1" xfId="0" applyNumberFormat="1" applyFont="1" applyBorder="1" applyAlignment="1">
      <alignment horizontal="center" vertical="top" wrapText="1"/>
    </xf>
    <xf numFmtId="164" fontId="3" fillId="0" borderId="1" xfId="0" applyNumberFormat="1" applyFont="1" applyBorder="1" applyAlignment="1">
      <alignment vertical="top" wrapText="1"/>
    </xf>
    <xf numFmtId="0" fontId="16" fillId="0" borderId="11" xfId="0" applyFont="1" applyBorder="1" applyAlignment="1">
      <alignment vertical="top" wrapText="1"/>
    </xf>
    <xf numFmtId="0" fontId="3" fillId="0" borderId="0" xfId="0" applyFont="1" applyBorder="1" applyAlignment="1">
      <alignment horizontal="left" vertical="top" wrapText="1"/>
    </xf>
    <xf numFmtId="2" fontId="3" fillId="0" borderId="0" xfId="0" applyNumberFormat="1" applyFont="1" applyBorder="1" applyAlignment="1">
      <alignment horizontal="left" vertical="top" wrapText="1"/>
    </xf>
    <xf numFmtId="2" fontId="3" fillId="0" borderId="0" xfId="0" applyNumberFormat="1" applyFont="1" applyBorder="1" applyAlignment="1">
      <alignment vertical="top" wrapText="1"/>
    </xf>
    <xf numFmtId="2" fontId="9" fillId="0" borderId="1" xfId="0" applyNumberFormat="1" applyFont="1" applyBorder="1" applyAlignment="1">
      <alignment vertical="top" wrapText="1"/>
    </xf>
    <xf numFmtId="0" fontId="9" fillId="0" borderId="11" xfId="0" applyFont="1" applyBorder="1" applyAlignment="1">
      <alignment vertical="top" wrapText="1"/>
    </xf>
    <xf numFmtId="2" fontId="5"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1" fontId="5" fillId="0" borderId="9" xfId="0" applyNumberFormat="1" applyFont="1" applyBorder="1" applyAlignment="1">
      <alignment horizontal="left" vertical="top" wrapText="1"/>
    </xf>
    <xf numFmtId="0" fontId="6" fillId="0" borderId="2" xfId="0" applyFont="1" applyBorder="1" applyAlignment="1">
      <alignment vertical="top" wrapText="1"/>
    </xf>
    <xf numFmtId="2" fontId="1" fillId="0" borderId="2" xfId="1" applyNumberFormat="1" applyFont="1" applyBorder="1" applyAlignment="1" applyProtection="1">
      <alignment horizontal="center" vertical="top"/>
    </xf>
    <xf numFmtId="2" fontId="1" fillId="3" borderId="2" xfId="1" applyNumberFormat="1" applyFont="1" applyFill="1" applyBorder="1" applyAlignment="1" applyProtection="1">
      <alignment horizontal="center" vertical="top" wrapText="1"/>
    </xf>
    <xf numFmtId="2" fontId="1" fillId="3" borderId="7" xfId="1" applyNumberFormat="1" applyFont="1" applyFill="1" applyBorder="1" applyAlignment="1" applyProtection="1">
      <alignment horizontal="center" vertical="top" wrapText="1"/>
    </xf>
    <xf numFmtId="164" fontId="1" fillId="3" borderId="7" xfId="1" applyNumberFormat="1" applyFont="1" applyFill="1" applyBorder="1" applyAlignment="1" applyProtection="1">
      <alignment horizontal="center" vertical="top" wrapText="1"/>
    </xf>
    <xf numFmtId="2" fontId="6" fillId="3" borderId="7" xfId="1" applyNumberFormat="1" applyFont="1" applyFill="1" applyBorder="1" applyAlignment="1" applyProtection="1">
      <alignment horizontal="justify" vertical="top" wrapText="1"/>
    </xf>
    <xf numFmtId="164" fontId="2" fillId="0" borderId="0" xfId="0" applyNumberFormat="1" applyFont="1"/>
    <xf numFmtId="0" fontId="8" fillId="0" borderId="1" xfId="0" applyFont="1" applyBorder="1" applyAlignment="1">
      <alignment horizontal="justify" vertical="top" wrapText="1"/>
    </xf>
    <xf numFmtId="0" fontId="7" fillId="0" borderId="1" xfId="0" applyFont="1" applyBorder="1" applyAlignment="1">
      <alignment horizontal="justify" vertical="top" wrapText="1"/>
    </xf>
    <xf numFmtId="0" fontId="2" fillId="0" borderId="3" xfId="0" applyFont="1" applyBorder="1" applyAlignment="1">
      <alignment horizontal="right" vertical="top"/>
    </xf>
    <xf numFmtId="0" fontId="2" fillId="0" borderId="4" xfId="0" applyFont="1" applyBorder="1" applyAlignment="1">
      <alignment horizontal="right" vertical="top"/>
    </xf>
    <xf numFmtId="0" fontId="2" fillId="0" borderId="5" xfId="0" applyFont="1" applyBorder="1" applyAlignment="1">
      <alignment horizontal="right" vertical="top"/>
    </xf>
    <xf numFmtId="2" fontId="23" fillId="0" borderId="9" xfId="0" applyNumberFormat="1" applyFont="1" applyBorder="1" applyAlignment="1">
      <alignment horizontal="center" vertical="top" wrapText="1"/>
    </xf>
    <xf numFmtId="2" fontId="23" fillId="0" borderId="12" xfId="0" applyNumberFormat="1" applyFont="1" applyBorder="1" applyAlignment="1">
      <alignment horizontal="center" vertical="top" wrapText="1"/>
    </xf>
    <xf numFmtId="2" fontId="3" fillId="0" borderId="9" xfId="0" applyNumberFormat="1" applyFont="1" applyBorder="1" applyAlignment="1">
      <alignment horizontal="center" vertical="top" wrapText="1"/>
    </xf>
    <xf numFmtId="2" fontId="3" fillId="0" borderId="0" xfId="0" applyNumberFormat="1" applyFont="1" applyBorder="1" applyAlignment="1">
      <alignment horizontal="center" vertical="top" wrapText="1"/>
    </xf>
    <xf numFmtId="2" fontId="3" fillId="0" borderId="12" xfId="0" applyNumberFormat="1"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3" fillId="0" borderId="14" xfId="0" applyNumberFormat="1" applyFont="1" applyBorder="1" applyAlignment="1">
      <alignment horizontal="center" vertical="top" wrapText="1"/>
    </xf>
    <xf numFmtId="2" fontId="3" fillId="0" borderId="15" xfId="0" applyNumberFormat="1" applyFont="1" applyBorder="1" applyAlignment="1">
      <alignment horizontal="center" vertical="top" wrapText="1"/>
    </xf>
    <xf numFmtId="2" fontId="5" fillId="0" borderId="0" xfId="0" applyNumberFormat="1" applyFont="1" applyBorder="1" applyAlignment="1">
      <alignment horizontal="center" vertical="top" wrapText="1"/>
    </xf>
    <xf numFmtId="2" fontId="6" fillId="0" borderId="9" xfId="0" applyNumberFormat="1" applyFont="1" applyBorder="1" applyAlignment="1">
      <alignment vertical="center" wrapText="1"/>
    </xf>
    <xf numFmtId="2" fontId="6" fillId="0" borderId="0" xfId="0" applyNumberFormat="1" applyFont="1" applyBorder="1" applyAlignment="1">
      <alignment vertical="center" wrapText="1"/>
    </xf>
    <xf numFmtId="2" fontId="6" fillId="0" borderId="10" xfId="0" applyNumberFormat="1" applyFont="1" applyBorder="1" applyAlignment="1">
      <alignment horizontal="center" vertical="top" wrapText="1"/>
    </xf>
    <xf numFmtId="2" fontId="6" fillId="0" borderId="1" xfId="0" applyNumberFormat="1" applyFont="1" applyBorder="1" applyAlignment="1">
      <alignment horizontal="center" vertical="top" wrapText="1"/>
    </xf>
    <xf numFmtId="2" fontId="6" fillId="0" borderId="9" xfId="0" applyNumberFormat="1" applyFont="1" applyBorder="1" applyAlignment="1">
      <alignment horizontal="center" vertical="center" wrapText="1"/>
    </xf>
    <xf numFmtId="2" fontId="6" fillId="0" borderId="0" xfId="0" applyNumberFormat="1" applyFont="1" applyBorder="1" applyAlignment="1">
      <alignment horizontal="center" vertical="center" wrapText="1"/>
    </xf>
    <xf numFmtId="2" fontId="5"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5" fillId="0" borderId="9" xfId="0" applyFont="1" applyBorder="1" applyAlignment="1">
      <alignment horizontal="center" vertical="top" wrapText="1"/>
    </xf>
    <xf numFmtId="0" fontId="5" fillId="0" borderId="0" xfId="0" applyFont="1" applyBorder="1" applyAlignment="1">
      <alignment horizontal="center" vertical="top" wrapText="1"/>
    </xf>
    <xf numFmtId="2" fontId="22" fillId="0" borderId="9" xfId="0" applyNumberFormat="1" applyFont="1" applyBorder="1" applyAlignment="1">
      <alignment horizontal="center" vertical="top" wrapText="1"/>
    </xf>
    <xf numFmtId="2" fontId="22" fillId="0" borderId="0" xfId="0" applyNumberFormat="1" applyFont="1" applyBorder="1" applyAlignment="1">
      <alignment horizontal="center" vertical="top" wrapText="1"/>
    </xf>
    <xf numFmtId="1" fontId="5" fillId="0" borderId="9" xfId="0" applyNumberFormat="1" applyFont="1" applyBorder="1" applyAlignment="1">
      <alignment horizontal="center" vertical="top" wrapText="1"/>
    </xf>
    <xf numFmtId="1"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6" fillId="0" borderId="13" xfId="0" applyFont="1" applyBorder="1" applyAlignment="1">
      <alignment horizontal="center" vertical="top" wrapText="1"/>
    </xf>
    <xf numFmtId="0" fontId="6" fillId="0" borderId="9" xfId="0" applyFont="1" applyBorder="1" applyAlignment="1">
      <alignment horizontal="center" vertical="top" wrapText="1"/>
    </xf>
    <xf numFmtId="2" fontId="5" fillId="0" borderId="10" xfId="0" applyNumberFormat="1" applyFont="1" applyBorder="1" applyAlignment="1">
      <alignment horizontal="left" vertical="top" wrapText="1"/>
    </xf>
    <xf numFmtId="2" fontId="5" fillId="0" borderId="1"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9" fillId="0" borderId="0" xfId="0" applyFont="1" applyBorder="1" applyAlignment="1">
      <alignment horizontal="center" vertical="top" wrapText="1"/>
    </xf>
    <xf numFmtId="0" fontId="5" fillId="0" borderId="13" xfId="0" applyFont="1" applyBorder="1" applyAlignment="1">
      <alignment horizontal="justify" vertical="top" wrapText="1"/>
    </xf>
    <xf numFmtId="0" fontId="5" fillId="0" borderId="9" xfId="0" applyFont="1" applyBorder="1" applyAlignment="1">
      <alignment horizontal="justify" vertical="top" wrapText="1"/>
    </xf>
    <xf numFmtId="1" fontId="5" fillId="0" borderId="9" xfId="0" applyNumberFormat="1" applyFont="1" applyBorder="1" applyAlignment="1">
      <alignment horizontal="left" vertical="top" wrapText="1"/>
    </xf>
    <xf numFmtId="1" fontId="5" fillId="0" borderId="0" xfId="0" applyNumberFormat="1"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3" xfId="0" applyFont="1" applyBorder="1" applyAlignment="1">
      <alignment horizontal="justify" vertical="top" wrapText="1"/>
    </xf>
    <xf numFmtId="0" fontId="6" fillId="0" borderId="9" xfId="0" applyFont="1" applyBorder="1" applyAlignment="1">
      <alignment horizontal="justify" vertical="top" wrapText="1"/>
    </xf>
    <xf numFmtId="0" fontId="6" fillId="0" borderId="13"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2" fontId="5" fillId="0" borderId="13" xfId="0" applyNumberFormat="1" applyFont="1" applyBorder="1" applyAlignment="1">
      <alignment horizontal="left" vertical="top" wrapText="1"/>
    </xf>
    <xf numFmtId="2" fontId="5" fillId="0" borderId="14" xfId="0" applyNumberFormat="1" applyFont="1" applyBorder="1" applyAlignment="1">
      <alignment horizontal="left" vertical="top" wrapText="1"/>
    </xf>
    <xf numFmtId="2" fontId="6" fillId="0" borderId="13" xfId="0" applyNumberFormat="1" applyFont="1" applyBorder="1" applyAlignment="1">
      <alignment horizontal="left"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8" fillId="0" borderId="3" xfId="0" applyFont="1" applyBorder="1" applyAlignment="1">
      <alignment horizontal="justify" vertical="top" wrapText="1"/>
    </xf>
    <xf numFmtId="0" fontId="8" fillId="0" borderId="4" xfId="0" applyFont="1" applyBorder="1" applyAlignment="1">
      <alignment horizontal="justify" vertical="top" wrapText="1"/>
    </xf>
    <xf numFmtId="0" fontId="8" fillId="0" borderId="5" xfId="0" applyFont="1" applyBorder="1" applyAlignment="1">
      <alignment horizontal="justify"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7" xfId="0" applyFont="1" applyBorder="1" applyAlignment="1">
      <alignment horizontal="center" vertical="top" wrapText="1"/>
    </xf>
    <xf numFmtId="0" fontId="4" fillId="0" borderId="2" xfId="0" applyFont="1" applyBorder="1" applyAlignment="1">
      <alignment horizontal="center" vertical="top" wrapText="1"/>
    </xf>
    <xf numFmtId="2" fontId="6" fillId="0" borderId="13" xfId="0" applyNumberFormat="1" applyFont="1" applyBorder="1" applyAlignment="1">
      <alignment horizontal="center" vertical="top" wrapText="1"/>
    </xf>
    <xf numFmtId="2" fontId="6" fillId="0" borderId="14" xfId="0" applyNumberFormat="1" applyFont="1" applyBorder="1" applyAlignment="1">
      <alignment horizontal="center" vertical="top" wrapText="1"/>
    </xf>
    <xf numFmtId="2" fontId="6" fillId="0" borderId="9" xfId="0" applyNumberFormat="1" applyFont="1" applyBorder="1" applyAlignment="1">
      <alignment horizontal="right" vertical="top" wrapText="1"/>
    </xf>
    <xf numFmtId="2" fontId="6" fillId="0" borderId="0" xfId="0" applyNumberFormat="1" applyFont="1" applyBorder="1" applyAlignment="1">
      <alignment horizontal="right" vertical="top" wrapText="1"/>
    </xf>
    <xf numFmtId="0" fontId="6" fillId="0" borderId="10" xfId="0" applyFont="1" applyBorder="1" applyAlignment="1">
      <alignment horizontal="left" vertical="top" wrapText="1"/>
    </xf>
    <xf numFmtId="2" fontId="5" fillId="0" borderId="13" xfId="0" applyNumberFormat="1" applyFont="1" applyBorder="1" applyAlignment="1">
      <alignment horizontal="center" vertical="top" wrapText="1"/>
    </xf>
    <xf numFmtId="2" fontId="5" fillId="0" borderId="14" xfId="0" applyNumberFormat="1" applyFont="1" applyBorder="1" applyAlignment="1">
      <alignment horizontal="center" vertical="top" wrapText="1"/>
    </xf>
    <xf numFmtId="0" fontId="19" fillId="0" borderId="7" xfId="0" applyFont="1" applyBorder="1" applyAlignment="1">
      <alignment horizontal="left" vertical="top" wrapText="1"/>
    </xf>
    <xf numFmtId="0" fontId="19" fillId="0" borderId="8" xfId="0" applyFont="1" applyBorder="1" applyAlignment="1">
      <alignment horizontal="left" vertical="top" wrapText="1"/>
    </xf>
    <xf numFmtId="2" fontId="5" fillId="0" borderId="1" xfId="0" applyNumberFormat="1"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2" fillId="0" borderId="6" xfId="0" applyFont="1" applyBorder="1" applyAlignment="1">
      <alignment horizontal="center" vertical="top" wrapText="1"/>
    </xf>
    <xf numFmtId="0" fontId="15" fillId="0" borderId="13" xfId="0" applyFont="1" applyBorder="1" applyAlignment="1">
      <alignment horizontal="left" vertical="top" wrapText="1"/>
    </xf>
    <xf numFmtId="0" fontId="15" fillId="0" borderId="9" xfId="0" applyFont="1" applyBorder="1" applyAlignment="1">
      <alignment horizontal="left" vertical="top" wrapText="1"/>
    </xf>
    <xf numFmtId="0" fontId="2" fillId="0" borderId="13" xfId="0" applyFont="1" applyBorder="1" applyAlignment="1">
      <alignment horizontal="center" vertical="top" wrapText="1"/>
    </xf>
    <xf numFmtId="0" fontId="2" fillId="0" borderId="9" xfId="0"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38100</xdr:colOff>
      <xdr:row>109</xdr:row>
      <xdr:rowOff>145838</xdr:rowOff>
    </xdr:from>
    <xdr:to>
      <xdr:col>1</xdr:col>
      <xdr:colOff>2329243</xdr:colOff>
      <xdr:row>113</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110</xdr:row>
      <xdr:rowOff>11401</xdr:rowOff>
    </xdr:from>
    <xdr:to>
      <xdr:col>5</xdr:col>
      <xdr:colOff>495723</xdr:colOff>
      <xdr:row>113</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52</xdr:row>
      <xdr:rowOff>133351</xdr:rowOff>
    </xdr:from>
    <xdr:to>
      <xdr:col>1</xdr:col>
      <xdr:colOff>1190625</xdr:colOff>
      <xdr:row>57</xdr:row>
      <xdr:rowOff>62193</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25694" y="5004435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52</xdr:row>
      <xdr:rowOff>133351</xdr:rowOff>
    </xdr:from>
    <xdr:to>
      <xdr:col>6</xdr:col>
      <xdr:colOff>106149</xdr:colOff>
      <xdr:row>57</xdr:row>
      <xdr:rowOff>1</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581525" y="500443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1257300</xdr:colOff>
      <xdr:row>52</xdr:row>
      <xdr:rowOff>133349</xdr:rowOff>
    </xdr:from>
    <xdr:to>
      <xdr:col>3</xdr:col>
      <xdr:colOff>230800</xdr:colOff>
      <xdr:row>57</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047875" y="53778149"/>
          <a:ext cx="19357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96837</xdr:colOff>
      <xdr:row>730</xdr:row>
      <xdr:rowOff>125015</xdr:rowOff>
    </xdr:from>
    <xdr:to>
      <xdr:col>9</xdr:col>
      <xdr:colOff>411294</xdr:colOff>
      <xdr:row>735</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730</xdr:row>
      <xdr:rowOff>156448</xdr:rowOff>
    </xdr:from>
    <xdr:to>
      <xdr:col>2</xdr:col>
      <xdr:colOff>640281</xdr:colOff>
      <xdr:row>735</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view="pageBreakPreview" zoomScaleNormal="100" zoomScaleSheetLayoutView="100" workbookViewId="0">
      <selection activeCell="H2" sqref="H2"/>
    </sheetView>
  </sheetViews>
  <sheetFormatPr defaultColWidth="9.109375" defaultRowHeight="13.8" x14ac:dyDescent="0.25"/>
  <cols>
    <col min="1" max="1" width="11.88671875" style="1" customWidth="1"/>
    <col min="2" max="2" width="33.44140625" style="1" customWidth="1"/>
    <col min="3" max="3" width="11" style="1" customWidth="1"/>
    <col min="4" max="4" width="8.44140625" style="1" customWidth="1"/>
    <col min="5" max="5" width="10.88671875" style="1" customWidth="1"/>
    <col min="6" max="6" width="14.44140625" style="1" customWidth="1"/>
    <col min="7" max="7" width="9.109375" style="1"/>
    <col min="8" max="8" width="12.5546875" style="1" bestFit="1" customWidth="1"/>
    <col min="9" max="9" width="15.44140625" style="1" customWidth="1"/>
    <col min="10" max="16384" width="9.109375" style="1"/>
  </cols>
  <sheetData>
    <row r="1" spans="1:6" ht="62.25" customHeight="1" x14ac:dyDescent="0.25">
      <c r="A1" s="318" t="s">
        <v>226</v>
      </c>
      <c r="B1" s="319"/>
      <c r="C1" s="319"/>
      <c r="D1" s="319"/>
      <c r="E1" s="319"/>
      <c r="F1" s="319"/>
    </row>
    <row r="2" spans="1:6" ht="42.75" customHeight="1" x14ac:dyDescent="0.25">
      <c r="A2" s="142" t="s">
        <v>3</v>
      </c>
      <c r="B2" s="142" t="s">
        <v>4</v>
      </c>
      <c r="C2" s="143" t="s">
        <v>5</v>
      </c>
      <c r="D2" s="142" t="s">
        <v>6</v>
      </c>
      <c r="E2" s="142" t="s">
        <v>7</v>
      </c>
      <c r="F2" s="142" t="s">
        <v>8</v>
      </c>
    </row>
    <row r="3" spans="1:6" x14ac:dyDescent="0.25">
      <c r="A3" s="144">
        <v>1</v>
      </c>
      <c r="B3" s="144">
        <v>2</v>
      </c>
      <c r="C3" s="145">
        <v>3</v>
      </c>
      <c r="D3" s="146">
        <v>4</v>
      </c>
      <c r="E3" s="144">
        <v>5</v>
      </c>
      <c r="F3" s="144">
        <v>6</v>
      </c>
    </row>
    <row r="4" spans="1:6" ht="68.25" customHeight="1" x14ac:dyDescent="0.25">
      <c r="A4" s="147" t="s">
        <v>228</v>
      </c>
      <c r="B4" s="7" t="s">
        <v>34</v>
      </c>
      <c r="C4" s="148">
        <f>DETAILED!J7</f>
        <v>390000</v>
      </c>
      <c r="D4" s="148" t="s">
        <v>35</v>
      </c>
      <c r="E4" s="149">
        <v>38.130000000000003</v>
      </c>
      <c r="F4" s="149">
        <f t="shared" ref="F4:F16" si="0">C4*E4</f>
        <v>14870700.000000002</v>
      </c>
    </row>
    <row r="5" spans="1:6" ht="57.75" customHeight="1" x14ac:dyDescent="0.25">
      <c r="A5" s="147" t="s">
        <v>229</v>
      </c>
      <c r="B5" s="7" t="s">
        <v>152</v>
      </c>
      <c r="C5" s="150">
        <f>DETAILED!J10</f>
        <v>159</v>
      </c>
      <c r="D5" s="148" t="s">
        <v>14</v>
      </c>
      <c r="E5" s="149">
        <v>367.41</v>
      </c>
      <c r="F5" s="149">
        <f t="shared" ref="F5" si="1">C5*E5</f>
        <v>58418.19</v>
      </c>
    </row>
    <row r="6" spans="1:6" ht="144" x14ac:dyDescent="0.25">
      <c r="A6" s="147" t="s">
        <v>230</v>
      </c>
      <c r="B6" s="7" t="s">
        <v>281</v>
      </c>
      <c r="C6" s="150">
        <f>DETAILED!J19</f>
        <v>15</v>
      </c>
      <c r="D6" s="148" t="s">
        <v>14</v>
      </c>
      <c r="E6" s="149">
        <v>1421.49</v>
      </c>
      <c r="F6" s="149">
        <f t="shared" ref="F6" si="2">C6*E6</f>
        <v>21322.35</v>
      </c>
    </row>
    <row r="7" spans="1:6" ht="144" x14ac:dyDescent="0.25">
      <c r="A7" s="147" t="s">
        <v>231</v>
      </c>
      <c r="B7" s="7" t="s">
        <v>44</v>
      </c>
      <c r="C7" s="151"/>
      <c r="D7" s="151"/>
      <c r="E7" s="152"/>
      <c r="F7" s="152"/>
    </row>
    <row r="8" spans="1:6" ht="24" customHeight="1" x14ac:dyDescent="0.25">
      <c r="A8" s="153" t="s">
        <v>38</v>
      </c>
      <c r="B8" s="33" t="s">
        <v>39</v>
      </c>
      <c r="C8" s="154">
        <f>DETAILED!J77</f>
        <v>1131194.0411522633</v>
      </c>
      <c r="D8" s="155" t="s">
        <v>13</v>
      </c>
      <c r="E8" s="259">
        <v>1442.18</v>
      </c>
      <c r="F8" s="156">
        <f t="shared" si="0"/>
        <v>1631385422.2689712</v>
      </c>
    </row>
    <row r="9" spans="1:6" ht="24" customHeight="1" x14ac:dyDescent="0.25">
      <c r="A9" s="153" t="s">
        <v>46</v>
      </c>
      <c r="B9" s="33" t="s">
        <v>47</v>
      </c>
      <c r="C9" s="154">
        <f>DETAILED!J121</f>
        <v>1602801</v>
      </c>
      <c r="D9" s="155" t="s">
        <v>13</v>
      </c>
      <c r="E9" s="259">
        <v>650.79</v>
      </c>
      <c r="F9" s="156">
        <f t="shared" ref="F9" si="3">C9*E9</f>
        <v>1043086862.79</v>
      </c>
    </row>
    <row r="10" spans="1:6" ht="24" customHeight="1" x14ac:dyDescent="0.25">
      <c r="A10" s="153" t="s">
        <v>193</v>
      </c>
      <c r="B10" s="33" t="s">
        <v>182</v>
      </c>
      <c r="C10" s="154">
        <f>DETAILED!J178</f>
        <v>411975</v>
      </c>
      <c r="D10" s="155" t="s">
        <v>13</v>
      </c>
      <c r="E10" s="259">
        <v>499.32</v>
      </c>
      <c r="F10" s="156">
        <f>C10*E10</f>
        <v>205707357</v>
      </c>
    </row>
    <row r="11" spans="1:6" ht="62.25" customHeight="1" x14ac:dyDescent="0.25">
      <c r="A11" s="147" t="s">
        <v>232</v>
      </c>
      <c r="B11" s="7" t="s">
        <v>194</v>
      </c>
      <c r="C11" s="151"/>
      <c r="D11" s="151"/>
      <c r="E11" s="152"/>
      <c r="F11" s="152"/>
    </row>
    <row r="12" spans="1:6" ht="33.75" customHeight="1" x14ac:dyDescent="0.25">
      <c r="A12" s="147" t="s">
        <v>51</v>
      </c>
      <c r="B12" s="7" t="s">
        <v>50</v>
      </c>
      <c r="C12" s="157">
        <f>DETAILED!J189</f>
        <v>3954.9600000000005</v>
      </c>
      <c r="D12" s="155" t="s">
        <v>1</v>
      </c>
      <c r="E12" s="156">
        <v>1395.03</v>
      </c>
      <c r="F12" s="156">
        <f t="shared" ref="F12" si="4">C12*E12</f>
        <v>5517287.8488000007</v>
      </c>
    </row>
    <row r="13" spans="1:6" ht="33.75" customHeight="1" x14ac:dyDescent="0.25">
      <c r="A13" s="147" t="s">
        <v>54</v>
      </c>
      <c r="B13" s="7" t="s">
        <v>55</v>
      </c>
      <c r="C13" s="157">
        <f>DETAILED!J191</f>
        <v>9228.2400000000016</v>
      </c>
      <c r="D13" s="155" t="s">
        <v>1</v>
      </c>
      <c r="E13" s="156">
        <v>2185.1</v>
      </c>
      <c r="F13" s="156">
        <f t="shared" ref="F13" si="5">C13*E13</f>
        <v>20164627.224000003</v>
      </c>
    </row>
    <row r="14" spans="1:6" ht="321.75" customHeight="1" x14ac:dyDescent="0.25">
      <c r="A14" s="147" t="s">
        <v>233</v>
      </c>
      <c r="B14" s="7" t="s">
        <v>145</v>
      </c>
      <c r="C14" s="158"/>
      <c r="D14" s="158"/>
      <c r="E14" s="159"/>
      <c r="F14" s="159"/>
    </row>
    <row r="15" spans="1:6" ht="22.95" customHeight="1" x14ac:dyDescent="0.25">
      <c r="A15" s="147" t="s">
        <v>143</v>
      </c>
      <c r="B15" s="7" t="s">
        <v>50</v>
      </c>
      <c r="C15" s="157">
        <f>DETAILED!J202</f>
        <v>51540.044962499989</v>
      </c>
      <c r="D15" s="155" t="s">
        <v>1</v>
      </c>
      <c r="E15" s="156">
        <v>1905.43</v>
      </c>
      <c r="F15" s="156">
        <f t="shared" si="0"/>
        <v>98205947.872896358</v>
      </c>
    </row>
    <row r="16" spans="1:6" ht="22.95" customHeight="1" x14ac:dyDescent="0.25">
      <c r="A16" s="147" t="s">
        <v>144</v>
      </c>
      <c r="B16" s="7" t="s">
        <v>55</v>
      </c>
      <c r="C16" s="157">
        <f>DETAILED!J204</f>
        <v>120260.10491249997</v>
      </c>
      <c r="D16" s="155" t="s">
        <v>1</v>
      </c>
      <c r="E16" s="156">
        <v>2466.67</v>
      </c>
      <c r="F16" s="156">
        <f t="shared" si="0"/>
        <v>296641992.98451632</v>
      </c>
    </row>
    <row r="17" spans="1:9" ht="159.75" customHeight="1" x14ac:dyDescent="0.25">
      <c r="A17" s="147" t="s">
        <v>162</v>
      </c>
      <c r="B17" s="7" t="s">
        <v>142</v>
      </c>
      <c r="C17" s="158"/>
      <c r="D17" s="158"/>
      <c r="E17" s="159"/>
      <c r="F17" s="159"/>
    </row>
    <row r="18" spans="1:9" ht="51.75" customHeight="1" x14ac:dyDescent="0.25">
      <c r="A18" s="147" t="s">
        <v>196</v>
      </c>
      <c r="B18" s="7" t="s">
        <v>197</v>
      </c>
      <c r="C18" s="154">
        <f>DETAILED!J226</f>
        <v>939610</v>
      </c>
      <c r="D18" s="155" t="s">
        <v>13</v>
      </c>
      <c r="E18" s="156">
        <v>299.02999999999997</v>
      </c>
      <c r="F18" s="156">
        <f t="shared" ref="F18" si="6">C18*E18</f>
        <v>280971578.29999995</v>
      </c>
    </row>
    <row r="19" spans="1:9" ht="252.75" customHeight="1" x14ac:dyDescent="0.25">
      <c r="A19" s="147" t="s">
        <v>234</v>
      </c>
      <c r="B19" s="7" t="s">
        <v>59</v>
      </c>
      <c r="C19" s="150"/>
      <c r="D19" s="148"/>
      <c r="E19" s="149"/>
      <c r="F19" s="149"/>
    </row>
    <row r="20" spans="1:9" ht="41.25" customHeight="1" x14ac:dyDescent="0.25">
      <c r="A20" s="147" t="s">
        <v>202</v>
      </c>
      <c r="B20" s="7" t="s">
        <v>201</v>
      </c>
      <c r="C20" s="150">
        <f>DETAILED!H261</f>
        <v>1669920</v>
      </c>
      <c r="D20" s="148" t="s">
        <v>13</v>
      </c>
      <c r="E20" s="149">
        <v>206.37</v>
      </c>
      <c r="F20" s="149">
        <f t="shared" ref="F20" si="7">C20*E20</f>
        <v>344621390.40000004</v>
      </c>
    </row>
    <row r="21" spans="1:9" ht="64.5" customHeight="1" x14ac:dyDescent="0.25">
      <c r="A21" s="147" t="s">
        <v>235</v>
      </c>
      <c r="B21" s="7" t="s">
        <v>279</v>
      </c>
      <c r="C21" s="150"/>
      <c r="D21" s="148"/>
      <c r="E21" s="149"/>
      <c r="F21" s="149"/>
    </row>
    <row r="22" spans="1:9" ht="27.75" customHeight="1" x14ac:dyDescent="0.25">
      <c r="A22" s="153" t="s">
        <v>62</v>
      </c>
      <c r="B22" s="33" t="s">
        <v>63</v>
      </c>
      <c r="C22" s="160">
        <f>DETAILED!J300</f>
        <v>6624.5195512202163</v>
      </c>
      <c r="D22" s="155" t="s">
        <v>1</v>
      </c>
      <c r="E22" s="156">
        <v>1316.45</v>
      </c>
      <c r="F22" s="156">
        <f t="shared" ref="F22" si="8">C22*E22</f>
        <v>8720848.7632038537</v>
      </c>
    </row>
    <row r="23" spans="1:9" ht="87.75" customHeight="1" x14ac:dyDescent="0.25">
      <c r="A23" s="147" t="s">
        <v>236</v>
      </c>
      <c r="B23" s="7" t="s">
        <v>64</v>
      </c>
      <c r="C23" s="150"/>
      <c r="D23" s="148"/>
      <c r="E23" s="149"/>
      <c r="F23" s="149"/>
    </row>
    <row r="24" spans="1:9" ht="27.75" customHeight="1" x14ac:dyDescent="0.25">
      <c r="A24" s="153" t="s">
        <v>67</v>
      </c>
      <c r="B24" s="33" t="s">
        <v>65</v>
      </c>
      <c r="C24" s="160">
        <f>DETAILED!E339</f>
        <v>3312.2597756101081</v>
      </c>
      <c r="D24" s="155" t="s">
        <v>1</v>
      </c>
      <c r="E24" s="156">
        <v>4564.59</v>
      </c>
      <c r="F24" s="156">
        <f t="shared" ref="F24" si="9">C24*E24</f>
        <v>15119107.849152144</v>
      </c>
    </row>
    <row r="25" spans="1:9" ht="39" customHeight="1" x14ac:dyDescent="0.25">
      <c r="A25" s="153" t="s">
        <v>68</v>
      </c>
      <c r="B25" s="33" t="s">
        <v>66</v>
      </c>
      <c r="C25" s="160">
        <f>C24</f>
        <v>3312.2597756101081</v>
      </c>
      <c r="D25" s="155" t="s">
        <v>1</v>
      </c>
      <c r="E25" s="156">
        <v>5028.49</v>
      </c>
      <c r="F25" s="156">
        <f t="shared" ref="F25" si="10">C25*E25</f>
        <v>16655665.159057671</v>
      </c>
    </row>
    <row r="26" spans="1:9" ht="285.75" customHeight="1" x14ac:dyDescent="0.25">
      <c r="A26" s="147" t="s">
        <v>237</v>
      </c>
      <c r="B26" s="7" t="s">
        <v>212</v>
      </c>
      <c r="C26" s="150"/>
      <c r="D26" s="148"/>
      <c r="E26" s="149"/>
      <c r="F26" s="149"/>
    </row>
    <row r="27" spans="1:9" ht="75" customHeight="1" x14ac:dyDescent="0.25">
      <c r="A27" s="153" t="s">
        <v>70</v>
      </c>
      <c r="B27" s="33" t="s">
        <v>72</v>
      </c>
      <c r="C27" s="160">
        <f>DETAILED!J451</f>
        <v>99519.772662916206</v>
      </c>
      <c r="D27" s="155" t="s">
        <v>35</v>
      </c>
      <c r="E27" s="156">
        <v>250.13</v>
      </c>
      <c r="F27" s="156">
        <f t="shared" ref="F27" si="11">C27*E27</f>
        <v>24892880.736175232</v>
      </c>
    </row>
    <row r="28" spans="1:9" ht="131.25" customHeight="1" x14ac:dyDescent="0.25">
      <c r="A28" s="147" t="s">
        <v>238</v>
      </c>
      <c r="B28" s="7" t="s">
        <v>78</v>
      </c>
      <c r="C28" s="160">
        <f>DETAILED!J466</f>
        <v>28267.200000000001</v>
      </c>
      <c r="D28" s="155" t="s">
        <v>1</v>
      </c>
      <c r="E28" s="156">
        <v>218.36</v>
      </c>
      <c r="F28" s="156">
        <f t="shared" ref="F28" si="12">C28*E28</f>
        <v>6172425.7920000004</v>
      </c>
    </row>
    <row r="29" spans="1:9" ht="208.5" customHeight="1" x14ac:dyDescent="0.25">
      <c r="A29" s="147" t="s">
        <v>239</v>
      </c>
      <c r="B29" s="7" t="s">
        <v>220</v>
      </c>
      <c r="C29" s="160"/>
      <c r="D29" s="155"/>
      <c r="E29" s="156"/>
      <c r="F29" s="156"/>
    </row>
    <row r="30" spans="1:9" ht="28.5" customHeight="1" x14ac:dyDescent="0.25">
      <c r="A30" s="147" t="s">
        <v>219</v>
      </c>
      <c r="B30" s="7" t="s">
        <v>218</v>
      </c>
      <c r="C30" s="160">
        <f>DETAILED!J478</f>
        <v>133502</v>
      </c>
      <c r="D30" s="155" t="s">
        <v>1</v>
      </c>
      <c r="E30" s="156">
        <v>262.02999999999997</v>
      </c>
      <c r="F30" s="156">
        <f t="shared" ref="F30" si="13">C30*E30</f>
        <v>34981529.059999995</v>
      </c>
    </row>
    <row r="31" spans="1:9" ht="134.25" customHeight="1" x14ac:dyDescent="0.25">
      <c r="A31" s="147" t="s">
        <v>264</v>
      </c>
      <c r="B31" s="7" t="s">
        <v>280</v>
      </c>
      <c r="C31" s="160"/>
      <c r="D31" s="155"/>
      <c r="E31" s="156"/>
      <c r="F31" s="156"/>
    </row>
    <row r="32" spans="1:9" ht="28.5" customHeight="1" x14ac:dyDescent="0.25">
      <c r="A32" s="147" t="s">
        <v>266</v>
      </c>
      <c r="B32" s="7" t="s">
        <v>79</v>
      </c>
      <c r="C32" s="160">
        <v>246313.4423</v>
      </c>
      <c r="D32" s="155" t="s">
        <v>1</v>
      </c>
      <c r="E32" s="156">
        <v>141.27000000000001</v>
      </c>
      <c r="F32" s="156">
        <f t="shared" ref="F32:F34" si="14">C32*E32</f>
        <v>34796699.993721001</v>
      </c>
      <c r="H32" s="317">
        <v>36377025</v>
      </c>
      <c r="I32" s="317">
        <v>1580325</v>
      </c>
    </row>
    <row r="33" spans="1:9" ht="303.75" customHeight="1" x14ac:dyDescent="0.25">
      <c r="A33" s="147" t="s">
        <v>240</v>
      </c>
      <c r="B33" s="311" t="s">
        <v>282</v>
      </c>
      <c r="C33" s="160"/>
      <c r="D33" s="155"/>
      <c r="E33" s="156"/>
      <c r="F33" s="156"/>
      <c r="H33" s="317">
        <f>H32-I32</f>
        <v>34796700</v>
      </c>
      <c r="I33" s="1">
        <f>H33/E32</f>
        <v>246313.44234444678</v>
      </c>
    </row>
    <row r="34" spans="1:9" ht="22.5" customHeight="1" x14ac:dyDescent="0.25">
      <c r="A34" s="147" t="s">
        <v>176</v>
      </c>
      <c r="B34" s="7" t="s">
        <v>80</v>
      </c>
      <c r="C34" s="161">
        <f>DETAILED!J526</f>
        <v>16</v>
      </c>
      <c r="D34" s="155" t="s">
        <v>14</v>
      </c>
      <c r="E34" s="156">
        <v>508581.43</v>
      </c>
      <c r="F34" s="156">
        <f t="shared" si="14"/>
        <v>8137302.8799999999</v>
      </c>
    </row>
    <row r="35" spans="1:9" ht="66.75" customHeight="1" x14ac:dyDescent="0.25">
      <c r="A35" s="147" t="s">
        <v>241</v>
      </c>
      <c r="B35" s="7" t="s">
        <v>215</v>
      </c>
      <c r="C35" s="155">
        <f>DETAILED!J530</f>
        <v>780000</v>
      </c>
      <c r="D35" s="155" t="s">
        <v>35</v>
      </c>
      <c r="E35" s="156">
        <v>33.94</v>
      </c>
      <c r="F35" s="156">
        <f t="shared" ref="F35" si="15">C35*E35</f>
        <v>26473200</v>
      </c>
    </row>
    <row r="36" spans="1:9" ht="264.75" customHeight="1" x14ac:dyDescent="0.25">
      <c r="A36" s="147" t="s">
        <v>277</v>
      </c>
      <c r="B36" s="7" t="s">
        <v>283</v>
      </c>
      <c r="C36" s="161"/>
      <c r="D36" s="155"/>
      <c r="E36" s="156"/>
      <c r="F36" s="156"/>
    </row>
    <row r="37" spans="1:9" ht="23.25" customHeight="1" x14ac:dyDescent="0.25">
      <c r="A37" s="147" t="s">
        <v>149</v>
      </c>
      <c r="B37" s="7" t="s">
        <v>150</v>
      </c>
      <c r="C37" s="161">
        <f>DETAILED!J535</f>
        <v>81</v>
      </c>
      <c r="D37" s="155" t="s">
        <v>14</v>
      </c>
      <c r="E37" s="156">
        <v>1871.35</v>
      </c>
      <c r="F37" s="156">
        <f t="shared" ref="F37:F38" si="16">C37*E37</f>
        <v>151579.35</v>
      </c>
    </row>
    <row r="38" spans="1:9" ht="48" customHeight="1" x14ac:dyDescent="0.25">
      <c r="A38" s="147" t="s">
        <v>242</v>
      </c>
      <c r="B38" s="7" t="s">
        <v>151</v>
      </c>
      <c r="C38" s="161">
        <f>DETAILED!J541</f>
        <v>81</v>
      </c>
      <c r="D38" s="155" t="s">
        <v>14</v>
      </c>
      <c r="E38" s="156">
        <v>2760</v>
      </c>
      <c r="F38" s="156">
        <f t="shared" si="16"/>
        <v>223560</v>
      </c>
    </row>
    <row r="39" spans="1:9" ht="132.75" customHeight="1" x14ac:dyDescent="0.25">
      <c r="A39" s="147" t="s">
        <v>243</v>
      </c>
      <c r="B39" s="7" t="s">
        <v>214</v>
      </c>
      <c r="C39" s="161"/>
      <c r="D39" s="155"/>
      <c r="E39" s="156"/>
      <c r="F39" s="156"/>
    </row>
    <row r="40" spans="1:9" ht="24.75" customHeight="1" x14ac:dyDescent="0.25">
      <c r="A40" s="153" t="s">
        <v>141</v>
      </c>
      <c r="B40" s="33" t="s">
        <v>84</v>
      </c>
      <c r="C40" s="160">
        <f>DETAILED!J585</f>
        <v>199.27710000000005</v>
      </c>
      <c r="D40" s="155" t="s">
        <v>0</v>
      </c>
      <c r="E40" s="156">
        <v>14932.16</v>
      </c>
      <c r="F40" s="156">
        <f t="shared" ref="F40" si="17">C40*E40</f>
        <v>2975637.5415360006</v>
      </c>
    </row>
    <row r="41" spans="1:9" ht="96" customHeight="1" x14ac:dyDescent="0.25">
      <c r="A41" s="147" t="s">
        <v>244</v>
      </c>
      <c r="B41" s="7" t="s">
        <v>101</v>
      </c>
      <c r="C41" s="148"/>
      <c r="D41" s="148"/>
      <c r="E41" s="149"/>
      <c r="F41" s="149"/>
    </row>
    <row r="42" spans="1:9" ht="18.75" customHeight="1" x14ac:dyDescent="0.25">
      <c r="A42" s="162" t="s">
        <v>103</v>
      </c>
      <c r="B42" s="83" t="s">
        <v>102</v>
      </c>
      <c r="C42" s="148">
        <f>DETAILED!J645</f>
        <v>13338.063000000002</v>
      </c>
      <c r="D42" s="148" t="s">
        <v>19</v>
      </c>
      <c r="E42" s="149">
        <v>90.32</v>
      </c>
      <c r="F42" s="149">
        <f t="shared" ref="F42" si="18">C42*E42</f>
        <v>1204693.8501600001</v>
      </c>
    </row>
    <row r="43" spans="1:9" ht="128.25" customHeight="1" x14ac:dyDescent="0.25">
      <c r="A43" s="162" t="s">
        <v>245</v>
      </c>
      <c r="B43" s="83" t="s">
        <v>134</v>
      </c>
      <c r="C43" s="148"/>
      <c r="D43" s="148"/>
      <c r="E43" s="149"/>
      <c r="F43" s="149"/>
    </row>
    <row r="44" spans="1:9" ht="33" customHeight="1" x14ac:dyDescent="0.25">
      <c r="A44" s="162" t="s">
        <v>127</v>
      </c>
      <c r="B44" s="83" t="s">
        <v>135</v>
      </c>
      <c r="C44" s="148">
        <f>DETAILED!J690</f>
        <v>830.22750000000008</v>
      </c>
      <c r="D44" s="148" t="s">
        <v>35</v>
      </c>
      <c r="E44" s="149">
        <v>695.99</v>
      </c>
      <c r="F44" s="149">
        <f t="shared" ref="F44" si="19">C44*E44</f>
        <v>577830.03772500006</v>
      </c>
    </row>
    <row r="45" spans="1:9" ht="67.5" customHeight="1" x14ac:dyDescent="0.25">
      <c r="A45" s="162" t="s">
        <v>276</v>
      </c>
      <c r="B45" s="83" t="s">
        <v>221</v>
      </c>
      <c r="C45" s="148">
        <f>DETAILED!J702</f>
        <v>7288.5</v>
      </c>
      <c r="D45" s="148" t="s">
        <v>1</v>
      </c>
      <c r="E45" s="149">
        <v>238.12</v>
      </c>
      <c r="F45" s="149">
        <f>C45*E45</f>
        <v>1735537.62</v>
      </c>
    </row>
    <row r="46" spans="1:9" ht="102" customHeight="1" x14ac:dyDescent="0.25">
      <c r="A46" s="162" t="s">
        <v>246</v>
      </c>
      <c r="B46" s="83" t="s">
        <v>222</v>
      </c>
      <c r="C46" s="148"/>
      <c r="D46" s="148"/>
      <c r="E46" s="149"/>
      <c r="F46" s="149"/>
    </row>
    <row r="47" spans="1:9" x14ac:dyDescent="0.25">
      <c r="A47" s="163" t="s">
        <v>180</v>
      </c>
      <c r="B47" s="37" t="s">
        <v>181</v>
      </c>
      <c r="C47" s="160">
        <v>117.75</v>
      </c>
      <c r="D47" s="155" t="s">
        <v>0</v>
      </c>
      <c r="E47" s="156">
        <v>13107.46</v>
      </c>
      <c r="F47" s="156">
        <f t="shared" ref="F47" si="20">C47*E47</f>
        <v>1543403.4149999998</v>
      </c>
    </row>
    <row r="48" spans="1:9" ht="70.5" customHeight="1" x14ac:dyDescent="0.25">
      <c r="A48" s="162" t="s">
        <v>285</v>
      </c>
      <c r="B48" s="316" t="s">
        <v>286</v>
      </c>
      <c r="C48" s="312">
        <v>6</v>
      </c>
      <c r="D48" s="313" t="s">
        <v>284</v>
      </c>
      <c r="E48" s="314">
        <v>263387.5</v>
      </c>
      <c r="F48" s="315">
        <f>E48*C48</f>
        <v>1580325</v>
      </c>
    </row>
    <row r="49" spans="1:8" x14ac:dyDescent="0.25">
      <c r="A49" s="320" t="s">
        <v>15</v>
      </c>
      <c r="B49" s="321"/>
      <c r="C49" s="321"/>
      <c r="D49" s="321"/>
      <c r="E49" s="322"/>
      <c r="F49" s="19">
        <f>SUM(F4:F48)</f>
        <v>4127195134.2769136</v>
      </c>
    </row>
    <row r="50" spans="1:8" x14ac:dyDescent="0.25">
      <c r="A50" s="164"/>
      <c r="B50" s="165"/>
      <c r="C50" s="166"/>
      <c r="D50" s="167"/>
      <c r="E50" s="164"/>
      <c r="F50" s="168"/>
    </row>
    <row r="51" spans="1:8" x14ac:dyDescent="0.25">
      <c r="A51" s="164"/>
      <c r="B51" s="165"/>
      <c r="C51" s="166"/>
      <c r="D51" s="167"/>
      <c r="E51" s="164"/>
      <c r="F51" s="168"/>
    </row>
    <row r="52" spans="1:8" x14ac:dyDescent="0.25">
      <c r="A52" s="164"/>
      <c r="B52" s="165"/>
      <c r="C52" s="166"/>
      <c r="D52" s="167"/>
      <c r="E52" s="164"/>
      <c r="F52" s="168"/>
    </row>
    <row r="53" spans="1:8" ht="14.4" x14ac:dyDescent="0.3">
      <c r="A53"/>
      <c r="B53"/>
      <c r="C53"/>
      <c r="D53"/>
      <c r="E53"/>
      <c r="F53"/>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x14ac:dyDescent="0.25">
      <c r="A60" s="164"/>
      <c r="B60" s="165"/>
      <c r="C60" s="166"/>
      <c r="D60" s="167"/>
      <c r="E60" s="164"/>
      <c r="F60" s="168"/>
    </row>
    <row r="61" spans="1:8" x14ac:dyDescent="0.25">
      <c r="A61" s="164"/>
      <c r="B61" s="165"/>
      <c r="C61" s="166"/>
      <c r="D61" s="167"/>
      <c r="E61" s="164"/>
      <c r="F61" s="168"/>
      <c r="H61" s="2"/>
    </row>
    <row r="62" spans="1:8" x14ac:dyDescent="0.25">
      <c r="A62" s="164"/>
      <c r="B62" s="165"/>
      <c r="C62" s="166"/>
      <c r="D62" s="167"/>
      <c r="E62" s="164"/>
      <c r="F62" s="168"/>
      <c r="H62" s="1" t="s">
        <v>21</v>
      </c>
    </row>
    <row r="63" spans="1:8" x14ac:dyDescent="0.25">
      <c r="A63" s="164"/>
      <c r="B63" s="165"/>
      <c r="C63" s="166"/>
      <c r="D63" s="167"/>
      <c r="E63" s="164"/>
      <c r="F63" s="168"/>
    </row>
    <row r="95" spans="1:6" ht="60" customHeight="1" x14ac:dyDescent="0.25">
      <c r="A95" s="319" t="s">
        <v>32</v>
      </c>
      <c r="B95" s="319"/>
      <c r="C95" s="319"/>
      <c r="D95" s="319"/>
      <c r="E95" s="319"/>
      <c r="F95" s="319"/>
    </row>
    <row r="96" spans="1:6" ht="22.8" x14ac:dyDescent="0.25">
      <c r="A96" s="142" t="s">
        <v>3</v>
      </c>
      <c r="B96" s="142" t="s">
        <v>4</v>
      </c>
      <c r="C96" s="143" t="s">
        <v>5</v>
      </c>
      <c r="D96" s="142" t="s">
        <v>6</v>
      </c>
      <c r="E96" s="142" t="s">
        <v>7</v>
      </c>
      <c r="F96" s="142" t="s">
        <v>8</v>
      </c>
    </row>
    <row r="97" spans="1:6" x14ac:dyDescent="0.25">
      <c r="A97" s="144">
        <v>1</v>
      </c>
      <c r="B97" s="144">
        <v>2</v>
      </c>
      <c r="C97" s="145">
        <v>3</v>
      </c>
      <c r="D97" s="146">
        <v>4</v>
      </c>
      <c r="E97" s="144">
        <v>5</v>
      </c>
      <c r="F97" s="144">
        <v>6</v>
      </c>
    </row>
    <row r="98" spans="1:6" ht="111.75" customHeight="1" x14ac:dyDescent="0.25">
      <c r="A98" s="169" t="s">
        <v>247</v>
      </c>
      <c r="B98" s="21" t="s">
        <v>22</v>
      </c>
      <c r="C98" s="151">
        <v>669</v>
      </c>
      <c r="D98" s="151" t="s">
        <v>2</v>
      </c>
      <c r="E98" s="152">
        <v>315.14</v>
      </c>
      <c r="F98" s="152">
        <f t="shared" ref="F98:F105" si="21">C98*E98</f>
        <v>210828.66</v>
      </c>
    </row>
    <row r="99" spans="1:6" ht="97.5" customHeight="1" x14ac:dyDescent="0.25">
      <c r="A99" s="169" t="s">
        <v>248</v>
      </c>
      <c r="B99" s="21" t="s">
        <v>23</v>
      </c>
      <c r="C99" s="151">
        <v>456.5</v>
      </c>
      <c r="D99" s="151" t="s">
        <v>2</v>
      </c>
      <c r="E99" s="152">
        <v>183.57</v>
      </c>
      <c r="F99" s="152">
        <f t="shared" si="21"/>
        <v>83799.705000000002</v>
      </c>
    </row>
    <row r="100" spans="1:6" ht="72" x14ac:dyDescent="0.25">
      <c r="A100" s="169" t="s">
        <v>249</v>
      </c>
      <c r="B100" s="21" t="s">
        <v>24</v>
      </c>
      <c r="C100" s="151">
        <v>334</v>
      </c>
      <c r="D100" s="151" t="s">
        <v>13</v>
      </c>
      <c r="E100" s="152">
        <v>317.06</v>
      </c>
      <c r="F100" s="152">
        <f t="shared" si="21"/>
        <v>105898.04</v>
      </c>
    </row>
    <row r="101" spans="1:6" ht="72" x14ac:dyDescent="0.25">
      <c r="A101" s="170" t="s">
        <v>250</v>
      </c>
      <c r="B101" s="23" t="s">
        <v>25</v>
      </c>
      <c r="C101" s="158">
        <v>668</v>
      </c>
      <c r="D101" s="158" t="s">
        <v>2</v>
      </c>
      <c r="E101" s="159">
        <v>185.58</v>
      </c>
      <c r="F101" s="159">
        <f t="shared" si="21"/>
        <v>123967.44</v>
      </c>
    </row>
    <row r="102" spans="1:6" ht="72" x14ac:dyDescent="0.25">
      <c r="A102" s="170" t="s">
        <v>27</v>
      </c>
      <c r="B102" s="23" t="s">
        <v>26</v>
      </c>
      <c r="C102" s="158">
        <v>200.6</v>
      </c>
      <c r="D102" s="158" t="s">
        <v>20</v>
      </c>
      <c r="E102" s="159">
        <v>228.65</v>
      </c>
      <c r="F102" s="159">
        <f t="shared" si="21"/>
        <v>45867.19</v>
      </c>
    </row>
    <row r="103" spans="1:6" ht="96" x14ac:dyDescent="0.25">
      <c r="A103" s="170" t="s">
        <v>251</v>
      </c>
      <c r="B103" s="23" t="s">
        <v>28</v>
      </c>
      <c r="C103" s="150">
        <v>10833</v>
      </c>
      <c r="D103" s="148" t="s">
        <v>13</v>
      </c>
      <c r="E103" s="149">
        <v>37.090000000000003</v>
      </c>
      <c r="F103" s="149">
        <f t="shared" si="21"/>
        <v>401795.97000000003</v>
      </c>
    </row>
    <row r="104" spans="1:6" ht="117.75" customHeight="1" x14ac:dyDescent="0.25">
      <c r="A104" s="170" t="s">
        <v>252</v>
      </c>
      <c r="B104" s="23" t="s">
        <v>29</v>
      </c>
      <c r="C104" s="148">
        <v>143.22</v>
      </c>
      <c r="D104" s="148" t="s">
        <v>19</v>
      </c>
      <c r="E104" s="149">
        <v>85.47</v>
      </c>
      <c r="F104" s="149">
        <f t="shared" si="21"/>
        <v>12241.0134</v>
      </c>
    </row>
    <row r="105" spans="1:6" ht="192" x14ac:dyDescent="0.25">
      <c r="A105" s="171" t="s">
        <v>253</v>
      </c>
      <c r="B105" s="25" t="s">
        <v>31</v>
      </c>
      <c r="C105" s="148">
        <v>550</v>
      </c>
      <c r="D105" s="148" t="s">
        <v>0</v>
      </c>
      <c r="E105" s="149">
        <v>214.38</v>
      </c>
      <c r="F105" s="149">
        <f t="shared" si="21"/>
        <v>117909</v>
      </c>
    </row>
    <row r="106" spans="1:6" x14ac:dyDescent="0.25">
      <c r="A106" s="320" t="s">
        <v>18</v>
      </c>
      <c r="B106" s="321"/>
      <c r="C106" s="321"/>
      <c r="D106" s="321"/>
      <c r="E106" s="322"/>
      <c r="F106" s="19">
        <f>SUM(F98:F105)</f>
        <v>1102307.0183999999</v>
      </c>
    </row>
    <row r="107" spans="1:6" x14ac:dyDescent="0.25">
      <c r="A107" s="164"/>
      <c r="B107" s="165"/>
      <c r="C107" s="166"/>
      <c r="D107" s="167"/>
      <c r="E107" s="164"/>
      <c r="F107" s="168"/>
    </row>
    <row r="108" spans="1:6" x14ac:dyDescent="0.25">
      <c r="A108" s="164"/>
      <c r="B108" s="165"/>
      <c r="C108" s="166"/>
      <c r="D108" s="167"/>
      <c r="E108" s="164"/>
      <c r="F108" s="168"/>
    </row>
    <row r="109" spans="1:6" x14ac:dyDescent="0.25">
      <c r="A109" s="164"/>
      <c r="B109" s="165"/>
      <c r="C109" s="166"/>
      <c r="D109" s="167"/>
      <c r="E109" s="164"/>
      <c r="F109" s="168"/>
    </row>
    <row r="110" spans="1:6" x14ac:dyDescent="0.25">
      <c r="A110" s="164"/>
      <c r="B110" s="165"/>
      <c r="C110" s="166"/>
      <c r="D110" s="167"/>
      <c r="E110" s="164"/>
      <c r="F110" s="168"/>
    </row>
    <row r="111" spans="1:6" x14ac:dyDescent="0.25">
      <c r="A111" s="164"/>
      <c r="B111" s="165"/>
      <c r="C111" s="166"/>
      <c r="D111" s="167"/>
      <c r="E111" s="164"/>
      <c r="F111" s="168"/>
    </row>
    <row r="112" spans="1:6" x14ac:dyDescent="0.25">
      <c r="A112" s="164"/>
      <c r="B112" s="165"/>
      <c r="C112" s="166"/>
      <c r="D112" s="167"/>
      <c r="E112" s="164"/>
      <c r="F112" s="168"/>
    </row>
    <row r="113" spans="1:6" x14ac:dyDescent="0.25">
      <c r="A113" s="164"/>
      <c r="B113" s="165"/>
      <c r="C113" s="166"/>
      <c r="D113" s="167"/>
      <c r="E113" s="164"/>
      <c r="F113" s="168"/>
    </row>
    <row r="114" spans="1:6" x14ac:dyDescent="0.25">
      <c r="A114" s="164"/>
      <c r="B114" s="165"/>
      <c r="C114" s="166"/>
      <c r="D114" s="167"/>
      <c r="E114" s="164"/>
      <c r="F114" s="168"/>
    </row>
    <row r="115" spans="1:6" x14ac:dyDescent="0.25">
      <c r="A115" s="164"/>
      <c r="B115" s="165"/>
      <c r="C115" s="166"/>
      <c r="D115" s="167"/>
      <c r="E115" s="164"/>
      <c r="F115" s="168"/>
    </row>
    <row r="116" spans="1:6" x14ac:dyDescent="0.25">
      <c r="A116" s="164"/>
      <c r="B116" s="165"/>
      <c r="C116" s="166"/>
      <c r="D116" s="167"/>
      <c r="E116" s="164"/>
      <c r="F116" s="168"/>
    </row>
  </sheetData>
  <mergeCells count="4">
    <mergeCell ref="A1:F1"/>
    <mergeCell ref="A49:E49"/>
    <mergeCell ref="A95:F95"/>
    <mergeCell ref="A106:E106"/>
  </mergeCells>
  <pageMargins left="0.7" right="0.45" top="0.7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8"/>
  <sheetViews>
    <sheetView tabSelected="1" topLeftCell="A425" zoomScale="145" zoomScaleNormal="145" workbookViewId="0">
      <selection activeCell="F436" sqref="F436"/>
    </sheetView>
  </sheetViews>
  <sheetFormatPr defaultColWidth="9.109375" defaultRowHeight="13.8" x14ac:dyDescent="0.25"/>
  <cols>
    <col min="1" max="1" width="11.44140625" style="1" customWidth="1"/>
    <col min="2" max="2" width="31.33203125" style="1" customWidth="1"/>
    <col min="3" max="3" width="6.88671875" style="1" customWidth="1"/>
    <col min="4" max="4" width="1.88671875" style="1" customWidth="1"/>
    <col min="5" max="5" width="7.88671875" style="1" customWidth="1"/>
    <col min="6" max="6" width="5.88671875" style="1" customWidth="1"/>
    <col min="7" max="7" width="2.5546875" style="1" customWidth="1"/>
    <col min="8" max="8" width="9" style="1" customWidth="1"/>
    <col min="9" max="9" width="8.88671875" style="1" customWidth="1"/>
    <col min="10" max="10" width="10.33203125" style="224" customWidth="1"/>
    <col min="11" max="11" width="4.5546875" style="224" customWidth="1"/>
    <col min="12" max="16384" width="9.109375" style="1"/>
  </cols>
  <sheetData>
    <row r="1" spans="1:13" ht="75" customHeight="1" x14ac:dyDescent="0.25">
      <c r="A1" s="387" t="s">
        <v>227</v>
      </c>
      <c r="B1" s="388"/>
      <c r="C1" s="388"/>
      <c r="D1" s="388"/>
      <c r="E1" s="388"/>
      <c r="F1" s="388"/>
      <c r="G1" s="388"/>
      <c r="H1" s="388"/>
      <c r="I1" s="388"/>
      <c r="J1" s="388"/>
      <c r="K1" s="389"/>
      <c r="L1" s="172"/>
    </row>
    <row r="2" spans="1:13" ht="26.4" customHeight="1" x14ac:dyDescent="0.25">
      <c r="A2" s="129" t="s">
        <v>9</v>
      </c>
      <c r="B2" s="129" t="s">
        <v>10</v>
      </c>
      <c r="C2" s="395" t="s">
        <v>11</v>
      </c>
      <c r="D2" s="395"/>
      <c r="E2" s="395"/>
      <c r="F2" s="395"/>
      <c r="G2" s="395"/>
      <c r="H2" s="395"/>
      <c r="I2" s="395"/>
      <c r="J2" s="390" t="s">
        <v>5</v>
      </c>
      <c r="K2" s="391"/>
      <c r="L2" s="172"/>
    </row>
    <row r="3" spans="1:13" x14ac:dyDescent="0.25">
      <c r="A3" s="129">
        <v>1</v>
      </c>
      <c r="B3" s="8">
        <v>2</v>
      </c>
      <c r="C3" s="394">
        <v>3</v>
      </c>
      <c r="D3" s="394"/>
      <c r="E3" s="394"/>
      <c r="F3" s="394"/>
      <c r="G3" s="394"/>
      <c r="H3" s="394"/>
      <c r="I3" s="394"/>
      <c r="J3" s="392">
        <v>4</v>
      </c>
      <c r="K3" s="393"/>
      <c r="L3" s="172"/>
      <c r="M3" s="172"/>
    </row>
    <row r="4" spans="1:13" ht="55.5" customHeight="1" x14ac:dyDescent="0.25">
      <c r="A4" s="344" t="s">
        <v>33</v>
      </c>
      <c r="B4" s="377" t="s">
        <v>34</v>
      </c>
      <c r="C4" s="396"/>
      <c r="D4" s="397"/>
      <c r="E4" s="397"/>
      <c r="F4" s="397"/>
      <c r="G4" s="397"/>
      <c r="H4" s="22"/>
      <c r="I4" s="22"/>
      <c r="J4" s="28"/>
      <c r="K4" s="173"/>
    </row>
    <row r="5" spans="1:13" x14ac:dyDescent="0.25">
      <c r="A5" s="345"/>
      <c r="B5" s="374"/>
      <c r="C5" s="398"/>
      <c r="D5" s="399"/>
      <c r="E5" s="111"/>
      <c r="F5" s="128"/>
      <c r="G5" s="128"/>
      <c r="H5" s="128"/>
      <c r="I5" s="128"/>
      <c r="J5" s="29"/>
      <c r="K5" s="174"/>
    </row>
    <row r="6" spans="1:13" x14ac:dyDescent="0.25">
      <c r="A6" s="345"/>
      <c r="B6" s="374"/>
      <c r="C6" s="342" t="s">
        <v>36</v>
      </c>
      <c r="D6" s="343"/>
      <c r="E6" s="343"/>
      <c r="F6" s="343"/>
      <c r="G6" s="343"/>
      <c r="H6" s="128"/>
      <c r="I6" s="128"/>
      <c r="J6" s="29"/>
      <c r="K6" s="174"/>
    </row>
    <row r="7" spans="1:13" x14ac:dyDescent="0.25">
      <c r="A7" s="345"/>
      <c r="B7" s="374"/>
      <c r="C7" s="130">
        <v>7800</v>
      </c>
      <c r="D7" s="128" t="s">
        <v>12</v>
      </c>
      <c r="E7" s="111">
        <v>50</v>
      </c>
      <c r="F7" s="30"/>
      <c r="G7" s="128" t="s">
        <v>17</v>
      </c>
      <c r="H7" s="31">
        <f>ROUND((C7*E7),3)</f>
        <v>390000</v>
      </c>
      <c r="I7" s="31" t="s">
        <v>35</v>
      </c>
      <c r="J7" s="29">
        <f>H7</f>
        <v>390000</v>
      </c>
      <c r="K7" s="174" t="s">
        <v>35</v>
      </c>
    </row>
    <row r="8" spans="1:13" x14ac:dyDescent="0.25">
      <c r="A8" s="346"/>
      <c r="B8" s="400"/>
      <c r="C8" s="91"/>
      <c r="D8" s="32"/>
      <c r="E8" s="92"/>
      <c r="F8" s="32"/>
      <c r="G8" s="32"/>
      <c r="H8" s="32"/>
      <c r="I8" s="32"/>
      <c r="J8" s="93"/>
      <c r="K8" s="175"/>
    </row>
    <row r="9" spans="1:13" ht="15" customHeight="1" x14ac:dyDescent="0.25">
      <c r="A9" s="344" t="s">
        <v>153</v>
      </c>
      <c r="B9" s="347" t="s">
        <v>152</v>
      </c>
      <c r="C9" s="130"/>
      <c r="D9" s="128"/>
      <c r="E9" s="111"/>
      <c r="F9" s="128"/>
      <c r="G9" s="128"/>
      <c r="H9" s="128"/>
      <c r="I9" s="128"/>
      <c r="J9" s="29"/>
      <c r="K9" s="174"/>
    </row>
    <row r="10" spans="1:13" ht="24" customHeight="1" x14ac:dyDescent="0.25">
      <c r="A10" s="345"/>
      <c r="B10" s="348"/>
      <c r="C10" s="342" t="s">
        <v>154</v>
      </c>
      <c r="D10" s="343"/>
      <c r="E10" s="343"/>
      <c r="F10" s="343"/>
      <c r="G10" s="128"/>
      <c r="H10" s="128">
        <v>159</v>
      </c>
      <c r="I10" s="128" t="s">
        <v>14</v>
      </c>
      <c r="J10" s="94">
        <f>H10</f>
        <v>159</v>
      </c>
      <c r="K10" s="174" t="s">
        <v>14</v>
      </c>
    </row>
    <row r="11" spans="1:13" x14ac:dyDescent="0.25">
      <c r="A11" s="345"/>
      <c r="B11" s="348"/>
      <c r="C11" s="130"/>
      <c r="D11" s="128"/>
      <c r="E11" s="111"/>
      <c r="F11" s="128"/>
      <c r="G11" s="128"/>
      <c r="H11" s="128"/>
      <c r="I11" s="128"/>
      <c r="J11" s="29"/>
      <c r="K11" s="174"/>
    </row>
    <row r="12" spans="1:13" x14ac:dyDescent="0.25">
      <c r="A12" s="345"/>
      <c r="B12" s="348"/>
      <c r="C12" s="130"/>
      <c r="D12" s="128"/>
      <c r="E12" s="111"/>
      <c r="F12" s="128"/>
      <c r="G12" s="128"/>
      <c r="H12" s="128"/>
      <c r="I12" s="128"/>
      <c r="J12" s="29"/>
      <c r="K12" s="174"/>
    </row>
    <row r="13" spans="1:13" x14ac:dyDescent="0.25">
      <c r="A13" s="345"/>
      <c r="B13" s="348"/>
      <c r="C13" s="130"/>
      <c r="D13" s="128"/>
      <c r="E13" s="111"/>
      <c r="F13" s="128"/>
      <c r="G13" s="128"/>
      <c r="H13" s="128"/>
      <c r="I13" s="128"/>
      <c r="J13" s="29"/>
      <c r="K13" s="174"/>
    </row>
    <row r="14" spans="1:13" x14ac:dyDescent="0.25">
      <c r="A14" s="346"/>
      <c r="B14" s="349"/>
      <c r="C14" s="91"/>
      <c r="D14" s="32"/>
      <c r="E14" s="92"/>
      <c r="F14" s="32"/>
      <c r="G14" s="32"/>
      <c r="H14" s="32"/>
      <c r="I14" s="32"/>
      <c r="J14" s="93"/>
      <c r="K14" s="175"/>
    </row>
    <row r="15" spans="1:13" x14ac:dyDescent="0.25">
      <c r="A15" s="344" t="s">
        <v>155</v>
      </c>
      <c r="B15" s="347" t="s">
        <v>156</v>
      </c>
      <c r="C15" s="130"/>
      <c r="D15" s="128"/>
      <c r="E15" s="111"/>
      <c r="F15" s="128"/>
      <c r="G15" s="128"/>
      <c r="H15" s="128"/>
      <c r="I15" s="128"/>
      <c r="J15" s="29"/>
      <c r="K15" s="174"/>
    </row>
    <row r="16" spans="1:13" x14ac:dyDescent="0.25">
      <c r="A16" s="345"/>
      <c r="B16" s="348"/>
      <c r="C16" s="130"/>
      <c r="D16" s="128"/>
      <c r="E16" s="111"/>
      <c r="F16" s="128"/>
      <c r="G16" s="128"/>
      <c r="H16" s="128"/>
      <c r="I16" s="128"/>
      <c r="J16" s="29"/>
      <c r="K16" s="174"/>
    </row>
    <row r="17" spans="1:11" x14ac:dyDescent="0.25">
      <c r="A17" s="345"/>
      <c r="B17" s="348"/>
      <c r="C17" s="130"/>
      <c r="D17" s="128"/>
      <c r="E17" s="111"/>
      <c r="F17" s="128"/>
      <c r="G17" s="128"/>
      <c r="H17" s="128"/>
      <c r="I17" s="128"/>
      <c r="J17" s="29"/>
      <c r="K17" s="174"/>
    </row>
    <row r="18" spans="1:11" x14ac:dyDescent="0.25">
      <c r="A18" s="345"/>
      <c r="B18" s="348"/>
      <c r="C18" s="130"/>
      <c r="D18" s="128"/>
      <c r="E18" s="111"/>
      <c r="F18" s="128"/>
      <c r="G18" s="128"/>
      <c r="H18" s="128"/>
      <c r="I18" s="128"/>
      <c r="J18" s="29"/>
      <c r="K18" s="174"/>
    </row>
    <row r="19" spans="1:11" x14ac:dyDescent="0.25">
      <c r="A19" s="345"/>
      <c r="B19" s="348"/>
      <c r="C19" s="342" t="s">
        <v>157</v>
      </c>
      <c r="D19" s="343"/>
      <c r="E19" s="343"/>
      <c r="F19" s="343"/>
      <c r="G19" s="128"/>
      <c r="H19" s="128">
        <v>15</v>
      </c>
      <c r="I19" s="128" t="s">
        <v>14</v>
      </c>
      <c r="J19" s="94">
        <f>H19</f>
        <v>15</v>
      </c>
      <c r="K19" s="174" t="s">
        <v>14</v>
      </c>
    </row>
    <row r="20" spans="1:11" ht="55.5" customHeight="1" x14ac:dyDescent="0.25">
      <c r="A20" s="346"/>
      <c r="B20" s="349"/>
      <c r="C20" s="130"/>
      <c r="D20" s="128"/>
      <c r="E20" s="111"/>
      <c r="F20" s="128"/>
      <c r="G20" s="128"/>
      <c r="H20" s="128"/>
      <c r="I20" s="128"/>
      <c r="J20" s="29"/>
      <c r="K20" s="174"/>
    </row>
    <row r="21" spans="1:11" ht="52.5" customHeight="1" x14ac:dyDescent="0.25">
      <c r="A21" s="112" t="s">
        <v>158</v>
      </c>
      <c r="B21" s="347" t="s">
        <v>37</v>
      </c>
      <c r="C21" s="401"/>
      <c r="D21" s="402"/>
      <c r="E21" s="402"/>
      <c r="F21" s="402"/>
      <c r="G21" s="402"/>
      <c r="H21" s="402"/>
      <c r="I21" s="132"/>
      <c r="J21" s="26"/>
      <c r="K21" s="173"/>
    </row>
    <row r="22" spans="1:11" x14ac:dyDescent="0.25">
      <c r="A22" s="34"/>
      <c r="B22" s="348"/>
      <c r="C22" s="18"/>
      <c r="D22" s="116"/>
      <c r="E22" s="116"/>
      <c r="F22" s="116"/>
      <c r="G22" s="116"/>
      <c r="H22" s="116"/>
      <c r="I22" s="116"/>
      <c r="J22" s="17"/>
      <c r="K22" s="174"/>
    </row>
    <row r="23" spans="1:11" x14ac:dyDescent="0.25">
      <c r="A23" s="34"/>
      <c r="B23" s="348"/>
      <c r="C23" s="328"/>
      <c r="D23" s="329"/>
      <c r="E23" s="329"/>
      <c r="F23" s="116"/>
      <c r="G23" s="116"/>
      <c r="H23" s="116"/>
      <c r="I23" s="116"/>
      <c r="J23" s="17"/>
      <c r="K23" s="174"/>
    </row>
    <row r="24" spans="1:11" x14ac:dyDescent="0.25">
      <c r="A24" s="113"/>
      <c r="B24" s="348"/>
      <c r="C24" s="328"/>
      <c r="D24" s="329"/>
      <c r="E24" s="329"/>
      <c r="F24" s="329"/>
      <c r="G24" s="329"/>
      <c r="H24" s="116"/>
      <c r="I24" s="116"/>
      <c r="J24" s="17"/>
      <c r="K24" s="174"/>
    </row>
    <row r="25" spans="1:11" x14ac:dyDescent="0.25">
      <c r="A25" s="113"/>
      <c r="B25" s="348"/>
      <c r="C25" s="328"/>
      <c r="D25" s="329"/>
      <c r="E25" s="329"/>
      <c r="F25" s="106"/>
      <c r="G25" s="116"/>
      <c r="H25" s="116"/>
      <c r="I25" s="116"/>
      <c r="J25" s="17"/>
      <c r="K25" s="174"/>
    </row>
    <row r="26" spans="1:11" x14ac:dyDescent="0.25">
      <c r="A26" s="113"/>
      <c r="B26" s="348"/>
      <c r="C26" s="339"/>
      <c r="D26" s="332"/>
      <c r="E26" s="115"/>
      <c r="F26" s="115"/>
      <c r="G26" s="103"/>
      <c r="H26" s="116"/>
      <c r="I26" s="116"/>
      <c r="J26" s="17"/>
      <c r="K26" s="174"/>
    </row>
    <row r="27" spans="1:11" x14ac:dyDescent="0.25">
      <c r="A27" s="113"/>
      <c r="B27" s="348"/>
      <c r="C27" s="18"/>
      <c r="D27" s="116"/>
      <c r="E27" s="103"/>
      <c r="F27" s="116"/>
      <c r="G27" s="116"/>
      <c r="H27" s="116"/>
      <c r="I27" s="116"/>
      <c r="J27" s="17"/>
      <c r="K27" s="174"/>
    </row>
    <row r="28" spans="1:11" x14ac:dyDescent="0.25">
      <c r="A28" s="113"/>
      <c r="B28" s="348"/>
      <c r="C28" s="328"/>
      <c r="D28" s="329"/>
      <c r="E28" s="329"/>
      <c r="F28" s="116"/>
      <c r="G28" s="116"/>
      <c r="H28" s="116"/>
      <c r="I28" s="116"/>
      <c r="J28" s="17"/>
      <c r="K28" s="174"/>
    </row>
    <row r="29" spans="1:11" ht="15.75" customHeight="1" x14ac:dyDescent="0.25">
      <c r="A29" s="113"/>
      <c r="B29" s="348"/>
      <c r="J29" s="17"/>
      <c r="K29" s="174"/>
    </row>
    <row r="30" spans="1:11" ht="26.25" customHeight="1" x14ac:dyDescent="0.25">
      <c r="A30" s="113"/>
      <c r="B30" s="348"/>
      <c r="C30" s="325" t="s">
        <v>254</v>
      </c>
      <c r="D30" s="326"/>
      <c r="E30" s="326"/>
      <c r="F30" s="326"/>
      <c r="G30" s="326"/>
      <c r="H30" s="326"/>
      <c r="I30" s="327"/>
      <c r="J30" s="17"/>
      <c r="K30" s="174"/>
    </row>
    <row r="31" spans="1:11" x14ac:dyDescent="0.25">
      <c r="A31" s="113" t="s">
        <v>38</v>
      </c>
      <c r="B31" s="114" t="s">
        <v>39</v>
      </c>
      <c r="C31" s="18"/>
      <c r="D31" s="116"/>
      <c r="E31" s="103"/>
      <c r="F31" s="116"/>
      <c r="G31" s="116"/>
      <c r="H31" s="116"/>
      <c r="I31" s="116"/>
      <c r="J31" s="17"/>
      <c r="K31" s="174"/>
    </row>
    <row r="32" spans="1:11" ht="21" customHeight="1" x14ac:dyDescent="0.25">
      <c r="A32" s="6"/>
      <c r="B32" s="11"/>
      <c r="C32" s="18">
        <v>22</v>
      </c>
      <c r="D32" s="116"/>
      <c r="E32" s="106" t="s">
        <v>40</v>
      </c>
      <c r="F32" s="116"/>
      <c r="G32" s="116"/>
      <c r="H32" s="116"/>
      <c r="I32" s="116"/>
      <c r="J32" s="323" t="s">
        <v>275</v>
      </c>
      <c r="K32" s="324"/>
    </row>
    <row r="33" spans="1:11" x14ac:dyDescent="0.25">
      <c r="A33" s="6"/>
      <c r="B33" s="11"/>
      <c r="C33" s="18">
        <v>4500</v>
      </c>
      <c r="D33" s="116" t="s">
        <v>12</v>
      </c>
      <c r="E33" s="106">
        <f>C32</f>
        <v>22</v>
      </c>
      <c r="F33" s="116"/>
      <c r="G33" s="116" t="s">
        <v>17</v>
      </c>
      <c r="H33" s="106">
        <f>C33*E33</f>
        <v>99000</v>
      </c>
      <c r="I33" s="116" t="s">
        <v>0</v>
      </c>
      <c r="J33" s="17"/>
      <c r="K33" s="174"/>
    </row>
    <row r="34" spans="1:11" x14ac:dyDescent="0.25">
      <c r="A34" s="6"/>
      <c r="B34" s="11"/>
      <c r="C34" s="18" t="s">
        <v>41</v>
      </c>
      <c r="D34" s="116"/>
      <c r="E34" s="106"/>
      <c r="F34" s="116"/>
      <c r="G34" s="116" t="s">
        <v>17</v>
      </c>
      <c r="H34" s="106">
        <f>H33*0.6</f>
        <v>59400</v>
      </c>
      <c r="I34" s="116" t="s">
        <v>0</v>
      </c>
      <c r="J34" s="17"/>
      <c r="K34" s="174"/>
    </row>
    <row r="35" spans="1:11" x14ac:dyDescent="0.25">
      <c r="A35" s="6"/>
      <c r="B35" s="11"/>
      <c r="C35" s="18"/>
      <c r="D35" s="116"/>
      <c r="E35" s="106"/>
      <c r="F35" s="116"/>
      <c r="G35" s="116"/>
      <c r="H35" s="106"/>
      <c r="I35" s="116"/>
      <c r="J35" s="17"/>
      <c r="K35" s="174"/>
    </row>
    <row r="36" spans="1:11" ht="18" customHeight="1" x14ac:dyDescent="0.25">
      <c r="A36" s="6"/>
      <c r="B36" s="11"/>
      <c r="C36" s="328" t="s">
        <v>42</v>
      </c>
      <c r="D36" s="329"/>
      <c r="E36" s="329"/>
      <c r="F36" s="172"/>
      <c r="G36" s="116"/>
      <c r="H36" s="116">
        <f>0.45*0.45*0.45</f>
        <v>9.1125000000000012E-2</v>
      </c>
      <c r="I36" s="116" t="s">
        <v>0</v>
      </c>
      <c r="J36" s="17"/>
      <c r="K36" s="174"/>
    </row>
    <row r="37" spans="1:11" ht="18" customHeight="1" x14ac:dyDescent="0.25">
      <c r="A37" s="115"/>
      <c r="B37" s="11"/>
      <c r="C37" s="328" t="s">
        <v>43</v>
      </c>
      <c r="D37" s="329"/>
      <c r="E37" s="329"/>
      <c r="F37" s="116"/>
      <c r="G37" s="116"/>
      <c r="H37" s="36">
        <f>H34/H36</f>
        <v>651851.8518518518</v>
      </c>
      <c r="I37" s="36" t="s">
        <v>14</v>
      </c>
      <c r="J37" s="41">
        <f>H37</f>
        <v>651851.8518518518</v>
      </c>
      <c r="K37" s="176" t="s">
        <v>14</v>
      </c>
    </row>
    <row r="38" spans="1:11" ht="18" customHeight="1" x14ac:dyDescent="0.25">
      <c r="A38" s="115"/>
      <c r="B38" s="11"/>
      <c r="C38" s="105"/>
      <c r="D38" s="106"/>
      <c r="E38" s="106"/>
      <c r="F38" s="172"/>
      <c r="G38" s="116"/>
      <c r="H38" s="116"/>
      <c r="I38" s="116"/>
      <c r="J38" s="17"/>
      <c r="K38" s="174"/>
    </row>
    <row r="39" spans="1:11" ht="18" customHeight="1" x14ac:dyDescent="0.25">
      <c r="A39" s="115"/>
      <c r="B39" s="11"/>
      <c r="C39" s="255" t="s">
        <v>191</v>
      </c>
      <c r="D39" s="106"/>
      <c r="E39" s="106"/>
      <c r="F39" s="172"/>
      <c r="G39" s="116"/>
      <c r="H39" s="116"/>
      <c r="I39" s="116"/>
      <c r="J39" s="17"/>
      <c r="K39" s="174"/>
    </row>
    <row r="40" spans="1:11" ht="24" customHeight="1" x14ac:dyDescent="0.25">
      <c r="A40" s="115"/>
      <c r="B40" s="11"/>
      <c r="C40" s="18">
        <v>4</v>
      </c>
      <c r="D40" s="116"/>
      <c r="E40" s="106" t="s">
        <v>40</v>
      </c>
      <c r="F40" s="116"/>
      <c r="G40" s="116"/>
      <c r="H40" s="116"/>
      <c r="I40" s="116"/>
      <c r="J40" s="96"/>
      <c r="K40" s="177"/>
    </row>
    <row r="41" spans="1:11" ht="24" customHeight="1" x14ac:dyDescent="0.25">
      <c r="A41" s="6"/>
      <c r="B41" s="35"/>
      <c r="C41" s="18">
        <v>20</v>
      </c>
      <c r="D41" s="116" t="s">
        <v>12</v>
      </c>
      <c r="E41" s="106">
        <f>C40</f>
        <v>4</v>
      </c>
      <c r="F41" s="116"/>
      <c r="G41" s="116" t="s">
        <v>17</v>
      </c>
      <c r="H41" s="106">
        <f>C41*E41</f>
        <v>80</v>
      </c>
      <c r="I41" s="116" t="s">
        <v>0</v>
      </c>
      <c r="J41" s="96"/>
      <c r="K41" s="177"/>
    </row>
    <row r="42" spans="1:11" ht="24" customHeight="1" x14ac:dyDescent="0.25">
      <c r="A42" s="6"/>
      <c r="B42" s="35"/>
      <c r="C42" s="18" t="s">
        <v>41</v>
      </c>
      <c r="D42" s="116"/>
      <c r="E42" s="106"/>
      <c r="F42" s="116"/>
      <c r="G42" s="116" t="s">
        <v>17</v>
      </c>
      <c r="H42" s="106">
        <f>H41*0.6</f>
        <v>48</v>
      </c>
      <c r="I42" s="116" t="s">
        <v>0</v>
      </c>
      <c r="J42" s="96"/>
      <c r="K42" s="177"/>
    </row>
    <row r="43" spans="1:11" ht="24" customHeight="1" x14ac:dyDescent="0.25">
      <c r="A43" s="6"/>
      <c r="B43" s="35"/>
      <c r="C43" s="328" t="s">
        <v>42</v>
      </c>
      <c r="D43" s="329"/>
      <c r="E43" s="329"/>
      <c r="F43" s="172"/>
      <c r="G43" s="116"/>
      <c r="H43" s="116">
        <f>0.45*0.45*0.45</f>
        <v>9.1125000000000012E-2</v>
      </c>
      <c r="I43" s="116" t="s">
        <v>0</v>
      </c>
      <c r="J43" s="96"/>
      <c r="K43" s="177"/>
    </row>
    <row r="44" spans="1:11" ht="24" customHeight="1" x14ac:dyDescent="0.25">
      <c r="A44" s="6"/>
      <c r="B44" s="35"/>
      <c r="C44" s="328" t="s">
        <v>43</v>
      </c>
      <c r="D44" s="329"/>
      <c r="E44" s="329"/>
      <c r="F44" s="116"/>
      <c r="G44" s="116"/>
      <c r="H44" s="36">
        <f>H42/H43</f>
        <v>526.74897119341563</v>
      </c>
      <c r="I44" s="36" t="s">
        <v>14</v>
      </c>
      <c r="J44" s="96">
        <f>H44</f>
        <v>526.74897119341563</v>
      </c>
      <c r="K44" s="177" t="s">
        <v>14</v>
      </c>
    </row>
    <row r="45" spans="1:11" ht="24" customHeight="1" x14ac:dyDescent="0.25">
      <c r="A45" s="6"/>
      <c r="B45" s="35"/>
      <c r="C45" s="105"/>
      <c r="D45" s="106"/>
      <c r="E45" s="106"/>
      <c r="F45" s="116"/>
      <c r="G45" s="116"/>
      <c r="H45" s="36"/>
      <c r="I45" s="36"/>
      <c r="J45" s="96"/>
      <c r="K45" s="177"/>
    </row>
    <row r="46" spans="1:11" ht="24" customHeight="1" x14ac:dyDescent="0.25">
      <c r="A46" s="6"/>
      <c r="B46" s="35"/>
      <c r="C46" s="105"/>
      <c r="D46" s="106"/>
      <c r="E46" s="106"/>
      <c r="F46" s="116"/>
      <c r="G46" s="116"/>
      <c r="H46" s="36"/>
      <c r="I46" s="36"/>
      <c r="J46" s="96"/>
      <c r="K46" s="177"/>
    </row>
    <row r="47" spans="1:11" ht="24" customHeight="1" x14ac:dyDescent="0.25">
      <c r="A47" s="6"/>
      <c r="B47" s="35"/>
      <c r="C47" s="325" t="s">
        <v>255</v>
      </c>
      <c r="D47" s="326"/>
      <c r="E47" s="326"/>
      <c r="F47" s="326"/>
      <c r="G47" s="326"/>
      <c r="H47" s="326"/>
      <c r="I47" s="327"/>
      <c r="J47" s="96"/>
      <c r="K47" s="177"/>
    </row>
    <row r="48" spans="1:11" ht="24" customHeight="1" x14ac:dyDescent="0.25">
      <c r="A48" s="6"/>
      <c r="B48" s="35"/>
      <c r="C48" s="18"/>
      <c r="D48" s="116"/>
      <c r="E48" s="103"/>
      <c r="F48" s="116"/>
      <c r="G48" s="116"/>
      <c r="H48" s="116"/>
      <c r="I48" s="116"/>
      <c r="J48" s="96"/>
      <c r="K48" s="177"/>
    </row>
    <row r="49" spans="1:11" ht="24" customHeight="1" x14ac:dyDescent="0.25">
      <c r="A49" s="6"/>
      <c r="B49" s="35"/>
      <c r="C49" s="18">
        <v>22</v>
      </c>
      <c r="D49" s="116"/>
      <c r="E49" s="106" t="s">
        <v>40</v>
      </c>
      <c r="F49" s="116"/>
      <c r="G49" s="116"/>
      <c r="H49" s="323" t="s">
        <v>275</v>
      </c>
      <c r="I49" s="324"/>
      <c r="J49" s="323"/>
      <c r="K49" s="324"/>
    </row>
    <row r="50" spans="1:11" ht="24" customHeight="1" x14ac:dyDescent="0.25">
      <c r="A50" s="6"/>
      <c r="B50" s="35"/>
      <c r="C50" s="18">
        <v>2300</v>
      </c>
      <c r="D50" s="116" t="s">
        <v>12</v>
      </c>
      <c r="E50" s="106">
        <f>C49</f>
        <v>22</v>
      </c>
      <c r="F50" s="116"/>
      <c r="G50" s="116" t="s">
        <v>17</v>
      </c>
      <c r="H50" s="106">
        <f>C50*E50</f>
        <v>50600</v>
      </c>
      <c r="I50" s="116" t="s">
        <v>0</v>
      </c>
      <c r="J50" s="96"/>
      <c r="K50" s="177"/>
    </row>
    <row r="51" spans="1:11" ht="24" customHeight="1" x14ac:dyDescent="0.25">
      <c r="A51" s="6"/>
      <c r="B51" s="35"/>
      <c r="C51" s="18" t="s">
        <v>41</v>
      </c>
      <c r="D51" s="116"/>
      <c r="E51" s="106"/>
      <c r="F51" s="116"/>
      <c r="G51" s="116" t="s">
        <v>17</v>
      </c>
      <c r="H51" s="106">
        <f>H50*0.6</f>
        <v>30360</v>
      </c>
      <c r="I51" s="116" t="s">
        <v>0</v>
      </c>
      <c r="J51" s="96"/>
      <c r="K51" s="177"/>
    </row>
    <row r="52" spans="1:11" ht="24" customHeight="1" x14ac:dyDescent="0.25">
      <c r="A52" s="6"/>
      <c r="B52" s="35"/>
      <c r="C52" s="18"/>
      <c r="D52" s="116"/>
      <c r="E52" s="106"/>
      <c r="F52" s="116"/>
      <c r="G52" s="116"/>
      <c r="H52" s="106"/>
      <c r="I52" s="116"/>
      <c r="J52" s="96"/>
      <c r="K52" s="177"/>
    </row>
    <row r="53" spans="1:11" ht="24" customHeight="1" x14ac:dyDescent="0.25">
      <c r="A53" s="6"/>
      <c r="B53" s="35"/>
      <c r="C53" s="328" t="s">
        <v>42</v>
      </c>
      <c r="D53" s="329"/>
      <c r="E53" s="329"/>
      <c r="F53" s="172"/>
      <c r="G53" s="116"/>
      <c r="H53" s="116">
        <f>0.45*0.45*0.45</f>
        <v>9.1125000000000012E-2</v>
      </c>
      <c r="I53" s="116" t="s">
        <v>0</v>
      </c>
      <c r="J53" s="96"/>
      <c r="K53" s="177"/>
    </row>
    <row r="54" spans="1:11" ht="24" customHeight="1" x14ac:dyDescent="0.25">
      <c r="A54" s="6"/>
      <c r="B54" s="35"/>
      <c r="C54" s="328" t="s">
        <v>43</v>
      </c>
      <c r="D54" s="329"/>
      <c r="E54" s="329"/>
      <c r="F54" s="116"/>
      <c r="G54" s="116"/>
      <c r="H54" s="36">
        <f>H51/H53</f>
        <v>333168.72427983535</v>
      </c>
      <c r="I54" s="36" t="s">
        <v>14</v>
      </c>
      <c r="J54" s="96">
        <f>H54</f>
        <v>333168.72427983535</v>
      </c>
      <c r="K54" s="177" t="s">
        <v>14</v>
      </c>
    </row>
    <row r="55" spans="1:11" ht="24" customHeight="1" x14ac:dyDescent="0.25">
      <c r="A55" s="6"/>
      <c r="B55" s="35"/>
      <c r="C55" s="105"/>
      <c r="D55" s="106"/>
      <c r="E55" s="106"/>
      <c r="F55" s="172"/>
      <c r="G55" s="116"/>
      <c r="H55" s="116"/>
      <c r="I55" s="116"/>
      <c r="J55" s="96"/>
      <c r="K55" s="177"/>
    </row>
    <row r="56" spans="1:11" ht="24" customHeight="1" x14ac:dyDescent="0.25">
      <c r="A56" s="6"/>
      <c r="B56" s="35"/>
      <c r="C56" s="255" t="s">
        <v>191</v>
      </c>
      <c r="D56" s="106"/>
      <c r="E56" s="106"/>
      <c r="F56" s="172"/>
      <c r="G56" s="116"/>
      <c r="H56" s="116"/>
      <c r="I56" s="116"/>
      <c r="J56" s="96"/>
      <c r="K56" s="177"/>
    </row>
    <row r="57" spans="1:11" ht="24" customHeight="1" x14ac:dyDescent="0.25">
      <c r="A57" s="6"/>
      <c r="B57" s="35"/>
      <c r="C57" s="18">
        <v>4</v>
      </c>
      <c r="D57" s="116"/>
      <c r="E57" s="106" t="s">
        <v>40</v>
      </c>
      <c r="F57" s="116"/>
      <c r="G57" s="116"/>
      <c r="H57" s="116"/>
      <c r="I57" s="116"/>
      <c r="J57" s="96"/>
      <c r="K57" s="177"/>
    </row>
    <row r="58" spans="1:11" ht="24" customHeight="1" x14ac:dyDescent="0.25">
      <c r="A58" s="6"/>
      <c r="B58" s="35"/>
      <c r="C58" s="18">
        <v>20</v>
      </c>
      <c r="D58" s="116" t="s">
        <v>12</v>
      </c>
      <c r="E58" s="106">
        <f>C57</f>
        <v>4</v>
      </c>
      <c r="F58" s="116"/>
      <c r="G58" s="116" t="s">
        <v>17</v>
      </c>
      <c r="H58" s="106">
        <f>C58*E58</f>
        <v>80</v>
      </c>
      <c r="I58" s="116" t="s">
        <v>0</v>
      </c>
      <c r="J58" s="96"/>
      <c r="K58" s="177"/>
    </row>
    <row r="59" spans="1:11" ht="24" customHeight="1" x14ac:dyDescent="0.25">
      <c r="A59" s="6"/>
      <c r="B59" s="35"/>
      <c r="C59" s="18" t="s">
        <v>41</v>
      </c>
      <c r="D59" s="116"/>
      <c r="E59" s="106"/>
      <c r="F59" s="116"/>
      <c r="G59" s="116" t="s">
        <v>17</v>
      </c>
      <c r="H59" s="106">
        <f>H58*0.6</f>
        <v>48</v>
      </c>
      <c r="I59" s="116" t="s">
        <v>0</v>
      </c>
      <c r="J59" s="96"/>
      <c r="K59" s="177"/>
    </row>
    <row r="60" spans="1:11" ht="24" customHeight="1" x14ac:dyDescent="0.25">
      <c r="A60" s="6"/>
      <c r="B60" s="35"/>
      <c r="C60" s="328" t="s">
        <v>42</v>
      </c>
      <c r="D60" s="329"/>
      <c r="E60" s="329"/>
      <c r="F60" s="172"/>
      <c r="G60" s="116"/>
      <c r="H60" s="116">
        <f>0.45*0.45*0.45</f>
        <v>9.1125000000000012E-2</v>
      </c>
      <c r="I60" s="116" t="s">
        <v>0</v>
      </c>
      <c r="J60" s="96"/>
      <c r="K60" s="177"/>
    </row>
    <row r="61" spans="1:11" ht="24" customHeight="1" x14ac:dyDescent="0.25">
      <c r="A61" s="6"/>
      <c r="B61" s="35"/>
      <c r="C61" s="328" t="s">
        <v>43</v>
      </c>
      <c r="D61" s="329"/>
      <c r="E61" s="329"/>
      <c r="F61" s="116"/>
      <c r="G61" s="116"/>
      <c r="H61" s="36">
        <f>H59/H60</f>
        <v>526.74897119341563</v>
      </c>
      <c r="I61" s="36" t="s">
        <v>14</v>
      </c>
      <c r="J61" s="96">
        <f>H61</f>
        <v>526.74897119341563</v>
      </c>
      <c r="K61" s="177" t="s">
        <v>14</v>
      </c>
    </row>
    <row r="62" spans="1:11" ht="24" customHeight="1" x14ac:dyDescent="0.25">
      <c r="A62" s="6"/>
      <c r="B62" s="35"/>
      <c r="C62" s="105"/>
      <c r="D62" s="106"/>
      <c r="E62" s="106"/>
      <c r="F62" s="116"/>
      <c r="G62" s="116"/>
      <c r="H62" s="36"/>
      <c r="I62" s="36"/>
      <c r="J62" s="96"/>
      <c r="K62" s="177"/>
    </row>
    <row r="63" spans="1:11" ht="24" customHeight="1" x14ac:dyDescent="0.25">
      <c r="A63" s="6"/>
      <c r="B63" s="35"/>
      <c r="C63" s="325" t="s">
        <v>256</v>
      </c>
      <c r="D63" s="326"/>
      <c r="E63" s="326"/>
      <c r="F63" s="326"/>
      <c r="G63" s="326"/>
      <c r="H63" s="326"/>
      <c r="I63" s="327"/>
      <c r="J63" s="96"/>
      <c r="K63" s="177"/>
    </row>
    <row r="64" spans="1:11" ht="24" customHeight="1" x14ac:dyDescent="0.25">
      <c r="A64" s="6"/>
      <c r="B64" s="35"/>
      <c r="C64" s="18"/>
      <c r="D64" s="139"/>
      <c r="E64" s="137"/>
      <c r="F64" s="139"/>
      <c r="G64" s="139"/>
      <c r="H64" s="139"/>
      <c r="I64" s="139"/>
      <c r="J64" s="96"/>
      <c r="K64" s="177"/>
    </row>
    <row r="65" spans="1:11" ht="24" customHeight="1" x14ac:dyDescent="0.25">
      <c r="A65" s="6"/>
      <c r="B65" s="35"/>
      <c r="C65" s="18">
        <v>22</v>
      </c>
      <c r="D65" s="139"/>
      <c r="E65" s="136" t="s">
        <v>40</v>
      </c>
      <c r="F65" s="139"/>
      <c r="G65" s="139"/>
      <c r="H65" s="323" t="s">
        <v>275</v>
      </c>
      <c r="I65" s="324"/>
      <c r="J65" s="323"/>
      <c r="K65" s="324"/>
    </row>
    <row r="66" spans="1:11" ht="24" customHeight="1" x14ac:dyDescent="0.25">
      <c r="A66" s="6"/>
      <c r="B66" s="35"/>
      <c r="C66" s="18">
        <v>1000</v>
      </c>
      <c r="D66" s="139" t="s">
        <v>12</v>
      </c>
      <c r="E66" s="136">
        <f>C65</f>
        <v>22</v>
      </c>
      <c r="F66" s="139"/>
      <c r="G66" s="139" t="s">
        <v>17</v>
      </c>
      <c r="H66" s="136">
        <f>C66*E66</f>
        <v>22000</v>
      </c>
      <c r="I66" s="139" t="s">
        <v>0</v>
      </c>
      <c r="J66" s="96"/>
      <c r="K66" s="177"/>
    </row>
    <row r="67" spans="1:11" ht="24" customHeight="1" x14ac:dyDescent="0.25">
      <c r="A67" s="6"/>
      <c r="B67" s="35"/>
      <c r="C67" s="18" t="s">
        <v>41</v>
      </c>
      <c r="D67" s="139"/>
      <c r="E67" s="136"/>
      <c r="F67" s="139"/>
      <c r="G67" s="139" t="s">
        <v>17</v>
      </c>
      <c r="H67" s="136">
        <f>H66*0.6</f>
        <v>13200</v>
      </c>
      <c r="I67" s="139" t="s">
        <v>0</v>
      </c>
      <c r="J67" s="96"/>
      <c r="K67" s="177"/>
    </row>
    <row r="68" spans="1:11" ht="24" customHeight="1" x14ac:dyDescent="0.25">
      <c r="A68" s="6"/>
      <c r="B68" s="35"/>
      <c r="C68" s="18"/>
      <c r="D68" s="139"/>
      <c r="E68" s="136"/>
      <c r="F68" s="139"/>
      <c r="G68" s="139"/>
      <c r="H68" s="136"/>
      <c r="I68" s="139"/>
      <c r="J68" s="96"/>
      <c r="K68" s="177"/>
    </row>
    <row r="69" spans="1:11" ht="24" customHeight="1" x14ac:dyDescent="0.25">
      <c r="A69" s="6"/>
      <c r="B69" s="35"/>
      <c r="C69" s="328" t="s">
        <v>42</v>
      </c>
      <c r="D69" s="329"/>
      <c r="E69" s="329"/>
      <c r="F69" s="172"/>
      <c r="G69" s="139"/>
      <c r="H69" s="139">
        <f>0.45*0.45*0.45</f>
        <v>9.1125000000000012E-2</v>
      </c>
      <c r="I69" s="139" t="s">
        <v>0</v>
      </c>
      <c r="J69" s="96"/>
      <c r="K69" s="177"/>
    </row>
    <row r="70" spans="1:11" ht="24" customHeight="1" x14ac:dyDescent="0.25">
      <c r="A70" s="6"/>
      <c r="B70" s="35"/>
      <c r="C70" s="328" t="s">
        <v>43</v>
      </c>
      <c r="D70" s="329"/>
      <c r="E70" s="329"/>
      <c r="F70" s="139"/>
      <c r="G70" s="139"/>
      <c r="H70" s="70">
        <f>H67/H69</f>
        <v>144855.96707818928</v>
      </c>
      <c r="I70" s="227" t="s">
        <v>14</v>
      </c>
      <c r="J70" s="96">
        <f>H70</f>
        <v>144855.96707818928</v>
      </c>
      <c r="K70" s="174" t="s">
        <v>14</v>
      </c>
    </row>
    <row r="71" spans="1:11" ht="24" customHeight="1" x14ac:dyDescent="0.25">
      <c r="A71" s="6"/>
      <c r="B71" s="35"/>
      <c r="C71" s="255" t="s">
        <v>191</v>
      </c>
      <c r="D71" s="306"/>
      <c r="E71" s="306"/>
      <c r="F71" s="172"/>
      <c r="G71" s="307"/>
      <c r="H71" s="307"/>
      <c r="I71" s="307"/>
      <c r="J71" s="96"/>
      <c r="K71" s="174"/>
    </row>
    <row r="72" spans="1:11" ht="24" customHeight="1" x14ac:dyDescent="0.25">
      <c r="A72" s="6"/>
      <c r="B72" s="35"/>
      <c r="C72" s="18">
        <v>4</v>
      </c>
      <c r="D72" s="307"/>
      <c r="E72" s="306" t="s">
        <v>40</v>
      </c>
      <c r="F72" s="307"/>
      <c r="G72" s="307"/>
      <c r="H72" s="307"/>
      <c r="I72" s="307"/>
      <c r="J72" s="96"/>
      <c r="K72" s="174"/>
    </row>
    <row r="73" spans="1:11" ht="24" customHeight="1" x14ac:dyDescent="0.25">
      <c r="A73" s="6"/>
      <c r="B73" s="35"/>
      <c r="C73" s="18">
        <v>10</v>
      </c>
      <c r="D73" s="307" t="s">
        <v>12</v>
      </c>
      <c r="E73" s="306">
        <f>C72</f>
        <v>4</v>
      </c>
      <c r="F73" s="307"/>
      <c r="G73" s="307" t="s">
        <v>17</v>
      </c>
      <c r="H73" s="306">
        <f>C73*E73</f>
        <v>40</v>
      </c>
      <c r="I73" s="307" t="s">
        <v>0</v>
      </c>
      <c r="J73" s="96"/>
      <c r="K73" s="174"/>
    </row>
    <row r="74" spans="1:11" ht="24" customHeight="1" x14ac:dyDescent="0.25">
      <c r="A74" s="6"/>
      <c r="B74" s="35"/>
      <c r="C74" s="18" t="s">
        <v>41</v>
      </c>
      <c r="D74" s="307"/>
      <c r="E74" s="306"/>
      <c r="F74" s="307"/>
      <c r="G74" s="307" t="s">
        <v>17</v>
      </c>
      <c r="H74" s="306">
        <f>H73*0.6</f>
        <v>24</v>
      </c>
      <c r="I74" s="307" t="s">
        <v>0</v>
      </c>
      <c r="J74" s="96"/>
      <c r="K74" s="174"/>
    </row>
    <row r="75" spans="1:11" ht="24" customHeight="1" x14ac:dyDescent="0.25">
      <c r="A75" s="6"/>
      <c r="B75" s="35"/>
      <c r="C75" s="328" t="s">
        <v>42</v>
      </c>
      <c r="D75" s="329"/>
      <c r="E75" s="329"/>
      <c r="F75" s="172"/>
      <c r="G75" s="307"/>
      <c r="H75" s="307">
        <f>0.45*0.45*0.45</f>
        <v>9.1125000000000012E-2</v>
      </c>
      <c r="I75" s="307" t="s">
        <v>0</v>
      </c>
      <c r="J75" s="96"/>
      <c r="K75" s="177"/>
    </row>
    <row r="76" spans="1:11" ht="24" customHeight="1" x14ac:dyDescent="0.25">
      <c r="A76" s="6"/>
      <c r="B76" s="35"/>
      <c r="C76" s="328" t="s">
        <v>43</v>
      </c>
      <c r="D76" s="329"/>
      <c r="E76" s="329"/>
      <c r="F76" s="307"/>
      <c r="G76" s="307"/>
      <c r="H76" s="36">
        <f>H74/H75</f>
        <v>263.37448559670781</v>
      </c>
      <c r="I76" s="36" t="s">
        <v>14</v>
      </c>
      <c r="J76" s="96">
        <f>264</f>
        <v>264</v>
      </c>
      <c r="K76" s="177" t="s">
        <v>190</v>
      </c>
    </row>
    <row r="77" spans="1:11" ht="24" customHeight="1" x14ac:dyDescent="0.25">
      <c r="A77" s="6"/>
      <c r="B77" s="35"/>
      <c r="C77" s="350" t="s">
        <v>192</v>
      </c>
      <c r="D77" s="351"/>
      <c r="E77" s="351"/>
      <c r="F77" s="70"/>
      <c r="G77" s="116" t="s">
        <v>17</v>
      </c>
      <c r="H77" s="256">
        <f>SUM(J37:J76)</f>
        <v>1131194.0411522633</v>
      </c>
      <c r="I77" s="70"/>
      <c r="J77" s="96">
        <f>H77</f>
        <v>1131194.0411522633</v>
      </c>
      <c r="K77" s="177" t="s">
        <v>14</v>
      </c>
    </row>
    <row r="78" spans="1:11" ht="24" customHeight="1" x14ac:dyDescent="0.25">
      <c r="A78" s="20"/>
      <c r="B78" s="37"/>
      <c r="C78" s="140"/>
      <c r="D78" s="141"/>
      <c r="E78" s="141"/>
      <c r="F78" s="228"/>
      <c r="G78" s="139"/>
      <c r="H78" s="70"/>
      <c r="I78" s="229"/>
      <c r="J78" s="96"/>
      <c r="K78" s="177"/>
    </row>
    <row r="79" spans="1:11" ht="24" customHeight="1" x14ac:dyDescent="0.25">
      <c r="A79" s="260" t="s">
        <v>46</v>
      </c>
      <c r="B79" s="261" t="s">
        <v>47</v>
      </c>
      <c r="C79" s="325" t="s">
        <v>254</v>
      </c>
      <c r="D79" s="326"/>
      <c r="E79" s="326"/>
      <c r="F79" s="326"/>
      <c r="G79" s="330"/>
      <c r="H79" s="330"/>
      <c r="I79" s="331"/>
      <c r="J79" s="61"/>
      <c r="K79" s="178"/>
    </row>
    <row r="80" spans="1:11" ht="24" customHeight="1" x14ac:dyDescent="0.25">
      <c r="A80" s="6"/>
      <c r="B80" s="35"/>
      <c r="C80" s="138"/>
      <c r="D80" s="137"/>
      <c r="E80" s="137"/>
      <c r="F80" s="137"/>
      <c r="G80" s="137"/>
      <c r="H80" s="137"/>
      <c r="I80" s="137"/>
      <c r="J80" s="41"/>
      <c r="K80" s="176"/>
    </row>
    <row r="81" spans="1:11" ht="24" customHeight="1" x14ac:dyDescent="0.25">
      <c r="A81" s="6"/>
      <c r="B81" s="35"/>
      <c r="C81" s="18">
        <f>C32</f>
        <v>22</v>
      </c>
      <c r="D81" s="116"/>
      <c r="E81" s="106" t="s">
        <v>40</v>
      </c>
      <c r="F81" s="116"/>
      <c r="G81" s="116"/>
      <c r="H81" s="323" t="s">
        <v>275</v>
      </c>
      <c r="I81" s="324"/>
      <c r="J81" s="323"/>
      <c r="K81" s="324"/>
    </row>
    <row r="82" spans="1:11" ht="24" customHeight="1" x14ac:dyDescent="0.25">
      <c r="A82" s="6"/>
      <c r="B82" s="35"/>
      <c r="C82" s="18">
        <f>C33</f>
        <v>4500</v>
      </c>
      <c r="D82" s="116" t="s">
        <v>12</v>
      </c>
      <c r="E82" s="106">
        <f>C81</f>
        <v>22</v>
      </c>
      <c r="F82" s="116"/>
      <c r="G82" s="116" t="s">
        <v>17</v>
      </c>
      <c r="H82" s="106">
        <f>C82*E82</f>
        <v>99000</v>
      </c>
      <c r="I82" s="116" t="s">
        <v>0</v>
      </c>
      <c r="J82" s="17"/>
      <c r="K82" s="174"/>
    </row>
    <row r="83" spans="1:11" ht="24" customHeight="1" x14ac:dyDescent="0.25">
      <c r="A83" s="6"/>
      <c r="B83" s="35"/>
      <c r="C83" s="18" t="s">
        <v>45</v>
      </c>
      <c r="D83" s="116"/>
      <c r="E83" s="106"/>
      <c r="F83" s="116"/>
      <c r="G83" s="116" t="s">
        <v>17</v>
      </c>
      <c r="H83" s="106">
        <f>H82*0.4</f>
        <v>39600</v>
      </c>
      <c r="I83" s="116" t="s">
        <v>0</v>
      </c>
      <c r="J83" s="17"/>
      <c r="K83" s="174"/>
    </row>
    <row r="84" spans="1:11" ht="24" customHeight="1" x14ac:dyDescent="0.25">
      <c r="A84" s="6"/>
      <c r="B84" s="35"/>
      <c r="C84" s="328" t="s">
        <v>42</v>
      </c>
      <c r="D84" s="329"/>
      <c r="E84" s="329"/>
      <c r="F84" s="172"/>
      <c r="G84" s="116"/>
      <c r="H84" s="116">
        <f>0.35*0.35*0.35</f>
        <v>4.287499999999999E-2</v>
      </c>
      <c r="I84" s="116" t="s">
        <v>0</v>
      </c>
      <c r="J84" s="17"/>
      <c r="K84" s="174"/>
    </row>
    <row r="85" spans="1:11" ht="24" customHeight="1" x14ac:dyDescent="0.25">
      <c r="A85" s="6"/>
      <c r="B85" s="35"/>
      <c r="C85" s="328" t="s">
        <v>43</v>
      </c>
      <c r="D85" s="329"/>
      <c r="E85" s="329"/>
      <c r="F85" s="116"/>
      <c r="G85" s="116"/>
      <c r="H85" s="36">
        <f>H83/H84</f>
        <v>923615.1603498545</v>
      </c>
      <c r="I85" s="36" t="s">
        <v>14</v>
      </c>
      <c r="J85" s="258">
        <f>923616</f>
        <v>923616</v>
      </c>
      <c r="K85" s="174" t="s">
        <v>14</v>
      </c>
    </row>
    <row r="86" spans="1:11" ht="24" customHeight="1" x14ac:dyDescent="0.25">
      <c r="A86" s="6"/>
      <c r="B86" s="35"/>
      <c r="C86" s="257" t="s">
        <v>191</v>
      </c>
      <c r="D86" s="106"/>
      <c r="E86" s="106"/>
      <c r="F86" s="172"/>
      <c r="G86" s="116"/>
      <c r="H86" s="116"/>
      <c r="I86" s="116"/>
      <c r="J86" s="17"/>
      <c r="K86" s="174"/>
    </row>
    <row r="87" spans="1:11" ht="24" customHeight="1" x14ac:dyDescent="0.25">
      <c r="A87" s="6"/>
      <c r="B87" s="35"/>
      <c r="C87" s="18">
        <v>4</v>
      </c>
      <c r="D87" s="116"/>
      <c r="E87" s="106" t="s">
        <v>40</v>
      </c>
      <c r="F87" s="116"/>
      <c r="G87" s="116"/>
      <c r="H87" s="116"/>
      <c r="I87" s="116"/>
      <c r="J87" s="17"/>
      <c r="K87" s="174"/>
    </row>
    <row r="88" spans="1:11" ht="24" customHeight="1" x14ac:dyDescent="0.25">
      <c r="A88" s="6"/>
      <c r="B88" s="35"/>
      <c r="C88" s="18">
        <v>20</v>
      </c>
      <c r="D88" s="116" t="s">
        <v>12</v>
      </c>
      <c r="E88" s="106">
        <f>C87</f>
        <v>4</v>
      </c>
      <c r="F88" s="116"/>
      <c r="G88" s="116" t="s">
        <v>17</v>
      </c>
      <c r="H88" s="106">
        <f>C88*E88</f>
        <v>80</v>
      </c>
      <c r="I88" s="116" t="s">
        <v>0</v>
      </c>
      <c r="J88" s="17"/>
      <c r="K88" s="174"/>
    </row>
    <row r="89" spans="1:11" ht="24" customHeight="1" x14ac:dyDescent="0.25">
      <c r="A89" s="6"/>
      <c r="B89" s="35"/>
      <c r="C89" s="18" t="s">
        <v>45</v>
      </c>
      <c r="D89" s="116"/>
      <c r="E89" s="106"/>
      <c r="F89" s="116"/>
      <c r="G89" s="116" t="s">
        <v>17</v>
      </c>
      <c r="H89" s="106">
        <f>H88*0.4</f>
        <v>32</v>
      </c>
      <c r="I89" s="116" t="s">
        <v>0</v>
      </c>
      <c r="J89" s="17"/>
      <c r="K89" s="174"/>
    </row>
    <row r="90" spans="1:11" ht="24" customHeight="1" x14ac:dyDescent="0.25">
      <c r="A90" s="6"/>
      <c r="B90" s="35"/>
      <c r="C90" s="328" t="s">
        <v>42</v>
      </c>
      <c r="D90" s="329"/>
      <c r="E90" s="329"/>
      <c r="F90" s="172"/>
      <c r="G90" s="116"/>
      <c r="H90" s="116">
        <f>0.35*0.35*0.35</f>
        <v>4.287499999999999E-2</v>
      </c>
      <c r="I90" s="116" t="s">
        <v>0</v>
      </c>
      <c r="J90" s="41"/>
      <c r="K90" s="179"/>
    </row>
    <row r="91" spans="1:11" ht="24" customHeight="1" x14ac:dyDescent="0.25">
      <c r="A91" s="6"/>
      <c r="B91" s="97"/>
      <c r="C91" s="329" t="s">
        <v>43</v>
      </c>
      <c r="D91" s="329"/>
      <c r="E91" s="329"/>
      <c r="F91" s="116"/>
      <c r="G91" s="116"/>
      <c r="H91" s="36">
        <f>H89/H90</f>
        <v>746.35568513119551</v>
      </c>
      <c r="I91" s="36" t="s">
        <v>14</v>
      </c>
      <c r="J91" s="41">
        <v>747</v>
      </c>
      <c r="K91" s="176" t="s">
        <v>14</v>
      </c>
    </row>
    <row r="92" spans="1:11" ht="24" customHeight="1" x14ac:dyDescent="0.25">
      <c r="A92" s="6"/>
      <c r="B92" s="231"/>
      <c r="C92" s="135"/>
      <c r="D92" s="136"/>
      <c r="E92" s="136"/>
      <c r="F92" s="139"/>
      <c r="G92" s="139"/>
      <c r="H92" s="36"/>
      <c r="I92" s="36"/>
      <c r="J92" s="41"/>
      <c r="K92" s="176"/>
    </row>
    <row r="93" spans="1:11" ht="24" customHeight="1" x14ac:dyDescent="0.25">
      <c r="A93" s="6"/>
      <c r="B93" s="231"/>
      <c r="C93" s="325" t="s">
        <v>255</v>
      </c>
      <c r="D93" s="326"/>
      <c r="E93" s="326"/>
      <c r="F93" s="326"/>
      <c r="G93" s="326"/>
      <c r="H93" s="326"/>
      <c r="I93" s="327"/>
      <c r="J93" s="41"/>
      <c r="K93" s="176"/>
    </row>
    <row r="94" spans="1:11" ht="24" customHeight="1" x14ac:dyDescent="0.25">
      <c r="A94" s="6"/>
      <c r="B94" s="231"/>
      <c r="C94" s="232"/>
      <c r="D94" s="3"/>
      <c r="E94" s="3"/>
      <c r="F94" s="3"/>
      <c r="G94" s="3"/>
      <c r="H94" s="3"/>
      <c r="I94" s="3"/>
      <c r="J94" s="41"/>
      <c r="K94" s="176"/>
    </row>
    <row r="95" spans="1:11" ht="24" customHeight="1" x14ac:dyDescent="0.25">
      <c r="A95" s="6"/>
      <c r="B95" s="231"/>
      <c r="C95" s="18">
        <v>22</v>
      </c>
      <c r="D95" s="139"/>
      <c r="E95" s="136" t="s">
        <v>40</v>
      </c>
      <c r="F95" s="139"/>
      <c r="G95" s="139"/>
      <c r="H95" s="323" t="s">
        <v>275</v>
      </c>
      <c r="I95" s="324"/>
      <c r="J95" s="323"/>
      <c r="K95" s="324"/>
    </row>
    <row r="96" spans="1:11" ht="24" customHeight="1" x14ac:dyDescent="0.25">
      <c r="A96" s="6"/>
      <c r="B96" s="231"/>
      <c r="C96" s="18">
        <v>2300</v>
      </c>
      <c r="D96" s="139" t="s">
        <v>12</v>
      </c>
      <c r="E96" s="136">
        <f>C95</f>
        <v>22</v>
      </c>
      <c r="F96" s="139"/>
      <c r="G96" s="139" t="s">
        <v>17</v>
      </c>
      <c r="H96" s="136">
        <f>C96*E96</f>
        <v>50600</v>
      </c>
      <c r="I96" s="139" t="s">
        <v>0</v>
      </c>
      <c r="J96" s="41"/>
      <c r="K96" s="176"/>
    </row>
    <row r="97" spans="1:11" ht="24" customHeight="1" x14ac:dyDescent="0.25">
      <c r="A97" s="6"/>
      <c r="B97" s="231"/>
      <c r="C97" s="18" t="s">
        <v>45</v>
      </c>
      <c r="D97" s="139"/>
      <c r="E97" s="136"/>
      <c r="F97" s="139"/>
      <c r="G97" s="139" t="s">
        <v>17</v>
      </c>
      <c r="H97" s="136">
        <f>H96*0.4</f>
        <v>20240</v>
      </c>
      <c r="I97" s="139" t="s">
        <v>0</v>
      </c>
      <c r="J97" s="41"/>
      <c r="K97" s="176"/>
    </row>
    <row r="98" spans="1:11" ht="24" customHeight="1" x14ac:dyDescent="0.25">
      <c r="A98" s="6"/>
      <c r="B98" s="231"/>
      <c r="C98" s="328" t="s">
        <v>42</v>
      </c>
      <c r="D98" s="329"/>
      <c r="E98" s="329"/>
      <c r="F98" s="172"/>
      <c r="G98" s="139"/>
      <c r="H98" s="139">
        <f>0.35*0.35*0.35</f>
        <v>4.287499999999999E-2</v>
      </c>
      <c r="I98" s="139" t="s">
        <v>0</v>
      </c>
      <c r="J98" s="41"/>
      <c r="K98" s="176"/>
    </row>
    <row r="99" spans="1:11" ht="24" customHeight="1" x14ac:dyDescent="0.25">
      <c r="A99" s="6"/>
      <c r="B99" s="231"/>
      <c r="C99" s="328" t="s">
        <v>43</v>
      </c>
      <c r="D99" s="329"/>
      <c r="E99" s="329"/>
      <c r="F99" s="139"/>
      <c r="G99" s="139"/>
      <c r="H99" s="36">
        <f>H97/H98</f>
        <v>472069.97084548115</v>
      </c>
      <c r="I99" s="36" t="s">
        <v>14</v>
      </c>
      <c r="J99" s="41">
        <f>472070</f>
        <v>472070</v>
      </c>
      <c r="K99" s="176" t="s">
        <v>14</v>
      </c>
    </row>
    <row r="100" spans="1:11" ht="24" customHeight="1" x14ac:dyDescent="0.25">
      <c r="A100" s="6"/>
      <c r="B100" s="231"/>
      <c r="C100" s="257" t="s">
        <v>191</v>
      </c>
      <c r="D100" s="136"/>
      <c r="E100" s="136"/>
      <c r="F100" s="172"/>
      <c r="G100" s="139"/>
      <c r="H100" s="139"/>
      <c r="I100" s="139"/>
      <c r="J100" s="41"/>
      <c r="K100" s="176"/>
    </row>
    <row r="101" spans="1:11" ht="24" customHeight="1" x14ac:dyDescent="0.25">
      <c r="A101" s="6"/>
      <c r="B101" s="231"/>
      <c r="C101" s="18">
        <v>4</v>
      </c>
      <c r="D101" s="139"/>
      <c r="E101" s="136" t="s">
        <v>40</v>
      </c>
      <c r="F101" s="139"/>
      <c r="G101" s="139"/>
      <c r="H101" s="139"/>
      <c r="I101" s="139"/>
      <c r="J101" s="41"/>
      <c r="K101" s="176"/>
    </row>
    <row r="102" spans="1:11" ht="24" customHeight="1" x14ac:dyDescent="0.25">
      <c r="A102" s="6"/>
      <c r="B102" s="231"/>
      <c r="C102" s="18">
        <v>20</v>
      </c>
      <c r="D102" s="139" t="s">
        <v>12</v>
      </c>
      <c r="E102" s="136">
        <f>C101</f>
        <v>4</v>
      </c>
      <c r="F102" s="139"/>
      <c r="G102" s="139" t="s">
        <v>17</v>
      </c>
      <c r="H102" s="136">
        <f>C102*E102</f>
        <v>80</v>
      </c>
      <c r="I102" s="139" t="s">
        <v>0</v>
      </c>
      <c r="J102" s="41"/>
      <c r="K102" s="176"/>
    </row>
    <row r="103" spans="1:11" ht="24" customHeight="1" x14ac:dyDescent="0.25">
      <c r="A103" s="6"/>
      <c r="B103" s="231"/>
      <c r="C103" s="18" t="s">
        <v>45</v>
      </c>
      <c r="D103" s="139"/>
      <c r="E103" s="136"/>
      <c r="F103" s="139"/>
      <c r="G103" s="139" t="s">
        <v>17</v>
      </c>
      <c r="H103" s="136">
        <f>H102*0.4</f>
        <v>32</v>
      </c>
      <c r="I103" s="139" t="s">
        <v>0</v>
      </c>
      <c r="J103" s="41"/>
      <c r="K103" s="176"/>
    </row>
    <row r="104" spans="1:11" ht="24" customHeight="1" x14ac:dyDescent="0.25">
      <c r="A104" s="6"/>
      <c r="B104" s="231"/>
      <c r="C104" s="328" t="s">
        <v>42</v>
      </c>
      <c r="D104" s="329"/>
      <c r="E104" s="329"/>
      <c r="F104" s="172"/>
      <c r="G104" s="139"/>
      <c r="H104" s="139">
        <f>0.35*0.35*0.35</f>
        <v>4.287499999999999E-2</v>
      </c>
      <c r="I104" s="139" t="s">
        <v>0</v>
      </c>
      <c r="J104" s="41"/>
      <c r="K104" s="176"/>
    </row>
    <row r="105" spans="1:11" ht="24" customHeight="1" x14ac:dyDescent="0.25">
      <c r="A105" s="6"/>
      <c r="B105" s="11"/>
      <c r="C105" s="329" t="s">
        <v>43</v>
      </c>
      <c r="D105" s="329"/>
      <c r="E105" s="329"/>
      <c r="F105" s="139"/>
      <c r="G105" s="139"/>
      <c r="H105" s="36">
        <f>H103/H104</f>
        <v>746.35568513119551</v>
      </c>
      <c r="I105" s="36" t="s">
        <v>14</v>
      </c>
      <c r="J105" s="41">
        <f>747</f>
        <v>747</v>
      </c>
      <c r="K105" s="176" t="s">
        <v>14</v>
      </c>
    </row>
    <row r="106" spans="1:11" ht="24" customHeight="1" x14ac:dyDescent="0.25">
      <c r="A106" s="6"/>
      <c r="B106" s="11"/>
      <c r="C106" s="136"/>
      <c r="D106" s="136"/>
      <c r="E106" s="136"/>
      <c r="F106" s="139"/>
      <c r="G106" s="139"/>
      <c r="H106" s="36"/>
      <c r="I106" s="36"/>
      <c r="J106" s="41"/>
      <c r="K106" s="176"/>
    </row>
    <row r="107" spans="1:11" ht="24" customHeight="1" x14ac:dyDescent="0.25">
      <c r="A107" s="6"/>
      <c r="B107" s="11"/>
      <c r="C107" s="325" t="s">
        <v>257</v>
      </c>
      <c r="D107" s="326"/>
      <c r="E107" s="326"/>
      <c r="F107" s="326"/>
      <c r="G107" s="326"/>
      <c r="H107" s="326"/>
      <c r="I107" s="327"/>
      <c r="J107" s="41"/>
      <c r="K107" s="176"/>
    </row>
    <row r="108" spans="1:11" ht="24" customHeight="1" x14ac:dyDescent="0.25">
      <c r="A108" s="6"/>
      <c r="B108" s="11"/>
      <c r="C108" s="136"/>
      <c r="D108" s="136"/>
      <c r="E108" s="136"/>
      <c r="F108" s="139"/>
      <c r="G108" s="139"/>
      <c r="H108" s="36"/>
      <c r="I108" s="36"/>
      <c r="J108" s="41"/>
      <c r="K108" s="176"/>
    </row>
    <row r="109" spans="1:11" ht="24" customHeight="1" x14ac:dyDescent="0.25">
      <c r="A109" s="6"/>
      <c r="B109" s="11"/>
      <c r="C109" s="18">
        <v>22</v>
      </c>
      <c r="D109" s="226"/>
      <c r="E109" s="225" t="s">
        <v>40</v>
      </c>
      <c r="F109" s="226"/>
      <c r="G109" s="226"/>
      <c r="H109" s="323" t="s">
        <v>275</v>
      </c>
      <c r="I109" s="324"/>
      <c r="J109" s="323"/>
      <c r="K109" s="324"/>
    </row>
    <row r="110" spans="1:11" ht="24" customHeight="1" x14ac:dyDescent="0.25">
      <c r="A110" s="6"/>
      <c r="B110" s="11"/>
      <c r="C110" s="18">
        <v>1000</v>
      </c>
      <c r="D110" s="226" t="s">
        <v>12</v>
      </c>
      <c r="E110" s="225">
        <f>C109</f>
        <v>22</v>
      </c>
      <c r="F110" s="226"/>
      <c r="G110" s="226" t="s">
        <v>17</v>
      </c>
      <c r="H110" s="225">
        <f>C110*E110</f>
        <v>22000</v>
      </c>
      <c r="I110" s="226" t="s">
        <v>0</v>
      </c>
      <c r="J110" s="41"/>
      <c r="K110" s="176"/>
    </row>
    <row r="111" spans="1:11" ht="24" customHeight="1" x14ac:dyDescent="0.25">
      <c r="A111" s="6"/>
      <c r="B111" s="11"/>
      <c r="C111" s="18" t="s">
        <v>45</v>
      </c>
      <c r="D111" s="226"/>
      <c r="E111" s="225"/>
      <c r="F111" s="226"/>
      <c r="G111" s="226" t="s">
        <v>17</v>
      </c>
      <c r="H111" s="225">
        <f>H110*0.4</f>
        <v>8800</v>
      </c>
      <c r="I111" s="226" t="s">
        <v>0</v>
      </c>
      <c r="J111" s="41"/>
      <c r="K111" s="176"/>
    </row>
    <row r="112" spans="1:11" ht="24" customHeight="1" x14ac:dyDescent="0.25">
      <c r="A112" s="6"/>
      <c r="B112" s="11"/>
      <c r="C112" s="328" t="s">
        <v>42</v>
      </c>
      <c r="D112" s="329"/>
      <c r="E112" s="329"/>
      <c r="F112" s="172"/>
      <c r="G112" s="226"/>
      <c r="H112" s="226">
        <f>0.35*0.35*0.35</f>
        <v>4.287499999999999E-2</v>
      </c>
      <c r="I112" s="226" t="s">
        <v>0</v>
      </c>
      <c r="J112" s="41"/>
      <c r="K112" s="176"/>
    </row>
    <row r="113" spans="1:11" ht="24" customHeight="1" x14ac:dyDescent="0.25">
      <c r="A113" s="6"/>
      <c r="B113" s="11"/>
      <c r="C113" s="328" t="s">
        <v>43</v>
      </c>
      <c r="D113" s="329"/>
      <c r="E113" s="329"/>
      <c r="F113" s="226"/>
      <c r="G113" s="226"/>
      <c r="H113" s="36">
        <f>H111/H112</f>
        <v>205247.81341107877</v>
      </c>
      <c r="I113" s="36" t="s">
        <v>14</v>
      </c>
      <c r="J113" s="41">
        <f>205248</f>
        <v>205248</v>
      </c>
      <c r="K113" s="176" t="s">
        <v>14</v>
      </c>
    </row>
    <row r="114" spans="1:11" ht="24" customHeight="1" x14ac:dyDescent="0.25">
      <c r="A114" s="6"/>
      <c r="B114" s="11"/>
      <c r="C114" s="257" t="s">
        <v>191</v>
      </c>
      <c r="D114" s="306"/>
      <c r="E114" s="306"/>
      <c r="F114" s="172"/>
      <c r="G114" s="307"/>
      <c r="H114" s="307"/>
      <c r="I114" s="307"/>
      <c r="J114" s="41"/>
      <c r="K114" s="176"/>
    </row>
    <row r="115" spans="1:11" ht="24" customHeight="1" x14ac:dyDescent="0.25">
      <c r="A115" s="6"/>
      <c r="B115" s="11"/>
      <c r="C115" s="18">
        <v>4</v>
      </c>
      <c r="D115" s="307"/>
      <c r="E115" s="306" t="s">
        <v>40</v>
      </c>
      <c r="F115" s="307"/>
      <c r="G115" s="307"/>
      <c r="H115" s="307"/>
      <c r="I115" s="307"/>
      <c r="J115" s="41"/>
      <c r="K115" s="176"/>
    </row>
    <row r="116" spans="1:11" ht="24" customHeight="1" x14ac:dyDescent="0.25">
      <c r="A116" s="6"/>
      <c r="B116" s="11"/>
      <c r="C116" s="18">
        <v>10</v>
      </c>
      <c r="D116" s="307" t="s">
        <v>12</v>
      </c>
      <c r="E116" s="306">
        <f>C115</f>
        <v>4</v>
      </c>
      <c r="F116" s="307"/>
      <c r="G116" s="307" t="s">
        <v>17</v>
      </c>
      <c r="H116" s="306">
        <f>C116*E116</f>
        <v>40</v>
      </c>
      <c r="I116" s="307" t="s">
        <v>0</v>
      </c>
      <c r="J116" s="41"/>
      <c r="K116" s="176"/>
    </row>
    <row r="117" spans="1:11" ht="24" customHeight="1" x14ac:dyDescent="0.25">
      <c r="A117" s="6"/>
      <c r="B117" s="11"/>
      <c r="C117" s="18" t="s">
        <v>45</v>
      </c>
      <c r="D117" s="307"/>
      <c r="E117" s="306"/>
      <c r="F117" s="307"/>
      <c r="G117" s="307" t="s">
        <v>17</v>
      </c>
      <c r="H117" s="306">
        <f>H116*0.4</f>
        <v>16</v>
      </c>
      <c r="I117" s="307" t="s">
        <v>0</v>
      </c>
      <c r="J117" s="41"/>
      <c r="K117" s="176"/>
    </row>
    <row r="118" spans="1:11" ht="24" customHeight="1" x14ac:dyDescent="0.25">
      <c r="A118" s="6"/>
      <c r="B118" s="11"/>
      <c r="C118" s="328" t="s">
        <v>42</v>
      </c>
      <c r="D118" s="329"/>
      <c r="E118" s="329"/>
      <c r="F118" s="172"/>
      <c r="G118" s="307"/>
      <c r="H118" s="307">
        <f>0.35*0.35*0.35</f>
        <v>4.287499999999999E-2</v>
      </c>
      <c r="I118" s="307" t="s">
        <v>0</v>
      </c>
      <c r="J118" s="41"/>
      <c r="K118" s="176"/>
    </row>
    <row r="119" spans="1:11" ht="24" customHeight="1" x14ac:dyDescent="0.25">
      <c r="A119" s="6"/>
      <c r="B119" s="11"/>
      <c r="C119" s="329" t="s">
        <v>43</v>
      </c>
      <c r="D119" s="329"/>
      <c r="E119" s="329"/>
      <c r="F119" s="307"/>
      <c r="G119" s="307"/>
      <c r="H119" s="36">
        <f>H117/H118</f>
        <v>373.17784256559776</v>
      </c>
      <c r="I119" s="36" t="s">
        <v>14</v>
      </c>
      <c r="J119" s="41">
        <v>373</v>
      </c>
      <c r="K119" s="176" t="s">
        <v>14</v>
      </c>
    </row>
    <row r="120" spans="1:11" ht="24" customHeight="1" x14ac:dyDescent="0.25">
      <c r="A120" s="6"/>
      <c r="B120" s="35"/>
      <c r="C120" s="105"/>
      <c r="D120" s="106"/>
      <c r="E120" s="106"/>
      <c r="F120" s="116"/>
      <c r="G120" s="116"/>
      <c r="H120" s="36"/>
      <c r="I120" s="36"/>
      <c r="J120" s="41"/>
      <c r="K120" s="176"/>
    </row>
    <row r="121" spans="1:11" ht="24" customHeight="1" x14ac:dyDescent="0.25">
      <c r="A121" s="6"/>
      <c r="B121" s="35"/>
      <c r="C121" s="105" t="s">
        <v>18</v>
      </c>
      <c r="D121" s="106"/>
      <c r="E121" s="106"/>
      <c r="F121" s="116"/>
      <c r="G121" s="116"/>
      <c r="H121" s="89">
        <f>SUM(J85:J119)</f>
        <v>1602801</v>
      </c>
      <c r="I121" s="36"/>
      <c r="J121" s="41">
        <f>H121</f>
        <v>1602801</v>
      </c>
      <c r="K121" s="176" t="s">
        <v>14</v>
      </c>
    </row>
    <row r="122" spans="1:11" ht="24" customHeight="1" x14ac:dyDescent="0.25">
      <c r="A122" s="6"/>
      <c r="B122" s="35"/>
      <c r="C122" s="240"/>
      <c r="D122" s="241"/>
      <c r="E122" s="241"/>
      <c r="F122" s="10"/>
      <c r="G122" s="116"/>
      <c r="H122" s="36"/>
      <c r="I122" s="36"/>
      <c r="J122" s="41"/>
      <c r="K122" s="176"/>
    </row>
    <row r="123" spans="1:11" ht="24" customHeight="1" x14ac:dyDescent="0.25">
      <c r="A123" s="38" t="s">
        <v>193</v>
      </c>
      <c r="B123" s="39" t="s">
        <v>182</v>
      </c>
      <c r="C123" s="325" t="s">
        <v>254</v>
      </c>
      <c r="D123" s="326"/>
      <c r="E123" s="326"/>
      <c r="F123" s="326"/>
      <c r="G123" s="330"/>
      <c r="H123" s="330"/>
      <c r="I123" s="331"/>
      <c r="J123" s="42"/>
      <c r="K123" s="178"/>
    </row>
    <row r="124" spans="1:11" ht="24" customHeight="1" x14ac:dyDescent="0.25">
      <c r="A124" s="6"/>
      <c r="B124" s="35"/>
      <c r="C124" s="232"/>
      <c r="D124" s="230"/>
      <c r="E124" s="230"/>
      <c r="F124" s="230"/>
      <c r="G124" s="230"/>
      <c r="H124" s="230"/>
      <c r="I124" s="230"/>
      <c r="J124" s="41"/>
      <c r="K124" s="176"/>
    </row>
    <row r="125" spans="1:11" ht="24" customHeight="1" x14ac:dyDescent="0.25">
      <c r="A125" s="6"/>
      <c r="B125" s="35"/>
      <c r="C125" s="328" t="s">
        <v>259</v>
      </c>
      <c r="D125" s="329"/>
      <c r="E125" s="329"/>
      <c r="F125" s="329"/>
      <c r="G125" s="329"/>
      <c r="H125" s="329"/>
      <c r="I125" s="36"/>
      <c r="J125" s="41"/>
      <c r="K125" s="176"/>
    </row>
    <row r="126" spans="1:11" ht="24" customHeight="1" x14ac:dyDescent="0.25">
      <c r="A126" s="6"/>
      <c r="B126" s="35"/>
      <c r="C126" s="105" t="s">
        <v>48</v>
      </c>
      <c r="D126" s="106"/>
      <c r="E126" s="106">
        <f>SQRT(8.6^2+4.3^2)</f>
        <v>9.6150923032490958</v>
      </c>
      <c r="F126" s="116" t="s">
        <v>2</v>
      </c>
      <c r="G126" s="116"/>
      <c r="H126" s="36"/>
      <c r="I126" s="36"/>
      <c r="J126" s="41"/>
      <c r="K126" s="176"/>
    </row>
    <row r="127" spans="1:11" ht="24" customHeight="1" x14ac:dyDescent="0.25">
      <c r="A127" s="6"/>
      <c r="B127" s="35"/>
      <c r="C127" s="105" t="s">
        <v>49</v>
      </c>
      <c r="D127" s="106"/>
      <c r="E127" s="106">
        <v>1.2</v>
      </c>
      <c r="F127" s="116" t="s">
        <v>2</v>
      </c>
      <c r="G127" s="116"/>
      <c r="H127" s="36"/>
      <c r="I127" s="36"/>
      <c r="J127" s="41"/>
      <c r="K127" s="176"/>
    </row>
    <row r="128" spans="1:11" ht="24" customHeight="1" x14ac:dyDescent="0.25">
      <c r="A128" s="6"/>
      <c r="B128" s="35"/>
      <c r="C128" s="105"/>
      <c r="D128" s="106"/>
      <c r="E128" s="106">
        <f>SUM(E126:E127)</f>
        <v>10.815092303249095</v>
      </c>
      <c r="F128" s="116" t="s">
        <v>2</v>
      </c>
      <c r="G128" s="116"/>
      <c r="H128" s="36"/>
      <c r="I128" s="36"/>
      <c r="J128" s="41"/>
      <c r="K128" s="176"/>
    </row>
    <row r="129" spans="1:11" ht="24" customHeight="1" x14ac:dyDescent="0.25">
      <c r="A129" s="6"/>
      <c r="B129" s="35"/>
      <c r="C129" s="105"/>
      <c r="D129" s="106"/>
      <c r="E129" s="106"/>
      <c r="F129" s="116"/>
      <c r="G129" s="116"/>
      <c r="H129" s="36"/>
      <c r="I129" s="36"/>
      <c r="J129" s="41"/>
      <c r="K129" s="176"/>
    </row>
    <row r="130" spans="1:11" ht="24" customHeight="1" x14ac:dyDescent="0.25">
      <c r="A130" s="6"/>
      <c r="B130" s="35"/>
      <c r="C130" s="105" t="s">
        <v>36</v>
      </c>
      <c r="D130" s="106"/>
      <c r="E130" s="106"/>
      <c r="F130" s="116"/>
      <c r="G130" s="116"/>
      <c r="H130" s="36"/>
      <c r="I130" s="36"/>
      <c r="J130" s="41"/>
      <c r="K130" s="176"/>
    </row>
    <row r="131" spans="1:11" ht="24" customHeight="1" x14ac:dyDescent="0.25">
      <c r="A131" s="6"/>
      <c r="B131" s="35"/>
      <c r="C131" s="105">
        <v>2010</v>
      </c>
      <c r="D131" s="106" t="s">
        <v>12</v>
      </c>
      <c r="E131" s="106">
        <f>E128</f>
        <v>10.815092303249095</v>
      </c>
      <c r="F131" s="116"/>
      <c r="G131" s="116" t="s">
        <v>17</v>
      </c>
      <c r="H131" s="111">
        <f>C131*E131</f>
        <v>21738.335529530683</v>
      </c>
      <c r="I131" s="128" t="s">
        <v>35</v>
      </c>
      <c r="J131" s="41"/>
      <c r="K131" s="176"/>
    </row>
    <row r="132" spans="1:11" ht="24" customHeight="1" x14ac:dyDescent="0.25">
      <c r="A132" s="6"/>
      <c r="B132" s="35"/>
      <c r="C132" s="339" t="s">
        <v>184</v>
      </c>
      <c r="D132" s="332"/>
      <c r="E132" s="332"/>
      <c r="F132" s="332"/>
      <c r="G132" s="116" t="s">
        <v>17</v>
      </c>
      <c r="H132" s="111">
        <f>0.4^2</f>
        <v>0.16000000000000003</v>
      </c>
      <c r="I132" s="128" t="s">
        <v>35</v>
      </c>
      <c r="J132" s="41"/>
      <c r="K132" s="176"/>
    </row>
    <row r="133" spans="1:11" ht="24" customHeight="1" x14ac:dyDescent="0.25">
      <c r="A133" s="6"/>
      <c r="B133" s="35"/>
      <c r="C133" s="328" t="s">
        <v>43</v>
      </c>
      <c r="D133" s="329"/>
      <c r="E133" s="329"/>
      <c r="F133" s="116"/>
      <c r="G133" s="116"/>
      <c r="H133" s="111">
        <f>H131/H132</f>
        <v>135864.59705956673</v>
      </c>
      <c r="I133" s="128" t="s">
        <v>14</v>
      </c>
      <c r="J133" s="41">
        <v>135865</v>
      </c>
      <c r="K133" s="176" t="s">
        <v>190</v>
      </c>
    </row>
    <row r="134" spans="1:11" ht="24" customHeight="1" x14ac:dyDescent="0.25">
      <c r="A134" s="6"/>
      <c r="B134" s="35"/>
      <c r="C134" s="105"/>
      <c r="D134" s="106"/>
      <c r="E134" s="106"/>
      <c r="F134" s="116"/>
      <c r="G134" s="116"/>
      <c r="H134" s="111"/>
      <c r="I134" s="128"/>
      <c r="J134" s="41"/>
      <c r="K134" s="176"/>
    </row>
    <row r="135" spans="1:11" ht="24" customHeight="1" x14ac:dyDescent="0.25">
      <c r="A135" s="6"/>
      <c r="B135" s="35"/>
      <c r="C135" s="339" t="s">
        <v>185</v>
      </c>
      <c r="D135" s="332"/>
      <c r="E135" s="332"/>
      <c r="F135" s="332"/>
      <c r="G135" s="332"/>
      <c r="H135" s="332"/>
      <c r="I135" s="128"/>
      <c r="J135" s="41"/>
      <c r="K135" s="176"/>
    </row>
    <row r="136" spans="1:11" ht="24.75" customHeight="1" x14ac:dyDescent="0.25">
      <c r="A136" s="6"/>
      <c r="B136" s="35"/>
      <c r="C136" s="105" t="s">
        <v>187</v>
      </c>
      <c r="D136" s="116" t="s">
        <v>17</v>
      </c>
      <c r="E136" s="106">
        <f>SQRT(2.5^2+ 5^2)</f>
        <v>5.5901699437494745</v>
      </c>
      <c r="F136" s="116" t="s">
        <v>2</v>
      </c>
      <c r="G136" s="116"/>
      <c r="H136" s="111"/>
      <c r="I136" s="128"/>
      <c r="J136" s="41"/>
      <c r="K136" s="176"/>
    </row>
    <row r="137" spans="1:11" ht="24" customHeight="1" x14ac:dyDescent="0.25">
      <c r="A137" s="6"/>
      <c r="B137" s="35"/>
      <c r="C137" s="105" t="s">
        <v>186</v>
      </c>
      <c r="D137" s="116" t="s">
        <v>17</v>
      </c>
      <c r="E137" s="106">
        <v>1.2</v>
      </c>
      <c r="F137" s="116" t="s">
        <v>2</v>
      </c>
      <c r="G137" s="116"/>
      <c r="H137" s="111"/>
      <c r="I137" s="128"/>
      <c r="J137" s="41"/>
      <c r="K137" s="176"/>
    </row>
    <row r="138" spans="1:11" ht="24" customHeight="1" x14ac:dyDescent="0.25">
      <c r="A138" s="6"/>
      <c r="B138" s="35"/>
      <c r="C138" s="105"/>
      <c r="D138" s="106"/>
      <c r="E138" s="106">
        <f>E136+E137</f>
        <v>6.7901699437494747</v>
      </c>
      <c r="F138" s="116"/>
      <c r="G138" s="116"/>
      <c r="H138" s="111"/>
      <c r="I138" s="128"/>
      <c r="J138" s="41"/>
      <c r="K138" s="176"/>
    </row>
    <row r="139" spans="1:11" ht="24" customHeight="1" x14ac:dyDescent="0.25">
      <c r="A139" s="6"/>
      <c r="B139" s="35"/>
      <c r="C139" s="105" t="s">
        <v>36</v>
      </c>
      <c r="D139" s="116"/>
      <c r="E139" s="106"/>
      <c r="F139" s="116"/>
      <c r="G139" s="116"/>
      <c r="H139" s="111"/>
      <c r="I139" s="128"/>
      <c r="J139" s="41"/>
      <c r="K139" s="176"/>
    </row>
    <row r="140" spans="1:11" ht="24" customHeight="1" x14ac:dyDescent="0.25">
      <c r="A140" s="6"/>
      <c r="B140" s="35"/>
      <c r="C140" s="105">
        <v>2510</v>
      </c>
      <c r="D140" s="106" t="s">
        <v>12</v>
      </c>
      <c r="E140" s="106">
        <f>E138</f>
        <v>6.7901699437494747</v>
      </c>
      <c r="F140" s="116"/>
      <c r="G140" s="116" t="s">
        <v>17</v>
      </c>
      <c r="H140" s="111">
        <f>C140*E140</f>
        <v>17043.326558811183</v>
      </c>
      <c r="I140" s="128" t="s">
        <v>35</v>
      </c>
      <c r="J140" s="41"/>
      <c r="K140" s="176"/>
    </row>
    <row r="141" spans="1:11" ht="24" customHeight="1" x14ac:dyDescent="0.25">
      <c r="A141" s="6"/>
      <c r="B141" s="35"/>
      <c r="C141" s="339" t="s">
        <v>184</v>
      </c>
      <c r="D141" s="332"/>
      <c r="E141" s="332"/>
      <c r="F141" s="332"/>
      <c r="G141" s="116" t="s">
        <v>17</v>
      </c>
      <c r="H141" s="111">
        <f>0.4^2</f>
        <v>0.16000000000000003</v>
      </c>
      <c r="I141" s="128" t="s">
        <v>35</v>
      </c>
      <c r="J141" s="41"/>
      <c r="K141" s="176"/>
    </row>
    <row r="142" spans="1:11" ht="24" customHeight="1" x14ac:dyDescent="0.25">
      <c r="A142" s="6"/>
      <c r="B142" s="35"/>
      <c r="C142" s="328" t="s">
        <v>43</v>
      </c>
      <c r="D142" s="329"/>
      <c r="E142" s="329"/>
      <c r="F142" s="116"/>
      <c r="G142" s="116"/>
      <c r="H142" s="111">
        <f>H140/H141</f>
        <v>106520.79099256988</v>
      </c>
      <c r="I142" s="128" t="s">
        <v>14</v>
      </c>
      <c r="J142" s="41">
        <v>106521</v>
      </c>
      <c r="K142" s="176" t="s">
        <v>190</v>
      </c>
    </row>
    <row r="143" spans="1:11" ht="24" customHeight="1" x14ac:dyDescent="0.25">
      <c r="A143" s="6"/>
      <c r="B143" s="35"/>
      <c r="C143" s="105" t="s">
        <v>188</v>
      </c>
      <c r="D143" s="106"/>
      <c r="E143" s="106"/>
      <c r="F143" s="116"/>
      <c r="G143" s="116"/>
      <c r="H143" s="111"/>
      <c r="I143" s="128"/>
      <c r="J143" s="41"/>
      <c r="K143" s="176"/>
    </row>
    <row r="144" spans="1:11" ht="24" customHeight="1" x14ac:dyDescent="0.25">
      <c r="A144" s="6"/>
      <c r="B144" s="35"/>
      <c r="C144" s="118">
        <v>4520</v>
      </c>
      <c r="D144" s="106" t="s">
        <v>189</v>
      </c>
      <c r="E144" s="106">
        <v>0.4</v>
      </c>
      <c r="F144" s="116"/>
      <c r="G144" s="116" t="s">
        <v>17</v>
      </c>
      <c r="H144" s="57">
        <f>C144/E144</f>
        <v>11300</v>
      </c>
      <c r="I144" s="36" t="s">
        <v>190</v>
      </c>
      <c r="J144" s="41">
        <v>11300</v>
      </c>
      <c r="K144" s="176"/>
    </row>
    <row r="145" spans="1:11" ht="24" customHeight="1" x14ac:dyDescent="0.25">
      <c r="A145" s="6"/>
      <c r="B145" s="35"/>
      <c r="C145" s="17"/>
      <c r="D145" s="15"/>
      <c r="E145" s="15"/>
      <c r="F145" s="15"/>
      <c r="G145" s="116"/>
      <c r="H145" s="111"/>
      <c r="I145" s="128"/>
      <c r="J145" s="41"/>
      <c r="K145" s="176"/>
    </row>
    <row r="146" spans="1:11" ht="24" customHeight="1" x14ac:dyDescent="0.25">
      <c r="A146" s="6"/>
      <c r="B146" s="35"/>
      <c r="C146" s="328" t="s">
        <v>177</v>
      </c>
      <c r="D146" s="329"/>
      <c r="E146" s="329"/>
      <c r="F146" s="116"/>
      <c r="G146" s="116"/>
      <c r="H146" s="111">
        <f>H133+H142+H144</f>
        <v>253685.38805213661</v>
      </c>
      <c r="I146" s="128" t="s">
        <v>14</v>
      </c>
      <c r="J146" s="41"/>
      <c r="K146" s="176"/>
    </row>
    <row r="147" spans="1:11" ht="24" customHeight="1" x14ac:dyDescent="0.25">
      <c r="A147" s="6"/>
      <c r="B147" s="35"/>
      <c r="C147" s="235"/>
      <c r="D147" s="236"/>
      <c r="E147" s="236"/>
      <c r="F147" s="249"/>
      <c r="G147" s="249"/>
      <c r="H147" s="243"/>
      <c r="I147" s="248"/>
      <c r="J147" s="41"/>
      <c r="K147" s="176"/>
    </row>
    <row r="148" spans="1:11" ht="24" customHeight="1" x14ac:dyDescent="0.25">
      <c r="A148" s="6"/>
      <c r="B148" s="35"/>
      <c r="C148" s="325" t="s">
        <v>255</v>
      </c>
      <c r="D148" s="326"/>
      <c r="E148" s="326"/>
      <c r="F148" s="326"/>
      <c r="G148" s="326"/>
      <c r="H148" s="326"/>
      <c r="I148" s="327"/>
      <c r="J148" s="41"/>
      <c r="K148" s="176"/>
    </row>
    <row r="149" spans="1:11" ht="24" customHeight="1" x14ac:dyDescent="0.25">
      <c r="A149" s="6"/>
      <c r="B149" s="35"/>
      <c r="C149" s="235"/>
      <c r="D149" s="236"/>
      <c r="E149" s="236"/>
      <c r="F149" s="249"/>
      <c r="G149" s="249"/>
      <c r="H149" s="243"/>
      <c r="I149" s="248"/>
      <c r="J149" s="41"/>
      <c r="K149" s="176"/>
    </row>
    <row r="150" spans="1:11" ht="24" customHeight="1" x14ac:dyDescent="0.25">
      <c r="A150" s="6"/>
      <c r="B150" s="35"/>
      <c r="C150" s="325" t="s">
        <v>258</v>
      </c>
      <c r="D150" s="326"/>
      <c r="E150" s="326"/>
      <c r="F150" s="326"/>
      <c r="G150" s="326"/>
      <c r="H150" s="326"/>
      <c r="I150" s="327"/>
      <c r="J150" s="41"/>
      <c r="K150" s="176"/>
    </row>
    <row r="151" spans="1:11" ht="24" customHeight="1" x14ac:dyDescent="0.25">
      <c r="A151" s="6"/>
      <c r="B151" s="35"/>
      <c r="C151" s="235" t="s">
        <v>187</v>
      </c>
      <c r="D151" s="249" t="s">
        <v>17</v>
      </c>
      <c r="E151" s="236">
        <f>SQRT(3^2+ 6^2)</f>
        <v>6.7082039324993694</v>
      </c>
      <c r="F151" s="249" t="s">
        <v>2</v>
      </c>
      <c r="G151" s="249"/>
      <c r="H151" s="243"/>
      <c r="I151" s="248"/>
      <c r="J151" s="41"/>
      <c r="K151" s="176"/>
    </row>
    <row r="152" spans="1:11" ht="24" customHeight="1" x14ac:dyDescent="0.25">
      <c r="A152" s="6"/>
      <c r="B152" s="35"/>
      <c r="C152" s="235" t="s">
        <v>186</v>
      </c>
      <c r="D152" s="249" t="s">
        <v>17</v>
      </c>
      <c r="E152" s="236">
        <v>1.2</v>
      </c>
      <c r="F152" s="249" t="s">
        <v>2</v>
      </c>
      <c r="G152" s="249"/>
      <c r="H152" s="243"/>
      <c r="I152" s="248"/>
      <c r="J152" s="41"/>
      <c r="K152" s="176"/>
    </row>
    <row r="153" spans="1:11" ht="24" customHeight="1" x14ac:dyDescent="0.25">
      <c r="A153" s="6"/>
      <c r="B153" s="35"/>
      <c r="C153" s="235"/>
      <c r="D153" s="236"/>
      <c r="E153" s="236">
        <f>E151+E152</f>
        <v>7.9082039324993696</v>
      </c>
      <c r="F153" s="249"/>
      <c r="G153" s="249"/>
      <c r="H153" s="243"/>
      <c r="I153" s="248"/>
      <c r="J153" s="41"/>
      <c r="K153" s="176"/>
    </row>
    <row r="154" spans="1:11" ht="24" customHeight="1" x14ac:dyDescent="0.25">
      <c r="A154" s="6"/>
      <c r="B154" s="35"/>
      <c r="C154" s="235" t="s">
        <v>36</v>
      </c>
      <c r="D154" s="249"/>
      <c r="E154" s="236"/>
      <c r="F154" s="249"/>
      <c r="G154" s="249"/>
      <c r="H154" s="243"/>
      <c r="I154" s="248"/>
      <c r="J154" s="41"/>
      <c r="K154" s="176"/>
    </row>
    <row r="155" spans="1:11" ht="24" customHeight="1" x14ac:dyDescent="0.25">
      <c r="A155" s="6"/>
      <c r="B155" s="35"/>
      <c r="C155" s="235">
        <v>2320</v>
      </c>
      <c r="D155" s="236" t="s">
        <v>12</v>
      </c>
      <c r="E155" s="236">
        <f>E153</f>
        <v>7.9082039324993696</v>
      </c>
      <c r="F155" s="249"/>
      <c r="G155" s="249" t="s">
        <v>17</v>
      </c>
      <c r="H155" s="243">
        <f>C155*E155</f>
        <v>18347.033123398538</v>
      </c>
      <c r="I155" s="248" t="s">
        <v>35</v>
      </c>
      <c r="J155" s="41"/>
      <c r="K155" s="176"/>
    </row>
    <row r="156" spans="1:11" ht="24" customHeight="1" x14ac:dyDescent="0.25">
      <c r="A156" s="6"/>
      <c r="B156" s="35"/>
      <c r="C156" s="339" t="s">
        <v>184</v>
      </c>
      <c r="D156" s="332"/>
      <c r="E156" s="332"/>
      <c r="F156" s="332"/>
      <c r="G156" s="249" t="s">
        <v>17</v>
      </c>
      <c r="H156" s="243">
        <f>0.4^2</f>
        <v>0.16000000000000003</v>
      </c>
      <c r="I156" s="248" t="s">
        <v>35</v>
      </c>
      <c r="J156" s="41"/>
      <c r="K156" s="176"/>
    </row>
    <row r="157" spans="1:11" ht="24" customHeight="1" x14ac:dyDescent="0.25">
      <c r="A157" s="6"/>
      <c r="B157" s="35"/>
      <c r="C157" s="328" t="s">
        <v>43</v>
      </c>
      <c r="D157" s="329"/>
      <c r="E157" s="329"/>
      <c r="F157" s="249"/>
      <c r="G157" s="249"/>
      <c r="H157" s="243">
        <f>H155/H156</f>
        <v>114668.95702124084</v>
      </c>
      <c r="I157" s="248" t="s">
        <v>14</v>
      </c>
      <c r="J157" s="41">
        <v>114669</v>
      </c>
      <c r="K157" s="176" t="s">
        <v>190</v>
      </c>
    </row>
    <row r="158" spans="1:11" ht="24" customHeight="1" x14ac:dyDescent="0.25">
      <c r="A158" s="6"/>
      <c r="B158" s="35"/>
      <c r="C158" s="235" t="s">
        <v>188</v>
      </c>
      <c r="D158" s="236"/>
      <c r="E158" s="236"/>
      <c r="F158" s="249"/>
      <c r="G158" s="249"/>
      <c r="H158" s="243"/>
      <c r="I158" s="248"/>
      <c r="J158" s="41"/>
      <c r="K158" s="176"/>
    </row>
    <row r="159" spans="1:11" ht="24" customHeight="1" x14ac:dyDescent="0.25">
      <c r="A159" s="6"/>
      <c r="B159" s="35"/>
      <c r="C159" s="253">
        <v>2320</v>
      </c>
      <c r="D159" s="236" t="s">
        <v>189</v>
      </c>
      <c r="E159" s="236">
        <v>0.4</v>
      </c>
      <c r="F159" s="249"/>
      <c r="G159" s="249" t="s">
        <v>17</v>
      </c>
      <c r="H159" s="57">
        <f>C159/E159</f>
        <v>5800</v>
      </c>
      <c r="I159" s="36" t="s">
        <v>190</v>
      </c>
      <c r="J159" s="41">
        <f>5800</f>
        <v>5800</v>
      </c>
      <c r="K159" s="176" t="s">
        <v>190</v>
      </c>
    </row>
    <row r="160" spans="1:11" ht="24" customHeight="1" x14ac:dyDescent="0.25">
      <c r="A160" s="6"/>
      <c r="B160" s="35"/>
      <c r="C160" s="253"/>
      <c r="D160" s="236"/>
      <c r="E160" s="236"/>
      <c r="F160" s="249"/>
      <c r="G160" s="249"/>
      <c r="H160" s="57"/>
      <c r="I160" s="36"/>
      <c r="J160" s="41"/>
      <c r="K160" s="176"/>
    </row>
    <row r="161" spans="1:16" ht="24" customHeight="1" x14ac:dyDescent="0.25">
      <c r="A161" s="6"/>
      <c r="B161" s="35"/>
      <c r="C161" s="328" t="s">
        <v>177</v>
      </c>
      <c r="D161" s="329"/>
      <c r="E161" s="329"/>
      <c r="F161" s="249"/>
      <c r="G161" s="249"/>
      <c r="H161" s="243">
        <f>H157+H159</f>
        <v>120468.95702124084</v>
      </c>
      <c r="I161" s="248" t="s">
        <v>14</v>
      </c>
      <c r="J161" s="41"/>
      <c r="K161" s="176"/>
    </row>
    <row r="162" spans="1:16" ht="24" customHeight="1" x14ac:dyDescent="0.25">
      <c r="A162" s="6"/>
      <c r="B162" s="35"/>
      <c r="C162" s="235"/>
      <c r="D162" s="236"/>
      <c r="E162" s="236"/>
      <c r="F162" s="249"/>
      <c r="G162" s="249"/>
      <c r="H162" s="243"/>
      <c r="I162" s="248"/>
      <c r="J162" s="41"/>
      <c r="K162" s="176"/>
    </row>
    <row r="163" spans="1:16" ht="24" customHeight="1" x14ac:dyDescent="0.25">
      <c r="A163" s="6"/>
      <c r="B163" s="35"/>
      <c r="C163" s="325" t="s">
        <v>257</v>
      </c>
      <c r="D163" s="326"/>
      <c r="E163" s="326"/>
      <c r="F163" s="326"/>
      <c r="G163" s="326"/>
      <c r="H163" s="326"/>
      <c r="I163" s="327"/>
      <c r="J163" s="41"/>
      <c r="K163" s="176"/>
    </row>
    <row r="164" spans="1:16" ht="24" customHeight="1" x14ac:dyDescent="0.25">
      <c r="A164" s="6"/>
      <c r="B164" s="35"/>
      <c r="C164" s="235"/>
      <c r="D164" s="236"/>
      <c r="E164" s="236"/>
      <c r="F164" s="249"/>
      <c r="G164" s="249"/>
      <c r="H164" s="243"/>
      <c r="I164" s="248"/>
      <c r="J164" s="41"/>
      <c r="K164" s="176"/>
    </row>
    <row r="165" spans="1:16" ht="24" customHeight="1" x14ac:dyDescent="0.25">
      <c r="A165" s="6"/>
      <c r="B165" s="35"/>
      <c r="C165" s="235" t="s">
        <v>187</v>
      </c>
      <c r="D165" s="249" t="s">
        <v>17</v>
      </c>
      <c r="E165" s="236">
        <f>SQRT(3.5^2+ 7^2)</f>
        <v>7.8262379212492643</v>
      </c>
      <c r="F165" s="249" t="s">
        <v>2</v>
      </c>
      <c r="G165" s="249"/>
      <c r="H165" s="243"/>
      <c r="I165" s="248"/>
      <c r="J165" s="41"/>
      <c r="K165" s="176"/>
    </row>
    <row r="166" spans="1:16" ht="24" customHeight="1" x14ac:dyDescent="0.25">
      <c r="A166" s="6"/>
      <c r="B166" s="35"/>
      <c r="C166" s="235" t="s">
        <v>186</v>
      </c>
      <c r="D166" s="249" t="s">
        <v>17</v>
      </c>
      <c r="E166" s="236">
        <v>1.2</v>
      </c>
      <c r="F166" s="249" t="s">
        <v>2</v>
      </c>
      <c r="G166" s="249"/>
      <c r="H166" s="243"/>
      <c r="I166" s="248"/>
      <c r="J166" s="41"/>
      <c r="K166" s="176"/>
    </row>
    <row r="167" spans="1:16" ht="24" customHeight="1" x14ac:dyDescent="0.25">
      <c r="A167" s="6"/>
      <c r="B167" s="35"/>
      <c r="C167" s="235"/>
      <c r="D167" s="236"/>
      <c r="E167" s="236">
        <f>E165+E166</f>
        <v>9.0262379212492636</v>
      </c>
      <c r="F167" s="249"/>
      <c r="G167" s="249"/>
      <c r="H167" s="243"/>
      <c r="I167" s="248"/>
      <c r="J167" s="41"/>
      <c r="K167" s="176"/>
    </row>
    <row r="168" spans="1:16" ht="24" customHeight="1" x14ac:dyDescent="0.25">
      <c r="A168" s="6"/>
      <c r="B168" s="35"/>
      <c r="C168" s="235" t="s">
        <v>36</v>
      </c>
      <c r="D168" s="249"/>
      <c r="E168" s="236"/>
      <c r="F168" s="249"/>
      <c r="G168" s="249"/>
      <c r="H168" s="243"/>
      <c r="I168" s="248"/>
      <c r="J168" s="41"/>
      <c r="K168" s="176"/>
    </row>
    <row r="169" spans="1:16" ht="24" customHeight="1" x14ac:dyDescent="0.25">
      <c r="A169" s="6"/>
      <c r="B169" s="35"/>
      <c r="C169" s="235">
        <v>1010</v>
      </c>
      <c r="D169" s="236" t="s">
        <v>12</v>
      </c>
      <c r="E169" s="236">
        <f>E167</f>
        <v>9.0262379212492636</v>
      </c>
      <c r="F169" s="249"/>
      <c r="G169" s="249" t="s">
        <v>17</v>
      </c>
      <c r="H169" s="243">
        <f>C169*E169</f>
        <v>9116.5003004617556</v>
      </c>
      <c r="I169" s="248" t="s">
        <v>35</v>
      </c>
      <c r="J169" s="41"/>
      <c r="K169" s="176"/>
    </row>
    <row r="170" spans="1:16" ht="24" customHeight="1" x14ac:dyDescent="0.25">
      <c r="A170" s="6"/>
      <c r="B170" s="35"/>
      <c r="C170" s="339" t="s">
        <v>184</v>
      </c>
      <c r="D170" s="332"/>
      <c r="E170" s="332"/>
      <c r="F170" s="332"/>
      <c r="G170" s="249" t="s">
        <v>17</v>
      </c>
      <c r="H170" s="243">
        <f>0.4^2</f>
        <v>0.16000000000000003</v>
      </c>
      <c r="I170" s="248" t="s">
        <v>35</v>
      </c>
      <c r="J170" s="41"/>
      <c r="K170" s="176"/>
      <c r="P170" s="1">
        <f>10*9.03</f>
        <v>90.3</v>
      </c>
    </row>
    <row r="171" spans="1:16" ht="24" customHeight="1" x14ac:dyDescent="0.25">
      <c r="A171" s="6"/>
      <c r="B171" s="35"/>
      <c r="C171" s="328" t="s">
        <v>43</v>
      </c>
      <c r="D171" s="329"/>
      <c r="E171" s="329"/>
      <c r="F171" s="249"/>
      <c r="G171" s="249"/>
      <c r="H171" s="243">
        <f>H169/H170</f>
        <v>56978.126877885959</v>
      </c>
      <c r="I171" s="248" t="s">
        <v>14</v>
      </c>
      <c r="J171" s="41">
        <v>56978</v>
      </c>
      <c r="K171" s="176" t="s">
        <v>190</v>
      </c>
      <c r="P171" s="1">
        <f>P170/0.16</f>
        <v>564.375</v>
      </c>
    </row>
    <row r="172" spans="1:16" ht="24" customHeight="1" x14ac:dyDescent="0.25">
      <c r="A172" s="6"/>
      <c r="B172" s="35"/>
      <c r="C172" s="235" t="s">
        <v>188</v>
      </c>
      <c r="D172" s="236"/>
      <c r="E172" s="236"/>
      <c r="F172" s="249"/>
      <c r="G172" s="249"/>
      <c r="H172" s="243"/>
      <c r="I172" s="248"/>
      <c r="J172" s="41"/>
      <c r="K172" s="176"/>
    </row>
    <row r="173" spans="1:16" ht="24" customHeight="1" x14ac:dyDescent="0.25">
      <c r="A173" s="6"/>
      <c r="B173" s="35"/>
      <c r="C173" s="253">
        <v>1010</v>
      </c>
      <c r="D173" s="236" t="s">
        <v>189</v>
      </c>
      <c r="E173" s="236">
        <v>0.4</v>
      </c>
      <c r="F173" s="249"/>
      <c r="G173" s="249" t="s">
        <v>17</v>
      </c>
      <c r="H173" s="57">
        <f>C173/E173</f>
        <v>2525</v>
      </c>
      <c r="I173" s="36" t="s">
        <v>190</v>
      </c>
      <c r="J173" s="41">
        <v>2525</v>
      </c>
      <c r="K173" s="176" t="s">
        <v>190</v>
      </c>
    </row>
    <row r="174" spans="1:16" ht="24" customHeight="1" x14ac:dyDescent="0.25">
      <c r="A174" s="6"/>
      <c r="B174" s="35"/>
      <c r="C174" s="253"/>
      <c r="D174" s="236"/>
      <c r="E174" s="236"/>
      <c r="F174" s="249"/>
      <c r="G174" s="249"/>
      <c r="H174" s="57"/>
      <c r="I174" s="36"/>
      <c r="J174" s="41"/>
      <c r="K174" s="176"/>
    </row>
    <row r="175" spans="1:16" ht="24" customHeight="1" x14ac:dyDescent="0.25">
      <c r="A175" s="6"/>
      <c r="B175" s="35"/>
      <c r="C175" s="328" t="s">
        <v>177</v>
      </c>
      <c r="D175" s="329"/>
      <c r="E175" s="329"/>
      <c r="F175" s="249"/>
      <c r="G175" s="249"/>
      <c r="H175" s="243">
        <f>H171+H173</f>
        <v>59503.126877885959</v>
      </c>
      <c r="I175" s="248" t="s">
        <v>14</v>
      </c>
      <c r="J175" s="41"/>
      <c r="K175" s="176"/>
    </row>
    <row r="176" spans="1:16" ht="24" customHeight="1" x14ac:dyDescent="0.25">
      <c r="A176" s="6"/>
      <c r="B176" s="35"/>
      <c r="C176" s="235"/>
      <c r="D176" s="236"/>
      <c r="E176" s="236"/>
      <c r="F176" s="249"/>
      <c r="G176" s="249"/>
      <c r="H176" s="243"/>
      <c r="I176" s="248"/>
      <c r="J176" s="41"/>
      <c r="K176" s="176"/>
    </row>
    <row r="177" spans="1:11" ht="24" customHeight="1" x14ac:dyDescent="0.25">
      <c r="A177" s="6"/>
      <c r="B177" s="35"/>
      <c r="C177" s="253"/>
      <c r="D177" s="332" t="s">
        <v>138</v>
      </c>
      <c r="E177" s="332"/>
      <c r="F177" s="332"/>
      <c r="G177" s="249"/>
      <c r="H177" s="57">
        <f>SUM(J133:J174)</f>
        <v>433658</v>
      </c>
      <c r="I177" s="36"/>
      <c r="J177" s="41">
        <f>H177</f>
        <v>433658</v>
      </c>
      <c r="K177" s="176" t="s">
        <v>14</v>
      </c>
    </row>
    <row r="178" spans="1:11" ht="24" customHeight="1" x14ac:dyDescent="0.25">
      <c r="A178" s="6"/>
      <c r="B178" s="35"/>
      <c r="C178" s="356" t="s">
        <v>278</v>
      </c>
      <c r="D178" s="357"/>
      <c r="E178" s="357"/>
      <c r="F178" s="308"/>
      <c r="G178" s="309"/>
      <c r="H178" s="57">
        <f>J177*0.95</f>
        <v>411975.1</v>
      </c>
      <c r="I178" s="36"/>
      <c r="J178" s="41">
        <v>411975</v>
      </c>
      <c r="K178" s="176"/>
    </row>
    <row r="179" spans="1:11" ht="24" customHeight="1" x14ac:dyDescent="0.25">
      <c r="A179" s="6"/>
      <c r="B179" s="35"/>
      <c r="C179" s="310"/>
      <c r="D179" s="308"/>
      <c r="E179" s="308"/>
      <c r="F179" s="308"/>
      <c r="G179" s="309"/>
      <c r="H179" s="57"/>
      <c r="I179" s="36"/>
      <c r="J179" s="41"/>
      <c r="K179" s="176"/>
    </row>
    <row r="180" spans="1:11" ht="24" customHeight="1" x14ac:dyDescent="0.25">
      <c r="A180" s="20"/>
      <c r="B180" s="40"/>
      <c r="C180" s="235"/>
      <c r="D180" s="236"/>
      <c r="E180" s="236"/>
      <c r="F180" s="249"/>
      <c r="G180" s="249"/>
      <c r="H180" s="89"/>
      <c r="I180" s="36"/>
      <c r="J180" s="41"/>
      <c r="K180" s="176"/>
    </row>
    <row r="181" spans="1:11" ht="24" customHeight="1" x14ac:dyDescent="0.25">
      <c r="A181" s="112" t="s">
        <v>159</v>
      </c>
      <c r="B181" s="377" t="s">
        <v>194</v>
      </c>
      <c r="C181" s="384"/>
      <c r="D181" s="385"/>
      <c r="E181" s="247"/>
      <c r="F181" s="22"/>
      <c r="G181" s="22"/>
      <c r="H181" s="22"/>
      <c r="I181" s="22"/>
      <c r="J181" s="16"/>
      <c r="K181" s="173"/>
    </row>
    <row r="182" spans="1:11" ht="24" customHeight="1" x14ac:dyDescent="0.25">
      <c r="A182" s="113"/>
      <c r="B182" s="374"/>
      <c r="C182" s="374"/>
      <c r="D182" s="386"/>
      <c r="E182" s="386"/>
      <c r="F182" s="386"/>
      <c r="G182" s="386"/>
      <c r="H182" s="386"/>
      <c r="I182" s="128"/>
      <c r="J182" s="14"/>
      <c r="K182" s="174"/>
    </row>
    <row r="183" spans="1:11" ht="24" customHeight="1" x14ac:dyDescent="0.25">
      <c r="A183" s="113"/>
      <c r="B183" s="374"/>
      <c r="C183" s="109"/>
      <c r="D183" s="50"/>
      <c r="E183" s="51"/>
      <c r="F183" s="180"/>
      <c r="G183" s="111"/>
      <c r="H183" s="128"/>
      <c r="I183" s="128"/>
      <c r="J183" s="14"/>
      <c r="K183" s="174"/>
    </row>
    <row r="184" spans="1:11" ht="12.75" customHeight="1" x14ac:dyDescent="0.25">
      <c r="A184" s="113"/>
      <c r="B184" s="374"/>
      <c r="C184" s="109"/>
      <c r="D184" s="50"/>
      <c r="E184" s="181"/>
      <c r="F184" s="52"/>
      <c r="G184" s="111"/>
      <c r="H184" s="128"/>
      <c r="I184" s="128"/>
      <c r="J184" s="14"/>
      <c r="K184" s="174"/>
    </row>
    <row r="185" spans="1:11" ht="24" customHeight="1" x14ac:dyDescent="0.25">
      <c r="A185" s="113" t="s">
        <v>51</v>
      </c>
      <c r="B185" s="47" t="s">
        <v>50</v>
      </c>
      <c r="C185" s="342"/>
      <c r="D185" s="343"/>
      <c r="E185" s="343"/>
      <c r="F185" s="14"/>
      <c r="G185" s="14"/>
      <c r="H185" s="128"/>
      <c r="I185" s="128"/>
      <c r="J185" s="14"/>
      <c r="K185" s="174"/>
    </row>
    <row r="186" spans="1:11" ht="24" customHeight="1" x14ac:dyDescent="0.25">
      <c r="A186" s="113"/>
      <c r="B186" s="47"/>
      <c r="C186" s="340" t="s">
        <v>57</v>
      </c>
      <c r="D186" s="341"/>
      <c r="E186" s="111"/>
      <c r="F186" s="14"/>
      <c r="G186" s="14"/>
      <c r="H186" s="128"/>
      <c r="I186" s="128"/>
      <c r="J186" s="14"/>
      <c r="K186" s="174"/>
    </row>
    <row r="187" spans="1:11" ht="24" customHeight="1" x14ac:dyDescent="0.25">
      <c r="A187" s="120"/>
      <c r="B187" s="48"/>
      <c r="C187" s="333" t="s">
        <v>195</v>
      </c>
      <c r="D187" s="334"/>
      <c r="E187" s="53">
        <f>J178</f>
        <v>411975</v>
      </c>
      <c r="F187" s="104"/>
      <c r="G187" s="54" t="s">
        <v>12</v>
      </c>
      <c r="H187" s="182">
        <f>0.4*0.4*0.2</f>
        <v>3.2000000000000008E-2</v>
      </c>
      <c r="I187" s="62" t="s">
        <v>17</v>
      </c>
      <c r="J187" s="101">
        <f>E187*H187</f>
        <v>13183.200000000003</v>
      </c>
      <c r="K187" s="183" t="s">
        <v>1</v>
      </c>
    </row>
    <row r="188" spans="1:11" ht="24" customHeight="1" x14ac:dyDescent="0.25">
      <c r="A188" s="120"/>
      <c r="B188" s="48"/>
      <c r="C188" s="110"/>
      <c r="D188" s="111"/>
      <c r="E188" s="111"/>
      <c r="F188" s="14"/>
      <c r="G188" s="56"/>
      <c r="H188" s="57"/>
      <c r="I188" s="128"/>
      <c r="J188" s="55">
        <f>SUM(J187:J187)</f>
        <v>13183.200000000003</v>
      </c>
      <c r="K188" s="174" t="s">
        <v>1</v>
      </c>
    </row>
    <row r="189" spans="1:11" ht="24" customHeight="1" x14ac:dyDescent="0.25">
      <c r="A189" s="46"/>
      <c r="B189" s="49"/>
      <c r="C189" s="340" t="s">
        <v>147</v>
      </c>
      <c r="D189" s="341"/>
      <c r="E189" s="341"/>
      <c r="F189" s="128" t="s">
        <v>17</v>
      </c>
      <c r="G189" s="128"/>
      <c r="H189" s="128">
        <f>J188*0.3</f>
        <v>3954.9600000000005</v>
      </c>
      <c r="I189" s="58" t="s">
        <v>1</v>
      </c>
      <c r="J189" s="59">
        <f>H189</f>
        <v>3954.9600000000005</v>
      </c>
      <c r="K189" s="176" t="s">
        <v>1</v>
      </c>
    </row>
    <row r="190" spans="1:11" ht="24" customHeight="1" x14ac:dyDescent="0.25">
      <c r="A190" s="113" t="s">
        <v>54</v>
      </c>
      <c r="B190" s="47" t="s">
        <v>55</v>
      </c>
      <c r="C190" s="382" t="s">
        <v>178</v>
      </c>
      <c r="D190" s="383"/>
      <c r="E190" s="383"/>
      <c r="F190" s="383"/>
      <c r="G190" s="12"/>
      <c r="H190" s="60">
        <f>J188*0.7</f>
        <v>9228.2400000000016</v>
      </c>
      <c r="I190" s="45" t="s">
        <v>1</v>
      </c>
      <c r="J190" s="61"/>
      <c r="K190" s="178"/>
    </row>
    <row r="191" spans="1:11" ht="24" customHeight="1" x14ac:dyDescent="0.25">
      <c r="A191" s="125"/>
      <c r="B191" s="35"/>
      <c r="C191" s="105"/>
      <c r="D191" s="106"/>
      <c r="E191" s="106"/>
      <c r="F191" s="116"/>
      <c r="G191" s="116"/>
      <c r="H191" s="36"/>
      <c r="I191" s="36" t="s">
        <v>17</v>
      </c>
      <c r="J191" s="59">
        <f>H190</f>
        <v>9228.2400000000016</v>
      </c>
      <c r="K191" s="176" t="s">
        <v>1</v>
      </c>
    </row>
    <row r="192" spans="1:11" ht="24" customHeight="1" x14ac:dyDescent="0.25">
      <c r="A192" s="119" t="s">
        <v>161</v>
      </c>
      <c r="B192" s="380" t="s">
        <v>160</v>
      </c>
      <c r="C192" s="384"/>
      <c r="D192" s="385"/>
      <c r="E192" s="127"/>
      <c r="F192" s="22"/>
      <c r="G192" s="22"/>
      <c r="H192" s="22"/>
      <c r="I192" s="22"/>
      <c r="J192" s="28"/>
      <c r="K192" s="173"/>
    </row>
    <row r="193" spans="1:11" x14ac:dyDescent="0.25">
      <c r="A193" s="120"/>
      <c r="B193" s="381"/>
      <c r="C193" s="374"/>
      <c r="D193" s="386"/>
      <c r="E193" s="386"/>
      <c r="F193" s="386"/>
      <c r="G193" s="386"/>
      <c r="H193" s="386"/>
      <c r="I193" s="128"/>
      <c r="J193" s="29"/>
      <c r="K193" s="174"/>
    </row>
    <row r="194" spans="1:11" x14ac:dyDescent="0.25">
      <c r="A194" s="120"/>
      <c r="B194" s="381"/>
      <c r="C194" s="109"/>
      <c r="D194" s="50"/>
      <c r="E194" s="51"/>
      <c r="F194" s="180"/>
      <c r="G194" s="111"/>
      <c r="H194" s="128"/>
      <c r="I194" s="128"/>
      <c r="J194" s="29"/>
      <c r="K194" s="174"/>
    </row>
    <row r="195" spans="1:11" x14ac:dyDescent="0.25">
      <c r="A195" s="120"/>
      <c r="B195" s="381"/>
      <c r="C195" s="184"/>
      <c r="D195" s="172"/>
      <c r="E195" s="172"/>
      <c r="F195" s="172"/>
      <c r="G195" s="172"/>
      <c r="H195" s="172"/>
      <c r="I195" s="172"/>
      <c r="J195" s="29"/>
      <c r="K195" s="174"/>
    </row>
    <row r="196" spans="1:11" x14ac:dyDescent="0.25">
      <c r="A196" s="120"/>
      <c r="B196" s="381"/>
      <c r="C196" s="184"/>
      <c r="D196" s="172"/>
      <c r="E196" s="172"/>
      <c r="F196" s="172"/>
      <c r="G196" s="172"/>
      <c r="H196" s="172"/>
      <c r="I196" s="172"/>
      <c r="J196" s="29"/>
      <c r="K196" s="174"/>
    </row>
    <row r="197" spans="1:11" ht="121.5" customHeight="1" x14ac:dyDescent="0.25">
      <c r="A197" s="120"/>
      <c r="B197" s="381"/>
      <c r="C197" s="184"/>
      <c r="D197" s="172"/>
      <c r="E197" s="172"/>
      <c r="F197" s="172"/>
      <c r="G197" s="172"/>
      <c r="H197" s="172"/>
      <c r="I197" s="172"/>
      <c r="J197" s="29"/>
      <c r="K197" s="174"/>
    </row>
    <row r="198" spans="1:11" x14ac:dyDescent="0.25">
      <c r="A198" s="120"/>
      <c r="B198" s="48"/>
      <c r="C198" s="340" t="s">
        <v>57</v>
      </c>
      <c r="D198" s="341"/>
      <c r="E198" s="111"/>
      <c r="F198" s="14"/>
      <c r="G198" s="14"/>
      <c r="H198" s="128"/>
      <c r="I198" s="128"/>
      <c r="J198" s="29"/>
      <c r="K198" s="174"/>
    </row>
    <row r="199" spans="1:11" ht="15" customHeight="1" x14ac:dyDescent="0.25">
      <c r="A199" s="120"/>
      <c r="B199" s="48"/>
      <c r="C199" s="333" t="s">
        <v>52</v>
      </c>
      <c r="D199" s="334"/>
      <c r="E199" s="53">
        <f>J77</f>
        <v>1131194.0411522633</v>
      </c>
      <c r="F199" s="104"/>
      <c r="G199" s="54" t="s">
        <v>12</v>
      </c>
      <c r="H199" s="182">
        <v>9.1124999999999998E-2</v>
      </c>
      <c r="I199" s="62" t="s">
        <v>17</v>
      </c>
      <c r="J199" s="102">
        <f>E199*H199</f>
        <v>103080.05699999999</v>
      </c>
      <c r="K199" s="174"/>
    </row>
    <row r="200" spans="1:11" ht="24" customHeight="1" x14ac:dyDescent="0.25">
      <c r="A200" s="120"/>
      <c r="B200" s="48"/>
      <c r="C200" s="333" t="s">
        <v>53</v>
      </c>
      <c r="D200" s="334"/>
      <c r="E200" s="53">
        <f>J121</f>
        <v>1602801</v>
      </c>
      <c r="F200" s="104"/>
      <c r="G200" s="54" t="s">
        <v>12</v>
      </c>
      <c r="H200" s="182">
        <f>0.35^3</f>
        <v>4.287499999999999E-2</v>
      </c>
      <c r="I200" s="62" t="s">
        <v>17</v>
      </c>
      <c r="J200" s="102">
        <f t="shared" ref="J200" si="0">E200*H200</f>
        <v>68720.092874999988</v>
      </c>
      <c r="K200" s="174"/>
    </row>
    <row r="201" spans="1:11" x14ac:dyDescent="0.25">
      <c r="A201" s="234" t="s">
        <v>143</v>
      </c>
      <c r="B201" s="47" t="s">
        <v>50</v>
      </c>
      <c r="C201" s="242"/>
      <c r="D201" s="243"/>
      <c r="E201" s="243"/>
      <c r="F201" s="14"/>
      <c r="G201" s="56"/>
      <c r="H201" s="57"/>
      <c r="I201" s="248"/>
      <c r="J201" s="66">
        <f>SUM(J199:J200)</f>
        <v>171800.14987499997</v>
      </c>
      <c r="K201" s="174" t="s">
        <v>1</v>
      </c>
    </row>
    <row r="202" spans="1:11" ht="22.5" customHeight="1" x14ac:dyDescent="0.25">
      <c r="A202" s="244"/>
      <c r="B202" s="273"/>
      <c r="C202" s="335" t="s">
        <v>147</v>
      </c>
      <c r="D202" s="336"/>
      <c r="E202" s="336"/>
      <c r="F202" s="32" t="s">
        <v>17</v>
      </c>
      <c r="G202" s="32"/>
      <c r="H202" s="32">
        <f>J201*0.3</f>
        <v>51540.044962499989</v>
      </c>
      <c r="I202" s="95" t="s">
        <v>1</v>
      </c>
      <c r="J202" s="274">
        <f>H202</f>
        <v>51540.044962499989</v>
      </c>
      <c r="K202" s="175" t="s">
        <v>1</v>
      </c>
    </row>
    <row r="203" spans="1:11" ht="22.5" customHeight="1" x14ac:dyDescent="0.25">
      <c r="A203" s="234" t="s">
        <v>56</v>
      </c>
      <c r="B203" s="47" t="s">
        <v>55</v>
      </c>
      <c r="C203" s="242"/>
      <c r="D203" s="243"/>
      <c r="E203" s="243"/>
      <c r="F203" s="14"/>
      <c r="G203" s="14"/>
      <c r="H203" s="248"/>
      <c r="I203" s="58"/>
      <c r="J203" s="29"/>
      <c r="K203" s="174"/>
    </row>
    <row r="204" spans="1:11" ht="22.5" customHeight="1" x14ac:dyDescent="0.25">
      <c r="A204" s="234"/>
      <c r="B204" s="47"/>
      <c r="C204" s="340" t="s">
        <v>146</v>
      </c>
      <c r="D204" s="341"/>
      <c r="E204" s="246"/>
      <c r="F204" s="56" t="s">
        <v>17</v>
      </c>
      <c r="G204" s="56"/>
      <c r="H204" s="248">
        <f>J201*0.7</f>
        <v>120260.10491249997</v>
      </c>
      <c r="I204" s="248" t="s">
        <v>0</v>
      </c>
      <c r="J204" s="66">
        <f>H204</f>
        <v>120260.10491249997</v>
      </c>
      <c r="K204" s="174" t="s">
        <v>1</v>
      </c>
    </row>
    <row r="205" spans="1:11" ht="22.5" customHeight="1" x14ac:dyDescent="0.25">
      <c r="A205" s="238"/>
      <c r="B205" s="47"/>
      <c r="C205" s="245"/>
      <c r="D205" s="246"/>
      <c r="E205" s="246"/>
      <c r="F205" s="56"/>
      <c r="G205" s="56"/>
      <c r="H205" s="248"/>
      <c r="I205" s="248"/>
      <c r="J205" s="275"/>
      <c r="K205" s="174"/>
    </row>
    <row r="206" spans="1:11" ht="24" x14ac:dyDescent="0.25">
      <c r="A206" s="237" t="s">
        <v>163</v>
      </c>
      <c r="B206" s="375" t="s">
        <v>217</v>
      </c>
      <c r="C206" s="276"/>
      <c r="D206" s="22"/>
      <c r="E206" s="22"/>
      <c r="F206" s="22"/>
      <c r="G206" s="22"/>
      <c r="H206" s="22"/>
      <c r="I206" s="22"/>
      <c r="J206" s="28"/>
      <c r="K206" s="173"/>
    </row>
    <row r="207" spans="1:11" x14ac:dyDescent="0.25">
      <c r="A207" s="238"/>
      <c r="B207" s="376"/>
      <c r="C207" s="342"/>
      <c r="D207" s="343"/>
      <c r="E207" s="343"/>
      <c r="F207" s="248"/>
      <c r="G207" s="248"/>
      <c r="H207" s="248"/>
      <c r="I207" s="248"/>
      <c r="J207" s="29"/>
      <c r="K207" s="174"/>
    </row>
    <row r="208" spans="1:11" x14ac:dyDescent="0.25">
      <c r="A208" s="238"/>
      <c r="B208" s="376"/>
      <c r="C208" s="342"/>
      <c r="D208" s="343"/>
      <c r="E208" s="343"/>
      <c r="F208" s="343"/>
      <c r="G208" s="343"/>
      <c r="H208" s="248"/>
      <c r="I208" s="248"/>
      <c r="J208" s="29"/>
      <c r="K208" s="174"/>
    </row>
    <row r="209" spans="1:11" x14ac:dyDescent="0.25">
      <c r="A209" s="238"/>
      <c r="B209" s="376"/>
      <c r="C209" s="342"/>
      <c r="D209" s="343"/>
      <c r="E209" s="343"/>
      <c r="F209" s="243"/>
      <c r="G209" s="248"/>
      <c r="H209" s="248"/>
      <c r="I209" s="248"/>
      <c r="J209" s="29"/>
      <c r="K209" s="174"/>
    </row>
    <row r="210" spans="1:11" x14ac:dyDescent="0.25">
      <c r="A210" s="238"/>
      <c r="B210" s="376"/>
      <c r="C210" s="340"/>
      <c r="D210" s="341"/>
      <c r="E210" s="56"/>
      <c r="F210" s="56"/>
      <c r="G210" s="246"/>
      <c r="H210" s="248"/>
      <c r="I210" s="248"/>
      <c r="J210" s="29"/>
      <c r="K210" s="174"/>
    </row>
    <row r="211" spans="1:11" ht="156.75" customHeight="1" x14ac:dyDescent="0.25">
      <c r="A211" s="238"/>
      <c r="B211" s="376"/>
      <c r="C211" s="91"/>
      <c r="D211" s="32"/>
      <c r="E211" s="254"/>
      <c r="F211" s="32"/>
      <c r="G211" s="248"/>
      <c r="H211" s="248"/>
      <c r="I211" s="248"/>
      <c r="J211" s="29"/>
      <c r="K211" s="174"/>
    </row>
    <row r="212" spans="1:11" ht="63" customHeight="1" x14ac:dyDescent="0.25">
      <c r="A212" s="233" t="s">
        <v>196</v>
      </c>
      <c r="B212" s="277" t="s">
        <v>260</v>
      </c>
      <c r="C212" s="325" t="s">
        <v>254</v>
      </c>
      <c r="D212" s="326"/>
      <c r="E212" s="326"/>
      <c r="F212" s="326"/>
      <c r="G212" s="330"/>
      <c r="H212" s="330"/>
      <c r="I212" s="331"/>
      <c r="J212" s="17"/>
      <c r="K212" s="174"/>
    </row>
    <row r="213" spans="1:11" ht="17.25" customHeight="1" x14ac:dyDescent="0.25">
      <c r="A213" s="24"/>
      <c r="B213" s="122"/>
      <c r="C213" s="328" t="s">
        <v>198</v>
      </c>
      <c r="D213" s="329"/>
      <c r="E213" s="329"/>
      <c r="F213" s="329"/>
      <c r="G213" s="329"/>
      <c r="H213" s="329"/>
      <c r="I213" s="116"/>
      <c r="J213" s="17"/>
      <c r="K213" s="174"/>
    </row>
    <row r="214" spans="1:11" ht="17.25" customHeight="1" x14ac:dyDescent="0.25">
      <c r="A214" s="24"/>
      <c r="B214" s="122"/>
      <c r="C214" s="18" t="s">
        <v>58</v>
      </c>
      <c r="D214" s="116"/>
      <c r="E214" s="103">
        <v>2000</v>
      </c>
      <c r="F214" s="116" t="s">
        <v>2</v>
      </c>
      <c r="G214" s="116"/>
      <c r="H214" s="116"/>
      <c r="I214" s="116"/>
      <c r="J214" s="17"/>
      <c r="K214" s="174"/>
    </row>
    <row r="215" spans="1:11" ht="17.25" customHeight="1" x14ac:dyDescent="0.25">
      <c r="A215" s="24"/>
      <c r="B215" s="122"/>
      <c r="C215" s="18">
        <v>29.5</v>
      </c>
      <c r="D215" s="116"/>
      <c r="E215" s="106" t="s">
        <v>40</v>
      </c>
      <c r="F215" s="116"/>
      <c r="G215" s="116"/>
      <c r="H215" s="116"/>
      <c r="I215" s="116"/>
      <c r="J215" s="17"/>
      <c r="K215" s="174"/>
    </row>
    <row r="216" spans="1:11" ht="17.25" customHeight="1" x14ac:dyDescent="0.25">
      <c r="A216" s="24"/>
      <c r="B216" s="122"/>
      <c r="C216" s="18">
        <f>E214</f>
        <v>2000</v>
      </c>
      <c r="D216" s="116" t="s">
        <v>12</v>
      </c>
      <c r="E216" s="106">
        <f>C215</f>
        <v>29.5</v>
      </c>
      <c r="F216" s="116"/>
      <c r="G216" s="116" t="s">
        <v>17</v>
      </c>
      <c r="H216" s="106">
        <f>C216*E216</f>
        <v>59000</v>
      </c>
      <c r="I216" s="116" t="s">
        <v>0</v>
      </c>
      <c r="J216" s="17"/>
      <c r="K216" s="174"/>
    </row>
    <row r="217" spans="1:11" ht="17.25" customHeight="1" x14ac:dyDescent="0.25">
      <c r="A217" s="24"/>
      <c r="B217" s="122"/>
      <c r="C217" s="18"/>
      <c r="D217" s="116"/>
      <c r="E217" s="106"/>
      <c r="F217" s="116"/>
      <c r="G217" s="116"/>
      <c r="H217" s="106"/>
      <c r="I217" s="116"/>
      <c r="J217" s="17"/>
      <c r="K217" s="174"/>
    </row>
    <row r="218" spans="1:11" ht="17.25" customHeight="1" x14ac:dyDescent="0.25">
      <c r="A218" s="24"/>
      <c r="B218" s="122"/>
      <c r="C218" s="328" t="s">
        <v>199</v>
      </c>
      <c r="D218" s="329"/>
      <c r="E218" s="329"/>
      <c r="F218" s="329"/>
      <c r="G218" s="329"/>
      <c r="H218" s="329"/>
      <c r="I218" s="116"/>
      <c r="J218" s="17"/>
      <c r="K218" s="174"/>
    </row>
    <row r="219" spans="1:11" ht="17.25" customHeight="1" x14ac:dyDescent="0.25">
      <c r="A219" s="24"/>
      <c r="B219" s="122"/>
      <c r="C219" s="18" t="s">
        <v>58</v>
      </c>
      <c r="D219" s="116"/>
      <c r="E219" s="103">
        <v>2500</v>
      </c>
      <c r="F219" s="116" t="s">
        <v>2</v>
      </c>
      <c r="G219" s="116"/>
      <c r="H219" s="116"/>
      <c r="I219" s="116"/>
      <c r="J219" s="17"/>
      <c r="K219" s="174"/>
    </row>
    <row r="220" spans="1:11" ht="17.25" customHeight="1" x14ac:dyDescent="0.25">
      <c r="A220" s="24"/>
      <c r="B220" s="122"/>
      <c r="C220" s="18">
        <v>26.5</v>
      </c>
      <c r="D220" s="116"/>
      <c r="E220" s="106" t="s">
        <v>40</v>
      </c>
      <c r="F220" s="116"/>
      <c r="G220" s="116"/>
      <c r="H220" s="116"/>
      <c r="I220" s="116"/>
      <c r="J220" s="17"/>
      <c r="K220" s="174"/>
    </row>
    <row r="221" spans="1:11" ht="17.25" customHeight="1" x14ac:dyDescent="0.25">
      <c r="A221" s="24"/>
      <c r="B221" s="122"/>
      <c r="C221" s="18">
        <f>E219</f>
        <v>2500</v>
      </c>
      <c r="D221" s="116" t="s">
        <v>12</v>
      </c>
      <c r="E221" s="106">
        <f>C220</f>
        <v>26.5</v>
      </c>
      <c r="F221" s="116"/>
      <c r="G221" s="116" t="s">
        <v>17</v>
      </c>
      <c r="H221" s="106">
        <f>C221*E221</f>
        <v>66250</v>
      </c>
      <c r="I221" s="116" t="s">
        <v>0</v>
      </c>
      <c r="J221" s="17"/>
      <c r="K221" s="174"/>
    </row>
    <row r="222" spans="1:11" ht="17.25" customHeight="1" x14ac:dyDescent="0.25">
      <c r="A222" s="24"/>
      <c r="B222" s="122"/>
      <c r="C222" s="18"/>
      <c r="D222" s="116"/>
      <c r="E222" s="106"/>
      <c r="F222" s="116"/>
      <c r="G222" s="116"/>
      <c r="H222" s="106"/>
      <c r="I222" s="116"/>
      <c r="J222" s="17"/>
      <c r="K222" s="174"/>
    </row>
    <row r="223" spans="1:11" ht="17.25" customHeight="1" x14ac:dyDescent="0.25">
      <c r="A223" s="24"/>
      <c r="B223" s="122"/>
      <c r="C223" s="18" t="s">
        <v>138</v>
      </c>
      <c r="D223" s="116"/>
      <c r="E223" s="106"/>
      <c r="F223" s="116"/>
      <c r="G223" s="116" t="s">
        <v>17</v>
      </c>
      <c r="H223" s="106">
        <f>H216+H221</f>
        <v>125250</v>
      </c>
      <c r="I223" s="116" t="s">
        <v>1</v>
      </c>
      <c r="J223" s="17"/>
      <c r="K223" s="174"/>
    </row>
    <row r="224" spans="1:11" ht="17.25" customHeight="1" x14ac:dyDescent="0.25">
      <c r="A224" s="24"/>
      <c r="B224" s="122"/>
      <c r="C224" s="18"/>
      <c r="D224" s="116"/>
      <c r="E224" s="103"/>
      <c r="F224" s="116"/>
      <c r="G224" s="116"/>
      <c r="H224" s="106"/>
      <c r="I224" s="63"/>
      <c r="J224" s="17"/>
      <c r="K224" s="174"/>
    </row>
    <row r="225" spans="1:11" ht="17.25" customHeight="1" x14ac:dyDescent="0.25">
      <c r="A225" s="24"/>
      <c r="B225" s="122"/>
      <c r="C225" s="328" t="s">
        <v>200</v>
      </c>
      <c r="D225" s="329"/>
      <c r="E225" s="329"/>
      <c r="F225" s="329"/>
      <c r="G225" s="329"/>
      <c r="H225" s="116">
        <v>0.1333</v>
      </c>
      <c r="I225" s="63" t="s">
        <v>1</v>
      </c>
      <c r="J225" s="17"/>
      <c r="K225" s="174"/>
    </row>
    <row r="226" spans="1:11" ht="17.25" customHeight="1" x14ac:dyDescent="0.25">
      <c r="A226" s="24"/>
      <c r="B226" s="122"/>
      <c r="C226" s="105"/>
      <c r="D226" s="106"/>
      <c r="E226" s="106"/>
      <c r="F226" s="106"/>
      <c r="G226" s="106" t="s">
        <v>17</v>
      </c>
      <c r="H226" s="116">
        <f>H223/H225</f>
        <v>939609.90247561887</v>
      </c>
      <c r="I226" s="63" t="s">
        <v>14</v>
      </c>
      <c r="J226" s="67">
        <v>939610</v>
      </c>
      <c r="K226" s="174" t="s">
        <v>14</v>
      </c>
    </row>
    <row r="227" spans="1:11" ht="17.25" customHeight="1" x14ac:dyDescent="0.25">
      <c r="A227" s="24"/>
      <c r="B227" s="250"/>
      <c r="C227" s="235"/>
      <c r="D227" s="236"/>
      <c r="E227" s="236"/>
      <c r="F227" s="236"/>
      <c r="G227" s="236"/>
      <c r="H227" s="249"/>
      <c r="I227" s="63"/>
      <c r="J227" s="67"/>
      <c r="K227" s="174"/>
    </row>
    <row r="228" spans="1:11" ht="27.75" customHeight="1" x14ac:dyDescent="0.25">
      <c r="A228" s="24"/>
      <c r="B228" s="250"/>
      <c r="C228" s="325" t="s">
        <v>255</v>
      </c>
      <c r="D228" s="326"/>
      <c r="E228" s="326"/>
      <c r="F228" s="326"/>
      <c r="G228" s="326"/>
      <c r="H228" s="326"/>
      <c r="I228" s="327"/>
      <c r="J228" s="67"/>
      <c r="K228" s="174"/>
    </row>
    <row r="229" spans="1:11" ht="20.25" customHeight="1" x14ac:dyDescent="0.25">
      <c r="A229" s="24"/>
      <c r="B229" s="250"/>
      <c r="C229" s="251"/>
      <c r="D229" s="252"/>
      <c r="E229" s="252"/>
      <c r="F229" s="252"/>
      <c r="G229" s="252"/>
      <c r="H229" s="252"/>
      <c r="I229" s="252"/>
      <c r="J229" s="67"/>
      <c r="K229" s="174"/>
    </row>
    <row r="230" spans="1:11" ht="17.25" customHeight="1" x14ac:dyDescent="0.25">
      <c r="A230" s="24"/>
      <c r="B230" s="250"/>
      <c r="C230" s="328" t="s">
        <v>261</v>
      </c>
      <c r="D230" s="329"/>
      <c r="E230" s="329"/>
      <c r="F230" s="329"/>
      <c r="G230" s="329"/>
      <c r="H230" s="329"/>
      <c r="I230" s="249"/>
      <c r="J230" s="67"/>
      <c r="K230" s="174"/>
    </row>
    <row r="231" spans="1:11" ht="17.25" customHeight="1" x14ac:dyDescent="0.25">
      <c r="A231" s="24"/>
      <c r="B231" s="250"/>
      <c r="C231" s="235"/>
      <c r="D231" s="236"/>
      <c r="E231" s="236"/>
      <c r="F231" s="236"/>
      <c r="G231" s="236"/>
      <c r="H231" s="236"/>
      <c r="I231" s="249"/>
      <c r="J231" s="67"/>
      <c r="K231" s="174"/>
    </row>
    <row r="232" spans="1:11" ht="17.25" customHeight="1" x14ac:dyDescent="0.25">
      <c r="A232" s="24"/>
      <c r="B232" s="250"/>
      <c r="C232" s="18" t="s">
        <v>58</v>
      </c>
      <c r="D232" s="249"/>
      <c r="E232" s="239">
        <v>2500</v>
      </c>
      <c r="F232" s="249" t="s">
        <v>2</v>
      </c>
      <c r="G232" s="249"/>
      <c r="H232" s="249"/>
      <c r="I232" s="249"/>
      <c r="J232" s="67"/>
      <c r="K232" s="174"/>
    </row>
    <row r="233" spans="1:11" ht="17.25" customHeight="1" x14ac:dyDescent="0.25">
      <c r="A233" s="24"/>
      <c r="B233" s="250"/>
      <c r="C233" s="18">
        <v>29.5</v>
      </c>
      <c r="D233" s="249"/>
      <c r="E233" s="236" t="s">
        <v>40</v>
      </c>
      <c r="F233" s="249"/>
      <c r="G233" s="249"/>
      <c r="H233" s="249"/>
      <c r="I233" s="249"/>
      <c r="J233" s="67"/>
      <c r="K233" s="174"/>
    </row>
    <row r="234" spans="1:11" ht="17.25" customHeight="1" x14ac:dyDescent="0.25">
      <c r="A234" s="24"/>
      <c r="B234" s="250"/>
      <c r="C234" s="18">
        <v>2300</v>
      </c>
      <c r="D234" s="249" t="s">
        <v>12</v>
      </c>
      <c r="E234" s="236">
        <f>C233</f>
        <v>29.5</v>
      </c>
      <c r="F234" s="249"/>
      <c r="G234" s="249" t="s">
        <v>17</v>
      </c>
      <c r="H234" s="236">
        <f>C234*E234</f>
        <v>67850</v>
      </c>
      <c r="I234" s="249" t="s">
        <v>0</v>
      </c>
      <c r="J234" s="67"/>
      <c r="K234" s="174"/>
    </row>
    <row r="235" spans="1:11" ht="17.25" customHeight="1" x14ac:dyDescent="0.25">
      <c r="A235" s="24"/>
      <c r="B235" s="250"/>
      <c r="C235" s="18"/>
      <c r="D235" s="249"/>
      <c r="E235" s="236"/>
      <c r="F235" s="249"/>
      <c r="G235" s="249"/>
      <c r="H235" s="236"/>
      <c r="I235" s="249"/>
      <c r="J235" s="67"/>
      <c r="K235" s="174"/>
    </row>
    <row r="236" spans="1:11" ht="17.25" customHeight="1" x14ac:dyDescent="0.25">
      <c r="A236" s="24"/>
      <c r="B236" s="250"/>
      <c r="C236" s="18" t="s">
        <v>138</v>
      </c>
      <c r="D236" s="249"/>
      <c r="E236" s="236"/>
      <c r="F236" s="249"/>
      <c r="G236" s="249" t="s">
        <v>17</v>
      </c>
      <c r="H236" s="236">
        <f>H227+H234</f>
        <v>67850</v>
      </c>
      <c r="I236" s="249" t="s">
        <v>1</v>
      </c>
      <c r="J236" s="67"/>
      <c r="K236" s="174"/>
    </row>
    <row r="237" spans="1:11" ht="17.25" customHeight="1" x14ac:dyDescent="0.25">
      <c r="A237" s="24"/>
      <c r="B237" s="250"/>
      <c r="C237" s="18"/>
      <c r="D237" s="249"/>
      <c r="E237" s="239"/>
      <c r="F237" s="249"/>
      <c r="G237" s="249"/>
      <c r="H237" s="236"/>
      <c r="I237" s="63"/>
      <c r="J237" s="67"/>
      <c r="K237" s="174"/>
    </row>
    <row r="238" spans="1:11" ht="17.25" customHeight="1" x14ac:dyDescent="0.25">
      <c r="A238" s="24"/>
      <c r="B238" s="250"/>
      <c r="C238" s="328" t="s">
        <v>200</v>
      </c>
      <c r="D238" s="329"/>
      <c r="E238" s="329"/>
      <c r="F238" s="329"/>
      <c r="G238" s="329"/>
      <c r="H238" s="249">
        <v>0.1333</v>
      </c>
      <c r="I238" s="63" t="s">
        <v>1</v>
      </c>
      <c r="J238" s="67"/>
      <c r="K238" s="174"/>
    </row>
    <row r="239" spans="1:11" ht="17.25" customHeight="1" x14ac:dyDescent="0.25">
      <c r="A239" s="24"/>
      <c r="B239" s="250"/>
      <c r="C239" s="235"/>
      <c r="D239" s="236"/>
      <c r="E239" s="236"/>
      <c r="F239" s="236"/>
      <c r="G239" s="236" t="s">
        <v>17</v>
      </c>
      <c r="H239" s="249">
        <f>H236/H238</f>
        <v>509002.25056264066</v>
      </c>
      <c r="I239" s="63" t="s">
        <v>14</v>
      </c>
      <c r="J239" s="67">
        <f>509003</f>
        <v>509003</v>
      </c>
      <c r="K239" s="174" t="s">
        <v>14</v>
      </c>
    </row>
    <row r="240" spans="1:11" ht="17.25" customHeight="1" x14ac:dyDescent="0.25">
      <c r="A240" s="24"/>
      <c r="B240" s="250"/>
      <c r="C240" s="235"/>
      <c r="D240" s="236"/>
      <c r="E240" s="236"/>
      <c r="F240" s="236"/>
      <c r="G240" s="236"/>
      <c r="H240" s="249"/>
      <c r="I240" s="63"/>
      <c r="J240" s="67"/>
      <c r="K240" s="174"/>
    </row>
    <row r="241" spans="1:11" ht="24.75" customHeight="1" x14ac:dyDescent="0.25">
      <c r="A241" s="24"/>
      <c r="B241" s="250"/>
      <c r="C241" s="325" t="s">
        <v>257</v>
      </c>
      <c r="D241" s="326"/>
      <c r="E241" s="326"/>
      <c r="F241" s="326"/>
      <c r="G241" s="326"/>
      <c r="H241" s="326"/>
      <c r="I241" s="327"/>
      <c r="J241" s="67"/>
      <c r="K241" s="174"/>
    </row>
    <row r="242" spans="1:11" ht="17.25" customHeight="1" x14ac:dyDescent="0.25">
      <c r="A242" s="24"/>
      <c r="B242" s="250"/>
      <c r="C242" s="235"/>
      <c r="D242" s="236"/>
      <c r="E242" s="236"/>
      <c r="F242" s="236"/>
      <c r="G242" s="236"/>
      <c r="H242" s="249"/>
      <c r="I242" s="63"/>
      <c r="J242" s="67"/>
      <c r="K242" s="174"/>
    </row>
    <row r="243" spans="1:11" ht="17.25" customHeight="1" x14ac:dyDescent="0.25">
      <c r="A243" s="24"/>
      <c r="B243" s="250"/>
      <c r="C243" s="18" t="s">
        <v>58</v>
      </c>
      <c r="D243" s="249"/>
      <c r="E243" s="239">
        <v>1000</v>
      </c>
      <c r="F243" s="249" t="s">
        <v>2</v>
      </c>
      <c r="G243" s="249"/>
      <c r="H243" s="249"/>
      <c r="I243" s="249"/>
      <c r="J243" s="67"/>
      <c r="K243" s="174"/>
    </row>
    <row r="244" spans="1:11" ht="17.25" customHeight="1" x14ac:dyDescent="0.25">
      <c r="A244" s="24"/>
      <c r="B244" s="250"/>
      <c r="C244" s="18">
        <v>29.5</v>
      </c>
      <c r="D244" s="249"/>
      <c r="E244" s="236" t="s">
        <v>40</v>
      </c>
      <c r="F244" s="249"/>
      <c r="G244" s="249"/>
      <c r="H244" s="249"/>
      <c r="I244" s="249"/>
      <c r="J244" s="67"/>
      <c r="K244" s="174"/>
    </row>
    <row r="245" spans="1:11" ht="17.25" customHeight="1" x14ac:dyDescent="0.25">
      <c r="A245" s="24"/>
      <c r="B245" s="250"/>
      <c r="C245" s="18">
        <v>1000</v>
      </c>
      <c r="D245" s="249" t="s">
        <v>12</v>
      </c>
      <c r="E245" s="236">
        <f>C244</f>
        <v>29.5</v>
      </c>
      <c r="F245" s="249"/>
      <c r="G245" s="249" t="s">
        <v>17</v>
      </c>
      <c r="H245" s="236">
        <f>C245*E245</f>
        <v>29500</v>
      </c>
      <c r="I245" s="249" t="s">
        <v>0</v>
      </c>
      <c r="J245" s="67"/>
      <c r="K245" s="174"/>
    </row>
    <row r="246" spans="1:11" ht="17.25" customHeight="1" x14ac:dyDescent="0.25">
      <c r="A246" s="24"/>
      <c r="B246" s="250"/>
      <c r="C246" s="18"/>
      <c r="D246" s="249"/>
      <c r="E246" s="236"/>
      <c r="F246" s="249"/>
      <c r="G246" s="249"/>
      <c r="H246" s="236"/>
      <c r="I246" s="249"/>
      <c r="J246" s="67"/>
      <c r="K246" s="174"/>
    </row>
    <row r="247" spans="1:11" ht="17.25" customHeight="1" x14ac:dyDescent="0.25">
      <c r="A247" s="24"/>
      <c r="B247" s="250"/>
      <c r="C247" s="18" t="s">
        <v>138</v>
      </c>
      <c r="D247" s="249"/>
      <c r="E247" s="236"/>
      <c r="F247" s="249"/>
      <c r="G247" s="249" t="s">
        <v>17</v>
      </c>
      <c r="H247" s="236">
        <f>H238+H245</f>
        <v>29500.133300000001</v>
      </c>
      <c r="I247" s="249" t="s">
        <v>1</v>
      </c>
      <c r="J247" s="67"/>
      <c r="K247" s="174"/>
    </row>
    <row r="248" spans="1:11" ht="17.25" customHeight="1" x14ac:dyDescent="0.25">
      <c r="A248" s="24"/>
      <c r="B248" s="250"/>
      <c r="C248" s="18"/>
      <c r="D248" s="249"/>
      <c r="E248" s="239"/>
      <c r="F248" s="249"/>
      <c r="G248" s="249"/>
      <c r="H248" s="236"/>
      <c r="I248" s="63"/>
      <c r="J248" s="67"/>
      <c r="K248" s="174"/>
    </row>
    <row r="249" spans="1:11" ht="17.25" customHeight="1" x14ac:dyDescent="0.25">
      <c r="A249" s="24"/>
      <c r="B249" s="122"/>
      <c r="C249" s="328" t="s">
        <v>200</v>
      </c>
      <c r="D249" s="329"/>
      <c r="E249" s="329"/>
      <c r="F249" s="329"/>
      <c r="G249" s="329"/>
      <c r="H249" s="249">
        <v>0.1333</v>
      </c>
      <c r="I249" s="63" t="s">
        <v>1</v>
      </c>
      <c r="J249" s="67"/>
      <c r="K249" s="174"/>
    </row>
    <row r="250" spans="1:11" ht="17.25" customHeight="1" x14ac:dyDescent="0.25">
      <c r="A250" s="24"/>
      <c r="B250" s="122"/>
      <c r="C250" s="235"/>
      <c r="D250" s="236"/>
      <c r="E250" s="236"/>
      <c r="F250" s="236"/>
      <c r="G250" s="236" t="s">
        <v>17</v>
      </c>
      <c r="H250" s="249">
        <f>H247/H249</f>
        <v>221306.32633158291</v>
      </c>
      <c r="I250" s="63" t="s">
        <v>14</v>
      </c>
      <c r="J250" s="67">
        <v>221307</v>
      </c>
      <c r="K250" s="174" t="s">
        <v>14</v>
      </c>
    </row>
    <row r="251" spans="1:11" ht="17.25" customHeight="1" x14ac:dyDescent="0.25">
      <c r="A251" s="24"/>
      <c r="B251" s="122"/>
      <c r="C251" s="105"/>
      <c r="D251" s="106"/>
      <c r="E251" s="106"/>
      <c r="F251" s="106"/>
      <c r="G251" s="106"/>
      <c r="H251" s="116"/>
      <c r="I251" s="63"/>
      <c r="J251" s="67"/>
      <c r="K251" s="174"/>
    </row>
    <row r="252" spans="1:11" ht="17.25" customHeight="1" x14ac:dyDescent="0.25">
      <c r="A252" s="24"/>
      <c r="B252" s="122"/>
      <c r="C252" s="105"/>
      <c r="D252" s="106"/>
      <c r="E252" s="106" t="s">
        <v>138</v>
      </c>
      <c r="F252" s="106"/>
      <c r="G252" s="106"/>
      <c r="H252" s="106">
        <f>SUM(J226:J250)</f>
        <v>1669920</v>
      </c>
      <c r="I252" s="63"/>
      <c r="J252" s="96">
        <f>H252</f>
        <v>1669920</v>
      </c>
      <c r="K252" s="174" t="s">
        <v>190</v>
      </c>
    </row>
    <row r="253" spans="1:11" ht="17.25" customHeight="1" x14ac:dyDescent="0.25">
      <c r="A253" s="24"/>
      <c r="B253" s="122"/>
      <c r="C253" s="105"/>
      <c r="D253" s="106"/>
      <c r="E253" s="106"/>
      <c r="F253" s="106"/>
      <c r="G253" s="106"/>
      <c r="H253" s="116"/>
      <c r="I253" s="63"/>
      <c r="J253" s="17"/>
      <c r="K253" s="174"/>
    </row>
    <row r="254" spans="1:11" ht="17.25" customHeight="1" x14ac:dyDescent="0.25">
      <c r="A254" s="64"/>
      <c r="B254" s="65"/>
      <c r="C254" s="9"/>
      <c r="D254" s="10"/>
      <c r="E254" s="134"/>
      <c r="F254" s="10"/>
      <c r="G254" s="10"/>
      <c r="H254" s="10"/>
      <c r="I254" s="10"/>
      <c r="J254" s="27"/>
      <c r="K254" s="175"/>
    </row>
    <row r="255" spans="1:11" ht="14.4" customHeight="1" x14ac:dyDescent="0.25">
      <c r="A255" s="362" t="s">
        <v>164</v>
      </c>
      <c r="B255" s="376" t="s">
        <v>59</v>
      </c>
      <c r="C255" s="18"/>
      <c r="D255" s="116"/>
      <c r="E255" s="116"/>
      <c r="F255" s="116"/>
      <c r="G255" s="116"/>
      <c r="H255" s="116"/>
      <c r="I255" s="116"/>
      <c r="J255" s="17"/>
      <c r="K255" s="174"/>
    </row>
    <row r="256" spans="1:11" x14ac:dyDescent="0.25">
      <c r="A256" s="362"/>
      <c r="B256" s="376"/>
      <c r="C256" s="328"/>
      <c r="D256" s="329"/>
      <c r="E256" s="106"/>
      <c r="F256" s="116"/>
      <c r="G256" s="116"/>
      <c r="H256" s="116"/>
      <c r="I256" s="116"/>
      <c r="J256" s="17"/>
      <c r="K256" s="174"/>
    </row>
    <row r="257" spans="1:11" x14ac:dyDescent="0.25">
      <c r="A257" s="362"/>
      <c r="B257" s="376"/>
      <c r="C257" s="328"/>
      <c r="D257" s="329"/>
      <c r="E257" s="329"/>
      <c r="F257" s="329"/>
      <c r="G257" s="116"/>
      <c r="H257" s="116"/>
      <c r="I257" s="116"/>
      <c r="J257" s="17"/>
      <c r="K257" s="174"/>
    </row>
    <row r="258" spans="1:11" x14ac:dyDescent="0.25">
      <c r="A258" s="24"/>
      <c r="B258" s="376"/>
      <c r="C258" s="339"/>
      <c r="D258" s="332"/>
      <c r="E258" s="116"/>
      <c r="F258" s="116"/>
      <c r="G258" s="116"/>
      <c r="H258" s="116"/>
      <c r="I258" s="116"/>
      <c r="J258" s="17"/>
      <c r="K258" s="174"/>
    </row>
    <row r="259" spans="1:11" x14ac:dyDescent="0.25">
      <c r="A259" s="24"/>
      <c r="B259" s="376"/>
      <c r="C259" s="43"/>
      <c r="D259" s="115"/>
      <c r="E259" s="106"/>
      <c r="F259" s="116"/>
      <c r="G259" s="116"/>
      <c r="H259" s="116"/>
      <c r="I259" s="116"/>
      <c r="J259" s="17"/>
      <c r="K259" s="174"/>
    </row>
    <row r="260" spans="1:11" ht="291" customHeight="1" x14ac:dyDescent="0.25">
      <c r="A260" s="24"/>
      <c r="B260" s="376"/>
      <c r="C260" s="43"/>
      <c r="D260" s="116"/>
      <c r="E260" s="106"/>
      <c r="F260" s="116"/>
      <c r="G260" s="116"/>
      <c r="H260" s="116"/>
      <c r="I260" s="116"/>
      <c r="J260" s="17"/>
      <c r="K260" s="174"/>
    </row>
    <row r="261" spans="1:11" ht="36" x14ac:dyDescent="0.25">
      <c r="A261" s="125" t="s">
        <v>202</v>
      </c>
      <c r="B261" s="68" t="s">
        <v>201</v>
      </c>
      <c r="C261" s="352" t="s">
        <v>60</v>
      </c>
      <c r="D261" s="353"/>
      <c r="E261" s="353"/>
      <c r="F261" s="353"/>
      <c r="G261" s="353"/>
      <c r="H261" s="106">
        <f>J252</f>
        <v>1669920</v>
      </c>
      <c r="I261" s="116" t="s">
        <v>14</v>
      </c>
      <c r="J261" s="96"/>
      <c r="K261" s="174"/>
    </row>
    <row r="262" spans="1:11" x14ac:dyDescent="0.25">
      <c r="A262" s="270"/>
      <c r="B262" s="68"/>
      <c r="C262" s="270"/>
      <c r="D262" s="267"/>
      <c r="E262" s="267"/>
      <c r="F262" s="267"/>
      <c r="G262" s="267"/>
      <c r="H262" s="263"/>
      <c r="I262" s="268"/>
      <c r="J262" s="96"/>
      <c r="K262" s="174"/>
    </row>
    <row r="263" spans="1:11" ht="14.4" customHeight="1" x14ac:dyDescent="0.25">
      <c r="A263" s="361" t="s">
        <v>165</v>
      </c>
      <c r="B263" s="377" t="s">
        <v>61</v>
      </c>
      <c r="C263" s="72"/>
      <c r="D263" s="74"/>
      <c r="E263" s="74"/>
      <c r="F263" s="74"/>
      <c r="G263" s="73"/>
      <c r="H263" s="74"/>
      <c r="I263" s="74"/>
      <c r="J263" s="28"/>
      <c r="K263" s="44"/>
    </row>
    <row r="264" spans="1:11" ht="23.25" customHeight="1" x14ac:dyDescent="0.25">
      <c r="A264" s="362"/>
      <c r="B264" s="374"/>
      <c r="C264" s="325" t="s">
        <v>254</v>
      </c>
      <c r="D264" s="326"/>
      <c r="E264" s="326"/>
      <c r="F264" s="326"/>
      <c r="G264" s="330"/>
      <c r="H264" s="330"/>
      <c r="I264" s="331"/>
      <c r="J264" s="29"/>
      <c r="K264" s="75"/>
    </row>
    <row r="265" spans="1:11" ht="14.4" customHeight="1" x14ac:dyDescent="0.25">
      <c r="A265" s="362"/>
      <c r="B265" s="374"/>
      <c r="C265" s="280"/>
      <c r="D265" s="281"/>
      <c r="E265" s="281"/>
      <c r="F265" s="281"/>
      <c r="G265" s="282"/>
      <c r="H265" s="281"/>
      <c r="I265" s="281"/>
      <c r="J265" s="29"/>
      <c r="K265" s="75"/>
    </row>
    <row r="266" spans="1:11" ht="14.4" customHeight="1" x14ac:dyDescent="0.25">
      <c r="A266" s="362"/>
      <c r="B266" s="374"/>
      <c r="C266" s="280"/>
      <c r="D266" s="281"/>
      <c r="E266" s="281"/>
      <c r="F266" s="281"/>
      <c r="G266" s="282"/>
      <c r="H266" s="281"/>
      <c r="I266" s="281"/>
      <c r="J266" s="29"/>
      <c r="K266" s="75"/>
    </row>
    <row r="267" spans="1:11" x14ac:dyDescent="0.25">
      <c r="A267" s="362"/>
      <c r="B267" s="374"/>
      <c r="C267" s="328" t="s">
        <v>183</v>
      </c>
      <c r="D267" s="329"/>
      <c r="E267" s="329"/>
      <c r="F267" s="329"/>
      <c r="G267" s="329"/>
      <c r="H267" s="329"/>
      <c r="I267" s="70"/>
      <c r="J267" s="29"/>
      <c r="K267" s="75"/>
    </row>
    <row r="268" spans="1:11" ht="24" customHeight="1" x14ac:dyDescent="0.25">
      <c r="A268" s="362"/>
      <c r="B268" s="374"/>
      <c r="C268" s="105" t="s">
        <v>48</v>
      </c>
      <c r="D268" s="106"/>
      <c r="E268" s="106">
        <f>SQRT(8.6^2+4.3^2)</f>
        <v>9.6150923032490958</v>
      </c>
      <c r="F268" s="116" t="s">
        <v>2</v>
      </c>
      <c r="G268" s="116"/>
      <c r="H268" s="36"/>
      <c r="I268" s="124"/>
      <c r="J268" s="29"/>
      <c r="K268" s="75"/>
    </row>
    <row r="269" spans="1:11" ht="15" customHeight="1" x14ac:dyDescent="0.25">
      <c r="A269" s="362"/>
      <c r="B269" s="374"/>
      <c r="C269" s="105" t="s">
        <v>49</v>
      </c>
      <c r="D269" s="106"/>
      <c r="E269" s="106">
        <v>1.2</v>
      </c>
      <c r="F269" s="116" t="s">
        <v>2</v>
      </c>
      <c r="G269" s="116"/>
      <c r="H269" s="36"/>
      <c r="I269" s="70"/>
      <c r="J269" s="29"/>
      <c r="K269" s="75"/>
    </row>
    <row r="270" spans="1:11" ht="15" customHeight="1" x14ac:dyDescent="0.25">
      <c r="A270" s="362"/>
      <c r="B270" s="374"/>
      <c r="C270" s="105"/>
      <c r="D270" s="106"/>
      <c r="E270" s="106">
        <f>SUM(E268:E269)</f>
        <v>10.815092303249095</v>
      </c>
      <c r="F270" s="116" t="s">
        <v>2</v>
      </c>
      <c r="G270" s="116"/>
      <c r="H270" s="36"/>
      <c r="I270" s="70"/>
      <c r="J270" s="29"/>
      <c r="K270" s="75"/>
    </row>
    <row r="271" spans="1:11" x14ac:dyDescent="0.25">
      <c r="A271" s="362"/>
      <c r="B271" s="374"/>
      <c r="C271" s="337" t="s">
        <v>57</v>
      </c>
      <c r="D271" s="338"/>
      <c r="E271" s="50"/>
      <c r="F271" s="107"/>
      <c r="G271" s="50"/>
      <c r="H271" s="62"/>
      <c r="I271" s="71"/>
      <c r="J271" s="29"/>
      <c r="K271" s="75"/>
    </row>
    <row r="272" spans="1:11" ht="24" x14ac:dyDescent="0.25">
      <c r="A272" s="362"/>
      <c r="B272" s="374"/>
      <c r="C272" s="130">
        <v>2010</v>
      </c>
      <c r="D272" s="30" t="s">
        <v>16</v>
      </c>
      <c r="E272" s="14">
        <f>E270</f>
        <v>10.815092303249095</v>
      </c>
      <c r="F272" s="185"/>
      <c r="G272" s="128" t="s">
        <v>12</v>
      </c>
      <c r="H272" s="31">
        <v>0.1</v>
      </c>
      <c r="I272" s="128" t="s">
        <v>17</v>
      </c>
      <c r="J272" s="66">
        <f>C272*E272*H272</f>
        <v>2173.8335529530682</v>
      </c>
      <c r="K272" s="174" t="s">
        <v>0</v>
      </c>
    </row>
    <row r="273" spans="1:11" x14ac:dyDescent="0.25">
      <c r="A273" s="123"/>
      <c r="B273" s="121"/>
      <c r="C273" s="130"/>
      <c r="D273" s="30"/>
      <c r="E273" s="55"/>
      <c r="F273" s="185"/>
      <c r="G273" s="128"/>
      <c r="H273" s="31"/>
      <c r="I273" s="128"/>
      <c r="J273" s="66"/>
      <c r="K273" s="174"/>
    </row>
    <row r="274" spans="1:11" x14ac:dyDescent="0.25">
      <c r="A274" s="123"/>
      <c r="B274" s="121"/>
      <c r="C274" s="328" t="s">
        <v>203</v>
      </c>
      <c r="D274" s="329"/>
      <c r="E274" s="329"/>
      <c r="F274" s="329"/>
      <c r="G274" s="329"/>
      <c r="H274" s="329"/>
      <c r="I274" s="70"/>
      <c r="J274" s="66"/>
      <c r="K274" s="174"/>
    </row>
    <row r="275" spans="1:11" ht="16.5" customHeight="1" x14ac:dyDescent="0.25">
      <c r="A275" s="125" t="s">
        <v>62</v>
      </c>
      <c r="B275" s="69" t="s">
        <v>63</v>
      </c>
      <c r="C275" s="105" t="s">
        <v>187</v>
      </c>
      <c r="D275" s="116"/>
      <c r="E275" s="106">
        <f>SQRT(2.5^2+ 5^2)</f>
        <v>5.5901699437494745</v>
      </c>
      <c r="F275" s="116" t="s">
        <v>2</v>
      </c>
      <c r="G275" s="116"/>
      <c r="H275" s="36"/>
      <c r="I275" s="124"/>
      <c r="J275" s="66"/>
      <c r="K275" s="174"/>
    </row>
    <row r="276" spans="1:11" ht="24" x14ac:dyDescent="0.25">
      <c r="A276" s="125"/>
      <c r="B276" s="69"/>
      <c r="C276" s="105" t="s">
        <v>186</v>
      </c>
      <c r="D276" s="116"/>
      <c r="E276" s="106">
        <v>1.2</v>
      </c>
      <c r="F276" s="116" t="s">
        <v>2</v>
      </c>
      <c r="G276" s="116"/>
      <c r="H276" s="36"/>
      <c r="I276" s="70"/>
      <c r="J276" s="66"/>
      <c r="K276" s="174"/>
    </row>
    <row r="277" spans="1:11" x14ac:dyDescent="0.25">
      <c r="A277" s="125"/>
      <c r="B277" s="69"/>
      <c r="C277" s="105"/>
      <c r="D277" s="106"/>
      <c r="E277" s="106">
        <f>E275+E276</f>
        <v>6.7901699437494747</v>
      </c>
      <c r="F277" s="116"/>
      <c r="G277" s="116"/>
      <c r="H277" s="36"/>
      <c r="I277" s="70"/>
      <c r="J277" s="66"/>
      <c r="K277" s="174"/>
    </row>
    <row r="278" spans="1:11" x14ac:dyDescent="0.25">
      <c r="A278" s="125"/>
      <c r="B278" s="69"/>
      <c r="C278" s="337" t="s">
        <v>57</v>
      </c>
      <c r="D278" s="338"/>
      <c r="E278" s="50"/>
      <c r="F278" s="107"/>
      <c r="G278" s="50"/>
      <c r="H278" s="62"/>
      <c r="I278" s="71"/>
      <c r="J278" s="66"/>
      <c r="K278" s="174"/>
    </row>
    <row r="279" spans="1:11" ht="24" x14ac:dyDescent="0.25">
      <c r="A279" s="125"/>
      <c r="B279" s="69"/>
      <c r="C279" s="130">
        <v>2510</v>
      </c>
      <c r="D279" s="30" t="s">
        <v>16</v>
      </c>
      <c r="E279" s="14">
        <f>E277</f>
        <v>6.7901699437494747</v>
      </c>
      <c r="F279" s="185"/>
      <c r="G279" s="128" t="s">
        <v>12</v>
      </c>
      <c r="H279" s="31">
        <v>0.1</v>
      </c>
      <c r="I279" s="128" t="s">
        <v>17</v>
      </c>
      <c r="J279" s="66">
        <f>C279*E279*H279</f>
        <v>1704.3326558811184</v>
      </c>
      <c r="K279" s="174" t="s">
        <v>0</v>
      </c>
    </row>
    <row r="280" spans="1:11" x14ac:dyDescent="0.25">
      <c r="A280" s="270"/>
      <c r="B280" s="69"/>
      <c r="C280" s="272"/>
      <c r="D280" s="30"/>
      <c r="E280" s="14"/>
      <c r="F280" s="185"/>
      <c r="G280" s="271"/>
      <c r="H280" s="31"/>
      <c r="I280" s="271"/>
      <c r="J280" s="66"/>
      <c r="K280" s="174"/>
    </row>
    <row r="281" spans="1:11" ht="27" customHeight="1" x14ac:dyDescent="0.25">
      <c r="A281" s="270"/>
      <c r="B281" s="69"/>
      <c r="C281" s="325" t="s">
        <v>255</v>
      </c>
      <c r="D281" s="326"/>
      <c r="E281" s="326"/>
      <c r="F281" s="326"/>
      <c r="G281" s="326"/>
      <c r="H281" s="326"/>
      <c r="I281" s="327"/>
      <c r="J281" s="66"/>
      <c r="K281" s="174"/>
    </row>
    <row r="282" spans="1:11" x14ac:dyDescent="0.25">
      <c r="A282" s="270"/>
      <c r="B282" s="69"/>
      <c r="C282" s="272"/>
      <c r="D282" s="30"/>
      <c r="E282" s="14"/>
      <c r="F282" s="185"/>
      <c r="G282" s="271"/>
      <c r="H282" s="31"/>
      <c r="I282" s="271"/>
      <c r="J282" s="66"/>
      <c r="K282" s="174"/>
    </row>
    <row r="283" spans="1:11" x14ac:dyDescent="0.25">
      <c r="A283" s="270"/>
      <c r="B283" s="69"/>
      <c r="C283" s="328" t="s">
        <v>261</v>
      </c>
      <c r="D283" s="329"/>
      <c r="E283" s="329"/>
      <c r="F283" s="329"/>
      <c r="G283" s="329"/>
      <c r="H283" s="329"/>
      <c r="I283" s="271"/>
      <c r="J283" s="66"/>
      <c r="K283" s="174"/>
    </row>
    <row r="284" spans="1:11" x14ac:dyDescent="0.25">
      <c r="A284" s="270"/>
      <c r="B284" s="69"/>
      <c r="C284" s="272"/>
      <c r="D284" s="30"/>
      <c r="E284" s="14"/>
      <c r="F284" s="185"/>
      <c r="G284" s="271"/>
      <c r="H284" s="31"/>
      <c r="I284" s="271"/>
      <c r="J284" s="66"/>
      <c r="K284" s="174"/>
    </row>
    <row r="285" spans="1:11" x14ac:dyDescent="0.25">
      <c r="A285" s="270"/>
      <c r="B285" s="69"/>
      <c r="C285" s="262" t="s">
        <v>187</v>
      </c>
      <c r="D285" s="268"/>
      <c r="E285" s="263">
        <f>SQRT(3^2+ 6^2)</f>
        <v>6.7082039324993694</v>
      </c>
      <c r="F285" s="268" t="s">
        <v>2</v>
      </c>
      <c r="G285" s="268"/>
      <c r="H285" s="36"/>
      <c r="I285" s="269"/>
      <c r="J285" s="66"/>
      <c r="K285" s="174"/>
    </row>
    <row r="286" spans="1:11" ht="24" x14ac:dyDescent="0.25">
      <c r="A286" s="270"/>
      <c r="B286" s="69"/>
      <c r="C286" s="262" t="s">
        <v>186</v>
      </c>
      <c r="D286" s="268"/>
      <c r="E286" s="263">
        <v>1.2</v>
      </c>
      <c r="F286" s="268" t="s">
        <v>2</v>
      </c>
      <c r="G286" s="268"/>
      <c r="H286" s="36"/>
      <c r="I286" s="70"/>
      <c r="J286" s="66"/>
      <c r="K286" s="174"/>
    </row>
    <row r="287" spans="1:11" x14ac:dyDescent="0.25">
      <c r="A287" s="270"/>
      <c r="B287" s="69"/>
      <c r="C287" s="262"/>
      <c r="D287" s="263"/>
      <c r="E287" s="263">
        <f>E285+E286</f>
        <v>7.9082039324993696</v>
      </c>
      <c r="F287" s="268"/>
      <c r="G287" s="268"/>
      <c r="H287" s="36"/>
      <c r="I287" s="70"/>
      <c r="J287" s="66"/>
      <c r="K287" s="174"/>
    </row>
    <row r="288" spans="1:11" x14ac:dyDescent="0.25">
      <c r="A288" s="270"/>
      <c r="B288" s="69"/>
      <c r="C288" s="337" t="s">
        <v>57</v>
      </c>
      <c r="D288" s="338"/>
      <c r="E288" s="50"/>
      <c r="F288" s="265"/>
      <c r="G288" s="50"/>
      <c r="H288" s="62"/>
      <c r="I288" s="71"/>
      <c r="J288" s="66"/>
      <c r="K288" s="174"/>
    </row>
    <row r="289" spans="1:11" ht="24" x14ac:dyDescent="0.25">
      <c r="A289" s="270"/>
      <c r="B289" s="69"/>
      <c r="C289" s="272">
        <v>2320</v>
      </c>
      <c r="D289" s="30" t="s">
        <v>16</v>
      </c>
      <c r="E289" s="14">
        <f>E287</f>
        <v>7.9082039324993696</v>
      </c>
      <c r="F289" s="185"/>
      <c r="G289" s="271" t="s">
        <v>12</v>
      </c>
      <c r="H289" s="31">
        <v>0.1</v>
      </c>
      <c r="I289" s="271" t="s">
        <v>17</v>
      </c>
      <c r="J289" s="66">
        <f>C289*E289*H289</f>
        <v>1834.7033123398539</v>
      </c>
      <c r="K289" s="174" t="s">
        <v>0</v>
      </c>
    </row>
    <row r="290" spans="1:11" x14ac:dyDescent="0.25">
      <c r="A290" s="270"/>
      <c r="B290" s="69"/>
      <c r="C290" s="272"/>
      <c r="D290" s="30"/>
      <c r="E290" s="14"/>
      <c r="F290" s="185"/>
      <c r="G290" s="271"/>
      <c r="H290" s="31"/>
      <c r="I290" s="271"/>
      <c r="J290" s="66"/>
      <c r="K290" s="174"/>
    </row>
    <row r="291" spans="1:11" x14ac:dyDescent="0.25">
      <c r="A291" s="270"/>
      <c r="B291" s="69"/>
      <c r="C291" s="325" t="s">
        <v>257</v>
      </c>
      <c r="D291" s="326"/>
      <c r="E291" s="326"/>
      <c r="F291" s="326"/>
      <c r="G291" s="326"/>
      <c r="H291" s="326"/>
      <c r="I291" s="327"/>
      <c r="J291" s="66"/>
      <c r="K291" s="174"/>
    </row>
    <row r="292" spans="1:11" x14ac:dyDescent="0.25">
      <c r="A292" s="270"/>
      <c r="B292" s="69"/>
      <c r="C292" s="262"/>
      <c r="D292" s="263"/>
      <c r="E292" s="263"/>
      <c r="F292" s="268"/>
      <c r="G292" s="268"/>
      <c r="H292" s="266"/>
      <c r="I292" s="271"/>
      <c r="J292" s="66"/>
      <c r="K292" s="174"/>
    </row>
    <row r="293" spans="1:11" x14ac:dyDescent="0.25">
      <c r="A293" s="270"/>
      <c r="B293" s="69"/>
      <c r="C293" s="262" t="s">
        <v>187</v>
      </c>
      <c r="D293" s="86"/>
      <c r="E293" s="263">
        <f>SQRT(3.5^2+ 7^2)</f>
        <v>7.8262379212492643</v>
      </c>
      <c r="F293" s="268" t="s">
        <v>2</v>
      </c>
      <c r="G293" s="268"/>
      <c r="H293" s="266"/>
      <c r="I293" s="271"/>
      <c r="J293" s="66"/>
      <c r="K293" s="174"/>
    </row>
    <row r="294" spans="1:11" ht="24" x14ac:dyDescent="0.25">
      <c r="A294" s="270"/>
      <c r="B294" s="69"/>
      <c r="C294" s="262" t="s">
        <v>186</v>
      </c>
      <c r="D294" s="268"/>
      <c r="E294" s="263">
        <v>1.2</v>
      </c>
      <c r="F294" s="268" t="s">
        <v>2</v>
      </c>
      <c r="G294" s="268"/>
      <c r="H294" s="36"/>
      <c r="I294" s="70"/>
      <c r="J294" s="66"/>
      <c r="K294" s="174"/>
    </row>
    <row r="295" spans="1:11" x14ac:dyDescent="0.25">
      <c r="A295" s="270"/>
      <c r="B295" s="69"/>
      <c r="C295" s="262"/>
      <c r="D295" s="263"/>
      <c r="E295" s="263">
        <f>E293+E294</f>
        <v>9.0262379212492636</v>
      </c>
      <c r="F295" s="268"/>
      <c r="G295" s="268"/>
      <c r="H295" s="36"/>
      <c r="I295" s="70"/>
      <c r="J295" s="66"/>
      <c r="K295" s="174"/>
    </row>
    <row r="296" spans="1:11" x14ac:dyDescent="0.25">
      <c r="A296" s="270"/>
      <c r="B296" s="69"/>
      <c r="C296" s="337" t="s">
        <v>57</v>
      </c>
      <c r="D296" s="338"/>
      <c r="E296" s="50"/>
      <c r="F296" s="265"/>
      <c r="G296" s="50"/>
      <c r="H296" s="62"/>
      <c r="I296" s="71"/>
      <c r="J296" s="66"/>
      <c r="K296" s="174"/>
    </row>
    <row r="297" spans="1:11" ht="24" x14ac:dyDescent="0.25">
      <c r="A297" s="270"/>
      <c r="B297" s="69"/>
      <c r="C297" s="272">
        <v>1010</v>
      </c>
      <c r="D297" s="30" t="s">
        <v>16</v>
      </c>
      <c r="E297" s="14">
        <f>E295</f>
        <v>9.0262379212492636</v>
      </c>
      <c r="F297" s="185"/>
      <c r="G297" s="271" t="s">
        <v>12</v>
      </c>
      <c r="H297" s="31">
        <v>0.1</v>
      </c>
      <c r="I297" s="271" t="s">
        <v>17</v>
      </c>
      <c r="J297" s="66">
        <f>C297*E297*H297</f>
        <v>911.65003004617563</v>
      </c>
      <c r="K297" s="174" t="s">
        <v>0</v>
      </c>
    </row>
    <row r="298" spans="1:11" x14ac:dyDescent="0.25">
      <c r="A298" s="270"/>
      <c r="B298" s="69"/>
      <c r="C298" s="272"/>
      <c r="D298" s="30"/>
      <c r="E298" s="14"/>
      <c r="F298" s="185"/>
      <c r="G298" s="271"/>
      <c r="H298" s="31"/>
      <c r="I298" s="271"/>
      <c r="J298" s="66"/>
      <c r="K298" s="174"/>
    </row>
    <row r="299" spans="1:11" x14ac:dyDescent="0.25">
      <c r="A299" s="125"/>
      <c r="B299" s="69"/>
      <c r="C299" s="130"/>
      <c r="D299" s="30"/>
      <c r="E299" s="55"/>
      <c r="F299" s="185"/>
      <c r="G299" s="128"/>
      <c r="H299" s="31"/>
      <c r="I299" s="128"/>
      <c r="J299" s="66"/>
      <c r="K299" s="174"/>
    </row>
    <row r="300" spans="1:11" x14ac:dyDescent="0.25">
      <c r="A300" s="125"/>
      <c r="B300" s="69"/>
      <c r="C300" s="130"/>
      <c r="D300" s="30"/>
      <c r="E300" s="55"/>
      <c r="F300" s="185"/>
      <c r="G300" s="128"/>
      <c r="H300" s="31" t="s">
        <v>138</v>
      </c>
      <c r="I300" s="128"/>
      <c r="J300" s="66">
        <f>SUM(J272:J297)</f>
        <v>6624.5195512202163</v>
      </c>
      <c r="K300" s="174" t="s">
        <v>0</v>
      </c>
    </row>
    <row r="301" spans="1:11" ht="15" customHeight="1" x14ac:dyDescent="0.25">
      <c r="A301" s="123"/>
      <c r="B301" s="126"/>
      <c r="C301" s="337"/>
      <c r="D301" s="338"/>
      <c r="E301" s="50"/>
      <c r="F301" s="107"/>
      <c r="G301" s="50"/>
      <c r="H301" s="62"/>
      <c r="I301" s="71"/>
      <c r="J301" s="29"/>
      <c r="K301" s="75"/>
    </row>
    <row r="302" spans="1:11" x14ac:dyDescent="0.25">
      <c r="A302" s="186"/>
      <c r="B302" s="186"/>
      <c r="C302" s="9"/>
      <c r="D302" s="10"/>
      <c r="E302" s="134"/>
      <c r="F302" s="10"/>
      <c r="G302" s="10"/>
      <c r="H302" s="10"/>
      <c r="I302" s="10"/>
      <c r="J302" s="27"/>
      <c r="K302" s="175"/>
    </row>
    <row r="303" spans="1:11" x14ac:dyDescent="0.25">
      <c r="A303" s="361" t="s">
        <v>166</v>
      </c>
      <c r="B303" s="378" t="s">
        <v>64</v>
      </c>
      <c r="C303" s="18"/>
      <c r="D303" s="116"/>
      <c r="E303" s="103"/>
      <c r="F303" s="116"/>
      <c r="G303" s="116"/>
      <c r="H303" s="116"/>
      <c r="I303" s="283"/>
      <c r="J303" s="15"/>
      <c r="K303" s="174"/>
    </row>
    <row r="304" spans="1:11" x14ac:dyDescent="0.25">
      <c r="A304" s="362"/>
      <c r="B304" s="379"/>
      <c r="C304" s="18"/>
      <c r="D304" s="268"/>
      <c r="E304" s="264"/>
      <c r="F304" s="268"/>
      <c r="G304" s="268"/>
      <c r="H304" s="268"/>
      <c r="I304" s="284"/>
      <c r="J304" s="15"/>
      <c r="K304" s="174"/>
    </row>
    <row r="305" spans="1:11" x14ac:dyDescent="0.25">
      <c r="A305" s="362"/>
      <c r="B305" s="379"/>
      <c r="C305" s="18"/>
      <c r="D305" s="268"/>
      <c r="E305" s="264"/>
      <c r="F305" s="268"/>
      <c r="G305" s="268"/>
      <c r="H305" s="268"/>
      <c r="I305" s="284"/>
      <c r="J305" s="15"/>
      <c r="K305" s="174"/>
    </row>
    <row r="306" spans="1:11" x14ac:dyDescent="0.25">
      <c r="A306" s="362"/>
      <c r="B306" s="379"/>
      <c r="C306" s="328" t="s">
        <v>183</v>
      </c>
      <c r="D306" s="329"/>
      <c r="E306" s="329"/>
      <c r="F306" s="329"/>
      <c r="G306" s="329"/>
      <c r="H306" s="329"/>
      <c r="I306" s="70"/>
      <c r="J306" s="29"/>
      <c r="K306" s="75"/>
    </row>
    <row r="307" spans="1:11" x14ac:dyDescent="0.25">
      <c r="A307" s="362"/>
      <c r="B307" s="379"/>
      <c r="C307" s="105" t="s">
        <v>48</v>
      </c>
      <c r="D307" s="106"/>
      <c r="E307" s="106">
        <f>SQRT(8.6^2+4.3^2)</f>
        <v>9.6150923032490958</v>
      </c>
      <c r="F307" s="116" t="s">
        <v>2</v>
      </c>
      <c r="G307" s="116"/>
      <c r="H307" s="36"/>
      <c r="I307" s="124"/>
      <c r="J307" s="29"/>
      <c r="K307" s="75"/>
    </row>
    <row r="308" spans="1:11" ht="24" x14ac:dyDescent="0.25">
      <c r="A308" s="362"/>
      <c r="B308" s="379"/>
      <c r="C308" s="105" t="s">
        <v>49</v>
      </c>
      <c r="D308" s="106"/>
      <c r="E308" s="106">
        <v>1.2</v>
      </c>
      <c r="F308" s="116" t="s">
        <v>2</v>
      </c>
      <c r="G308" s="116"/>
      <c r="H308" s="36"/>
      <c r="I308" s="70"/>
      <c r="J308" s="29"/>
      <c r="K308" s="75"/>
    </row>
    <row r="309" spans="1:11" x14ac:dyDescent="0.25">
      <c r="A309" s="362"/>
      <c r="B309" s="379"/>
      <c r="C309" s="105"/>
      <c r="D309" s="106"/>
      <c r="E309" s="106">
        <f>SUM(E307:E308)</f>
        <v>10.815092303249095</v>
      </c>
      <c r="F309" s="116" t="s">
        <v>2</v>
      </c>
      <c r="G309" s="116"/>
      <c r="H309" s="36"/>
      <c r="I309" s="70"/>
      <c r="J309" s="29"/>
      <c r="K309" s="75"/>
    </row>
    <row r="310" spans="1:11" x14ac:dyDescent="0.25">
      <c r="A310" s="362"/>
      <c r="B310" s="379"/>
      <c r="C310" s="337" t="s">
        <v>57</v>
      </c>
      <c r="D310" s="338"/>
      <c r="E310" s="50"/>
      <c r="F310" s="107"/>
      <c r="G310" s="50"/>
      <c r="H310" s="62"/>
      <c r="I310" s="71"/>
      <c r="J310" s="29"/>
      <c r="K310" s="75"/>
    </row>
    <row r="311" spans="1:11" ht="57.75" customHeight="1" x14ac:dyDescent="0.25">
      <c r="A311" s="362"/>
      <c r="B311" s="379"/>
      <c r="C311" s="130">
        <v>2010</v>
      </c>
      <c r="D311" s="30" t="s">
        <v>16</v>
      </c>
      <c r="E311" s="14">
        <f>E309</f>
        <v>10.815092303249095</v>
      </c>
      <c r="F311" s="185"/>
      <c r="G311" s="128" t="s">
        <v>12</v>
      </c>
      <c r="H311" s="31">
        <v>0.1</v>
      </c>
      <c r="I311" s="128" t="s">
        <v>17</v>
      </c>
      <c r="J311" s="66">
        <f>C311*E311*H311</f>
        <v>2173.8335529530682</v>
      </c>
      <c r="K311" s="174" t="s">
        <v>0</v>
      </c>
    </row>
    <row r="312" spans="1:11" ht="33" customHeight="1" x14ac:dyDescent="0.25">
      <c r="A312" s="187" t="s">
        <v>67</v>
      </c>
      <c r="B312" s="98" t="s">
        <v>65</v>
      </c>
      <c r="C312" s="130"/>
      <c r="D312" s="30"/>
      <c r="E312" s="55"/>
      <c r="F312" s="185"/>
      <c r="G312" s="128"/>
      <c r="H312" s="31"/>
      <c r="I312" s="128"/>
      <c r="J312" s="66"/>
      <c r="K312" s="174"/>
    </row>
    <row r="313" spans="1:11" ht="15" customHeight="1" x14ac:dyDescent="0.25">
      <c r="A313" s="184"/>
      <c r="B313" s="184"/>
      <c r="C313" s="328" t="s">
        <v>203</v>
      </c>
      <c r="D313" s="329"/>
      <c r="E313" s="329"/>
      <c r="F313" s="329"/>
      <c r="G313" s="329"/>
      <c r="H313" s="329"/>
      <c r="I313" s="70"/>
      <c r="J313" s="66"/>
      <c r="K313" s="174"/>
    </row>
    <row r="314" spans="1:11" ht="17.25" customHeight="1" x14ac:dyDescent="0.25">
      <c r="A314" s="184"/>
      <c r="B314" s="184"/>
      <c r="C314" s="105" t="s">
        <v>187</v>
      </c>
      <c r="D314" s="116"/>
      <c r="E314" s="106">
        <f>SQRT(2.5^2+ 5^2)</f>
        <v>5.5901699437494745</v>
      </c>
      <c r="F314" s="116" t="s">
        <v>2</v>
      </c>
      <c r="G314" s="116"/>
      <c r="H314" s="36"/>
      <c r="I314" s="124"/>
      <c r="J314" s="66"/>
      <c r="K314" s="174"/>
    </row>
    <row r="315" spans="1:11" ht="27.75" customHeight="1" x14ac:dyDescent="0.25">
      <c r="A315" s="184"/>
      <c r="B315" s="184"/>
      <c r="C315" s="105" t="s">
        <v>186</v>
      </c>
      <c r="D315" s="116"/>
      <c r="E315" s="106">
        <v>1.2</v>
      </c>
      <c r="F315" s="116" t="s">
        <v>2</v>
      </c>
      <c r="G315" s="116"/>
      <c r="H315" s="36"/>
      <c r="I315" s="70"/>
      <c r="J315" s="66"/>
      <c r="K315" s="174"/>
    </row>
    <row r="316" spans="1:11" ht="17.25" customHeight="1" x14ac:dyDescent="0.25">
      <c r="A316" s="184"/>
      <c r="B316" s="184"/>
      <c r="C316" s="105"/>
      <c r="D316" s="106"/>
      <c r="E316" s="106">
        <f>E314+E315</f>
        <v>6.7901699437494747</v>
      </c>
      <c r="F316" s="116"/>
      <c r="G316" s="116"/>
      <c r="H316" s="36"/>
      <c r="I316" s="70"/>
      <c r="J316" s="66"/>
      <c r="K316" s="174"/>
    </row>
    <row r="317" spans="1:11" ht="17.25" customHeight="1" x14ac:dyDescent="0.25">
      <c r="A317" s="184"/>
      <c r="B317" s="184"/>
      <c r="C317" s="337" t="s">
        <v>57</v>
      </c>
      <c r="D317" s="338"/>
      <c r="E317" s="50"/>
      <c r="F317" s="107"/>
      <c r="G317" s="50"/>
      <c r="H317" s="62"/>
      <c r="I317" s="71"/>
      <c r="J317" s="66"/>
      <c r="K317" s="174"/>
    </row>
    <row r="318" spans="1:11" ht="17.25" customHeight="1" x14ac:dyDescent="0.25">
      <c r="A318" s="184"/>
      <c r="B318" s="184"/>
      <c r="C318" s="130">
        <v>2510</v>
      </c>
      <c r="D318" s="30" t="s">
        <v>16</v>
      </c>
      <c r="E318" s="14">
        <f>E316</f>
        <v>6.7901699437494747</v>
      </c>
      <c r="F318" s="185"/>
      <c r="G318" s="128" t="s">
        <v>12</v>
      </c>
      <c r="H318" s="31">
        <v>0.1</v>
      </c>
      <c r="I318" s="128" t="s">
        <v>17</v>
      </c>
      <c r="J318" s="66">
        <f>C318*E318*H318</f>
        <v>1704.3326558811184</v>
      </c>
      <c r="K318" s="174" t="s">
        <v>0</v>
      </c>
    </row>
    <row r="319" spans="1:11" ht="17.25" customHeight="1" x14ac:dyDescent="0.25">
      <c r="A319" s="184"/>
      <c r="B319" s="184"/>
      <c r="C319" s="272"/>
      <c r="D319" s="30"/>
      <c r="E319" s="14"/>
      <c r="F319" s="185"/>
      <c r="G319" s="271"/>
      <c r="H319" s="31"/>
      <c r="I319" s="271"/>
      <c r="J319" s="66"/>
      <c r="K319" s="174"/>
    </row>
    <row r="320" spans="1:11" ht="35.25" customHeight="1" x14ac:dyDescent="0.25">
      <c r="A320" s="184"/>
      <c r="B320" s="184"/>
      <c r="C320" s="325" t="s">
        <v>255</v>
      </c>
      <c r="D320" s="326"/>
      <c r="E320" s="326"/>
      <c r="F320" s="326"/>
      <c r="G320" s="326"/>
      <c r="H320" s="326"/>
      <c r="I320" s="327"/>
      <c r="J320" s="66"/>
      <c r="K320" s="174"/>
    </row>
    <row r="321" spans="1:11" ht="17.25" customHeight="1" x14ac:dyDescent="0.25">
      <c r="A321" s="184"/>
      <c r="B321" s="184"/>
      <c r="C321" s="272"/>
      <c r="D321" s="30"/>
      <c r="E321" s="14"/>
      <c r="F321" s="185"/>
      <c r="G321" s="271"/>
      <c r="H321" s="31"/>
      <c r="I321" s="271"/>
      <c r="J321" s="66"/>
      <c r="K321" s="174"/>
    </row>
    <row r="322" spans="1:11" ht="17.25" customHeight="1" x14ac:dyDescent="0.25">
      <c r="A322" s="184"/>
      <c r="B322" s="184"/>
      <c r="C322" s="328" t="s">
        <v>261</v>
      </c>
      <c r="D322" s="329"/>
      <c r="E322" s="329"/>
      <c r="F322" s="329"/>
      <c r="G322" s="329"/>
      <c r="H322" s="329"/>
      <c r="I322" s="271"/>
      <c r="J322" s="66"/>
      <c r="K322" s="174"/>
    </row>
    <row r="323" spans="1:11" ht="17.25" customHeight="1" x14ac:dyDescent="0.25">
      <c r="A323" s="184"/>
      <c r="B323" s="184"/>
      <c r="C323" s="272"/>
      <c r="D323" s="30"/>
      <c r="E323" s="14"/>
      <c r="F323" s="185"/>
      <c r="G323" s="271"/>
      <c r="H323" s="31"/>
      <c r="I323" s="271"/>
      <c r="J323" s="66"/>
      <c r="K323" s="174"/>
    </row>
    <row r="324" spans="1:11" ht="17.25" customHeight="1" x14ac:dyDescent="0.25">
      <c r="A324" s="184"/>
      <c r="B324" s="184"/>
      <c r="C324" s="262" t="s">
        <v>187</v>
      </c>
      <c r="D324" s="268"/>
      <c r="E324" s="263">
        <f>SQRT(3^2+ 6^2)</f>
        <v>6.7082039324993694</v>
      </c>
      <c r="F324" s="268" t="s">
        <v>2</v>
      </c>
      <c r="G324" s="268"/>
      <c r="H324" s="36"/>
      <c r="I324" s="269"/>
      <c r="J324" s="66"/>
      <c r="K324" s="174"/>
    </row>
    <row r="325" spans="1:11" ht="17.25" customHeight="1" x14ac:dyDescent="0.25">
      <c r="A325" s="184"/>
      <c r="B325" s="184"/>
      <c r="C325" s="262" t="s">
        <v>186</v>
      </c>
      <c r="D325" s="268"/>
      <c r="E325" s="263">
        <v>1.2</v>
      </c>
      <c r="F325" s="268" t="s">
        <v>2</v>
      </c>
      <c r="G325" s="268"/>
      <c r="H325" s="36"/>
      <c r="I325" s="70"/>
      <c r="J325" s="66"/>
      <c r="K325" s="174"/>
    </row>
    <row r="326" spans="1:11" ht="17.25" customHeight="1" x14ac:dyDescent="0.25">
      <c r="A326" s="184"/>
      <c r="B326" s="184"/>
      <c r="C326" s="262"/>
      <c r="D326" s="263"/>
      <c r="E326" s="263">
        <f>E324+E325</f>
        <v>7.9082039324993696</v>
      </c>
      <c r="F326" s="268"/>
      <c r="G326" s="268"/>
      <c r="H326" s="36"/>
      <c r="I326" s="70"/>
      <c r="J326" s="66"/>
      <c r="K326" s="174"/>
    </row>
    <row r="327" spans="1:11" ht="17.25" customHeight="1" x14ac:dyDescent="0.25">
      <c r="A327" s="184"/>
      <c r="B327" s="184"/>
      <c r="C327" s="337" t="s">
        <v>57</v>
      </c>
      <c r="D327" s="338"/>
      <c r="E327" s="50"/>
      <c r="F327" s="265"/>
      <c r="G327" s="50"/>
      <c r="H327" s="62"/>
      <c r="I327" s="71"/>
      <c r="J327" s="66"/>
      <c r="K327" s="174"/>
    </row>
    <row r="328" spans="1:11" ht="17.25" customHeight="1" x14ac:dyDescent="0.25">
      <c r="A328" s="184"/>
      <c r="B328" s="184"/>
      <c r="C328" s="272">
        <v>2320</v>
      </c>
      <c r="D328" s="30" t="s">
        <v>16</v>
      </c>
      <c r="E328" s="14">
        <f>E326</f>
        <v>7.9082039324993696</v>
      </c>
      <c r="F328" s="185"/>
      <c r="G328" s="271" t="s">
        <v>12</v>
      </c>
      <c r="H328" s="31">
        <v>0.1</v>
      </c>
      <c r="I328" s="271" t="s">
        <v>17</v>
      </c>
      <c r="J328" s="66">
        <f>C328*E328*H328</f>
        <v>1834.7033123398539</v>
      </c>
      <c r="K328" s="174" t="s">
        <v>0</v>
      </c>
    </row>
    <row r="329" spans="1:11" ht="17.25" customHeight="1" x14ac:dyDescent="0.25">
      <c r="A329" s="184"/>
      <c r="B329" s="184"/>
      <c r="C329" s="272"/>
      <c r="D329" s="30"/>
      <c r="E329" s="14"/>
      <c r="F329" s="185"/>
      <c r="G329" s="271"/>
      <c r="H329" s="31"/>
      <c r="I329" s="271"/>
      <c r="J329" s="66"/>
      <c r="K329" s="174"/>
    </row>
    <row r="330" spans="1:11" ht="25.5" customHeight="1" x14ac:dyDescent="0.25">
      <c r="A330" s="184"/>
      <c r="B330" s="184"/>
      <c r="C330" s="325" t="s">
        <v>257</v>
      </c>
      <c r="D330" s="326"/>
      <c r="E330" s="326"/>
      <c r="F330" s="326"/>
      <c r="G330" s="326"/>
      <c r="H330" s="326"/>
      <c r="I330" s="327"/>
      <c r="J330" s="66"/>
      <c r="K330" s="174"/>
    </row>
    <row r="331" spans="1:11" ht="17.25" customHeight="1" x14ac:dyDescent="0.25">
      <c r="A331" s="184"/>
      <c r="B331" s="184"/>
      <c r="C331" s="262"/>
      <c r="D331" s="263"/>
      <c r="E331" s="263"/>
      <c r="F331" s="268"/>
      <c r="G331" s="268"/>
      <c r="H331" s="266"/>
      <c r="I331" s="271"/>
      <c r="J331" s="66"/>
      <c r="K331" s="174"/>
    </row>
    <row r="332" spans="1:11" ht="17.25" customHeight="1" x14ac:dyDescent="0.25">
      <c r="A332" s="184"/>
      <c r="B332" s="184"/>
      <c r="C332" s="262" t="s">
        <v>187</v>
      </c>
      <c r="D332" s="86"/>
      <c r="E332" s="263">
        <f>SQRT(3.5^2+ 7^2)</f>
        <v>7.8262379212492643</v>
      </c>
      <c r="F332" s="268" t="s">
        <v>2</v>
      </c>
      <c r="G332" s="268"/>
      <c r="H332" s="266"/>
      <c r="I332" s="271"/>
      <c r="J332" s="66"/>
      <c r="K332" s="174"/>
    </row>
    <row r="333" spans="1:11" ht="17.25" customHeight="1" x14ac:dyDescent="0.25">
      <c r="A333" s="184"/>
      <c r="B333" s="184"/>
      <c r="C333" s="339" t="s">
        <v>186</v>
      </c>
      <c r="D333" s="332"/>
      <c r="E333" s="263">
        <v>1.2</v>
      </c>
      <c r="F333" s="268" t="s">
        <v>2</v>
      </c>
      <c r="G333" s="268"/>
      <c r="H333" s="36"/>
      <c r="I333" s="70"/>
      <c r="J333" s="66"/>
      <c r="K333" s="174"/>
    </row>
    <row r="334" spans="1:11" ht="17.25" customHeight="1" x14ac:dyDescent="0.25">
      <c r="A334" s="184"/>
      <c r="B334" s="184"/>
      <c r="C334" s="262"/>
      <c r="D334" s="263"/>
      <c r="E334" s="263">
        <f>E332+E333</f>
        <v>9.0262379212492636</v>
      </c>
      <c r="F334" s="268"/>
      <c r="G334" s="268"/>
      <c r="H334" s="36"/>
      <c r="I334" s="70"/>
      <c r="J334" s="66"/>
      <c r="K334" s="174"/>
    </row>
    <row r="335" spans="1:11" ht="17.25" customHeight="1" x14ac:dyDescent="0.25">
      <c r="A335" s="184"/>
      <c r="B335" s="184"/>
      <c r="C335" s="337" t="s">
        <v>57</v>
      </c>
      <c r="D335" s="338"/>
      <c r="E335" s="50"/>
      <c r="F335" s="265"/>
      <c r="G335" s="50"/>
      <c r="H335" s="62"/>
      <c r="I335" s="71"/>
      <c r="J335" s="66"/>
      <c r="K335" s="174"/>
    </row>
    <row r="336" spans="1:11" ht="17.25" customHeight="1" x14ac:dyDescent="0.25">
      <c r="A336" s="184"/>
      <c r="B336" s="184"/>
      <c r="C336" s="272">
        <v>1010</v>
      </c>
      <c r="D336" s="30" t="s">
        <v>16</v>
      </c>
      <c r="E336" s="14">
        <f>E334</f>
        <v>9.0262379212492636</v>
      </c>
      <c r="F336" s="185"/>
      <c r="G336" s="271" t="s">
        <v>12</v>
      </c>
      <c r="H336" s="31">
        <v>0.1</v>
      </c>
      <c r="I336" s="271" t="s">
        <v>17</v>
      </c>
      <c r="J336" s="66">
        <f>C336*E336*H336</f>
        <v>911.65003004617563</v>
      </c>
      <c r="K336" s="174" t="s">
        <v>0</v>
      </c>
    </row>
    <row r="337" spans="1:11" ht="17.25" customHeight="1" x14ac:dyDescent="0.25">
      <c r="A337" s="184"/>
      <c r="B337" s="184"/>
      <c r="C337" s="130"/>
      <c r="D337" s="30"/>
      <c r="E337" s="55"/>
      <c r="F337" s="185"/>
      <c r="G337" s="128"/>
      <c r="H337" s="31"/>
      <c r="I337" s="128"/>
      <c r="J337" s="66"/>
      <c r="K337" s="174"/>
    </row>
    <row r="338" spans="1:11" ht="17.25" customHeight="1" x14ac:dyDescent="0.25">
      <c r="A338" s="184"/>
      <c r="B338" s="184"/>
      <c r="C338" s="130"/>
      <c r="D338" s="30"/>
      <c r="E338" s="55"/>
      <c r="F338" s="185"/>
      <c r="G338" s="128"/>
      <c r="H338" s="31" t="s">
        <v>138</v>
      </c>
      <c r="I338" s="128"/>
      <c r="J338" s="66">
        <f>SUM(J311:J336)</f>
        <v>6624.5195512202163</v>
      </c>
      <c r="K338" s="174" t="s">
        <v>0</v>
      </c>
    </row>
    <row r="339" spans="1:11" ht="21.75" customHeight="1" x14ac:dyDescent="0.25">
      <c r="A339" s="186"/>
      <c r="B339" s="186"/>
      <c r="C339" s="9" t="s">
        <v>204</v>
      </c>
      <c r="D339" s="10" t="s">
        <v>17</v>
      </c>
      <c r="E339" s="134">
        <f>J338*0.5</f>
        <v>3312.2597756101081</v>
      </c>
      <c r="F339" s="10" t="s">
        <v>0</v>
      </c>
      <c r="G339" s="10"/>
      <c r="H339" s="10"/>
      <c r="I339" s="10"/>
      <c r="J339" s="77"/>
      <c r="K339" s="175"/>
    </row>
    <row r="340" spans="1:11" ht="64.5" customHeight="1" x14ac:dyDescent="0.25">
      <c r="A340" s="187" t="s">
        <v>68</v>
      </c>
      <c r="B340" s="98" t="s">
        <v>66</v>
      </c>
      <c r="C340" s="18"/>
      <c r="D340" s="116"/>
      <c r="E340" s="103"/>
      <c r="F340" s="116"/>
      <c r="G340" s="116"/>
      <c r="H340" s="116"/>
      <c r="I340" s="116"/>
      <c r="J340" s="15"/>
      <c r="K340" s="174"/>
    </row>
    <row r="341" spans="1:11" ht="18" customHeight="1" x14ac:dyDescent="0.25">
      <c r="A341" s="186"/>
      <c r="B341" s="186"/>
      <c r="C341" s="363" t="s">
        <v>69</v>
      </c>
      <c r="D341" s="364"/>
      <c r="E341" s="364"/>
      <c r="F341" s="364"/>
      <c r="G341" s="10"/>
      <c r="H341" s="133">
        <f>E339</f>
        <v>3312.2597756101081</v>
      </c>
      <c r="I341" s="10" t="s">
        <v>0</v>
      </c>
      <c r="J341" s="77"/>
      <c r="K341" s="175"/>
    </row>
    <row r="342" spans="1:11" x14ac:dyDescent="0.25">
      <c r="A342" s="361" t="s">
        <v>167</v>
      </c>
      <c r="B342" s="403" t="s">
        <v>211</v>
      </c>
      <c r="C342" s="18"/>
      <c r="D342" s="116"/>
      <c r="E342" s="103"/>
      <c r="F342" s="116"/>
      <c r="G342" s="116"/>
      <c r="H342" s="116"/>
      <c r="I342" s="116"/>
      <c r="J342" s="15"/>
      <c r="K342" s="174"/>
    </row>
    <row r="343" spans="1:11" x14ac:dyDescent="0.25">
      <c r="A343" s="362"/>
      <c r="B343" s="404"/>
      <c r="C343" s="18"/>
      <c r="D343" s="116"/>
      <c r="E343" s="103"/>
      <c r="F343" s="116"/>
      <c r="G343" s="116"/>
      <c r="H343" s="116"/>
      <c r="I343" s="116"/>
      <c r="J343" s="15"/>
      <c r="K343" s="174"/>
    </row>
    <row r="344" spans="1:11" x14ac:dyDescent="0.25">
      <c r="A344" s="362"/>
      <c r="B344" s="404"/>
      <c r="C344" s="18"/>
      <c r="D344" s="116"/>
      <c r="E344" s="103"/>
      <c r="F344" s="116"/>
      <c r="G344" s="116"/>
      <c r="H344" s="116"/>
      <c r="I344" s="116"/>
      <c r="J344" s="15"/>
      <c r="K344" s="174"/>
    </row>
    <row r="345" spans="1:11" x14ac:dyDescent="0.25">
      <c r="A345" s="362"/>
      <c r="B345" s="404"/>
      <c r="C345" s="18"/>
      <c r="D345" s="116"/>
      <c r="E345" s="103"/>
      <c r="F345" s="116"/>
      <c r="G345" s="116"/>
      <c r="H345" s="116"/>
      <c r="I345" s="116"/>
      <c r="J345" s="15"/>
      <c r="K345" s="174"/>
    </row>
    <row r="346" spans="1:11" x14ac:dyDescent="0.25">
      <c r="A346" s="362"/>
      <c r="B346" s="404"/>
      <c r="C346" s="18"/>
      <c r="D346" s="116"/>
      <c r="E346" s="103"/>
      <c r="F346" s="116"/>
      <c r="G346" s="116"/>
      <c r="H346" s="116"/>
      <c r="I346" s="116"/>
      <c r="J346" s="15"/>
      <c r="K346" s="174"/>
    </row>
    <row r="347" spans="1:11" x14ac:dyDescent="0.25">
      <c r="A347" s="362"/>
      <c r="B347" s="404"/>
      <c r="C347" s="18"/>
      <c r="D347" s="116"/>
      <c r="E347" s="103"/>
      <c r="F347" s="116"/>
      <c r="G347" s="116"/>
      <c r="H347" s="116"/>
      <c r="I347" s="116"/>
      <c r="J347" s="15"/>
      <c r="K347" s="174"/>
    </row>
    <row r="348" spans="1:11" ht="235.5" customHeight="1" x14ac:dyDescent="0.25">
      <c r="A348" s="362"/>
      <c r="B348" s="404"/>
      <c r="C348" s="18"/>
      <c r="D348" s="116"/>
      <c r="E348" s="103"/>
      <c r="F348" s="116"/>
      <c r="G348" s="116"/>
      <c r="H348" s="116"/>
      <c r="I348" s="116"/>
      <c r="J348" s="15"/>
      <c r="K348" s="174"/>
    </row>
    <row r="349" spans="1:11" ht="72" x14ac:dyDescent="0.25">
      <c r="A349" s="187" t="s">
        <v>70</v>
      </c>
      <c r="B349" s="188" t="s">
        <v>71</v>
      </c>
      <c r="C349" s="18"/>
      <c r="D349" s="116"/>
      <c r="E349" s="103"/>
      <c r="F349" s="116"/>
      <c r="G349" s="116"/>
      <c r="H349" s="116"/>
      <c r="I349" s="116"/>
      <c r="J349" s="15"/>
      <c r="K349" s="174"/>
    </row>
    <row r="350" spans="1:11" x14ac:dyDescent="0.25">
      <c r="A350" s="184"/>
      <c r="B350" s="184"/>
      <c r="C350" s="328" t="s">
        <v>183</v>
      </c>
      <c r="D350" s="329"/>
      <c r="E350" s="329"/>
      <c r="F350" s="329"/>
      <c r="G350" s="329"/>
      <c r="H350" s="329"/>
      <c r="I350" s="116"/>
      <c r="J350" s="15"/>
      <c r="K350" s="174"/>
    </row>
    <row r="351" spans="1:11" ht="21.75" customHeight="1" x14ac:dyDescent="0.25">
      <c r="A351" s="184"/>
      <c r="B351" s="184"/>
      <c r="C351" s="105" t="s">
        <v>48</v>
      </c>
      <c r="D351" s="106"/>
      <c r="E351" s="106">
        <f>SQRT(8.6^2+4.3^2)</f>
        <v>9.6150923032490958</v>
      </c>
      <c r="F351" s="116" t="s">
        <v>2</v>
      </c>
      <c r="G351" s="116"/>
      <c r="H351" s="36"/>
      <c r="I351" s="116"/>
      <c r="J351" s="15"/>
      <c r="K351" s="174"/>
    </row>
    <row r="352" spans="1:11" x14ac:dyDescent="0.25">
      <c r="A352" s="184"/>
      <c r="B352" s="184"/>
      <c r="C352" s="105"/>
      <c r="D352" s="106"/>
      <c r="E352" s="106"/>
      <c r="F352" s="116"/>
      <c r="G352" s="116"/>
      <c r="H352" s="36"/>
      <c r="I352" s="116"/>
      <c r="J352" s="15"/>
      <c r="K352" s="174"/>
    </row>
    <row r="353" spans="1:13" ht="24" x14ac:dyDescent="0.25">
      <c r="A353" s="184"/>
      <c r="B353" s="184"/>
      <c r="C353" s="18" t="s">
        <v>206</v>
      </c>
      <c r="D353" s="116"/>
      <c r="E353" s="103"/>
      <c r="F353" s="116"/>
      <c r="G353" s="116"/>
      <c r="H353" s="116"/>
      <c r="I353" s="116"/>
      <c r="J353" s="15"/>
      <c r="K353" s="174"/>
    </row>
    <row r="354" spans="1:13" ht="20.25" customHeight="1" x14ac:dyDescent="0.25">
      <c r="A354" s="184"/>
      <c r="B354" s="184"/>
      <c r="C354" s="328" t="s">
        <v>205</v>
      </c>
      <c r="D354" s="329"/>
      <c r="E354" s="329"/>
      <c r="F354" s="329"/>
      <c r="G354" s="329"/>
      <c r="H354" s="329"/>
      <c r="I354" s="329"/>
      <c r="J354" s="15"/>
      <c r="K354" s="174"/>
      <c r="M354" s="1">
        <f>0.2+0.2+1.2+9.62+0.45+1.35+1</f>
        <v>14.019999999999998</v>
      </c>
    </row>
    <row r="355" spans="1:13" ht="12" customHeight="1" x14ac:dyDescent="0.25">
      <c r="A355" s="184"/>
      <c r="B355" s="184"/>
      <c r="C355" s="18"/>
      <c r="D355" s="115"/>
      <c r="E355" s="103"/>
      <c r="F355" s="115"/>
      <c r="G355" s="116" t="s">
        <v>17</v>
      </c>
      <c r="H355" s="106">
        <v>14.02</v>
      </c>
      <c r="I355" s="116" t="s">
        <v>2</v>
      </c>
      <c r="J355" s="15"/>
      <c r="K355" s="174"/>
    </row>
    <row r="356" spans="1:13" ht="12" customHeight="1" x14ac:dyDescent="0.25">
      <c r="A356" s="184"/>
      <c r="B356" s="184"/>
      <c r="C356" s="18"/>
      <c r="D356" s="115"/>
      <c r="E356" s="103"/>
      <c r="F356" s="115"/>
      <c r="G356" s="116"/>
      <c r="H356" s="106"/>
      <c r="I356" s="116"/>
      <c r="J356" s="15"/>
      <c r="K356" s="174"/>
    </row>
    <row r="357" spans="1:13" ht="16.5" customHeight="1" x14ac:dyDescent="0.25">
      <c r="A357" s="184"/>
      <c r="B357" s="184"/>
      <c r="C357" s="18" t="s">
        <v>36</v>
      </c>
      <c r="D357" s="115"/>
      <c r="E357" s="103">
        <v>2010</v>
      </c>
      <c r="F357" s="115"/>
      <c r="G357" s="116" t="s">
        <v>16</v>
      </c>
      <c r="H357" s="106">
        <f>H355</f>
        <v>14.02</v>
      </c>
      <c r="I357" s="108" t="s">
        <v>17</v>
      </c>
      <c r="J357" s="15">
        <f>E357*H357</f>
        <v>28180.2</v>
      </c>
      <c r="K357" s="174" t="s">
        <v>35</v>
      </c>
    </row>
    <row r="358" spans="1:13" ht="12" customHeight="1" x14ac:dyDescent="0.25">
      <c r="A358" s="184"/>
      <c r="B358" s="184"/>
      <c r="C358" s="18"/>
      <c r="D358" s="115"/>
      <c r="E358" s="103"/>
      <c r="F358" s="115"/>
      <c r="G358" s="116"/>
      <c r="H358" s="106"/>
      <c r="I358" s="103"/>
      <c r="J358" s="15"/>
      <c r="K358" s="174"/>
    </row>
    <row r="359" spans="1:13" ht="12" customHeight="1" x14ac:dyDescent="0.25">
      <c r="A359" s="184"/>
      <c r="B359" s="184"/>
      <c r="C359" s="18" t="s">
        <v>74</v>
      </c>
      <c r="D359" s="116"/>
      <c r="E359" s="103"/>
      <c r="F359" s="116"/>
      <c r="G359" s="116"/>
      <c r="H359" s="116"/>
      <c r="I359" s="116"/>
      <c r="J359" s="15"/>
      <c r="K359" s="174"/>
    </row>
    <row r="360" spans="1:13" ht="12" customHeight="1" x14ac:dyDescent="0.25">
      <c r="A360" s="184"/>
      <c r="B360" s="184"/>
      <c r="C360" s="18"/>
      <c r="D360" s="116"/>
      <c r="E360" s="103"/>
      <c r="F360" s="116"/>
      <c r="G360" s="116"/>
      <c r="H360" s="116"/>
      <c r="I360" s="116"/>
      <c r="J360" s="15"/>
      <c r="K360" s="174"/>
    </row>
    <row r="361" spans="1:13" ht="17.25" customHeight="1" x14ac:dyDescent="0.25">
      <c r="A361" s="184"/>
      <c r="B361" s="184"/>
      <c r="C361" s="18" t="s">
        <v>58</v>
      </c>
      <c r="D361" s="116"/>
      <c r="E361" s="103">
        <f>E357</f>
        <v>2010</v>
      </c>
      <c r="F361" s="116"/>
      <c r="G361" s="116"/>
      <c r="H361" s="116"/>
      <c r="I361" s="116"/>
      <c r="J361" s="15"/>
      <c r="K361" s="174"/>
    </row>
    <row r="362" spans="1:13" ht="18" customHeight="1" x14ac:dyDescent="0.25">
      <c r="A362" s="184"/>
      <c r="B362" s="184"/>
      <c r="C362" s="18" t="s">
        <v>75</v>
      </c>
      <c r="D362" s="116"/>
      <c r="E362" s="103">
        <v>4</v>
      </c>
      <c r="F362" s="116" t="s">
        <v>2</v>
      </c>
      <c r="G362" s="116"/>
      <c r="H362" s="116"/>
      <c r="I362" s="116"/>
      <c r="J362" s="15"/>
      <c r="K362" s="174"/>
    </row>
    <row r="363" spans="1:13" ht="19.5" customHeight="1" x14ac:dyDescent="0.25">
      <c r="A363" s="184"/>
      <c r="B363" s="184"/>
      <c r="C363" s="328" t="s">
        <v>76</v>
      </c>
      <c r="D363" s="329"/>
      <c r="E363" s="329"/>
      <c r="F363" s="116">
        <f>E361/E362</f>
        <v>502.5</v>
      </c>
      <c r="G363" s="116"/>
      <c r="H363" s="70">
        <v>503</v>
      </c>
      <c r="I363" s="116" t="s">
        <v>14</v>
      </c>
      <c r="J363" s="15"/>
      <c r="K363" s="174"/>
    </row>
    <row r="364" spans="1:13" ht="12" customHeight="1" x14ac:dyDescent="0.25">
      <c r="A364" s="184"/>
      <c r="B364" s="184"/>
      <c r="C364" s="18"/>
      <c r="D364" s="116"/>
      <c r="E364" s="103"/>
      <c r="F364" s="116"/>
      <c r="G364" s="116"/>
      <c r="H364" s="116"/>
      <c r="I364" s="116"/>
      <c r="J364" s="15"/>
      <c r="K364" s="174"/>
    </row>
    <row r="365" spans="1:13" ht="17.25" customHeight="1" x14ac:dyDescent="0.25">
      <c r="A365" s="184"/>
      <c r="B365" s="184"/>
      <c r="C365" s="18" t="s">
        <v>36</v>
      </c>
      <c r="D365" s="116"/>
      <c r="E365" s="117"/>
      <c r="F365" s="116"/>
      <c r="G365" s="116"/>
      <c r="H365" s="106"/>
      <c r="I365" s="116"/>
      <c r="J365" s="15"/>
      <c r="K365" s="174"/>
    </row>
    <row r="366" spans="1:13" ht="16.5" customHeight="1" x14ac:dyDescent="0.25">
      <c r="A366" s="184"/>
      <c r="B366" s="184"/>
      <c r="C366" s="18">
        <f>H363</f>
        <v>503</v>
      </c>
      <c r="D366" s="116" t="s">
        <v>12</v>
      </c>
      <c r="E366" s="103">
        <f>H357</f>
        <v>14.02</v>
      </c>
      <c r="F366" s="116"/>
      <c r="G366" s="116" t="s">
        <v>12</v>
      </c>
      <c r="H366" s="106">
        <v>0.31</v>
      </c>
      <c r="I366" s="116" t="s">
        <v>17</v>
      </c>
      <c r="J366" s="15">
        <f>C366*E366*H366</f>
        <v>2186.1385999999998</v>
      </c>
      <c r="K366" s="174" t="s">
        <v>35</v>
      </c>
    </row>
    <row r="367" spans="1:13" ht="12" customHeight="1" x14ac:dyDescent="0.25">
      <c r="A367" s="184"/>
      <c r="B367" s="184"/>
      <c r="C367" s="18"/>
      <c r="D367" s="116"/>
      <c r="E367" s="103"/>
      <c r="F367" s="116"/>
      <c r="G367" s="116"/>
      <c r="H367" s="106"/>
      <c r="I367" s="116"/>
      <c r="J367" s="15"/>
      <c r="K367" s="174"/>
    </row>
    <row r="368" spans="1:13" ht="21.75" customHeight="1" x14ac:dyDescent="0.25">
      <c r="A368" s="184"/>
      <c r="B368" s="184"/>
      <c r="C368" s="339" t="s">
        <v>210</v>
      </c>
      <c r="D368" s="332"/>
      <c r="E368" s="332"/>
      <c r="F368" s="332"/>
      <c r="G368" s="332"/>
      <c r="H368" s="332"/>
      <c r="I368" s="15" t="s">
        <v>209</v>
      </c>
      <c r="J368" s="189">
        <f>100/14.02</f>
        <v>7.132667617689016</v>
      </c>
      <c r="K368" s="174" t="s">
        <v>190</v>
      </c>
    </row>
    <row r="369" spans="1:16" ht="12" customHeight="1" x14ac:dyDescent="0.25">
      <c r="A369" s="184"/>
      <c r="B369" s="184"/>
      <c r="C369" s="108"/>
      <c r="D369" s="103"/>
      <c r="E369" s="103"/>
      <c r="F369" s="103"/>
      <c r="G369" s="103"/>
      <c r="H369" s="103"/>
      <c r="I369" s="15"/>
      <c r="J369" s="190"/>
      <c r="K369" s="174"/>
    </row>
    <row r="370" spans="1:16" ht="12" customHeight="1" x14ac:dyDescent="0.25">
      <c r="A370" s="184"/>
      <c r="B370" s="184"/>
      <c r="C370" s="339" t="s">
        <v>208</v>
      </c>
      <c r="D370" s="332"/>
      <c r="E370" s="332"/>
      <c r="F370" s="332"/>
      <c r="G370" s="116" t="s">
        <v>17</v>
      </c>
      <c r="H370" s="103">
        <f>503/J368</f>
        <v>70.520600000000002</v>
      </c>
      <c r="I370" s="106"/>
      <c r="J370" s="15"/>
      <c r="K370" s="174"/>
    </row>
    <row r="371" spans="1:16" ht="12" customHeight="1" x14ac:dyDescent="0.25">
      <c r="A371" s="184"/>
      <c r="B371" s="184"/>
      <c r="C371" s="108"/>
      <c r="D371" s="103"/>
      <c r="E371" s="103"/>
      <c r="F371" s="103"/>
      <c r="G371" s="103"/>
      <c r="H371" s="103"/>
      <c r="I371" s="116"/>
      <c r="J371" s="15"/>
      <c r="K371" s="174"/>
    </row>
    <row r="372" spans="1:16" ht="12" customHeight="1" x14ac:dyDescent="0.25">
      <c r="A372" s="184"/>
      <c r="B372" s="184"/>
      <c r="C372" s="328" t="s">
        <v>179</v>
      </c>
      <c r="D372" s="329"/>
      <c r="E372" s="329"/>
      <c r="F372" s="329"/>
      <c r="G372" s="329"/>
      <c r="H372" s="106"/>
      <c r="I372" s="116"/>
      <c r="J372" s="15"/>
      <c r="K372" s="174"/>
    </row>
    <row r="373" spans="1:16" ht="12" customHeight="1" x14ac:dyDescent="0.25">
      <c r="A373" s="184"/>
      <c r="B373" s="184"/>
      <c r="C373" s="18">
        <v>4</v>
      </c>
      <c r="D373" s="116" t="s">
        <v>12</v>
      </c>
      <c r="E373" s="103">
        <f>H370</f>
        <v>70.520600000000002</v>
      </c>
      <c r="F373" s="116"/>
      <c r="G373" s="116" t="s">
        <v>12</v>
      </c>
      <c r="H373" s="106">
        <v>1</v>
      </c>
      <c r="I373" s="116" t="s">
        <v>17</v>
      </c>
      <c r="J373" s="15">
        <f>C373*E373*H373</f>
        <v>282.08240000000001</v>
      </c>
      <c r="K373" s="174" t="s">
        <v>35</v>
      </c>
    </row>
    <row r="374" spans="1:16" ht="12" customHeight="1" x14ac:dyDescent="0.25">
      <c r="A374" s="184"/>
      <c r="B374" s="184"/>
      <c r="C374" s="18"/>
      <c r="D374" s="115"/>
      <c r="E374" s="103"/>
      <c r="F374" s="115"/>
      <c r="G374" s="116"/>
      <c r="H374" s="106"/>
      <c r="I374" s="103"/>
      <c r="J374" s="15"/>
      <c r="K374" s="174"/>
    </row>
    <row r="375" spans="1:16" ht="12" customHeight="1" x14ac:dyDescent="0.25">
      <c r="A375" s="184"/>
      <c r="B375" s="184"/>
      <c r="C375" s="18"/>
      <c r="D375" s="115"/>
      <c r="E375" s="103"/>
      <c r="F375" s="115"/>
      <c r="G375" s="116"/>
      <c r="H375" s="124" t="s">
        <v>138</v>
      </c>
      <c r="I375" s="100"/>
      <c r="J375" s="99">
        <f>J357+J366+J373</f>
        <v>30648.420999999998</v>
      </c>
      <c r="K375" s="177" t="s">
        <v>35</v>
      </c>
    </row>
    <row r="376" spans="1:16" ht="12" customHeight="1" x14ac:dyDescent="0.25">
      <c r="A376" s="184"/>
      <c r="B376" s="184"/>
      <c r="C376" s="18"/>
      <c r="D376" s="115"/>
      <c r="E376" s="103"/>
      <c r="F376" s="115"/>
      <c r="G376" s="116"/>
      <c r="H376" s="106"/>
      <c r="I376" s="103"/>
      <c r="J376" s="15"/>
      <c r="K376" s="174"/>
    </row>
    <row r="377" spans="1:16" x14ac:dyDescent="0.25">
      <c r="A377" s="184"/>
      <c r="B377" s="184"/>
      <c r="C377" s="339"/>
      <c r="D377" s="332"/>
      <c r="E377" s="332"/>
      <c r="F377" s="332"/>
      <c r="G377" s="332"/>
      <c r="H377" s="332"/>
      <c r="I377" s="116"/>
      <c r="J377" s="15"/>
      <c r="K377" s="174"/>
    </row>
    <row r="378" spans="1:16" x14ac:dyDescent="0.25">
      <c r="A378" s="184"/>
      <c r="B378" s="184"/>
      <c r="C378" s="414" t="s">
        <v>203</v>
      </c>
      <c r="D378" s="415"/>
      <c r="E378" s="415"/>
      <c r="F378" s="415"/>
      <c r="G378" s="415"/>
      <c r="H378" s="415"/>
      <c r="I378" s="116"/>
      <c r="J378" s="15"/>
      <c r="K378" s="174"/>
    </row>
    <row r="379" spans="1:16" x14ac:dyDescent="0.25">
      <c r="A379" s="184"/>
      <c r="B379" s="184"/>
      <c r="C379" s="105"/>
      <c r="D379" s="106"/>
      <c r="E379" s="106"/>
      <c r="F379" s="106"/>
      <c r="G379" s="106"/>
      <c r="H379" s="106"/>
      <c r="I379" s="116"/>
      <c r="J379" s="15"/>
      <c r="K379" s="174"/>
    </row>
    <row r="380" spans="1:16" ht="18.75" customHeight="1" x14ac:dyDescent="0.25">
      <c r="A380" s="184"/>
      <c r="B380" s="184"/>
      <c r="C380" s="105" t="s">
        <v>187</v>
      </c>
      <c r="D380" s="116"/>
      <c r="E380" s="106">
        <f>SQRT(2.5^2+ 5^2)</f>
        <v>5.5901699437494745</v>
      </c>
      <c r="F380" s="116" t="s">
        <v>2</v>
      </c>
      <c r="G380" s="116"/>
      <c r="H380" s="36"/>
      <c r="I380" s="116"/>
      <c r="J380" s="15"/>
      <c r="K380" s="174"/>
    </row>
    <row r="381" spans="1:16" ht="24" x14ac:dyDescent="0.25">
      <c r="A381" s="184"/>
      <c r="B381" s="184"/>
      <c r="C381" s="105" t="s">
        <v>206</v>
      </c>
      <c r="D381" s="116"/>
      <c r="E381" s="332" t="s">
        <v>207</v>
      </c>
      <c r="F381" s="332"/>
      <c r="G381" s="332"/>
      <c r="H381" s="332"/>
      <c r="I381" s="116">
        <v>10</v>
      </c>
      <c r="J381" s="15" t="s">
        <v>2</v>
      </c>
      <c r="K381" s="174"/>
      <c r="M381" s="332">
        <f>0.2+0.2+1.2+5.59+0.45+1.35+1</f>
        <v>9.99</v>
      </c>
      <c r="N381" s="332"/>
      <c r="O381" s="332"/>
      <c r="P381" s="332"/>
    </row>
    <row r="382" spans="1:16" ht="24" customHeight="1" x14ac:dyDescent="0.25">
      <c r="A382" s="184"/>
      <c r="B382" s="184"/>
      <c r="C382" s="18" t="s">
        <v>36</v>
      </c>
      <c r="D382" s="116"/>
      <c r="E382" s="103">
        <v>2510</v>
      </c>
      <c r="F382" s="116"/>
      <c r="G382" s="116" t="s">
        <v>16</v>
      </c>
      <c r="H382" s="106">
        <f>I381</f>
        <v>10</v>
      </c>
      <c r="I382" s="116"/>
      <c r="J382" s="15"/>
      <c r="K382" s="174"/>
    </row>
    <row r="383" spans="1:16" x14ac:dyDescent="0.25">
      <c r="A383" s="184"/>
      <c r="B383" s="184"/>
      <c r="C383" s="18" t="s">
        <v>17</v>
      </c>
      <c r="D383" s="116"/>
      <c r="E383" s="103">
        <f>E382*H382</f>
        <v>25100</v>
      </c>
      <c r="F383" s="116" t="s">
        <v>35</v>
      </c>
      <c r="G383" s="116"/>
      <c r="H383" s="116"/>
      <c r="I383" s="116"/>
      <c r="J383" s="15"/>
      <c r="K383" s="174"/>
    </row>
    <row r="384" spans="1:16" x14ac:dyDescent="0.25">
      <c r="A384" s="184"/>
      <c r="B384" s="184"/>
      <c r="C384" s="18" t="s">
        <v>74</v>
      </c>
      <c r="D384" s="116"/>
      <c r="E384" s="103"/>
      <c r="F384" s="116"/>
      <c r="G384" s="116"/>
      <c r="H384" s="116"/>
      <c r="I384" s="116"/>
      <c r="J384" s="15"/>
      <c r="K384" s="174"/>
    </row>
    <row r="385" spans="1:11" x14ac:dyDescent="0.25">
      <c r="A385" s="184"/>
      <c r="B385" s="184"/>
      <c r="C385" s="18"/>
      <c r="D385" s="116"/>
      <c r="E385" s="103"/>
      <c r="F385" s="116"/>
      <c r="G385" s="116"/>
      <c r="H385" s="116"/>
      <c r="I385" s="116"/>
      <c r="J385" s="15"/>
      <c r="K385" s="174"/>
    </row>
    <row r="386" spans="1:11" x14ac:dyDescent="0.25">
      <c r="A386" s="184"/>
      <c r="B386" s="184"/>
      <c r="C386" s="18" t="s">
        <v>58</v>
      </c>
      <c r="D386" s="116"/>
      <c r="E386" s="103">
        <f>E382</f>
        <v>2510</v>
      </c>
      <c r="F386" s="116"/>
      <c r="G386" s="116"/>
      <c r="H386" s="116"/>
      <c r="I386" s="116"/>
      <c r="J386" s="15"/>
      <c r="K386" s="174"/>
    </row>
    <row r="387" spans="1:11" x14ac:dyDescent="0.25">
      <c r="A387" s="184"/>
      <c r="B387" s="184"/>
      <c r="C387" s="18" t="s">
        <v>75</v>
      </c>
      <c r="D387" s="116"/>
      <c r="E387" s="103">
        <v>4</v>
      </c>
      <c r="F387" s="116" t="s">
        <v>2</v>
      </c>
      <c r="G387" s="116"/>
      <c r="H387" s="116"/>
      <c r="I387" s="116"/>
      <c r="J387" s="15"/>
      <c r="K387" s="174"/>
    </row>
    <row r="388" spans="1:11" ht="24" customHeight="1" x14ac:dyDescent="0.25">
      <c r="A388" s="184"/>
      <c r="B388" s="184"/>
      <c r="C388" s="328" t="s">
        <v>76</v>
      </c>
      <c r="D388" s="329"/>
      <c r="E388" s="329"/>
      <c r="F388" s="116">
        <f>E386/E387</f>
        <v>627.5</v>
      </c>
      <c r="G388" s="116"/>
      <c r="H388" s="70">
        <v>628</v>
      </c>
      <c r="I388" s="116" t="s">
        <v>14</v>
      </c>
      <c r="J388" s="15"/>
      <c r="K388" s="174"/>
    </row>
    <row r="389" spans="1:11" x14ac:dyDescent="0.25">
      <c r="A389" s="184"/>
      <c r="B389" s="184"/>
      <c r="C389" s="18"/>
      <c r="D389" s="116"/>
      <c r="E389" s="103"/>
      <c r="F389" s="116"/>
      <c r="G389" s="116"/>
      <c r="H389" s="116"/>
      <c r="I389" s="116"/>
      <c r="J389" s="15"/>
      <c r="K389" s="174"/>
    </row>
    <row r="390" spans="1:11" x14ac:dyDescent="0.25">
      <c r="A390" s="184"/>
      <c r="B390" s="184"/>
      <c r="C390" s="18" t="s">
        <v>36</v>
      </c>
      <c r="D390" s="116"/>
      <c r="E390" s="117"/>
      <c r="F390" s="116"/>
      <c r="G390" s="116"/>
      <c r="H390" s="106"/>
      <c r="I390" s="116"/>
      <c r="J390" s="15"/>
      <c r="K390" s="174"/>
    </row>
    <row r="391" spans="1:11" x14ac:dyDescent="0.25">
      <c r="A391" s="184"/>
      <c r="B391" s="184"/>
      <c r="C391" s="18">
        <f>H388</f>
        <v>628</v>
      </c>
      <c r="D391" s="116" t="s">
        <v>12</v>
      </c>
      <c r="E391" s="103">
        <f>H382</f>
        <v>10</v>
      </c>
      <c r="F391" s="116"/>
      <c r="G391" s="116" t="s">
        <v>12</v>
      </c>
      <c r="H391" s="106">
        <v>0.31</v>
      </c>
      <c r="I391" s="116" t="s">
        <v>17</v>
      </c>
      <c r="J391" s="15">
        <f>C391*E391*H391</f>
        <v>1946.8</v>
      </c>
      <c r="K391" s="174" t="s">
        <v>35</v>
      </c>
    </row>
    <row r="392" spans="1:11" x14ac:dyDescent="0.25">
      <c r="A392" s="184"/>
      <c r="B392" s="184"/>
      <c r="C392" s="18"/>
      <c r="D392" s="116"/>
      <c r="E392" s="103"/>
      <c r="F392" s="116"/>
      <c r="G392" s="116"/>
      <c r="H392" s="106"/>
      <c r="I392" s="116"/>
      <c r="J392" s="15"/>
      <c r="K392" s="174"/>
    </row>
    <row r="393" spans="1:11" x14ac:dyDescent="0.25">
      <c r="A393" s="184"/>
      <c r="B393" s="184"/>
      <c r="C393" s="339" t="s">
        <v>210</v>
      </c>
      <c r="D393" s="332"/>
      <c r="E393" s="332"/>
      <c r="F393" s="332"/>
      <c r="G393" s="332"/>
      <c r="H393" s="332"/>
      <c r="I393" s="116">
        <f>100/10</f>
        <v>10</v>
      </c>
      <c r="J393" s="15" t="s">
        <v>190</v>
      </c>
      <c r="K393" s="174"/>
    </row>
    <row r="394" spans="1:11" x14ac:dyDescent="0.25">
      <c r="A394" s="184"/>
      <c r="B394" s="184"/>
      <c r="C394" s="18"/>
      <c r="D394" s="116"/>
      <c r="E394" s="103"/>
      <c r="F394" s="116"/>
      <c r="G394" s="116"/>
      <c r="H394" s="106"/>
      <c r="I394" s="116"/>
      <c r="J394" s="15"/>
      <c r="K394" s="174"/>
    </row>
    <row r="395" spans="1:11" x14ac:dyDescent="0.25">
      <c r="A395" s="184"/>
      <c r="B395" s="184"/>
      <c r="C395" s="339" t="s">
        <v>208</v>
      </c>
      <c r="D395" s="332"/>
      <c r="E395" s="332"/>
      <c r="F395" s="332"/>
      <c r="G395" s="116"/>
      <c r="H395" s="106">
        <f>H388/I393</f>
        <v>62.8</v>
      </c>
      <c r="I395" s="116"/>
      <c r="J395" s="15"/>
      <c r="K395" s="174"/>
    </row>
    <row r="396" spans="1:11" x14ac:dyDescent="0.25">
      <c r="A396" s="184"/>
      <c r="B396" s="184"/>
      <c r="C396" s="18"/>
      <c r="D396" s="116"/>
      <c r="E396" s="103"/>
      <c r="F396" s="116"/>
      <c r="G396" s="116"/>
      <c r="H396" s="106"/>
      <c r="I396" s="116"/>
      <c r="J396" s="15"/>
      <c r="K396" s="174"/>
    </row>
    <row r="397" spans="1:11" ht="18.75" customHeight="1" x14ac:dyDescent="0.25">
      <c r="A397" s="184"/>
      <c r="B397" s="184"/>
      <c r="C397" s="328" t="s">
        <v>179</v>
      </c>
      <c r="D397" s="329"/>
      <c r="E397" s="329"/>
      <c r="F397" s="329"/>
      <c r="G397" s="329"/>
      <c r="H397" s="106"/>
      <c r="I397" s="116"/>
      <c r="J397" s="15"/>
      <c r="K397" s="174"/>
    </row>
    <row r="398" spans="1:11" x14ac:dyDescent="0.25">
      <c r="A398" s="184"/>
      <c r="B398" s="184"/>
      <c r="C398" s="18">
        <v>4</v>
      </c>
      <c r="D398" s="116" t="s">
        <v>12</v>
      </c>
      <c r="E398" s="103">
        <f>H395</f>
        <v>62.8</v>
      </c>
      <c r="F398" s="116"/>
      <c r="G398" s="116" t="s">
        <v>12</v>
      </c>
      <c r="H398" s="106">
        <v>1</v>
      </c>
      <c r="I398" s="116" t="s">
        <v>17</v>
      </c>
      <c r="J398" s="15">
        <f>C398*E398*H398</f>
        <v>251.2</v>
      </c>
      <c r="K398" s="174" t="s">
        <v>35</v>
      </c>
    </row>
    <row r="399" spans="1:11" x14ac:dyDescent="0.25">
      <c r="A399" s="184"/>
      <c r="B399" s="184"/>
      <c r="C399" s="18"/>
      <c r="D399" s="116"/>
      <c r="E399" s="103"/>
      <c r="F399" s="116"/>
      <c r="G399" s="116"/>
      <c r="H399" s="106"/>
      <c r="I399" s="116"/>
      <c r="J399" s="15"/>
      <c r="K399" s="174"/>
    </row>
    <row r="400" spans="1:11" x14ac:dyDescent="0.25">
      <c r="A400" s="184"/>
      <c r="B400" s="184"/>
      <c r="C400" s="18"/>
      <c r="D400" s="116"/>
      <c r="E400" s="103"/>
      <c r="F400" s="116"/>
      <c r="G400" s="116"/>
      <c r="H400" s="116"/>
      <c r="I400" s="70" t="s">
        <v>138</v>
      </c>
      <c r="J400" s="99">
        <f>E383+J391+J398</f>
        <v>27298</v>
      </c>
      <c r="K400" s="177" t="s">
        <v>35</v>
      </c>
    </row>
    <row r="401" spans="1:11" x14ac:dyDescent="0.25">
      <c r="A401" s="184"/>
      <c r="B401" s="184"/>
      <c r="C401" s="18"/>
      <c r="D401" s="288"/>
      <c r="E401" s="287"/>
      <c r="F401" s="288"/>
      <c r="G401" s="288"/>
      <c r="H401" s="288"/>
      <c r="I401" s="70"/>
      <c r="J401" s="99"/>
      <c r="K401" s="177"/>
    </row>
    <row r="402" spans="1:11" ht="24" customHeight="1" x14ac:dyDescent="0.25">
      <c r="A402" s="184"/>
      <c r="B402" s="184"/>
      <c r="C402" s="325" t="s">
        <v>255</v>
      </c>
      <c r="D402" s="326"/>
      <c r="E402" s="326"/>
      <c r="F402" s="326"/>
      <c r="G402" s="326"/>
      <c r="H402" s="326"/>
      <c r="I402" s="326"/>
      <c r="J402" s="99"/>
      <c r="K402" s="177"/>
    </row>
    <row r="403" spans="1:11" x14ac:dyDescent="0.25">
      <c r="A403" s="184"/>
      <c r="B403" s="184"/>
      <c r="C403" s="18"/>
      <c r="D403" s="288"/>
      <c r="E403" s="287"/>
      <c r="F403" s="288"/>
      <c r="G403" s="288"/>
      <c r="H403" s="288"/>
      <c r="I403" s="70"/>
      <c r="J403" s="99"/>
      <c r="K403" s="177"/>
    </row>
    <row r="404" spans="1:11" x14ac:dyDescent="0.25">
      <c r="A404" s="184"/>
      <c r="B404" s="184"/>
      <c r="C404" s="18" t="s">
        <v>187</v>
      </c>
      <c r="D404" s="288"/>
      <c r="E404" s="287">
        <f>SQRT(3^2+6^2)</f>
        <v>6.7082039324993694</v>
      </c>
      <c r="F404" s="288" t="s">
        <v>2</v>
      </c>
      <c r="G404" s="288"/>
      <c r="H404" s="288"/>
      <c r="I404" s="70"/>
      <c r="J404" s="99"/>
      <c r="K404" s="177"/>
    </row>
    <row r="405" spans="1:11" x14ac:dyDescent="0.25">
      <c r="A405" s="184"/>
      <c r="B405" s="184"/>
      <c r="C405" s="18" t="s">
        <v>272</v>
      </c>
      <c r="D405" s="288"/>
      <c r="E405" s="287">
        <f>0.2+1.5+0.45+1.35+1</f>
        <v>4.5</v>
      </c>
      <c r="F405" s="288"/>
      <c r="G405" s="288"/>
      <c r="H405" s="288"/>
      <c r="I405" s="70"/>
      <c r="J405" s="99"/>
      <c r="K405" s="177"/>
    </row>
    <row r="406" spans="1:11" x14ac:dyDescent="0.25">
      <c r="A406" s="184"/>
      <c r="B406" s="184"/>
      <c r="C406" s="18" t="s">
        <v>138</v>
      </c>
      <c r="D406" s="288"/>
      <c r="E406" s="287">
        <f>SUM(E404:E405)</f>
        <v>11.208203932499369</v>
      </c>
      <c r="F406" s="288" t="s">
        <v>2</v>
      </c>
      <c r="G406" s="288"/>
      <c r="H406" s="288"/>
      <c r="I406" s="70"/>
      <c r="J406" s="99"/>
      <c r="K406" s="177"/>
    </row>
    <row r="407" spans="1:11" x14ac:dyDescent="0.25">
      <c r="A407" s="184"/>
      <c r="B407" s="184"/>
      <c r="C407" s="18"/>
      <c r="D407" s="288"/>
      <c r="E407" s="287"/>
      <c r="F407" s="288"/>
      <c r="G407" s="288"/>
      <c r="H407" s="288"/>
      <c r="I407" s="70"/>
      <c r="J407" s="99"/>
      <c r="K407" s="177"/>
    </row>
    <row r="408" spans="1:11" x14ac:dyDescent="0.25">
      <c r="A408" s="184"/>
      <c r="B408" s="184"/>
      <c r="C408" s="18" t="s">
        <v>36</v>
      </c>
      <c r="D408" s="288"/>
      <c r="E408" s="287">
        <v>2300</v>
      </c>
      <c r="F408" s="288"/>
      <c r="G408" s="288" t="s">
        <v>16</v>
      </c>
      <c r="H408" s="286">
        <f>E406</f>
        <v>11.208203932499369</v>
      </c>
      <c r="I408" s="70"/>
      <c r="J408" s="99"/>
      <c r="K408" s="177"/>
    </row>
    <row r="409" spans="1:11" x14ac:dyDescent="0.25">
      <c r="A409" s="184"/>
      <c r="B409" s="184"/>
      <c r="C409" s="18" t="s">
        <v>17</v>
      </c>
      <c r="D409" s="288"/>
      <c r="E409" s="287">
        <f>E408*H408</f>
        <v>25778.86904474855</v>
      </c>
      <c r="F409" s="288" t="s">
        <v>35</v>
      </c>
      <c r="G409" s="288"/>
      <c r="H409" s="288"/>
      <c r="I409" s="70"/>
      <c r="J409" s="99"/>
      <c r="K409" s="177"/>
    </row>
    <row r="410" spans="1:11" x14ac:dyDescent="0.25">
      <c r="A410" s="184"/>
      <c r="B410" s="184"/>
      <c r="C410" s="18" t="s">
        <v>74</v>
      </c>
      <c r="D410" s="288"/>
      <c r="E410" s="287"/>
      <c r="F410" s="288"/>
      <c r="G410" s="288"/>
      <c r="H410" s="288"/>
      <c r="I410" s="288"/>
      <c r="J410" s="15"/>
      <c r="K410" s="174"/>
    </row>
    <row r="411" spans="1:11" x14ac:dyDescent="0.25">
      <c r="A411" s="184"/>
      <c r="B411" s="184"/>
      <c r="C411" s="18"/>
      <c r="D411" s="288"/>
      <c r="E411" s="287"/>
      <c r="F411" s="288"/>
      <c r="G411" s="288"/>
      <c r="H411" s="288"/>
      <c r="I411" s="288"/>
      <c r="J411" s="15"/>
      <c r="K411" s="174"/>
    </row>
    <row r="412" spans="1:11" x14ac:dyDescent="0.25">
      <c r="A412" s="184"/>
      <c r="B412" s="184"/>
      <c r="C412" s="18" t="s">
        <v>58</v>
      </c>
      <c r="D412" s="288"/>
      <c r="E412" s="287">
        <f>E408</f>
        <v>2300</v>
      </c>
      <c r="F412" s="288"/>
      <c r="G412" s="288"/>
      <c r="H412" s="288"/>
      <c r="I412" s="288"/>
      <c r="J412" s="15"/>
      <c r="K412" s="174"/>
    </row>
    <row r="413" spans="1:11" x14ac:dyDescent="0.25">
      <c r="A413" s="184"/>
      <c r="B413" s="184"/>
      <c r="C413" s="18" t="s">
        <v>75</v>
      </c>
      <c r="D413" s="288"/>
      <c r="E413" s="287">
        <v>4</v>
      </c>
      <c r="F413" s="288" t="s">
        <v>2</v>
      </c>
      <c r="G413" s="288"/>
      <c r="H413" s="288"/>
      <c r="I413" s="288"/>
      <c r="J413" s="15"/>
      <c r="K413" s="174"/>
    </row>
    <row r="414" spans="1:11" x14ac:dyDescent="0.25">
      <c r="A414" s="184"/>
      <c r="B414" s="184"/>
      <c r="C414" s="328" t="s">
        <v>76</v>
      </c>
      <c r="D414" s="329"/>
      <c r="E414" s="329"/>
      <c r="F414" s="288">
        <f>E412/E413</f>
        <v>575</v>
      </c>
      <c r="G414" s="288"/>
      <c r="H414" s="70">
        <v>575</v>
      </c>
      <c r="I414" s="288" t="s">
        <v>14</v>
      </c>
      <c r="J414" s="15"/>
      <c r="K414" s="174"/>
    </row>
    <row r="415" spans="1:11" x14ac:dyDescent="0.25">
      <c r="A415" s="184"/>
      <c r="B415" s="184"/>
      <c r="C415" s="18"/>
      <c r="D415" s="288"/>
      <c r="E415" s="287"/>
      <c r="F415" s="288"/>
      <c r="G415" s="288"/>
      <c r="H415" s="288"/>
      <c r="I415" s="288"/>
      <c r="J415" s="15"/>
      <c r="K415" s="174"/>
    </row>
    <row r="416" spans="1:11" x14ac:dyDescent="0.25">
      <c r="A416" s="184"/>
      <c r="B416" s="184"/>
      <c r="C416" s="18" t="s">
        <v>36</v>
      </c>
      <c r="D416" s="288"/>
      <c r="E416" s="289"/>
      <c r="F416" s="288"/>
      <c r="G416" s="288"/>
      <c r="H416" s="286"/>
      <c r="I416" s="288"/>
      <c r="J416" s="15"/>
      <c r="K416" s="174"/>
    </row>
    <row r="417" spans="1:11" x14ac:dyDescent="0.25">
      <c r="A417" s="184"/>
      <c r="B417" s="184"/>
      <c r="C417" s="18">
        <f>H414</f>
        <v>575</v>
      </c>
      <c r="D417" s="288" t="s">
        <v>12</v>
      </c>
      <c r="E417" s="287">
        <f>H408</f>
        <v>11.208203932499369</v>
      </c>
      <c r="F417" s="288"/>
      <c r="G417" s="288" t="s">
        <v>12</v>
      </c>
      <c r="H417" s="286">
        <v>0.31</v>
      </c>
      <c r="I417" s="288" t="s">
        <v>17</v>
      </c>
      <c r="J417" s="15">
        <f>C417*E417*H417</f>
        <v>1997.8623509680126</v>
      </c>
      <c r="K417" s="174" t="s">
        <v>35</v>
      </c>
    </row>
    <row r="418" spans="1:11" x14ac:dyDescent="0.25">
      <c r="A418" s="184"/>
      <c r="B418" s="184"/>
      <c r="C418" s="18"/>
      <c r="D418" s="288"/>
      <c r="E418" s="287"/>
      <c r="F418" s="288"/>
      <c r="G418" s="288"/>
      <c r="H418" s="286"/>
      <c r="I418" s="288"/>
      <c r="J418" s="15"/>
      <c r="K418" s="174"/>
    </row>
    <row r="419" spans="1:11" x14ac:dyDescent="0.25">
      <c r="A419" s="184"/>
      <c r="B419" s="184"/>
      <c r="C419" s="339" t="s">
        <v>210</v>
      </c>
      <c r="D419" s="332"/>
      <c r="E419" s="332"/>
      <c r="F419" s="332"/>
      <c r="G419" s="332"/>
      <c r="H419" s="332"/>
      <c r="I419" s="288">
        <f>100/E406</f>
        <v>8.9220360909065413</v>
      </c>
      <c r="J419" s="15" t="s">
        <v>190</v>
      </c>
      <c r="K419" s="174"/>
    </row>
    <row r="420" spans="1:11" x14ac:dyDescent="0.25">
      <c r="A420" s="184"/>
      <c r="B420" s="184"/>
      <c r="C420" s="18"/>
      <c r="D420" s="288"/>
      <c r="E420" s="287"/>
      <c r="F420" s="288"/>
      <c r="G420" s="288"/>
      <c r="H420" s="286"/>
      <c r="I420" s="288"/>
      <c r="J420" s="15"/>
      <c r="K420" s="174"/>
    </row>
    <row r="421" spans="1:11" x14ac:dyDescent="0.25">
      <c r="A421" s="184"/>
      <c r="B421" s="184"/>
      <c r="C421" s="339" t="s">
        <v>208</v>
      </c>
      <c r="D421" s="332"/>
      <c r="E421" s="332"/>
      <c r="F421" s="332"/>
      <c r="G421" s="288"/>
      <c r="H421" s="286">
        <f>H414/I419</f>
        <v>64.44717261187138</v>
      </c>
      <c r="I421" s="288"/>
      <c r="J421" s="15"/>
      <c r="K421" s="174"/>
    </row>
    <row r="422" spans="1:11" x14ac:dyDescent="0.25">
      <c r="A422" s="184"/>
      <c r="B422" s="184"/>
      <c r="C422" s="18"/>
      <c r="D422" s="288"/>
      <c r="E422" s="287"/>
      <c r="F422" s="288"/>
      <c r="G422" s="288"/>
      <c r="H422" s="286"/>
      <c r="I422" s="288"/>
      <c r="J422" s="15"/>
      <c r="K422" s="174"/>
    </row>
    <row r="423" spans="1:11" x14ac:dyDescent="0.25">
      <c r="A423" s="184"/>
      <c r="B423" s="184"/>
      <c r="C423" s="328" t="s">
        <v>179</v>
      </c>
      <c r="D423" s="329"/>
      <c r="E423" s="329"/>
      <c r="F423" s="329"/>
      <c r="G423" s="329"/>
      <c r="H423" s="286"/>
      <c r="I423" s="288"/>
      <c r="J423" s="15"/>
      <c r="K423" s="174"/>
    </row>
    <row r="424" spans="1:11" x14ac:dyDescent="0.25">
      <c r="A424" s="184"/>
      <c r="B424" s="184"/>
      <c r="C424" s="18">
        <v>4</v>
      </c>
      <c r="D424" s="288" t="s">
        <v>12</v>
      </c>
      <c r="E424" s="287">
        <f>H421</f>
        <v>64.44717261187138</v>
      </c>
      <c r="F424" s="288"/>
      <c r="G424" s="288" t="s">
        <v>12</v>
      </c>
      <c r="H424" s="286">
        <v>1</v>
      </c>
      <c r="I424" s="288" t="s">
        <v>17</v>
      </c>
      <c r="J424" s="15">
        <f>C424*E424*H424</f>
        <v>257.78869044748552</v>
      </c>
      <c r="K424" s="174" t="s">
        <v>35</v>
      </c>
    </row>
    <row r="425" spans="1:11" x14ac:dyDescent="0.25">
      <c r="A425" s="184"/>
      <c r="B425" s="184"/>
      <c r="C425" s="18"/>
      <c r="D425" s="288"/>
      <c r="E425" s="287"/>
      <c r="F425" s="288"/>
      <c r="G425" s="288"/>
      <c r="H425" s="288"/>
      <c r="I425" s="70"/>
      <c r="J425" s="99"/>
      <c r="K425" s="177"/>
    </row>
    <row r="426" spans="1:11" x14ac:dyDescent="0.25">
      <c r="A426" s="184"/>
      <c r="B426" s="184"/>
      <c r="C426" s="18"/>
      <c r="D426" s="288"/>
      <c r="E426" s="287"/>
      <c r="F426" s="288"/>
      <c r="G426" s="288"/>
      <c r="H426" s="70" t="s">
        <v>138</v>
      </c>
      <c r="I426" s="70"/>
      <c r="J426" s="99">
        <f>E409+J417+J424</f>
        <v>28034.520086164048</v>
      </c>
      <c r="K426" s="177" t="s">
        <v>35</v>
      </c>
    </row>
    <row r="427" spans="1:11" x14ac:dyDescent="0.25">
      <c r="A427" s="184"/>
      <c r="B427" s="184"/>
      <c r="C427" s="18"/>
      <c r="D427" s="288"/>
      <c r="E427" s="287"/>
      <c r="F427" s="288"/>
      <c r="G427" s="288"/>
      <c r="H427" s="288"/>
      <c r="I427" s="70"/>
      <c r="J427" s="99"/>
      <c r="K427" s="177"/>
    </row>
    <row r="428" spans="1:11" ht="25.5" customHeight="1" x14ac:dyDescent="0.25">
      <c r="A428" s="184"/>
      <c r="B428" s="184"/>
      <c r="C428" s="325" t="s">
        <v>257</v>
      </c>
      <c r="D428" s="326"/>
      <c r="E428" s="326"/>
      <c r="F428" s="326"/>
      <c r="G428" s="326"/>
      <c r="H428" s="326"/>
      <c r="I428" s="326"/>
      <c r="J428" s="99"/>
      <c r="K428" s="177"/>
    </row>
    <row r="429" spans="1:11" x14ac:dyDescent="0.25">
      <c r="A429" s="184"/>
      <c r="B429" s="184"/>
      <c r="C429" s="18" t="s">
        <v>187</v>
      </c>
      <c r="D429" s="288"/>
      <c r="E429" s="287">
        <f>SQRT(3.5^2+7^2)</f>
        <v>7.8262379212492643</v>
      </c>
      <c r="F429" s="288" t="s">
        <v>2</v>
      </c>
      <c r="G429" s="288"/>
      <c r="H429" s="288"/>
      <c r="I429" s="70"/>
      <c r="J429" s="99"/>
      <c r="K429" s="177"/>
    </row>
    <row r="430" spans="1:11" x14ac:dyDescent="0.25">
      <c r="A430" s="184"/>
      <c r="B430" s="184"/>
      <c r="C430" s="18" t="s">
        <v>272</v>
      </c>
      <c r="D430" s="288"/>
      <c r="E430" s="287">
        <f>0.2+1.5+0.45+1.35+1</f>
        <v>4.5</v>
      </c>
      <c r="F430" s="288"/>
      <c r="G430" s="288"/>
      <c r="H430" s="288"/>
      <c r="I430" s="70"/>
      <c r="J430" s="99"/>
      <c r="K430" s="177"/>
    </row>
    <row r="431" spans="1:11" x14ac:dyDescent="0.25">
      <c r="A431" s="184"/>
      <c r="B431" s="184"/>
      <c r="C431" s="18" t="s">
        <v>138</v>
      </c>
      <c r="D431" s="288"/>
      <c r="E431" s="287">
        <f>SUM(E429:E430)</f>
        <v>12.326237921249264</v>
      </c>
      <c r="F431" s="288" t="s">
        <v>2</v>
      </c>
      <c r="G431" s="288"/>
      <c r="H431" s="288"/>
      <c r="I431" s="70"/>
      <c r="J431" s="99"/>
      <c r="K431" s="177"/>
    </row>
    <row r="432" spans="1:11" x14ac:dyDescent="0.25">
      <c r="A432" s="184"/>
      <c r="B432" s="184"/>
      <c r="C432" s="18"/>
      <c r="D432" s="288"/>
      <c r="E432" s="287"/>
      <c r="F432" s="288"/>
      <c r="G432" s="288"/>
      <c r="H432" s="288"/>
      <c r="I432" s="70"/>
      <c r="J432" s="99"/>
      <c r="K432" s="177"/>
    </row>
    <row r="433" spans="1:11" x14ac:dyDescent="0.25">
      <c r="A433" s="184"/>
      <c r="B433" s="184"/>
      <c r="C433" s="18" t="s">
        <v>36</v>
      </c>
      <c r="D433" s="288"/>
      <c r="E433" s="287">
        <v>1010</v>
      </c>
      <c r="F433" s="288"/>
      <c r="G433" s="288" t="s">
        <v>16</v>
      </c>
      <c r="H433" s="286">
        <f>E431</f>
        <v>12.326237921249264</v>
      </c>
      <c r="I433" s="70"/>
      <c r="J433" s="99"/>
      <c r="K433" s="177"/>
    </row>
    <row r="434" spans="1:11" x14ac:dyDescent="0.25">
      <c r="A434" s="184"/>
      <c r="B434" s="184"/>
      <c r="C434" s="18" t="s">
        <v>17</v>
      </c>
      <c r="D434" s="288"/>
      <c r="E434" s="287">
        <f>E433*H433</f>
        <v>12449.500300461757</v>
      </c>
      <c r="F434" s="288" t="s">
        <v>35</v>
      </c>
      <c r="G434" s="288"/>
      <c r="H434" s="288"/>
      <c r="I434" s="70"/>
      <c r="J434" s="99"/>
      <c r="K434" s="177"/>
    </row>
    <row r="435" spans="1:11" x14ac:dyDescent="0.25">
      <c r="A435" s="184"/>
      <c r="B435" s="184"/>
      <c r="C435" s="18" t="s">
        <v>74</v>
      </c>
      <c r="D435" s="288"/>
      <c r="E435" s="287"/>
      <c r="F435" s="288"/>
      <c r="G435" s="288"/>
      <c r="H435" s="288"/>
      <c r="I435" s="288"/>
      <c r="J435" s="15"/>
      <c r="K435" s="174"/>
    </row>
    <row r="436" spans="1:11" x14ac:dyDescent="0.25">
      <c r="A436" s="184"/>
      <c r="B436" s="184"/>
      <c r="C436" s="18"/>
      <c r="D436" s="288"/>
      <c r="E436" s="287"/>
      <c r="F436" s="288"/>
      <c r="G436" s="288"/>
      <c r="H436" s="288"/>
      <c r="I436" s="288"/>
      <c r="J436" s="15"/>
      <c r="K436" s="174"/>
    </row>
    <row r="437" spans="1:11" x14ac:dyDescent="0.25">
      <c r="A437" s="184"/>
      <c r="B437" s="184"/>
      <c r="C437" s="18" t="s">
        <v>58</v>
      </c>
      <c r="D437" s="288"/>
      <c r="E437" s="287">
        <f>E433</f>
        <v>1010</v>
      </c>
      <c r="F437" s="288"/>
      <c r="G437" s="288"/>
      <c r="H437" s="288"/>
      <c r="I437" s="288"/>
      <c r="J437" s="15"/>
      <c r="K437" s="174"/>
    </row>
    <row r="438" spans="1:11" x14ac:dyDescent="0.25">
      <c r="A438" s="184"/>
      <c r="B438" s="184"/>
      <c r="C438" s="18" t="s">
        <v>75</v>
      </c>
      <c r="D438" s="288"/>
      <c r="E438" s="287">
        <v>4</v>
      </c>
      <c r="F438" s="288" t="s">
        <v>2</v>
      </c>
      <c r="G438" s="288"/>
      <c r="H438" s="288"/>
      <c r="I438" s="288"/>
      <c r="J438" s="15"/>
      <c r="K438" s="174"/>
    </row>
    <row r="439" spans="1:11" x14ac:dyDescent="0.25">
      <c r="A439" s="184"/>
      <c r="B439" s="184"/>
      <c r="C439" s="328" t="s">
        <v>76</v>
      </c>
      <c r="D439" s="329"/>
      <c r="E439" s="329"/>
      <c r="F439" s="288">
        <f>E437/E438</f>
        <v>252.5</v>
      </c>
      <c r="G439" s="288"/>
      <c r="H439" s="70">
        <f>F439</f>
        <v>252.5</v>
      </c>
      <c r="I439" s="288" t="s">
        <v>14</v>
      </c>
      <c r="J439" s="15"/>
      <c r="K439" s="174"/>
    </row>
    <row r="440" spans="1:11" x14ac:dyDescent="0.25">
      <c r="A440" s="184"/>
      <c r="B440" s="184"/>
      <c r="C440" s="18"/>
      <c r="D440" s="288"/>
      <c r="E440" s="287"/>
      <c r="F440" s="288"/>
      <c r="G440" s="288"/>
      <c r="H440" s="288"/>
      <c r="I440" s="288"/>
      <c r="J440" s="15"/>
      <c r="K440" s="174"/>
    </row>
    <row r="441" spans="1:11" x14ac:dyDescent="0.25">
      <c r="A441" s="184"/>
      <c r="B441" s="184"/>
      <c r="C441" s="18" t="s">
        <v>36</v>
      </c>
      <c r="D441" s="288"/>
      <c r="E441" s="289"/>
      <c r="F441" s="288"/>
      <c r="G441" s="288"/>
      <c r="H441" s="286"/>
      <c r="I441" s="288"/>
      <c r="J441" s="15"/>
      <c r="K441" s="174"/>
    </row>
    <row r="442" spans="1:11" x14ac:dyDescent="0.25">
      <c r="A442" s="184"/>
      <c r="B442" s="184"/>
      <c r="C442" s="18">
        <f>H439</f>
        <v>252.5</v>
      </c>
      <c r="D442" s="288" t="s">
        <v>12</v>
      </c>
      <c r="E442" s="287">
        <f>H433</f>
        <v>12.326237921249264</v>
      </c>
      <c r="F442" s="288"/>
      <c r="G442" s="288" t="s">
        <v>12</v>
      </c>
      <c r="H442" s="286">
        <v>0.31</v>
      </c>
      <c r="I442" s="288" t="s">
        <v>17</v>
      </c>
      <c r="J442" s="15">
        <f>C442*E442*H442</f>
        <v>964.83627328578621</v>
      </c>
      <c r="K442" s="174" t="s">
        <v>35</v>
      </c>
    </row>
    <row r="443" spans="1:11" x14ac:dyDescent="0.25">
      <c r="A443" s="184"/>
      <c r="B443" s="184"/>
      <c r="C443" s="18"/>
      <c r="D443" s="288"/>
      <c r="E443" s="287"/>
      <c r="F443" s="288"/>
      <c r="G443" s="288"/>
      <c r="H443" s="286"/>
      <c r="I443" s="288"/>
      <c r="J443" s="15"/>
      <c r="K443" s="174"/>
    </row>
    <row r="444" spans="1:11" x14ac:dyDescent="0.25">
      <c r="A444" s="184"/>
      <c r="B444" s="184"/>
      <c r="C444" s="339" t="s">
        <v>210</v>
      </c>
      <c r="D444" s="332"/>
      <c r="E444" s="332"/>
      <c r="F444" s="332"/>
      <c r="G444" s="332"/>
      <c r="H444" s="332"/>
      <c r="I444" s="288">
        <f>100/E431</f>
        <v>8.1127754176811315</v>
      </c>
      <c r="J444" s="15" t="s">
        <v>190</v>
      </c>
      <c r="K444" s="174"/>
    </row>
    <row r="445" spans="1:11" x14ac:dyDescent="0.25">
      <c r="A445" s="184"/>
      <c r="B445" s="184"/>
      <c r="C445" s="18"/>
      <c r="D445" s="288"/>
      <c r="E445" s="287"/>
      <c r="F445" s="288"/>
      <c r="G445" s="288"/>
      <c r="H445" s="286"/>
      <c r="I445" s="288"/>
      <c r="J445" s="15"/>
      <c r="K445" s="174"/>
    </row>
    <row r="446" spans="1:11" x14ac:dyDescent="0.25">
      <c r="A446" s="184"/>
      <c r="B446" s="184"/>
      <c r="C446" s="339" t="s">
        <v>208</v>
      </c>
      <c r="D446" s="332"/>
      <c r="E446" s="332"/>
      <c r="F446" s="332"/>
      <c r="G446" s="288"/>
      <c r="H446" s="286">
        <f>H439/I444</f>
        <v>31.123750751154393</v>
      </c>
      <c r="I446" s="288"/>
      <c r="J446" s="15"/>
      <c r="K446" s="174"/>
    </row>
    <row r="447" spans="1:11" x14ac:dyDescent="0.25">
      <c r="A447" s="184"/>
      <c r="B447" s="184"/>
      <c r="C447" s="18"/>
      <c r="D447" s="288"/>
      <c r="E447" s="287"/>
      <c r="F447" s="288"/>
      <c r="G447" s="288"/>
      <c r="H447" s="286"/>
      <c r="I447" s="288"/>
      <c r="J447" s="15"/>
      <c r="K447" s="174"/>
    </row>
    <row r="448" spans="1:11" x14ac:dyDescent="0.25">
      <c r="A448" s="184"/>
      <c r="B448" s="184"/>
      <c r="C448" s="328" t="s">
        <v>179</v>
      </c>
      <c r="D448" s="329"/>
      <c r="E448" s="329"/>
      <c r="F448" s="329"/>
      <c r="G448" s="329"/>
      <c r="H448" s="286"/>
      <c r="I448" s="288"/>
      <c r="J448" s="15"/>
      <c r="K448" s="174"/>
    </row>
    <row r="449" spans="1:12" ht="24" customHeight="1" x14ac:dyDescent="0.25">
      <c r="A449" s="184"/>
      <c r="B449" s="184"/>
      <c r="C449" s="18">
        <v>4</v>
      </c>
      <c r="D449" s="288" t="s">
        <v>12</v>
      </c>
      <c r="E449" s="287">
        <f>H446</f>
        <v>31.123750751154393</v>
      </c>
      <c r="F449" s="288"/>
      <c r="G449" s="288" t="s">
        <v>12</v>
      </c>
      <c r="H449" s="286">
        <v>1</v>
      </c>
      <c r="I449" s="288" t="s">
        <v>17</v>
      </c>
      <c r="J449" s="15">
        <f>C449*E449*H449</f>
        <v>124.49500300461757</v>
      </c>
      <c r="K449" s="174" t="s">
        <v>35</v>
      </c>
    </row>
    <row r="450" spans="1:12" ht="24" customHeight="1" x14ac:dyDescent="0.25">
      <c r="A450" s="184"/>
      <c r="B450" s="184"/>
      <c r="C450" s="18"/>
      <c r="D450" s="288"/>
      <c r="E450" s="287"/>
      <c r="F450" s="288"/>
      <c r="G450" s="288"/>
      <c r="H450" s="70" t="s">
        <v>138</v>
      </c>
      <c r="I450" s="70"/>
      <c r="J450" s="99">
        <f>E434+J442+J449</f>
        <v>13538.831576752162</v>
      </c>
      <c r="K450" s="177" t="s">
        <v>35</v>
      </c>
    </row>
    <row r="451" spans="1:12" ht="24" customHeight="1" x14ac:dyDescent="0.25">
      <c r="A451" s="184"/>
      <c r="B451" s="184"/>
      <c r="C451" s="18"/>
      <c r="D451" s="288"/>
      <c r="E451" s="285" t="s">
        <v>138</v>
      </c>
      <c r="F451" s="301"/>
      <c r="G451" s="301"/>
      <c r="H451" s="302"/>
      <c r="I451" s="301"/>
      <c r="J451" s="303">
        <f>J375+J400+J426+J450</f>
        <v>99519.772662916206</v>
      </c>
      <c r="K451" s="297" t="s">
        <v>35</v>
      </c>
    </row>
    <row r="452" spans="1:12" x14ac:dyDescent="0.25">
      <c r="A452" s="184"/>
      <c r="B452" s="184"/>
      <c r="C452" s="18"/>
      <c r="D452" s="288"/>
      <c r="E452" s="287"/>
      <c r="F452" s="288"/>
      <c r="G452" s="288"/>
      <c r="H452" s="288"/>
      <c r="I452" s="70"/>
      <c r="J452" s="99"/>
      <c r="K452" s="177"/>
    </row>
    <row r="453" spans="1:12" x14ac:dyDescent="0.25">
      <c r="A453" s="184"/>
      <c r="B453" s="184"/>
      <c r="C453" s="9"/>
      <c r="D453" s="10"/>
      <c r="E453" s="294"/>
      <c r="F453" s="10"/>
      <c r="G453" s="10"/>
      <c r="H453" s="10"/>
      <c r="I453" s="228"/>
      <c r="J453" s="304"/>
      <c r="K453" s="305"/>
    </row>
    <row r="454" spans="1:12" x14ac:dyDescent="0.25">
      <c r="A454" s="361" t="s">
        <v>168</v>
      </c>
      <c r="B454" s="347" t="s">
        <v>77</v>
      </c>
      <c r="C454" s="18"/>
      <c r="D454" s="288"/>
      <c r="E454" s="287"/>
      <c r="F454" s="288"/>
      <c r="G454" s="288"/>
      <c r="J454" s="1"/>
      <c r="K454" s="1"/>
      <c r="L454" s="184"/>
    </row>
    <row r="455" spans="1:12" x14ac:dyDescent="0.25">
      <c r="A455" s="362"/>
      <c r="B455" s="348"/>
      <c r="C455" s="18"/>
      <c r="D455" s="288"/>
      <c r="E455" s="287"/>
      <c r="F455" s="288"/>
      <c r="G455" s="288"/>
      <c r="H455" s="70"/>
      <c r="I455" s="70"/>
      <c r="J455" s="99"/>
      <c r="K455" s="177"/>
    </row>
    <row r="456" spans="1:12" x14ac:dyDescent="0.25">
      <c r="A456" s="362"/>
      <c r="B456" s="348"/>
      <c r="C456" s="18"/>
      <c r="D456" s="116"/>
      <c r="E456" s="103"/>
      <c r="F456" s="116"/>
      <c r="G456" s="288"/>
      <c r="H456" s="288"/>
      <c r="I456" s="288"/>
      <c r="J456" s="78"/>
      <c r="K456" s="174"/>
    </row>
    <row r="457" spans="1:12" ht="26.25" customHeight="1" x14ac:dyDescent="0.25">
      <c r="A457" s="362"/>
      <c r="B457" s="348"/>
      <c r="C457" s="325" t="s">
        <v>254</v>
      </c>
      <c r="D457" s="326"/>
      <c r="E457" s="326"/>
      <c r="F457" s="326"/>
      <c r="G457" s="326"/>
      <c r="H457" s="326"/>
      <c r="I457" s="326"/>
      <c r="J457" s="78"/>
      <c r="K457" s="174"/>
    </row>
    <row r="458" spans="1:12" x14ac:dyDescent="0.25">
      <c r="A458" s="362"/>
      <c r="B458" s="348"/>
      <c r="C458" s="18"/>
      <c r="D458" s="288"/>
      <c r="E458" s="287"/>
      <c r="F458" s="288" t="s">
        <v>138</v>
      </c>
      <c r="G458" s="288"/>
      <c r="H458" s="288"/>
      <c r="I458" s="288"/>
      <c r="J458" s="78">
        <v>16308</v>
      </c>
      <c r="K458" s="174" t="s">
        <v>1</v>
      </c>
    </row>
    <row r="459" spans="1:12" x14ac:dyDescent="0.25">
      <c r="A459" s="362"/>
      <c r="B459" s="348"/>
      <c r="C459" s="18"/>
      <c r="D459" s="288"/>
      <c r="E459" s="287"/>
      <c r="F459" s="288"/>
      <c r="G459" s="288"/>
      <c r="H459" s="288"/>
      <c r="I459" s="288"/>
      <c r="J459" s="78"/>
      <c r="K459" s="174"/>
    </row>
    <row r="460" spans="1:12" ht="33.75" customHeight="1" x14ac:dyDescent="0.25">
      <c r="A460" s="362"/>
      <c r="B460" s="348"/>
      <c r="C460" s="325" t="s">
        <v>255</v>
      </c>
      <c r="D460" s="326"/>
      <c r="E460" s="326"/>
      <c r="F460" s="326"/>
      <c r="G460" s="326"/>
      <c r="H460" s="326"/>
      <c r="I460" s="326"/>
      <c r="J460" s="78"/>
      <c r="K460" s="174"/>
    </row>
    <row r="461" spans="1:12" ht="13.5" customHeight="1" x14ac:dyDescent="0.25">
      <c r="A461" s="290"/>
      <c r="B461" s="291"/>
      <c r="C461" s="18"/>
      <c r="D461" s="288"/>
      <c r="E461" s="287"/>
      <c r="F461" s="288" t="s">
        <v>138</v>
      </c>
      <c r="G461" s="288"/>
      <c r="H461" s="288"/>
      <c r="I461" s="288"/>
      <c r="J461" s="78">
        <v>8335.2000000000007</v>
      </c>
      <c r="K461" s="174" t="s">
        <v>1</v>
      </c>
    </row>
    <row r="462" spans="1:12" ht="13.5" customHeight="1" x14ac:dyDescent="0.25">
      <c r="A462" s="290"/>
      <c r="B462" s="291"/>
      <c r="C462" s="18"/>
      <c r="D462" s="288"/>
      <c r="E462" s="287"/>
      <c r="F462" s="288"/>
      <c r="G462" s="288"/>
      <c r="H462" s="288"/>
      <c r="I462" s="288"/>
      <c r="J462" s="78"/>
      <c r="K462" s="174"/>
    </row>
    <row r="463" spans="1:12" ht="25.5" customHeight="1" x14ac:dyDescent="0.25">
      <c r="A463" s="290"/>
      <c r="B463" s="291"/>
      <c r="C463" s="325" t="s">
        <v>257</v>
      </c>
      <c r="D463" s="326"/>
      <c r="E463" s="326"/>
      <c r="F463" s="326"/>
      <c r="G463" s="326"/>
      <c r="H463" s="326"/>
      <c r="I463" s="326"/>
      <c r="J463" s="78"/>
      <c r="K463" s="174"/>
    </row>
    <row r="464" spans="1:12" ht="19.5" customHeight="1" x14ac:dyDescent="0.25">
      <c r="A464" s="191"/>
      <c r="B464" s="192"/>
      <c r="C464" s="18"/>
      <c r="D464" s="288"/>
      <c r="E464" s="15"/>
      <c r="F464" s="15" t="s">
        <v>138</v>
      </c>
      <c r="G464" s="15"/>
      <c r="H464" s="15"/>
      <c r="I464" s="15"/>
      <c r="J464" s="78">
        <v>3624</v>
      </c>
      <c r="K464" s="174" t="s">
        <v>1</v>
      </c>
    </row>
    <row r="465" spans="1:11" x14ac:dyDescent="0.25">
      <c r="A465" s="184"/>
      <c r="B465" s="184"/>
      <c r="C465" s="18"/>
      <c r="D465" s="288"/>
      <c r="E465" s="287"/>
      <c r="F465" s="288"/>
      <c r="G465" s="288"/>
      <c r="H465" s="288"/>
      <c r="I465" s="288"/>
      <c r="J465" s="78"/>
      <c r="K465" s="174"/>
    </row>
    <row r="466" spans="1:11" x14ac:dyDescent="0.25">
      <c r="A466" s="184"/>
      <c r="B466" s="184"/>
      <c r="C466" s="18"/>
      <c r="D466" s="288"/>
      <c r="E466" s="285" t="s">
        <v>138</v>
      </c>
      <c r="F466" s="288"/>
      <c r="G466" s="288"/>
      <c r="H466" s="288"/>
      <c r="I466" s="288"/>
      <c r="J466" s="296">
        <f>SUM(J458:J464)</f>
        <v>28267.200000000001</v>
      </c>
      <c r="K466" s="297" t="s">
        <v>1</v>
      </c>
    </row>
    <row r="467" spans="1:11" x14ac:dyDescent="0.25">
      <c r="A467" s="184"/>
      <c r="B467" s="184"/>
      <c r="C467" s="9"/>
      <c r="D467" s="10"/>
      <c r="E467" s="134"/>
      <c r="F467" s="10"/>
      <c r="G467" s="10"/>
      <c r="H467" s="10"/>
      <c r="I467" s="10"/>
      <c r="J467" s="79"/>
      <c r="K467" s="175"/>
    </row>
    <row r="468" spans="1:11" x14ac:dyDescent="0.25">
      <c r="A468" s="361" t="s">
        <v>270</v>
      </c>
      <c r="B468" s="347" t="s">
        <v>269</v>
      </c>
      <c r="C468" s="18"/>
      <c r="D468" s="116"/>
      <c r="E468" s="103"/>
      <c r="F468" s="116"/>
      <c r="G468" s="116"/>
      <c r="H468" s="116"/>
      <c r="I468" s="116"/>
      <c r="J468" s="78"/>
      <c r="K468" s="174"/>
    </row>
    <row r="469" spans="1:11" x14ac:dyDescent="0.25">
      <c r="A469" s="362"/>
      <c r="B469" s="348"/>
      <c r="C469" s="325" t="s">
        <v>254</v>
      </c>
      <c r="D469" s="326"/>
      <c r="E469" s="326"/>
      <c r="F469" s="326"/>
      <c r="G469" s="326"/>
      <c r="H469" s="326"/>
      <c r="I469" s="326"/>
      <c r="J469" s="78"/>
      <c r="K469" s="174"/>
    </row>
    <row r="470" spans="1:11" x14ac:dyDescent="0.25">
      <c r="A470" s="362"/>
      <c r="B470" s="348"/>
      <c r="C470" s="18"/>
      <c r="D470" s="288"/>
      <c r="E470" s="287"/>
      <c r="F470" s="288" t="s">
        <v>138</v>
      </c>
      <c r="G470" s="288"/>
      <c r="H470" s="288"/>
      <c r="I470" s="288"/>
      <c r="J470" s="78">
        <v>105000</v>
      </c>
      <c r="K470" s="174" t="s">
        <v>1</v>
      </c>
    </row>
    <row r="471" spans="1:11" x14ac:dyDescent="0.25">
      <c r="A471" s="362"/>
      <c r="B471" s="348"/>
      <c r="C471" s="18"/>
      <c r="D471" s="288"/>
      <c r="E471" s="287"/>
      <c r="F471" s="288"/>
      <c r="G471" s="288"/>
      <c r="H471" s="288"/>
      <c r="I471" s="288"/>
      <c r="J471" s="78"/>
      <c r="K471" s="174"/>
    </row>
    <row r="472" spans="1:11" x14ac:dyDescent="0.25">
      <c r="A472" s="362"/>
      <c r="B472" s="348"/>
      <c r="C472" s="325" t="s">
        <v>255</v>
      </c>
      <c r="D472" s="326"/>
      <c r="E472" s="326"/>
      <c r="F472" s="326"/>
      <c r="G472" s="326"/>
      <c r="H472" s="326"/>
      <c r="I472" s="326"/>
      <c r="J472" s="78"/>
      <c r="K472" s="174"/>
    </row>
    <row r="473" spans="1:11" x14ac:dyDescent="0.25">
      <c r="A473" s="362"/>
      <c r="B473" s="348"/>
      <c r="C473" s="18"/>
      <c r="D473" s="288"/>
      <c r="E473" s="287"/>
      <c r="F473" s="288" t="s">
        <v>138</v>
      </c>
      <c r="G473" s="288"/>
      <c r="H473" s="288"/>
      <c r="I473" s="288"/>
      <c r="J473" s="78">
        <v>12102</v>
      </c>
      <c r="K473" s="174" t="s">
        <v>1</v>
      </c>
    </row>
    <row r="474" spans="1:11" x14ac:dyDescent="0.25">
      <c r="A474" s="362"/>
      <c r="B474" s="348"/>
      <c r="C474" s="18"/>
      <c r="D474" s="288"/>
      <c r="E474" s="287"/>
      <c r="F474" s="288"/>
      <c r="G474" s="288"/>
      <c r="H474" s="288"/>
      <c r="I474" s="288"/>
      <c r="J474" s="78"/>
      <c r="K474" s="174"/>
    </row>
    <row r="475" spans="1:11" x14ac:dyDescent="0.25">
      <c r="A475" s="362"/>
      <c r="B475" s="348"/>
      <c r="C475" s="325" t="s">
        <v>257</v>
      </c>
      <c r="D475" s="326"/>
      <c r="E475" s="326"/>
      <c r="F475" s="326"/>
      <c r="G475" s="326"/>
      <c r="H475" s="326"/>
      <c r="I475" s="326"/>
      <c r="J475" s="78"/>
      <c r="K475" s="174"/>
    </row>
    <row r="476" spans="1:11" x14ac:dyDescent="0.25">
      <c r="A476" s="362"/>
      <c r="B476" s="348"/>
      <c r="C476" s="18"/>
      <c r="D476" s="288"/>
      <c r="E476" s="15"/>
      <c r="F476" s="15" t="s">
        <v>138</v>
      </c>
      <c r="G476" s="15"/>
      <c r="H476" s="15"/>
      <c r="I476" s="15"/>
      <c r="J476" s="78">
        <v>16400</v>
      </c>
      <c r="K476" s="174" t="s">
        <v>1</v>
      </c>
    </row>
    <row r="477" spans="1:11" x14ac:dyDescent="0.25">
      <c r="A477" s="362"/>
      <c r="B477" s="348"/>
      <c r="C477" s="18"/>
      <c r="D477" s="288"/>
      <c r="E477" s="287"/>
      <c r="F477" s="288"/>
      <c r="G477" s="288"/>
      <c r="H477" s="288"/>
      <c r="I477" s="288"/>
      <c r="J477" s="78"/>
      <c r="K477" s="174"/>
    </row>
    <row r="478" spans="1:11" x14ac:dyDescent="0.25">
      <c r="A478" s="362"/>
      <c r="B478" s="348"/>
      <c r="C478" s="18"/>
      <c r="D478" s="288"/>
      <c r="E478" s="285" t="s">
        <v>138</v>
      </c>
      <c r="F478" s="288"/>
      <c r="G478" s="288"/>
      <c r="H478" s="288"/>
      <c r="I478" s="288"/>
      <c r="J478" s="296">
        <f>SUM(J470:J476)</f>
        <v>133502</v>
      </c>
      <c r="K478" s="297" t="s">
        <v>1</v>
      </c>
    </row>
    <row r="479" spans="1:11" x14ac:dyDescent="0.25">
      <c r="A479" s="362"/>
      <c r="B479" s="348"/>
      <c r="C479" s="18"/>
      <c r="D479" s="288"/>
      <c r="E479" s="287"/>
      <c r="F479" s="288"/>
      <c r="G479" s="288"/>
      <c r="H479" s="288"/>
      <c r="I479" s="288"/>
      <c r="J479" s="78"/>
      <c r="K479" s="174"/>
    </row>
    <row r="480" spans="1:11" x14ac:dyDescent="0.25">
      <c r="A480" s="362"/>
      <c r="B480" s="348"/>
      <c r="C480" s="18"/>
      <c r="D480" s="288"/>
      <c r="E480" s="287"/>
      <c r="F480" s="288"/>
      <c r="G480" s="288"/>
      <c r="H480" s="288"/>
      <c r="I480" s="288"/>
      <c r="J480" s="78"/>
      <c r="K480" s="174"/>
    </row>
    <row r="481" spans="1:11" x14ac:dyDescent="0.25">
      <c r="A481" s="362"/>
      <c r="B481" s="348"/>
      <c r="C481" s="18"/>
      <c r="D481" s="288"/>
      <c r="E481" s="287"/>
      <c r="F481" s="288"/>
      <c r="G481" s="288"/>
      <c r="H481" s="288"/>
      <c r="I481" s="288"/>
      <c r="J481" s="78"/>
      <c r="K481" s="174"/>
    </row>
    <row r="482" spans="1:11" x14ac:dyDescent="0.25">
      <c r="A482" s="193" t="s">
        <v>271</v>
      </c>
      <c r="B482" s="7" t="s">
        <v>218</v>
      </c>
      <c r="C482" s="9"/>
      <c r="D482" s="10"/>
      <c r="E482" s="77"/>
      <c r="F482" s="77"/>
      <c r="G482" s="77"/>
      <c r="H482" s="77"/>
      <c r="I482" s="77"/>
      <c r="J482" s="79"/>
      <c r="K482" s="175"/>
    </row>
    <row r="483" spans="1:11" x14ac:dyDescent="0.25">
      <c r="A483" s="361" t="s">
        <v>268</v>
      </c>
      <c r="B483" s="347" t="s">
        <v>267</v>
      </c>
      <c r="C483" s="18"/>
      <c r="D483" s="116"/>
      <c r="E483" s="103"/>
      <c r="F483" s="116"/>
      <c r="G483" s="116"/>
      <c r="H483" s="116"/>
      <c r="I483" s="116"/>
      <c r="J483" s="78"/>
      <c r="K483" s="174"/>
    </row>
    <row r="484" spans="1:11" x14ac:dyDescent="0.25">
      <c r="A484" s="362"/>
      <c r="B484" s="348"/>
      <c r="C484" s="18"/>
      <c r="D484" s="116"/>
      <c r="E484" s="103"/>
      <c r="F484" s="116"/>
      <c r="G484" s="116"/>
      <c r="H484" s="116"/>
      <c r="I484" s="116"/>
      <c r="J484" s="78"/>
      <c r="K484" s="174"/>
    </row>
    <row r="485" spans="1:11" x14ac:dyDescent="0.25">
      <c r="A485" s="362"/>
      <c r="B485" s="348"/>
      <c r="C485" s="18"/>
      <c r="D485" s="116"/>
      <c r="E485" s="103"/>
      <c r="F485" s="116"/>
      <c r="G485" s="116"/>
      <c r="H485" s="116"/>
      <c r="I485" s="116"/>
      <c r="J485" s="78"/>
      <c r="K485" s="174"/>
    </row>
    <row r="486" spans="1:11" x14ac:dyDescent="0.25">
      <c r="A486" s="362"/>
      <c r="B486" s="348"/>
      <c r="C486" s="18"/>
      <c r="D486" s="116"/>
      <c r="E486" s="103"/>
      <c r="F486" s="116"/>
      <c r="G486" s="116"/>
      <c r="H486" s="116"/>
      <c r="I486" s="116"/>
      <c r="J486" s="78"/>
      <c r="K486" s="174"/>
    </row>
    <row r="487" spans="1:11" x14ac:dyDescent="0.25">
      <c r="A487" s="362"/>
      <c r="B487" s="348"/>
      <c r="C487" s="18"/>
      <c r="D487" s="116"/>
      <c r="E487" s="103"/>
      <c r="F487" s="116"/>
      <c r="G487" s="116"/>
      <c r="H487" s="116"/>
      <c r="I487" s="116"/>
      <c r="J487" s="78"/>
      <c r="K487" s="174"/>
    </row>
    <row r="488" spans="1:11" x14ac:dyDescent="0.25">
      <c r="A488" s="362"/>
      <c r="B488" s="348"/>
      <c r="C488" s="18"/>
      <c r="D488" s="116"/>
      <c r="E488" s="103"/>
      <c r="F488" s="288"/>
      <c r="G488" s="288"/>
      <c r="H488" s="288"/>
      <c r="I488" s="288"/>
      <c r="J488" s="78"/>
      <c r="K488" s="174"/>
    </row>
    <row r="489" spans="1:11" ht="57" customHeight="1" x14ac:dyDescent="0.25">
      <c r="A489" s="362"/>
      <c r="B489" s="348"/>
      <c r="C489" s="354" t="s">
        <v>254</v>
      </c>
      <c r="D489" s="355"/>
      <c r="E489" s="355"/>
      <c r="F489" s="355"/>
      <c r="G489" s="355"/>
      <c r="H489" s="355"/>
      <c r="I489" s="355"/>
      <c r="J489" s="78"/>
      <c r="K489" s="174"/>
    </row>
    <row r="490" spans="1:11" ht="24" x14ac:dyDescent="0.25">
      <c r="A490" s="295" t="s">
        <v>265</v>
      </c>
      <c r="B490" s="47" t="s">
        <v>79</v>
      </c>
      <c r="C490" s="18"/>
      <c r="D490" s="116"/>
      <c r="E490" s="332"/>
      <c r="F490" s="332"/>
      <c r="G490" s="332"/>
      <c r="H490" s="332"/>
      <c r="I490" s="332"/>
      <c r="J490" s="78"/>
      <c r="K490" s="174"/>
    </row>
    <row r="491" spans="1:11" ht="16.5" customHeight="1" x14ac:dyDescent="0.25">
      <c r="A491" s="193"/>
      <c r="B491" s="194"/>
      <c r="C491" s="328"/>
      <c r="D491" s="329"/>
      <c r="E491" s="329"/>
      <c r="F491" s="103"/>
      <c r="G491" s="103"/>
      <c r="H491" s="103"/>
      <c r="I491" s="103"/>
      <c r="J491" s="78"/>
      <c r="K491" s="174"/>
    </row>
    <row r="492" spans="1:11" x14ac:dyDescent="0.25">
      <c r="A492" s="193"/>
      <c r="B492" s="194"/>
      <c r="C492" s="18">
        <v>30</v>
      </c>
      <c r="D492" s="116" t="s">
        <v>12</v>
      </c>
      <c r="E492" s="103">
        <v>20</v>
      </c>
      <c r="F492" s="103" t="s">
        <v>12</v>
      </c>
      <c r="G492" s="103"/>
      <c r="H492" s="103">
        <v>1.5</v>
      </c>
      <c r="I492" s="103" t="s">
        <v>17</v>
      </c>
      <c r="J492" s="78">
        <f>C492*E492*H492</f>
        <v>900</v>
      </c>
      <c r="K492" s="174" t="s">
        <v>1</v>
      </c>
    </row>
    <row r="493" spans="1:11" x14ac:dyDescent="0.25">
      <c r="A493" s="193"/>
      <c r="B493" s="194"/>
      <c r="C493" s="328"/>
      <c r="D493" s="329"/>
      <c r="E493" s="329"/>
      <c r="F493" s="103"/>
      <c r="G493" s="103"/>
      <c r="H493" s="103"/>
      <c r="I493" s="103"/>
      <c r="J493" s="78"/>
      <c r="K493" s="174"/>
    </row>
    <row r="494" spans="1:11" x14ac:dyDescent="0.25">
      <c r="A494" s="193"/>
      <c r="B494" s="194"/>
      <c r="C494" s="18">
        <v>25</v>
      </c>
      <c r="D494" s="116" t="s">
        <v>12</v>
      </c>
      <c r="E494" s="103">
        <v>20</v>
      </c>
      <c r="F494" s="103" t="s">
        <v>12</v>
      </c>
      <c r="G494" s="103"/>
      <c r="H494" s="103">
        <v>1.5</v>
      </c>
      <c r="I494" s="103" t="s">
        <v>17</v>
      </c>
      <c r="J494" s="78">
        <f>C494*E494*H494</f>
        <v>750</v>
      </c>
      <c r="K494" s="174" t="s">
        <v>1</v>
      </c>
    </row>
    <row r="495" spans="1:11" x14ac:dyDescent="0.25">
      <c r="A495" s="193"/>
      <c r="B495" s="194"/>
      <c r="C495" s="18"/>
      <c r="D495" s="116"/>
      <c r="E495" s="103"/>
      <c r="F495" s="103"/>
      <c r="G495" s="103"/>
      <c r="H495" s="103"/>
      <c r="I495" s="103"/>
      <c r="J495" s="78"/>
      <c r="K495" s="174"/>
    </row>
    <row r="496" spans="1:11" x14ac:dyDescent="0.25">
      <c r="A496" s="193"/>
      <c r="B496" s="194"/>
      <c r="C496" s="18">
        <v>200</v>
      </c>
      <c r="D496" s="116" t="s">
        <v>12</v>
      </c>
      <c r="E496" s="103">
        <v>200</v>
      </c>
      <c r="F496" s="103" t="s">
        <v>12</v>
      </c>
      <c r="G496" s="103"/>
      <c r="H496" s="103">
        <v>1.5</v>
      </c>
      <c r="I496" s="103" t="s">
        <v>17</v>
      </c>
      <c r="J496" s="78">
        <f>C496*E496*H496</f>
        <v>60000</v>
      </c>
      <c r="K496" s="174" t="s">
        <v>1</v>
      </c>
    </row>
    <row r="497" spans="1:11" x14ac:dyDescent="0.25">
      <c r="A497" s="193"/>
      <c r="B497" s="194"/>
      <c r="C497" s="18"/>
      <c r="D497" s="116"/>
      <c r="E497" s="103"/>
      <c r="F497" s="103"/>
      <c r="G497" s="103"/>
      <c r="H497" s="103"/>
      <c r="I497" s="103"/>
      <c r="J497" s="78"/>
      <c r="K497" s="174"/>
    </row>
    <row r="498" spans="1:11" x14ac:dyDescent="0.25">
      <c r="A498" s="193"/>
      <c r="B498" s="194"/>
      <c r="C498" s="18"/>
      <c r="D498" s="116"/>
      <c r="E498" s="103"/>
      <c r="F498" s="103"/>
      <c r="G498" s="103"/>
      <c r="H498" s="103"/>
      <c r="I498" s="103"/>
      <c r="J498" s="78"/>
      <c r="K498" s="174"/>
    </row>
    <row r="499" spans="1:11" x14ac:dyDescent="0.25">
      <c r="A499" s="193"/>
      <c r="B499" s="194"/>
      <c r="C499" s="18">
        <v>250</v>
      </c>
      <c r="D499" s="116" t="s">
        <v>12</v>
      </c>
      <c r="E499" s="103">
        <v>100</v>
      </c>
      <c r="F499" s="103" t="s">
        <v>12</v>
      </c>
      <c r="G499" s="103"/>
      <c r="H499" s="103">
        <v>1.45</v>
      </c>
      <c r="I499" s="103" t="s">
        <v>17</v>
      </c>
      <c r="J499" s="78">
        <f>C499*E499*H499</f>
        <v>36250</v>
      </c>
      <c r="K499" s="174" t="s">
        <v>1</v>
      </c>
    </row>
    <row r="500" spans="1:11" x14ac:dyDescent="0.25">
      <c r="A500" s="193"/>
      <c r="B500" s="194"/>
      <c r="C500" s="18"/>
      <c r="D500" s="116"/>
      <c r="E500" s="103"/>
      <c r="F500" s="103"/>
      <c r="G500" s="103"/>
      <c r="H500" s="103"/>
      <c r="I500" s="103"/>
      <c r="J500" s="78"/>
      <c r="K500" s="174"/>
    </row>
    <row r="501" spans="1:11" x14ac:dyDescent="0.25">
      <c r="A501" s="193"/>
      <c r="B501" s="194"/>
      <c r="C501" s="18">
        <v>200</v>
      </c>
      <c r="D501" s="116" t="s">
        <v>12</v>
      </c>
      <c r="E501" s="103">
        <v>70</v>
      </c>
      <c r="F501" s="103" t="s">
        <v>12</v>
      </c>
      <c r="G501" s="103"/>
      <c r="H501" s="103">
        <v>1.5</v>
      </c>
      <c r="I501" s="103" t="s">
        <v>17</v>
      </c>
      <c r="J501" s="78">
        <f>C501*E501*H501</f>
        <v>21000</v>
      </c>
      <c r="K501" s="174" t="s">
        <v>1</v>
      </c>
    </row>
    <row r="502" spans="1:11" x14ac:dyDescent="0.25">
      <c r="A502" s="193"/>
      <c r="B502" s="194"/>
      <c r="C502" s="18"/>
      <c r="D502" s="116"/>
      <c r="E502" s="103"/>
      <c r="F502" s="103"/>
      <c r="G502" s="103"/>
      <c r="H502" s="103"/>
      <c r="I502" s="103"/>
      <c r="J502" s="78"/>
      <c r="K502" s="174"/>
    </row>
    <row r="503" spans="1:11" x14ac:dyDescent="0.25">
      <c r="A503" s="193"/>
      <c r="B503" s="194"/>
      <c r="C503" s="18">
        <v>250</v>
      </c>
      <c r="D503" s="116" t="s">
        <v>12</v>
      </c>
      <c r="E503" s="103">
        <v>70</v>
      </c>
      <c r="F503" s="103" t="s">
        <v>12</v>
      </c>
      <c r="G503" s="103"/>
      <c r="H503" s="103">
        <v>1.5</v>
      </c>
      <c r="I503" s="103" t="s">
        <v>17</v>
      </c>
      <c r="J503" s="78">
        <f>C503*E503*H503</f>
        <v>26250</v>
      </c>
      <c r="K503" s="174" t="s">
        <v>1</v>
      </c>
    </row>
    <row r="504" spans="1:11" x14ac:dyDescent="0.25">
      <c r="A504" s="193"/>
      <c r="B504" s="194"/>
      <c r="C504" s="18"/>
      <c r="D504" s="116"/>
      <c r="E504" s="103"/>
      <c r="F504" s="103"/>
      <c r="G504" s="103"/>
      <c r="H504" s="103"/>
      <c r="I504" s="103"/>
      <c r="J504" s="78"/>
      <c r="K504" s="174"/>
    </row>
    <row r="505" spans="1:11" x14ac:dyDescent="0.25">
      <c r="A505" s="193"/>
      <c r="B505" s="194"/>
      <c r="C505" s="18">
        <v>300</v>
      </c>
      <c r="D505" s="116" t="s">
        <v>12</v>
      </c>
      <c r="E505" s="103">
        <v>200</v>
      </c>
      <c r="F505" s="103" t="s">
        <v>12</v>
      </c>
      <c r="G505" s="103"/>
      <c r="H505" s="103">
        <v>1.1000000000000001</v>
      </c>
      <c r="I505" s="103" t="s">
        <v>17</v>
      </c>
      <c r="J505" s="79">
        <f>C505*E505*H505</f>
        <v>66000</v>
      </c>
      <c r="K505" s="174" t="s">
        <v>1</v>
      </c>
    </row>
    <row r="506" spans="1:11" x14ac:dyDescent="0.25">
      <c r="A506" s="193"/>
      <c r="B506" s="194"/>
      <c r="C506" s="18"/>
      <c r="D506" s="116"/>
      <c r="E506" s="103"/>
      <c r="F506" s="103"/>
      <c r="G506" s="103"/>
      <c r="H506" s="103"/>
      <c r="I506" s="103"/>
      <c r="J506" s="78">
        <f>SUM(J492:J505)</f>
        <v>211150</v>
      </c>
      <c r="K506" s="174" t="s">
        <v>1</v>
      </c>
    </row>
    <row r="507" spans="1:11" x14ac:dyDescent="0.25">
      <c r="A507" s="195"/>
      <c r="B507" s="196"/>
      <c r="C507" s="9"/>
      <c r="D507" s="10"/>
      <c r="E507" s="134"/>
      <c r="F507" s="134"/>
      <c r="G507" s="134"/>
      <c r="H507" s="134"/>
      <c r="I507" s="134"/>
      <c r="J507" s="79"/>
      <c r="K507" s="175"/>
    </row>
    <row r="508" spans="1:11" x14ac:dyDescent="0.25">
      <c r="A508" s="184"/>
      <c r="B508" s="184"/>
      <c r="C508" s="325" t="s">
        <v>255</v>
      </c>
      <c r="D508" s="326"/>
      <c r="E508" s="326"/>
      <c r="F508" s="326"/>
      <c r="G508" s="326"/>
      <c r="H508" s="326"/>
      <c r="I508" s="327"/>
      <c r="J508" s="78"/>
      <c r="K508" s="174"/>
    </row>
    <row r="509" spans="1:11" x14ac:dyDescent="0.25">
      <c r="A509" s="193"/>
      <c r="B509" s="207"/>
      <c r="C509" s="18">
        <v>190</v>
      </c>
      <c r="D509" s="279" t="s">
        <v>12</v>
      </c>
      <c r="E509" s="278">
        <v>150</v>
      </c>
      <c r="F509" s="278" t="s">
        <v>12</v>
      </c>
      <c r="G509" s="278"/>
      <c r="H509" s="278">
        <v>1.1000000000000001</v>
      </c>
      <c r="I509" s="278" t="s">
        <v>17</v>
      </c>
      <c r="J509" s="78">
        <f>C509*E509*H509</f>
        <v>31350.000000000004</v>
      </c>
      <c r="K509" s="174" t="s">
        <v>0</v>
      </c>
    </row>
    <row r="510" spans="1:11" x14ac:dyDescent="0.25">
      <c r="A510" s="193"/>
      <c r="B510" s="207"/>
      <c r="C510" s="18"/>
      <c r="D510" s="279"/>
      <c r="E510" s="278"/>
      <c r="F510" s="278"/>
      <c r="G510" s="278"/>
      <c r="H510" s="278"/>
      <c r="I510" s="278"/>
      <c r="J510" s="78"/>
      <c r="K510" s="174"/>
    </row>
    <row r="511" spans="1:11" x14ac:dyDescent="0.25">
      <c r="A511" s="193"/>
      <c r="B511" s="207"/>
      <c r="C511" s="325" t="s">
        <v>257</v>
      </c>
      <c r="D511" s="326"/>
      <c r="E511" s="326"/>
      <c r="F511" s="326"/>
      <c r="G511" s="326"/>
      <c r="H511" s="326"/>
      <c r="I511" s="327"/>
      <c r="J511" s="78"/>
      <c r="K511" s="174"/>
    </row>
    <row r="512" spans="1:11" x14ac:dyDescent="0.25">
      <c r="A512" s="193"/>
      <c r="B512" s="207"/>
      <c r="C512" s="18"/>
      <c r="D512" s="279"/>
      <c r="E512" s="278"/>
      <c r="F512" s="278"/>
      <c r="G512" s="278"/>
      <c r="H512" s="278"/>
      <c r="I512" s="278"/>
      <c r="J512" s="78"/>
      <c r="K512" s="174"/>
    </row>
    <row r="513" spans="1:11" x14ac:dyDescent="0.25">
      <c r="A513" s="193"/>
      <c r="B513" s="207"/>
      <c r="C513" s="18">
        <v>200</v>
      </c>
      <c r="D513" s="279" t="s">
        <v>12</v>
      </c>
      <c r="E513" s="278">
        <v>50</v>
      </c>
      <c r="F513" s="278" t="s">
        <v>12</v>
      </c>
      <c r="G513" s="278"/>
      <c r="H513" s="278">
        <v>1.5</v>
      </c>
      <c r="I513" s="278" t="s">
        <v>17</v>
      </c>
      <c r="J513" s="78">
        <f>C513*E513*H513</f>
        <v>15000</v>
      </c>
      <c r="K513" s="174" t="s">
        <v>1</v>
      </c>
    </row>
    <row r="514" spans="1:11" x14ac:dyDescent="0.25">
      <c r="A514" s="193"/>
      <c r="B514" s="207"/>
      <c r="C514" s="18"/>
      <c r="D514" s="279"/>
      <c r="E514" s="278"/>
      <c r="F514" s="278"/>
      <c r="G514" s="278"/>
      <c r="H514" s="278"/>
      <c r="I514" s="278"/>
      <c r="J514" s="78"/>
      <c r="K514" s="174"/>
    </row>
    <row r="515" spans="1:11" x14ac:dyDescent="0.25">
      <c r="A515" s="193"/>
      <c r="B515" s="207"/>
      <c r="C515" s="18"/>
      <c r="D515" s="279"/>
      <c r="E515" s="278" t="s">
        <v>138</v>
      </c>
      <c r="F515" s="278"/>
      <c r="G515" s="278"/>
      <c r="H515" s="278"/>
      <c r="I515" s="278"/>
      <c r="J515" s="78">
        <f>J506+J509+J513</f>
        <v>257500</v>
      </c>
      <c r="K515" s="174" t="s">
        <v>1</v>
      </c>
    </row>
    <row r="516" spans="1:11" x14ac:dyDescent="0.25">
      <c r="A516" s="193"/>
      <c r="B516" s="207"/>
      <c r="C516" s="18"/>
      <c r="D516" s="279"/>
      <c r="E516" s="278"/>
      <c r="F516" s="278"/>
      <c r="G516" s="278"/>
      <c r="H516" s="278"/>
      <c r="I516" s="278"/>
      <c r="J516" s="78"/>
      <c r="K516" s="174"/>
    </row>
    <row r="517" spans="1:11" x14ac:dyDescent="0.25">
      <c r="A517" s="186"/>
      <c r="B517" s="186"/>
      <c r="C517" s="9"/>
      <c r="D517" s="10"/>
      <c r="E517" s="134"/>
      <c r="F517" s="10"/>
      <c r="G517" s="10"/>
      <c r="H517" s="10"/>
      <c r="I517" s="10"/>
      <c r="J517" s="77"/>
      <c r="K517" s="175"/>
    </row>
    <row r="518" spans="1:11" x14ac:dyDescent="0.25">
      <c r="A518" s="361" t="s">
        <v>169</v>
      </c>
      <c r="B518" s="347" t="s">
        <v>81</v>
      </c>
      <c r="C518" s="18"/>
      <c r="D518" s="116"/>
      <c r="E518" s="103"/>
      <c r="F518" s="116"/>
      <c r="G518" s="116"/>
      <c r="H518" s="116"/>
      <c r="I518" s="116"/>
      <c r="J518" s="78"/>
      <c r="K518" s="174"/>
    </row>
    <row r="519" spans="1:11" x14ac:dyDescent="0.25">
      <c r="A519" s="362"/>
      <c r="B519" s="348"/>
      <c r="C519" s="18"/>
      <c r="D519" s="116"/>
      <c r="E519" s="103"/>
      <c r="F519" s="116"/>
      <c r="G519" s="116"/>
      <c r="H519" s="116"/>
      <c r="I519" s="116"/>
      <c r="J519" s="78"/>
      <c r="K519" s="174"/>
    </row>
    <row r="520" spans="1:11" x14ac:dyDescent="0.25">
      <c r="A520" s="362"/>
      <c r="B520" s="348"/>
      <c r="C520" s="18"/>
      <c r="D520" s="116"/>
      <c r="E520" s="103"/>
      <c r="F520" s="116"/>
      <c r="G520" s="116"/>
      <c r="H520" s="116"/>
      <c r="I520" s="116"/>
      <c r="J520" s="78"/>
      <c r="K520" s="174"/>
    </row>
    <row r="521" spans="1:11" x14ac:dyDescent="0.25">
      <c r="A521" s="362"/>
      <c r="B521" s="348"/>
      <c r="C521" s="18"/>
      <c r="D521" s="116"/>
      <c r="E521" s="103"/>
      <c r="F521" s="116"/>
      <c r="G521" s="116"/>
      <c r="H521" s="116"/>
      <c r="I521" s="116"/>
      <c r="J521" s="78"/>
      <c r="K521" s="174"/>
    </row>
    <row r="522" spans="1:11" x14ac:dyDescent="0.25">
      <c r="A522" s="362"/>
      <c r="B522" s="348"/>
      <c r="C522" s="18"/>
      <c r="D522" s="116"/>
      <c r="E522" s="103"/>
      <c r="F522" s="116"/>
      <c r="G522" s="116"/>
      <c r="H522" s="116"/>
      <c r="I522" s="116"/>
      <c r="J522" s="78"/>
      <c r="K522" s="174"/>
    </row>
    <row r="523" spans="1:11" x14ac:dyDescent="0.25">
      <c r="A523" s="362"/>
      <c r="B523" s="348"/>
      <c r="C523" s="18"/>
      <c r="D523" s="116"/>
      <c r="E523" s="103"/>
      <c r="F523" s="116"/>
      <c r="G523" s="116"/>
      <c r="H523" s="116"/>
      <c r="I523" s="116"/>
      <c r="J523" s="78"/>
      <c r="K523" s="174"/>
    </row>
    <row r="524" spans="1:11" ht="309" customHeight="1" x14ac:dyDescent="0.25">
      <c r="A524" s="362"/>
      <c r="B524" s="348"/>
      <c r="C524" s="18"/>
      <c r="D524" s="116"/>
      <c r="E524" s="103"/>
      <c r="F524" s="116"/>
      <c r="G524" s="116"/>
      <c r="H524" s="116"/>
      <c r="I524" s="116"/>
      <c r="J524" s="78"/>
      <c r="K524" s="174"/>
    </row>
    <row r="525" spans="1:11" x14ac:dyDescent="0.25">
      <c r="A525" s="193" t="s">
        <v>176</v>
      </c>
      <c r="B525" s="47" t="s">
        <v>80</v>
      </c>
      <c r="C525" s="18"/>
      <c r="D525" s="116"/>
      <c r="E525" s="332"/>
      <c r="F525" s="332"/>
      <c r="G525" s="332"/>
      <c r="H525" s="332"/>
      <c r="I525" s="332"/>
      <c r="J525" s="78"/>
      <c r="K525" s="174"/>
    </row>
    <row r="526" spans="1:11" ht="36" customHeight="1" x14ac:dyDescent="0.25">
      <c r="A526" s="186"/>
      <c r="B526" s="186"/>
      <c r="C526" s="9"/>
      <c r="D526" s="10"/>
      <c r="E526" s="405" t="s">
        <v>82</v>
      </c>
      <c r="F526" s="405"/>
      <c r="G526" s="405"/>
      <c r="H526" s="405"/>
      <c r="I526" s="10"/>
      <c r="J526" s="80">
        <v>16</v>
      </c>
      <c r="K526" s="175" t="s">
        <v>14</v>
      </c>
    </row>
    <row r="527" spans="1:11" ht="17.25" customHeight="1" x14ac:dyDescent="0.25">
      <c r="A527" s="359" t="s">
        <v>170</v>
      </c>
      <c r="B527" s="406" t="s">
        <v>83</v>
      </c>
      <c r="C527" s="13"/>
      <c r="D527" s="12"/>
      <c r="E527" s="132"/>
      <c r="F527" s="12"/>
      <c r="G527" s="12"/>
      <c r="H527" s="12"/>
      <c r="I527" s="12"/>
      <c r="J527" s="81"/>
      <c r="K527" s="173"/>
    </row>
    <row r="528" spans="1:11" x14ac:dyDescent="0.25">
      <c r="A528" s="360"/>
      <c r="B528" s="407"/>
      <c r="C528" s="18"/>
      <c r="D528" s="116"/>
      <c r="E528" s="103"/>
      <c r="F528" s="116"/>
      <c r="G528" s="116"/>
      <c r="H528" s="116"/>
      <c r="I528" s="116"/>
      <c r="J528" s="15"/>
      <c r="K528" s="174"/>
    </row>
    <row r="529" spans="1:11" x14ac:dyDescent="0.25">
      <c r="A529" s="360"/>
      <c r="B529" s="407"/>
      <c r="C529" s="18" t="s">
        <v>36</v>
      </c>
      <c r="D529" s="116"/>
      <c r="E529" s="103"/>
      <c r="F529" s="116"/>
      <c r="G529" s="116"/>
      <c r="H529" s="116"/>
      <c r="I529" s="116"/>
      <c r="J529" s="15"/>
      <c r="K529" s="174"/>
    </row>
    <row r="530" spans="1:11" x14ac:dyDescent="0.25">
      <c r="A530" s="360"/>
      <c r="B530" s="407"/>
      <c r="C530" s="1">
        <v>1</v>
      </c>
      <c r="D530" s="116"/>
      <c r="E530" s="103">
        <v>7800</v>
      </c>
      <c r="F530" s="116"/>
      <c r="G530" s="116"/>
      <c r="H530" s="106">
        <v>100</v>
      </c>
      <c r="I530" s="116" t="s">
        <v>17</v>
      </c>
      <c r="J530" s="15">
        <f>C530*E530*H530</f>
        <v>780000</v>
      </c>
      <c r="K530" s="174" t="s">
        <v>35</v>
      </c>
    </row>
    <row r="531" spans="1:11" x14ac:dyDescent="0.25">
      <c r="A531" s="409"/>
      <c r="B531" s="408"/>
      <c r="C531" s="9"/>
      <c r="D531" s="10"/>
      <c r="E531" s="134"/>
      <c r="F531" s="10"/>
      <c r="G531" s="10"/>
      <c r="H531" s="10"/>
      <c r="I531" s="10"/>
      <c r="J531" s="77"/>
      <c r="K531" s="175"/>
    </row>
    <row r="532" spans="1:11" ht="15" customHeight="1" x14ac:dyDescent="0.25">
      <c r="A532" s="359" t="s">
        <v>171</v>
      </c>
      <c r="B532" s="378" t="s">
        <v>148</v>
      </c>
      <c r="C532" s="13"/>
      <c r="D532" s="12"/>
      <c r="E532" s="132"/>
      <c r="F532" s="12"/>
      <c r="G532" s="12"/>
      <c r="H532" s="12"/>
      <c r="I532" s="12"/>
      <c r="J532" s="81"/>
      <c r="K532" s="173"/>
    </row>
    <row r="533" spans="1:11" x14ac:dyDescent="0.25">
      <c r="A533" s="360"/>
      <c r="B533" s="379"/>
      <c r="C533" s="18"/>
      <c r="D533" s="116"/>
      <c r="E533" s="103"/>
      <c r="F533" s="116"/>
      <c r="G533" s="116"/>
      <c r="H533" s="116"/>
      <c r="I533" s="116"/>
      <c r="J533" s="15"/>
      <c r="K533" s="174"/>
    </row>
    <row r="534" spans="1:11" ht="12.75" customHeight="1" x14ac:dyDescent="0.25">
      <c r="A534" s="360"/>
      <c r="B534" s="379"/>
      <c r="C534" s="18"/>
      <c r="D534" s="116"/>
      <c r="E534" s="103"/>
      <c r="F534" s="116"/>
      <c r="G534" s="116"/>
      <c r="H534" s="116"/>
      <c r="I534" s="116"/>
      <c r="J534" s="15"/>
      <c r="K534" s="174"/>
    </row>
    <row r="535" spans="1:11" x14ac:dyDescent="0.25">
      <c r="A535" s="197" t="s">
        <v>149</v>
      </c>
      <c r="B535" s="197" t="s">
        <v>150</v>
      </c>
      <c r="C535" s="18"/>
      <c r="D535" s="116"/>
      <c r="E535" s="332" t="s">
        <v>262</v>
      </c>
      <c r="F535" s="332"/>
      <c r="G535" s="15"/>
      <c r="H535" s="15">
        <v>81</v>
      </c>
      <c r="I535" s="116" t="s">
        <v>190</v>
      </c>
      <c r="J535" s="15">
        <f>H535</f>
        <v>81</v>
      </c>
      <c r="K535" s="174" t="s">
        <v>190</v>
      </c>
    </row>
    <row r="536" spans="1:11" x14ac:dyDescent="0.25">
      <c r="A536" s="197"/>
      <c r="B536" s="197"/>
      <c r="C536" s="18"/>
      <c r="D536" s="116"/>
      <c r="E536" s="103"/>
      <c r="F536" s="116"/>
      <c r="G536" s="116"/>
      <c r="H536" s="116"/>
      <c r="I536" s="116"/>
      <c r="J536" s="15"/>
      <c r="K536" s="174"/>
    </row>
    <row r="537" spans="1:11" x14ac:dyDescent="0.25">
      <c r="A537" s="198"/>
      <c r="B537" s="198"/>
      <c r="C537" s="9"/>
      <c r="D537" s="10"/>
      <c r="E537" s="134"/>
      <c r="F537" s="10"/>
      <c r="G537" s="10"/>
      <c r="H537" s="10"/>
      <c r="I537" s="10"/>
      <c r="J537" s="77"/>
      <c r="K537" s="175"/>
    </row>
    <row r="538" spans="1:11" x14ac:dyDescent="0.25">
      <c r="A538" s="359" t="s">
        <v>172</v>
      </c>
      <c r="B538" s="378" t="s">
        <v>151</v>
      </c>
      <c r="C538" s="13"/>
      <c r="D538" s="12"/>
      <c r="E538" s="132"/>
      <c r="F538" s="12"/>
      <c r="G538" s="12"/>
      <c r="H538" s="12"/>
      <c r="I538" s="12"/>
      <c r="J538" s="81"/>
      <c r="K538" s="173"/>
    </row>
    <row r="539" spans="1:11" x14ac:dyDescent="0.25">
      <c r="A539" s="360"/>
      <c r="B539" s="379"/>
      <c r="C539" s="18"/>
      <c r="D539" s="116"/>
      <c r="E539" s="103"/>
      <c r="F539" s="116"/>
      <c r="G539" s="116"/>
      <c r="H539" s="116"/>
      <c r="I539" s="116"/>
      <c r="J539" s="15"/>
      <c r="K539" s="174"/>
    </row>
    <row r="540" spans="1:11" ht="8.25" customHeight="1" x14ac:dyDescent="0.25">
      <c r="A540" s="360"/>
      <c r="B540" s="379"/>
      <c r="C540" s="18"/>
      <c r="D540" s="116"/>
      <c r="E540" s="103"/>
      <c r="F540" s="116"/>
      <c r="G540" s="116"/>
      <c r="H540" s="116"/>
      <c r="I540" s="116"/>
      <c r="J540" s="15"/>
      <c r="K540" s="174"/>
    </row>
    <row r="541" spans="1:11" ht="15" customHeight="1" x14ac:dyDescent="0.25">
      <c r="A541" s="197"/>
      <c r="B541" s="197"/>
      <c r="D541" s="116"/>
      <c r="E541" s="332" t="s">
        <v>263</v>
      </c>
      <c r="F541" s="332"/>
      <c r="G541" s="332"/>
      <c r="H541" s="15">
        <v>81</v>
      </c>
      <c r="I541" s="116" t="s">
        <v>190</v>
      </c>
      <c r="J541" s="15">
        <f>H541</f>
        <v>81</v>
      </c>
      <c r="K541" s="174" t="s">
        <v>213</v>
      </c>
    </row>
    <row r="542" spans="1:11" x14ac:dyDescent="0.25">
      <c r="A542" s="199"/>
      <c r="B542" s="200"/>
      <c r="C542" s="9"/>
      <c r="D542" s="10"/>
      <c r="E542" s="134"/>
      <c r="F542" s="10"/>
      <c r="G542" s="10"/>
      <c r="H542" s="10"/>
      <c r="I542" s="10"/>
      <c r="J542" s="77"/>
      <c r="K542" s="175"/>
    </row>
    <row r="543" spans="1:11" x14ac:dyDescent="0.25">
      <c r="A543" s="412" t="s">
        <v>173</v>
      </c>
      <c r="B543" s="410" t="s">
        <v>216</v>
      </c>
      <c r="C543" s="18"/>
      <c r="D543" s="116"/>
      <c r="E543" s="103"/>
      <c r="F543" s="116"/>
      <c r="G543" s="116"/>
      <c r="H543" s="116"/>
      <c r="I543" s="116"/>
      <c r="J543" s="15"/>
      <c r="K543" s="174"/>
    </row>
    <row r="544" spans="1:11" ht="20.25" customHeight="1" x14ac:dyDescent="0.25">
      <c r="A544" s="413"/>
      <c r="B544" s="411"/>
      <c r="C544" s="18"/>
      <c r="D544" s="116"/>
      <c r="E544" s="103"/>
      <c r="F544" s="116"/>
      <c r="G544" s="116"/>
      <c r="H544" s="116"/>
      <c r="I544" s="116"/>
      <c r="J544" s="15"/>
      <c r="K544" s="174"/>
    </row>
    <row r="545" spans="1:11" x14ac:dyDescent="0.25">
      <c r="A545" s="413"/>
      <c r="B545" s="411"/>
      <c r="C545" s="18"/>
      <c r="D545" s="116"/>
      <c r="E545" s="103"/>
      <c r="F545" s="116"/>
      <c r="G545" s="116"/>
      <c r="H545" s="116"/>
      <c r="I545" s="116"/>
      <c r="J545" s="15"/>
      <c r="K545" s="174"/>
    </row>
    <row r="546" spans="1:11" x14ac:dyDescent="0.25">
      <c r="A546" s="413"/>
      <c r="B546" s="411"/>
      <c r="C546" s="18"/>
      <c r="D546" s="116"/>
      <c r="E546" s="103"/>
      <c r="F546" s="116"/>
      <c r="G546" s="116"/>
      <c r="H546" s="116"/>
      <c r="I546" s="116"/>
      <c r="J546" s="15"/>
      <c r="K546" s="174"/>
    </row>
    <row r="547" spans="1:11" x14ac:dyDescent="0.25">
      <c r="A547" s="413"/>
      <c r="B547" s="411"/>
      <c r="C547" s="18"/>
      <c r="D547" s="116"/>
      <c r="E547" s="103"/>
      <c r="F547" s="116"/>
      <c r="G547" s="116"/>
      <c r="H547" s="116"/>
      <c r="I547" s="116"/>
      <c r="J547" s="15"/>
      <c r="K547" s="174"/>
    </row>
    <row r="548" spans="1:11" x14ac:dyDescent="0.25">
      <c r="A548" s="413"/>
      <c r="B548" s="411"/>
      <c r="C548" s="18"/>
      <c r="D548" s="116"/>
      <c r="E548" s="103"/>
      <c r="F548" s="116"/>
      <c r="G548" s="116"/>
      <c r="H548" s="116"/>
      <c r="I548" s="116"/>
      <c r="J548" s="15"/>
      <c r="K548" s="174"/>
    </row>
    <row r="549" spans="1:11" ht="87.75" customHeight="1" x14ac:dyDescent="0.25">
      <c r="A549" s="413"/>
      <c r="B549" s="411"/>
      <c r="C549" s="18"/>
      <c r="D549" s="116"/>
      <c r="E549" s="103"/>
      <c r="F549" s="116"/>
      <c r="G549" s="116"/>
      <c r="H549" s="116"/>
      <c r="I549" s="116"/>
      <c r="J549" s="15"/>
      <c r="K549" s="174"/>
    </row>
    <row r="550" spans="1:11" ht="16.5" customHeight="1" x14ac:dyDescent="0.25">
      <c r="A550" s="199" t="s">
        <v>141</v>
      </c>
      <c r="B550" s="201" t="s">
        <v>84</v>
      </c>
      <c r="C550" s="18"/>
      <c r="D550" s="116"/>
      <c r="E550" s="103"/>
      <c r="F550" s="116"/>
      <c r="G550" s="116"/>
      <c r="H550" s="116"/>
      <c r="I550" s="116"/>
      <c r="J550" s="15"/>
      <c r="K550" s="174"/>
    </row>
    <row r="551" spans="1:11" ht="16.5" customHeight="1" x14ac:dyDescent="0.25">
      <c r="A551" s="199"/>
      <c r="B551" s="201"/>
      <c r="C551" s="18" t="s">
        <v>85</v>
      </c>
      <c r="D551" s="116"/>
      <c r="E551" s="103"/>
      <c r="F551" s="116"/>
      <c r="G551" s="116"/>
      <c r="H551" s="116"/>
      <c r="I551" s="116"/>
      <c r="J551" s="15"/>
      <c r="K551" s="174"/>
    </row>
    <row r="552" spans="1:11" ht="16.5" customHeight="1" x14ac:dyDescent="0.25">
      <c r="A552" s="199"/>
      <c r="B552" s="201"/>
      <c r="C552" s="328" t="s">
        <v>86</v>
      </c>
      <c r="D552" s="329"/>
      <c r="E552" s="329"/>
      <c r="F552" s="329"/>
      <c r="G552" s="329"/>
      <c r="H552" s="116"/>
      <c r="I552" s="116"/>
      <c r="J552" s="15"/>
      <c r="K552" s="174"/>
    </row>
    <row r="553" spans="1:11" ht="16.5" customHeight="1" x14ac:dyDescent="0.25">
      <c r="A553" s="199"/>
      <c r="B553" s="201"/>
      <c r="C553" s="18">
        <v>4</v>
      </c>
      <c r="D553" s="116"/>
      <c r="E553" s="103">
        <v>0.9</v>
      </c>
      <c r="F553" s="116">
        <v>4.8</v>
      </c>
      <c r="G553" s="116"/>
      <c r="H553" s="116">
        <v>0.25</v>
      </c>
      <c r="I553" s="116" t="s">
        <v>17</v>
      </c>
      <c r="J553" s="15">
        <f>C553*E553*F553*H553</f>
        <v>4.32</v>
      </c>
      <c r="K553" s="174"/>
    </row>
    <row r="554" spans="1:11" ht="16.5" customHeight="1" x14ac:dyDescent="0.25">
      <c r="A554" s="199"/>
      <c r="B554" s="201"/>
      <c r="C554" s="18" t="s">
        <v>87</v>
      </c>
      <c r="D554" s="116"/>
      <c r="E554" s="103"/>
      <c r="F554" s="116"/>
      <c r="G554" s="116"/>
      <c r="H554" s="116"/>
      <c r="I554" s="116"/>
      <c r="J554" s="15"/>
      <c r="K554" s="174"/>
    </row>
    <row r="555" spans="1:11" ht="16.5" customHeight="1" x14ac:dyDescent="0.25">
      <c r="A555" s="199"/>
      <c r="B555" s="201"/>
      <c r="C555" s="18" t="s">
        <v>73</v>
      </c>
      <c r="D555" s="116"/>
      <c r="E555" s="103"/>
      <c r="F555" s="116"/>
      <c r="G555" s="116"/>
      <c r="H555" s="116"/>
      <c r="I555" s="116"/>
      <c r="J555" s="15"/>
      <c r="K555" s="174"/>
    </row>
    <row r="556" spans="1:11" ht="16.5" customHeight="1" x14ac:dyDescent="0.25">
      <c r="A556" s="199"/>
      <c r="B556" s="201"/>
      <c r="C556" s="18"/>
      <c r="D556" s="116"/>
      <c r="E556" s="103">
        <v>4.8</v>
      </c>
      <c r="F556" s="116">
        <v>2.5</v>
      </c>
      <c r="G556" s="116"/>
      <c r="H556" s="116">
        <v>0.25</v>
      </c>
      <c r="I556" s="116" t="s">
        <v>17</v>
      </c>
      <c r="J556" s="15">
        <f>E556*F556*H556</f>
        <v>3</v>
      </c>
      <c r="K556" s="174"/>
    </row>
    <row r="557" spans="1:11" ht="16.5" customHeight="1" x14ac:dyDescent="0.25">
      <c r="A557" s="199"/>
      <c r="B557" s="201"/>
      <c r="C557" s="18" t="s">
        <v>88</v>
      </c>
      <c r="D557" s="116"/>
      <c r="E557" s="103"/>
      <c r="F557" s="116"/>
      <c r="G557" s="116"/>
      <c r="H557" s="116"/>
      <c r="I557" s="116"/>
      <c r="J557" s="15"/>
      <c r="K557" s="174"/>
    </row>
    <row r="558" spans="1:11" ht="16.5" customHeight="1" x14ac:dyDescent="0.25">
      <c r="A558" s="199"/>
      <c r="B558" s="201"/>
      <c r="C558" s="18"/>
      <c r="D558" s="116"/>
      <c r="E558" s="103">
        <v>4.8</v>
      </c>
      <c r="F558" s="116">
        <v>2</v>
      </c>
      <c r="G558" s="116"/>
      <c r="H558" s="116">
        <v>0.25</v>
      </c>
      <c r="I558" s="116" t="s">
        <v>17</v>
      </c>
      <c r="J558" s="15">
        <f>E558*F558*H558</f>
        <v>2.4</v>
      </c>
      <c r="K558" s="174"/>
    </row>
    <row r="559" spans="1:11" ht="16.5" customHeight="1" x14ac:dyDescent="0.25">
      <c r="A559" s="199"/>
      <c r="B559" s="201"/>
      <c r="C559" s="18" t="s">
        <v>89</v>
      </c>
      <c r="D559" s="116"/>
      <c r="E559" s="103"/>
      <c r="F559" s="116"/>
      <c r="G559" s="116"/>
      <c r="H559" s="116"/>
      <c r="I559" s="116"/>
      <c r="J559" s="15"/>
      <c r="K559" s="174"/>
    </row>
    <row r="560" spans="1:11" ht="16.5" customHeight="1" x14ac:dyDescent="0.25">
      <c r="A560" s="199"/>
      <c r="B560" s="201"/>
      <c r="C560" s="18"/>
      <c r="D560" s="116"/>
      <c r="E560" s="103">
        <v>10.5</v>
      </c>
      <c r="F560" s="116">
        <v>3.6</v>
      </c>
      <c r="G560" s="116"/>
      <c r="H560" s="116">
        <v>0.2</v>
      </c>
      <c r="I560" s="116" t="s">
        <v>17</v>
      </c>
      <c r="J560" s="15">
        <f>E560*F560*H560</f>
        <v>7.5600000000000014</v>
      </c>
      <c r="K560" s="174"/>
    </row>
    <row r="561" spans="1:11" ht="16.5" customHeight="1" x14ac:dyDescent="0.25">
      <c r="A561" s="199"/>
      <c r="B561" s="201"/>
      <c r="C561" s="18" t="s">
        <v>90</v>
      </c>
      <c r="D561" s="116"/>
      <c r="E561" s="103"/>
      <c r="F561" s="116"/>
      <c r="G561" s="116"/>
      <c r="H561" s="116"/>
      <c r="I561" s="116"/>
      <c r="J561" s="15"/>
      <c r="K561" s="174"/>
    </row>
    <row r="562" spans="1:11" ht="16.5" customHeight="1" x14ac:dyDescent="0.25">
      <c r="A562" s="199"/>
      <c r="B562" s="201"/>
      <c r="C562" s="18"/>
      <c r="D562" s="116"/>
      <c r="E562" s="117">
        <v>35</v>
      </c>
      <c r="F562" s="116">
        <v>0.3</v>
      </c>
      <c r="G562" s="116"/>
      <c r="H562" s="82">
        <v>0.15</v>
      </c>
      <c r="I562" s="116" t="s">
        <v>17</v>
      </c>
      <c r="J562" s="15">
        <f>(E562*F562*H562)/2</f>
        <v>0.78749999999999998</v>
      </c>
      <c r="K562" s="174"/>
    </row>
    <row r="563" spans="1:11" ht="16.5" customHeight="1" x14ac:dyDescent="0.25">
      <c r="A563" s="199"/>
      <c r="B563" s="201"/>
      <c r="C563" s="18"/>
      <c r="D563" s="116"/>
      <c r="E563" s="103"/>
      <c r="F563" s="116"/>
      <c r="G563" s="116"/>
      <c r="H563" s="115">
        <v>2</v>
      </c>
      <c r="I563" s="116"/>
      <c r="J563" s="15"/>
      <c r="K563" s="174"/>
    </row>
    <row r="564" spans="1:11" ht="16.5" customHeight="1" x14ac:dyDescent="0.25">
      <c r="A564" s="199"/>
      <c r="B564" s="201"/>
      <c r="C564" s="328" t="s">
        <v>91</v>
      </c>
      <c r="D564" s="329"/>
      <c r="E564" s="329"/>
      <c r="F564" s="329"/>
      <c r="G564" s="329"/>
      <c r="H564" s="116"/>
      <c r="I564" s="116"/>
      <c r="J564" s="15"/>
      <c r="K564" s="174"/>
    </row>
    <row r="565" spans="1:11" ht="16.5" customHeight="1" x14ac:dyDescent="0.25">
      <c r="A565" s="199"/>
      <c r="B565" s="201"/>
      <c r="C565" s="43">
        <v>2</v>
      </c>
      <c r="D565" s="116"/>
      <c r="E565" s="103">
        <v>10.5</v>
      </c>
      <c r="F565" s="116">
        <v>0.27500000000000002</v>
      </c>
      <c r="G565" s="116"/>
      <c r="H565" s="116">
        <v>0.2</v>
      </c>
      <c r="I565" s="116" t="s">
        <v>17</v>
      </c>
      <c r="J565" s="15">
        <f>C565*E565*F565*H565</f>
        <v>1.155</v>
      </c>
      <c r="K565" s="174"/>
    </row>
    <row r="566" spans="1:11" ht="16.5" customHeight="1" x14ac:dyDescent="0.25">
      <c r="A566" s="199"/>
      <c r="B566" s="201"/>
      <c r="C566" s="328" t="s">
        <v>92</v>
      </c>
      <c r="D566" s="329"/>
      <c r="E566" s="329"/>
      <c r="F566" s="329"/>
      <c r="G566" s="329"/>
      <c r="H566" s="116"/>
      <c r="I566" s="116"/>
      <c r="J566" s="15"/>
      <c r="K566" s="174"/>
    </row>
    <row r="567" spans="1:11" ht="16.5" customHeight="1" x14ac:dyDescent="0.25">
      <c r="A567" s="199"/>
      <c r="B567" s="201"/>
      <c r="C567" s="43">
        <v>2</v>
      </c>
      <c r="D567" s="116"/>
      <c r="E567" s="103">
        <v>4.8</v>
      </c>
      <c r="F567" s="116">
        <v>0.4</v>
      </c>
      <c r="G567" s="116"/>
      <c r="H567" s="116">
        <v>0.25</v>
      </c>
      <c r="I567" s="116" t="s">
        <v>17</v>
      </c>
      <c r="J567" s="15">
        <f>C567*E567*F567*H567</f>
        <v>0.96</v>
      </c>
      <c r="K567" s="174"/>
    </row>
    <row r="568" spans="1:11" ht="16.5" customHeight="1" x14ac:dyDescent="0.25">
      <c r="A568" s="199"/>
      <c r="B568" s="201"/>
      <c r="C568" s="328" t="s">
        <v>93</v>
      </c>
      <c r="D568" s="329"/>
      <c r="E568" s="329"/>
      <c r="F568" s="329"/>
      <c r="G568" s="329"/>
      <c r="H568" s="116"/>
      <c r="I568" s="116"/>
      <c r="J568" s="15"/>
      <c r="K568" s="174"/>
    </row>
    <row r="569" spans="1:11" ht="16.5" customHeight="1" x14ac:dyDescent="0.25">
      <c r="A569" s="199"/>
      <c r="B569" s="201"/>
      <c r="C569" s="43">
        <v>2</v>
      </c>
      <c r="D569" s="116"/>
      <c r="E569" s="103">
        <v>4.8</v>
      </c>
      <c r="F569" s="116">
        <v>0.6</v>
      </c>
      <c r="G569" s="116"/>
      <c r="H569" s="116">
        <v>0.1</v>
      </c>
      <c r="I569" s="116" t="s">
        <v>17</v>
      </c>
      <c r="J569" s="15">
        <f>C569*E569*F569*H569</f>
        <v>0.57599999999999996</v>
      </c>
      <c r="K569" s="174"/>
    </row>
    <row r="570" spans="1:11" ht="16.5" customHeight="1" x14ac:dyDescent="0.25">
      <c r="A570" s="199"/>
      <c r="B570" s="201"/>
      <c r="C570" s="328" t="s">
        <v>94</v>
      </c>
      <c r="D570" s="329"/>
      <c r="E570" s="329"/>
      <c r="F570" s="329"/>
      <c r="G570" s="329"/>
      <c r="H570" s="116"/>
      <c r="I570" s="116"/>
      <c r="J570" s="15"/>
      <c r="K570" s="174"/>
    </row>
    <row r="571" spans="1:11" ht="16.5" customHeight="1" x14ac:dyDescent="0.25">
      <c r="A571" s="199"/>
      <c r="B571" s="201"/>
      <c r="C571" s="43">
        <v>2</v>
      </c>
      <c r="D571" s="116"/>
      <c r="E571" s="103">
        <v>4.8</v>
      </c>
      <c r="F571" s="116">
        <v>0.45</v>
      </c>
      <c r="G571" s="116"/>
      <c r="H571" s="116">
        <v>0.22500000000000001</v>
      </c>
      <c r="I571" s="116" t="s">
        <v>17</v>
      </c>
      <c r="J571" s="15">
        <f>C571*E571*F571*H571</f>
        <v>0.97200000000000009</v>
      </c>
      <c r="K571" s="174"/>
    </row>
    <row r="572" spans="1:11" ht="16.5" customHeight="1" x14ac:dyDescent="0.25">
      <c r="A572" s="199"/>
      <c r="B572" s="201"/>
      <c r="C572" s="43"/>
      <c r="D572" s="116"/>
      <c r="E572" s="103"/>
      <c r="F572" s="116"/>
      <c r="G572" s="116"/>
      <c r="H572" s="116"/>
      <c r="I572" s="116"/>
      <c r="J572" s="15">
        <f>SUM(J553:J571)</f>
        <v>21.730500000000006</v>
      </c>
      <c r="K572" s="174"/>
    </row>
    <row r="573" spans="1:11" ht="16.5" customHeight="1" x14ac:dyDescent="0.25">
      <c r="A573" s="199"/>
      <c r="B573" s="201"/>
      <c r="C573" s="43"/>
      <c r="D573" s="116"/>
      <c r="E573" s="117">
        <v>9</v>
      </c>
      <c r="F573" s="353" t="s">
        <v>95</v>
      </c>
      <c r="G573" s="353"/>
      <c r="H573" s="116"/>
      <c r="I573" s="116" t="s">
        <v>17</v>
      </c>
      <c r="J573" s="15">
        <f>J572*E573</f>
        <v>195.57450000000006</v>
      </c>
      <c r="K573" s="174" t="s">
        <v>1</v>
      </c>
    </row>
    <row r="574" spans="1:11" ht="16.5" customHeight="1" x14ac:dyDescent="0.25">
      <c r="A574" s="199"/>
      <c r="B574" s="201"/>
      <c r="C574" s="356" t="s">
        <v>96</v>
      </c>
      <c r="D574" s="357"/>
      <c r="E574" s="357"/>
      <c r="F574" s="116"/>
      <c r="G574" s="116"/>
      <c r="H574" s="116"/>
      <c r="I574" s="116"/>
      <c r="J574" s="15"/>
      <c r="K574" s="174"/>
    </row>
    <row r="575" spans="1:11" ht="16.5" customHeight="1" x14ac:dyDescent="0.25">
      <c r="A575" s="199"/>
      <c r="B575" s="201"/>
      <c r="C575" s="43" t="s">
        <v>97</v>
      </c>
      <c r="D575" s="116"/>
      <c r="E575" s="103"/>
      <c r="F575" s="116"/>
      <c r="G575" s="116"/>
      <c r="H575" s="116"/>
      <c r="I575" s="116"/>
      <c r="J575" s="15"/>
      <c r="K575" s="174"/>
    </row>
    <row r="576" spans="1:11" ht="16.5" customHeight="1" x14ac:dyDescent="0.25">
      <c r="A576" s="199"/>
      <c r="B576" s="201"/>
      <c r="C576" s="18">
        <v>1.45</v>
      </c>
      <c r="D576" s="116"/>
      <c r="E576" s="103">
        <v>0.8</v>
      </c>
      <c r="F576" s="116">
        <v>0.3</v>
      </c>
      <c r="G576" s="116"/>
      <c r="H576" s="116">
        <v>0.3</v>
      </c>
      <c r="I576" s="116" t="s">
        <v>17</v>
      </c>
      <c r="J576" s="15">
        <f>C576*E576*F576*H576</f>
        <v>0.10439999999999999</v>
      </c>
      <c r="K576" s="174"/>
    </row>
    <row r="577" spans="1:13" ht="16.5" customHeight="1" x14ac:dyDescent="0.25">
      <c r="A577" s="199"/>
      <c r="B577" s="201"/>
      <c r="C577" s="356" t="s">
        <v>98</v>
      </c>
      <c r="D577" s="357"/>
      <c r="E577" s="357"/>
      <c r="F577" s="116"/>
      <c r="G577" s="116"/>
      <c r="H577" s="116"/>
      <c r="I577" s="116"/>
      <c r="J577" s="15"/>
      <c r="K577" s="174"/>
    </row>
    <row r="578" spans="1:13" ht="16.5" customHeight="1" x14ac:dyDescent="0.25">
      <c r="A578" s="199"/>
      <c r="B578" s="201"/>
      <c r="C578" s="43">
        <v>2</v>
      </c>
      <c r="D578" s="116"/>
      <c r="E578" s="103">
        <v>0.6</v>
      </c>
      <c r="F578" s="116">
        <v>0.25</v>
      </c>
      <c r="G578" s="116"/>
      <c r="H578" s="116">
        <v>0.25</v>
      </c>
      <c r="I578" s="116" t="s">
        <v>17</v>
      </c>
      <c r="J578" s="15">
        <f>C578*E578*F578*H578</f>
        <v>7.4999999999999997E-2</v>
      </c>
      <c r="K578" s="174"/>
    </row>
    <row r="579" spans="1:13" ht="16.5" customHeight="1" x14ac:dyDescent="0.25">
      <c r="A579" s="199"/>
      <c r="B579" s="201"/>
      <c r="C579" s="356" t="s">
        <v>99</v>
      </c>
      <c r="D579" s="357"/>
      <c r="E579" s="357"/>
      <c r="F579" s="116"/>
      <c r="G579" s="116"/>
      <c r="H579" s="116"/>
      <c r="I579" s="116"/>
      <c r="J579" s="15"/>
      <c r="K579" s="174"/>
    </row>
    <row r="580" spans="1:13" ht="16.5" customHeight="1" x14ac:dyDescent="0.25">
      <c r="A580" s="199"/>
      <c r="B580" s="201"/>
      <c r="C580" s="43">
        <v>2</v>
      </c>
      <c r="D580" s="116"/>
      <c r="E580" s="103">
        <v>1.25</v>
      </c>
      <c r="F580" s="116">
        <v>0.2</v>
      </c>
      <c r="G580" s="116"/>
      <c r="H580" s="116">
        <v>0.2</v>
      </c>
      <c r="I580" s="116" t="s">
        <v>17</v>
      </c>
      <c r="J580" s="15">
        <f>C580*E580*F580*H580</f>
        <v>0.1</v>
      </c>
      <c r="K580" s="174"/>
    </row>
    <row r="581" spans="1:13" ht="16.5" customHeight="1" x14ac:dyDescent="0.25">
      <c r="A581" s="199"/>
      <c r="B581" s="201"/>
      <c r="C581" s="356" t="s">
        <v>96</v>
      </c>
      <c r="D581" s="357"/>
      <c r="E581" s="357"/>
      <c r="F581" s="116"/>
      <c r="G581" s="116"/>
      <c r="H581" s="116"/>
      <c r="I581" s="116"/>
      <c r="J581" s="15"/>
      <c r="K581" s="174"/>
    </row>
    <row r="582" spans="1:13" ht="16.5" customHeight="1" x14ac:dyDescent="0.25">
      <c r="A582" s="199"/>
      <c r="B582" s="201"/>
      <c r="C582" s="43"/>
      <c r="D582" s="116"/>
      <c r="E582" s="103">
        <v>1.1000000000000001</v>
      </c>
      <c r="F582" s="116">
        <v>0.6</v>
      </c>
      <c r="G582" s="116"/>
      <c r="H582" s="116">
        <v>0.2</v>
      </c>
      <c r="I582" s="116" t="s">
        <v>17</v>
      </c>
      <c r="J582" s="15">
        <f>E582*F582*H582</f>
        <v>0.13200000000000001</v>
      </c>
      <c r="K582" s="174"/>
    </row>
    <row r="583" spans="1:13" ht="16.5" customHeight="1" x14ac:dyDescent="0.25">
      <c r="A583" s="199"/>
      <c r="B583" s="201"/>
      <c r="C583" s="43"/>
      <c r="D583" s="116"/>
      <c r="E583" s="103"/>
      <c r="F583" s="116"/>
      <c r="G583" s="116"/>
      <c r="H583" s="116"/>
      <c r="I583" s="116"/>
      <c r="J583" s="15">
        <f>SUM(J576:J582)</f>
        <v>0.41139999999999999</v>
      </c>
      <c r="K583" s="174"/>
    </row>
    <row r="584" spans="1:13" ht="16.5" customHeight="1" x14ac:dyDescent="0.25">
      <c r="A584" s="199"/>
      <c r="B584" s="201"/>
      <c r="C584" s="18"/>
      <c r="D584" s="116"/>
      <c r="E584" s="117">
        <v>9</v>
      </c>
      <c r="F584" s="358" t="s">
        <v>100</v>
      </c>
      <c r="G584" s="358"/>
      <c r="H584" s="358"/>
      <c r="I584" s="116" t="s">
        <v>17</v>
      </c>
      <c r="J584" s="15">
        <f>J583*E584</f>
        <v>3.7025999999999999</v>
      </c>
      <c r="K584" s="174" t="s">
        <v>1</v>
      </c>
    </row>
    <row r="585" spans="1:13" ht="18.75" customHeight="1" x14ac:dyDescent="0.25">
      <c r="A585" s="202"/>
      <c r="B585" s="203"/>
      <c r="C585" s="9"/>
      <c r="D585" s="10"/>
      <c r="E585" s="134"/>
      <c r="F585" s="10"/>
      <c r="G585" s="10"/>
      <c r="H585" s="10" t="s">
        <v>15</v>
      </c>
      <c r="I585" s="10"/>
      <c r="J585" s="77">
        <f>J573+J584</f>
        <v>199.27710000000005</v>
      </c>
      <c r="K585" s="175" t="s">
        <v>1</v>
      </c>
    </row>
    <row r="586" spans="1:13" x14ac:dyDescent="0.25">
      <c r="A586" s="204"/>
      <c r="B586" s="200"/>
      <c r="C586" s="18"/>
      <c r="D586" s="116"/>
      <c r="E586" s="103"/>
      <c r="F586" s="116"/>
      <c r="G586" s="116"/>
      <c r="H586" s="116"/>
      <c r="I586" s="116"/>
      <c r="J586" s="15"/>
      <c r="K586" s="174"/>
    </row>
    <row r="587" spans="1:13" ht="14.4" customHeight="1" x14ac:dyDescent="0.25">
      <c r="A587" s="345" t="s">
        <v>174</v>
      </c>
      <c r="B587" s="348" t="s">
        <v>104</v>
      </c>
      <c r="C587" s="17"/>
      <c r="D587" s="15"/>
      <c r="E587" s="15"/>
      <c r="F587" s="15"/>
      <c r="G587" s="15"/>
      <c r="H587" s="15"/>
      <c r="I587" s="15"/>
      <c r="J587" s="15"/>
      <c r="K587" s="76"/>
      <c r="L587" s="172"/>
    </row>
    <row r="588" spans="1:13" x14ac:dyDescent="0.25">
      <c r="A588" s="345"/>
      <c r="B588" s="348"/>
      <c r="C588" s="17"/>
      <c r="D588" s="15"/>
      <c r="E588" s="15"/>
      <c r="F588" s="15"/>
      <c r="G588" s="15"/>
      <c r="H588" s="15"/>
      <c r="I588" s="15"/>
      <c r="J588" s="15"/>
      <c r="K588" s="76"/>
      <c r="L588" s="172"/>
    </row>
    <row r="589" spans="1:13" x14ac:dyDescent="0.25">
      <c r="A589" s="34"/>
      <c r="B589" s="348"/>
      <c r="C589" s="17"/>
      <c r="D589" s="15"/>
      <c r="E589" s="15"/>
      <c r="F589" s="15"/>
      <c r="G589" s="15"/>
      <c r="H589" s="15"/>
      <c r="I589" s="15"/>
      <c r="J589" s="15"/>
      <c r="K589" s="76"/>
      <c r="L589" s="172"/>
    </row>
    <row r="590" spans="1:13" x14ac:dyDescent="0.25">
      <c r="A590" s="34"/>
      <c r="B590" s="348"/>
      <c r="C590" s="17"/>
      <c r="D590" s="15"/>
      <c r="E590" s="15"/>
      <c r="F590" s="15"/>
      <c r="G590" s="15"/>
      <c r="H590" s="15"/>
      <c r="I590" s="15"/>
      <c r="J590" s="15"/>
      <c r="K590" s="76"/>
      <c r="L590" s="172"/>
    </row>
    <row r="591" spans="1:13" x14ac:dyDescent="0.25">
      <c r="A591" s="34"/>
      <c r="B591" s="374"/>
      <c r="C591" s="339"/>
      <c r="D591" s="332"/>
      <c r="E591" s="117"/>
      <c r="F591" s="115"/>
      <c r="G591" s="116"/>
      <c r="H591" s="116"/>
      <c r="I591" s="116"/>
      <c r="J591" s="15"/>
      <c r="K591" s="15"/>
      <c r="L591" s="184"/>
      <c r="M591" s="172"/>
    </row>
    <row r="592" spans="1:13" x14ac:dyDescent="0.25">
      <c r="A592" s="34"/>
      <c r="B592" s="374"/>
      <c r="C592" s="328"/>
      <c r="D592" s="329"/>
      <c r="E592" s="329"/>
      <c r="F592" s="329"/>
      <c r="G592" s="106"/>
      <c r="H592" s="116"/>
      <c r="I592" s="116"/>
      <c r="J592" s="15"/>
      <c r="K592" s="15"/>
      <c r="L592" s="184"/>
      <c r="M592" s="172"/>
    </row>
    <row r="593" spans="1:13" x14ac:dyDescent="0.25">
      <c r="A593" s="34"/>
      <c r="B593" s="374"/>
      <c r="C593" s="356"/>
      <c r="D593" s="357"/>
      <c r="E593" s="103"/>
      <c r="F593" s="115"/>
      <c r="G593" s="103"/>
      <c r="H593" s="115"/>
      <c r="I593" s="115"/>
      <c r="J593" s="15"/>
      <c r="K593" s="15"/>
      <c r="L593" s="184"/>
      <c r="M593" s="172"/>
    </row>
    <row r="594" spans="1:13" ht="28.5" customHeight="1" x14ac:dyDescent="0.25">
      <c r="A594" s="34"/>
      <c r="B594" s="374"/>
      <c r="C594" s="339"/>
      <c r="D594" s="332"/>
      <c r="E594" s="103"/>
      <c r="F594" s="116"/>
      <c r="G594" s="116"/>
      <c r="H594" s="116"/>
      <c r="I594" s="116"/>
      <c r="J594" s="15"/>
      <c r="K594" s="15"/>
      <c r="L594" s="184"/>
      <c r="M594" s="172"/>
    </row>
    <row r="595" spans="1:13" x14ac:dyDescent="0.25">
      <c r="A595" s="34" t="s">
        <v>103</v>
      </c>
      <c r="B595" s="47" t="s">
        <v>102</v>
      </c>
      <c r="C595" s="18"/>
      <c r="D595" s="353"/>
      <c r="E595" s="353"/>
      <c r="F595" s="353"/>
      <c r="G595" s="353"/>
      <c r="H595" s="353"/>
      <c r="I595" s="115"/>
      <c r="J595" s="15"/>
      <c r="K595" s="15"/>
      <c r="L595" s="184"/>
      <c r="M595" s="172"/>
    </row>
    <row r="596" spans="1:13" x14ac:dyDescent="0.25">
      <c r="A596" s="84"/>
      <c r="B596" s="85"/>
      <c r="C596" s="18"/>
      <c r="D596" s="115"/>
      <c r="E596" s="115"/>
      <c r="F596" s="115"/>
      <c r="G596" s="115"/>
      <c r="H596" s="115"/>
      <c r="I596" s="115"/>
      <c r="J596" s="15"/>
      <c r="K596" s="15"/>
      <c r="L596" s="184"/>
      <c r="M596" s="172"/>
    </row>
    <row r="597" spans="1:13" ht="24" customHeight="1" x14ac:dyDescent="0.25">
      <c r="A597" s="84"/>
      <c r="B597" s="85"/>
      <c r="C597" s="328" t="s">
        <v>105</v>
      </c>
      <c r="D597" s="329"/>
      <c r="E597" s="329"/>
      <c r="F597" s="329"/>
      <c r="G597" s="115"/>
      <c r="H597" s="115"/>
      <c r="I597" s="115"/>
      <c r="J597" s="15"/>
      <c r="K597" s="15"/>
      <c r="L597" s="184"/>
      <c r="M597" s="172"/>
    </row>
    <row r="598" spans="1:13" x14ac:dyDescent="0.25">
      <c r="A598" s="84"/>
      <c r="B598" s="85"/>
      <c r="C598" s="328" t="s">
        <v>106</v>
      </c>
      <c r="D598" s="329"/>
      <c r="E598" s="329"/>
      <c r="F598" s="329"/>
      <c r="G598" s="329"/>
      <c r="H598" s="329"/>
      <c r="I598" s="115"/>
      <c r="J598" s="15"/>
      <c r="K598" s="15"/>
      <c r="L598" s="184"/>
      <c r="M598" s="172"/>
    </row>
    <row r="599" spans="1:13" x14ac:dyDescent="0.25">
      <c r="A599" s="84"/>
      <c r="B599" s="85"/>
      <c r="C599" s="43">
        <v>4</v>
      </c>
      <c r="D599" s="115"/>
      <c r="E599" s="115">
        <v>2</v>
      </c>
      <c r="F599" s="115">
        <v>33</v>
      </c>
      <c r="G599" s="115"/>
      <c r="H599" s="115">
        <v>0.9</v>
      </c>
      <c r="I599" s="103">
        <v>0.89</v>
      </c>
      <c r="J599" s="15">
        <f>C599*E599*F599*H599*I599</f>
        <v>211.464</v>
      </c>
      <c r="K599" s="15"/>
      <c r="L599" s="184"/>
      <c r="M599" s="172"/>
    </row>
    <row r="600" spans="1:13" x14ac:dyDescent="0.25">
      <c r="A600" s="84"/>
      <c r="B600" s="85"/>
      <c r="C600" s="328" t="s">
        <v>107</v>
      </c>
      <c r="D600" s="329"/>
      <c r="E600" s="329"/>
      <c r="F600" s="329"/>
      <c r="G600" s="329"/>
      <c r="H600" s="329"/>
      <c r="I600" s="115"/>
      <c r="J600" s="15"/>
      <c r="K600" s="15"/>
      <c r="L600" s="184"/>
      <c r="M600" s="172"/>
    </row>
    <row r="601" spans="1:13" x14ac:dyDescent="0.25">
      <c r="A601" s="84"/>
      <c r="B601" s="85"/>
      <c r="C601" s="43">
        <v>4</v>
      </c>
      <c r="D601" s="115"/>
      <c r="E601" s="115">
        <v>2</v>
      </c>
      <c r="F601" s="115">
        <v>7</v>
      </c>
      <c r="G601" s="115"/>
      <c r="H601" s="115">
        <v>4.8</v>
      </c>
      <c r="I601" s="103">
        <v>0.89</v>
      </c>
      <c r="J601" s="15">
        <f>C601*E601*F601*H601*I601</f>
        <v>239.23200000000003</v>
      </c>
      <c r="K601" s="15"/>
      <c r="L601" s="184"/>
      <c r="M601" s="172"/>
    </row>
    <row r="602" spans="1:13" x14ac:dyDescent="0.25">
      <c r="A602" s="84"/>
      <c r="B602" s="85"/>
      <c r="C602" s="328" t="s">
        <v>108</v>
      </c>
      <c r="D602" s="329"/>
      <c r="E602" s="329"/>
      <c r="F602" s="329"/>
      <c r="G602" s="329"/>
      <c r="H602" s="329"/>
      <c r="I602" s="115"/>
      <c r="J602" s="15"/>
      <c r="K602" s="15"/>
      <c r="L602" s="184"/>
      <c r="M602" s="172"/>
    </row>
    <row r="603" spans="1:13" x14ac:dyDescent="0.25">
      <c r="A603" s="84"/>
      <c r="B603" s="85"/>
      <c r="C603" s="43"/>
      <c r="D603" s="115"/>
      <c r="E603" s="115"/>
      <c r="F603" s="115">
        <v>23</v>
      </c>
      <c r="G603" s="115"/>
      <c r="H603" s="115">
        <v>10.5</v>
      </c>
      <c r="I603" s="103">
        <v>0.89</v>
      </c>
      <c r="J603" s="15">
        <f>F603*H603*I603</f>
        <v>214.935</v>
      </c>
      <c r="K603" s="15"/>
      <c r="L603" s="184"/>
      <c r="M603" s="172"/>
    </row>
    <row r="604" spans="1:13" x14ac:dyDescent="0.25">
      <c r="A604" s="84"/>
      <c r="B604" s="85"/>
      <c r="C604" s="18"/>
      <c r="D604" s="115"/>
      <c r="E604" s="115"/>
      <c r="F604" s="115">
        <v>71</v>
      </c>
      <c r="G604" s="115"/>
      <c r="H604" s="115">
        <v>3.4</v>
      </c>
      <c r="I604" s="103">
        <v>0.89</v>
      </c>
      <c r="J604" s="15">
        <f>F604*H604*I604</f>
        <v>214.846</v>
      </c>
      <c r="K604" s="15"/>
      <c r="L604" s="184"/>
      <c r="M604" s="172"/>
    </row>
    <row r="605" spans="1:13" x14ac:dyDescent="0.25">
      <c r="A605" s="84"/>
      <c r="B605" s="85"/>
      <c r="C605" s="328" t="s">
        <v>109</v>
      </c>
      <c r="D605" s="329"/>
      <c r="E605" s="329"/>
      <c r="F605" s="329"/>
      <c r="G605" s="329"/>
      <c r="H605" s="329"/>
      <c r="I605" s="103"/>
      <c r="J605" s="15"/>
      <c r="K605" s="15"/>
      <c r="L605" s="184"/>
      <c r="M605" s="172"/>
    </row>
    <row r="606" spans="1:13" x14ac:dyDescent="0.25">
      <c r="A606" s="84"/>
      <c r="B606" s="85"/>
      <c r="C606" s="43"/>
      <c r="D606" s="115"/>
      <c r="E606" s="115">
        <v>2</v>
      </c>
      <c r="F606" s="115">
        <v>6</v>
      </c>
      <c r="G606" s="115"/>
      <c r="H606" s="115">
        <v>10.5</v>
      </c>
      <c r="I606" s="103">
        <v>0.89</v>
      </c>
      <c r="J606" s="15">
        <f>E606*F606*H606*I606</f>
        <v>112.14</v>
      </c>
      <c r="K606" s="15"/>
      <c r="L606" s="184"/>
      <c r="M606" s="172"/>
    </row>
    <row r="607" spans="1:13" ht="18.75" customHeight="1" x14ac:dyDescent="0.25">
      <c r="A607" s="84"/>
      <c r="B607" s="85"/>
      <c r="C607" s="356" t="s">
        <v>110</v>
      </c>
      <c r="D607" s="357"/>
      <c r="E607" s="357"/>
      <c r="F607" s="357"/>
      <c r="G607" s="357"/>
      <c r="H607" s="115"/>
      <c r="I607" s="103"/>
      <c r="J607" s="15"/>
      <c r="K607" s="15"/>
      <c r="L607" s="184"/>
      <c r="M607" s="172"/>
    </row>
    <row r="608" spans="1:13" x14ac:dyDescent="0.25">
      <c r="A608" s="84"/>
      <c r="B608" s="85"/>
      <c r="C608" s="43"/>
      <c r="D608" s="115"/>
      <c r="E608" s="115">
        <v>2</v>
      </c>
      <c r="F608" s="115">
        <v>54</v>
      </c>
      <c r="G608" s="115"/>
      <c r="H608" s="115">
        <v>1.9</v>
      </c>
      <c r="I608" s="103">
        <v>0.62</v>
      </c>
      <c r="J608" s="15">
        <f>E608*F608*H608*I608</f>
        <v>127.22399999999999</v>
      </c>
      <c r="K608" s="15"/>
      <c r="L608" s="184"/>
      <c r="M608" s="172"/>
    </row>
    <row r="609" spans="1:13" x14ac:dyDescent="0.25">
      <c r="A609" s="84"/>
      <c r="B609" s="85"/>
      <c r="C609" s="370" t="s">
        <v>92</v>
      </c>
      <c r="D609" s="371"/>
      <c r="E609" s="371"/>
      <c r="F609" s="371"/>
      <c r="G609" s="115"/>
      <c r="H609" s="115"/>
      <c r="I609" s="103"/>
      <c r="J609" s="15"/>
      <c r="K609" s="15"/>
      <c r="L609" s="184"/>
      <c r="M609" s="172"/>
    </row>
    <row r="610" spans="1:13" x14ac:dyDescent="0.25">
      <c r="A610" s="84"/>
      <c r="B610" s="85"/>
      <c r="C610" s="370" t="s">
        <v>111</v>
      </c>
      <c r="D610" s="371"/>
      <c r="E610" s="371"/>
      <c r="F610" s="371"/>
      <c r="G610" s="371"/>
      <c r="H610" s="115"/>
      <c r="I610" s="103"/>
      <c r="J610" s="15"/>
      <c r="K610" s="15"/>
      <c r="L610" s="184"/>
      <c r="M610" s="172"/>
    </row>
    <row r="611" spans="1:13" x14ac:dyDescent="0.25">
      <c r="A611" s="84"/>
      <c r="B611" s="85"/>
      <c r="C611" s="43">
        <v>2</v>
      </c>
      <c r="D611" s="115"/>
      <c r="E611" s="115">
        <v>2</v>
      </c>
      <c r="F611" s="115">
        <v>25</v>
      </c>
      <c r="G611" s="115"/>
      <c r="H611" s="115">
        <v>0.4</v>
      </c>
      <c r="I611" s="103">
        <v>0.89</v>
      </c>
      <c r="J611" s="15">
        <f>C611*E611*F611*H611*I611</f>
        <v>35.6</v>
      </c>
      <c r="K611" s="15"/>
      <c r="L611" s="184"/>
      <c r="M611" s="172"/>
    </row>
    <row r="612" spans="1:13" x14ac:dyDescent="0.25">
      <c r="A612" s="84"/>
      <c r="B612" s="85"/>
      <c r="C612" s="370" t="s">
        <v>112</v>
      </c>
      <c r="D612" s="371"/>
      <c r="E612" s="371"/>
      <c r="F612" s="371"/>
      <c r="G612" s="371"/>
      <c r="H612" s="115"/>
      <c r="I612" s="103"/>
      <c r="J612" s="15"/>
      <c r="K612" s="15"/>
      <c r="L612" s="184"/>
      <c r="M612" s="172"/>
    </row>
    <row r="613" spans="1:13" x14ac:dyDescent="0.25">
      <c r="A613" s="84"/>
      <c r="B613" s="85"/>
      <c r="C613" s="43">
        <v>2</v>
      </c>
      <c r="D613" s="115"/>
      <c r="E613" s="115">
        <v>2</v>
      </c>
      <c r="F613" s="115">
        <v>4</v>
      </c>
      <c r="G613" s="115"/>
      <c r="H613" s="115">
        <v>4.8</v>
      </c>
      <c r="I613" s="103">
        <v>0.89</v>
      </c>
      <c r="J613" s="15">
        <f>C613*E613*F613*H613*I613</f>
        <v>68.352000000000004</v>
      </c>
      <c r="K613" s="15"/>
      <c r="L613" s="184"/>
      <c r="M613" s="172"/>
    </row>
    <row r="614" spans="1:13" x14ac:dyDescent="0.25">
      <c r="A614" s="84"/>
      <c r="B614" s="85"/>
      <c r="C614" s="118" t="s">
        <v>93</v>
      </c>
      <c r="D614" s="115"/>
      <c r="E614" s="115"/>
      <c r="F614" s="115"/>
      <c r="G614" s="115"/>
      <c r="H614" s="115"/>
      <c r="I614" s="103"/>
      <c r="J614" s="15"/>
      <c r="K614" s="15"/>
      <c r="L614" s="184"/>
      <c r="M614" s="172"/>
    </row>
    <row r="615" spans="1:13" x14ac:dyDescent="0.25">
      <c r="A615" s="84"/>
      <c r="B615" s="85"/>
      <c r="C615" s="43" t="s">
        <v>113</v>
      </c>
      <c r="D615" s="115"/>
      <c r="E615" s="115"/>
      <c r="F615" s="115"/>
      <c r="G615" s="115"/>
      <c r="H615" s="115"/>
      <c r="I615" s="103"/>
      <c r="J615" s="15"/>
      <c r="K615" s="15"/>
      <c r="L615" s="184"/>
      <c r="M615" s="172"/>
    </row>
    <row r="616" spans="1:13" x14ac:dyDescent="0.25">
      <c r="A616" s="84"/>
      <c r="B616" s="85"/>
      <c r="C616" s="43"/>
      <c r="D616" s="115"/>
      <c r="E616" s="115">
        <v>2</v>
      </c>
      <c r="F616" s="115">
        <v>3</v>
      </c>
      <c r="G616" s="115"/>
      <c r="H616" s="115">
        <v>0.5</v>
      </c>
      <c r="I616" s="103">
        <v>0.89</v>
      </c>
      <c r="J616" s="15">
        <f>E616*F616*H616*I616</f>
        <v>2.67</v>
      </c>
      <c r="K616" s="15"/>
      <c r="L616" s="184"/>
      <c r="M616" s="172"/>
    </row>
    <row r="617" spans="1:13" x14ac:dyDescent="0.25">
      <c r="A617" s="84"/>
      <c r="B617" s="85"/>
      <c r="C617" s="43" t="s">
        <v>114</v>
      </c>
      <c r="D617" s="115"/>
      <c r="E617" s="115"/>
      <c r="F617" s="115"/>
      <c r="G617" s="115"/>
      <c r="H617" s="115"/>
      <c r="I617" s="103"/>
      <c r="J617" s="15"/>
      <c r="K617" s="15"/>
      <c r="L617" s="184"/>
      <c r="M617" s="172"/>
    </row>
    <row r="618" spans="1:13" x14ac:dyDescent="0.25">
      <c r="A618" s="84"/>
      <c r="B618" s="85"/>
      <c r="C618" s="43"/>
      <c r="D618" s="115"/>
      <c r="E618" s="115">
        <v>2</v>
      </c>
      <c r="F618" s="115">
        <v>5</v>
      </c>
      <c r="G618" s="115"/>
      <c r="H618" s="115">
        <v>4.8</v>
      </c>
      <c r="I618" s="103">
        <v>0.89</v>
      </c>
      <c r="J618" s="15">
        <f>E618*F618*H618*I618</f>
        <v>42.72</v>
      </c>
      <c r="K618" s="15"/>
      <c r="L618" s="184"/>
      <c r="M618" s="172"/>
    </row>
    <row r="619" spans="1:13" x14ac:dyDescent="0.25">
      <c r="A619" s="84"/>
      <c r="B619" s="85"/>
      <c r="C619" s="43" t="s">
        <v>115</v>
      </c>
      <c r="D619" s="115"/>
      <c r="E619" s="115"/>
      <c r="F619" s="115"/>
      <c r="G619" s="115"/>
      <c r="H619" s="115"/>
      <c r="I619" s="103"/>
      <c r="J619" s="15"/>
      <c r="K619" s="15"/>
      <c r="L619" s="184"/>
      <c r="M619" s="172"/>
    </row>
    <row r="620" spans="1:13" x14ac:dyDescent="0.25">
      <c r="A620" s="84"/>
      <c r="B620" s="85"/>
      <c r="C620" s="43"/>
      <c r="D620" s="115"/>
      <c r="E620" s="115" t="s">
        <v>116</v>
      </c>
      <c r="F620" s="115"/>
      <c r="G620" s="115"/>
      <c r="H620" s="115"/>
      <c r="I620" s="103"/>
      <c r="J620" s="15"/>
      <c r="K620" s="15"/>
      <c r="L620" s="184"/>
      <c r="M620" s="172"/>
    </row>
    <row r="621" spans="1:13" x14ac:dyDescent="0.25">
      <c r="A621" s="84"/>
      <c r="B621" s="85"/>
      <c r="C621" s="43" t="s">
        <v>94</v>
      </c>
      <c r="D621" s="115"/>
      <c r="E621" s="115">
        <v>2</v>
      </c>
      <c r="F621" s="115">
        <v>4</v>
      </c>
      <c r="G621" s="115"/>
      <c r="H621" s="115">
        <v>4.8</v>
      </c>
      <c r="I621" s="103">
        <v>0.89</v>
      </c>
      <c r="J621" s="15">
        <f>E621*F621*H621*I621</f>
        <v>34.176000000000002</v>
      </c>
      <c r="K621" s="15"/>
      <c r="L621" s="184"/>
      <c r="M621" s="172"/>
    </row>
    <row r="622" spans="1:13" ht="18.75" customHeight="1" x14ac:dyDescent="0.25">
      <c r="A622" s="84"/>
      <c r="B622" s="85"/>
      <c r="C622" s="43"/>
      <c r="D622" s="115"/>
      <c r="E622" s="353" t="s">
        <v>117</v>
      </c>
      <c r="F622" s="353"/>
      <c r="G622" s="353"/>
      <c r="H622" s="115"/>
      <c r="I622" s="103"/>
      <c r="J622" s="15"/>
      <c r="K622" s="15"/>
      <c r="L622" s="184"/>
      <c r="M622" s="172"/>
    </row>
    <row r="623" spans="1:13" x14ac:dyDescent="0.25">
      <c r="A623" s="84"/>
      <c r="B623" s="85"/>
      <c r="C623" s="43"/>
      <c r="D623" s="115"/>
      <c r="E623" s="115">
        <v>2</v>
      </c>
      <c r="F623" s="115">
        <v>2</v>
      </c>
      <c r="G623" s="115"/>
      <c r="H623" s="115">
        <v>33</v>
      </c>
      <c r="I623" s="103">
        <v>0.89</v>
      </c>
      <c r="J623" s="15">
        <f>E623*F623*H623*I623</f>
        <v>117.48</v>
      </c>
      <c r="K623" s="15"/>
      <c r="L623" s="184"/>
      <c r="M623" s="172"/>
    </row>
    <row r="624" spans="1:13" x14ac:dyDescent="0.25">
      <c r="A624" s="84"/>
      <c r="B624" s="85"/>
      <c r="C624" s="43"/>
      <c r="D624" s="115"/>
      <c r="E624" s="115"/>
      <c r="F624" s="115"/>
      <c r="G624" s="115"/>
      <c r="H624" s="115"/>
      <c r="I624" s="103"/>
      <c r="J624" s="15">
        <f>SUM(J599:J623)</f>
        <v>1420.8390000000002</v>
      </c>
      <c r="K624" s="15"/>
      <c r="L624" s="184"/>
      <c r="M624" s="172"/>
    </row>
    <row r="625" spans="1:13" x14ac:dyDescent="0.25">
      <c r="A625" s="84"/>
      <c r="B625" s="85"/>
      <c r="C625" s="43"/>
      <c r="D625" s="115"/>
      <c r="E625" s="117">
        <v>9</v>
      </c>
      <c r="F625" s="353" t="s">
        <v>95</v>
      </c>
      <c r="G625" s="353"/>
      <c r="H625" s="116"/>
      <c r="I625" s="116" t="s">
        <v>17</v>
      </c>
      <c r="J625" s="15">
        <f>J624*E625</f>
        <v>12787.551000000001</v>
      </c>
      <c r="K625" s="174" t="s">
        <v>30</v>
      </c>
      <c r="L625" s="184"/>
      <c r="M625" s="172"/>
    </row>
    <row r="626" spans="1:13" x14ac:dyDescent="0.25">
      <c r="A626" s="84"/>
      <c r="B626" s="85"/>
      <c r="C626" s="43"/>
      <c r="D626" s="115"/>
      <c r="E626" s="115"/>
      <c r="F626" s="115"/>
      <c r="G626" s="115"/>
      <c r="H626" s="115"/>
      <c r="I626" s="103"/>
      <c r="J626" s="15"/>
      <c r="K626" s="15"/>
      <c r="L626" s="184"/>
      <c r="M626" s="172"/>
    </row>
    <row r="627" spans="1:13" ht="15.75" customHeight="1" x14ac:dyDescent="0.25">
      <c r="A627" s="84"/>
      <c r="B627" s="85"/>
      <c r="C627" s="370" t="s">
        <v>96</v>
      </c>
      <c r="D627" s="371"/>
      <c r="E627" s="371"/>
      <c r="F627" s="115"/>
      <c r="G627" s="115"/>
      <c r="H627" s="115"/>
      <c r="I627" s="103"/>
      <c r="J627" s="15"/>
      <c r="K627" s="15"/>
      <c r="L627" s="184"/>
      <c r="M627" s="172"/>
    </row>
    <row r="628" spans="1:13" x14ac:dyDescent="0.25">
      <c r="A628" s="84"/>
      <c r="B628" s="85"/>
      <c r="C628" s="43" t="s">
        <v>118</v>
      </c>
      <c r="D628" s="115"/>
      <c r="E628" s="115"/>
      <c r="F628" s="115"/>
      <c r="G628" s="115"/>
      <c r="H628" s="115"/>
      <c r="I628" s="103"/>
      <c r="J628" s="15"/>
      <c r="K628" s="15"/>
      <c r="L628" s="184"/>
      <c r="M628" s="172"/>
    </row>
    <row r="629" spans="1:13" x14ac:dyDescent="0.25">
      <c r="A629" s="84"/>
      <c r="B629" s="85"/>
      <c r="C629" s="356" t="s">
        <v>119</v>
      </c>
      <c r="D629" s="357"/>
      <c r="E629" s="357"/>
      <c r="F629" s="357"/>
      <c r="G629" s="357"/>
      <c r="H629" s="115"/>
      <c r="I629" s="103"/>
      <c r="J629" s="15"/>
      <c r="K629" s="15"/>
      <c r="L629" s="184"/>
      <c r="M629" s="172"/>
    </row>
    <row r="630" spans="1:13" x14ac:dyDescent="0.25">
      <c r="A630" s="84"/>
      <c r="B630" s="85"/>
      <c r="C630" s="43"/>
      <c r="D630" s="115"/>
      <c r="E630" s="115">
        <v>2</v>
      </c>
      <c r="F630" s="115">
        <v>11</v>
      </c>
      <c r="G630" s="115"/>
      <c r="H630" s="115">
        <v>0.8</v>
      </c>
      <c r="I630" s="103">
        <v>0.89</v>
      </c>
      <c r="J630" s="15">
        <f>E630*F630*H630*I630</f>
        <v>15.664000000000001</v>
      </c>
      <c r="K630" s="15"/>
      <c r="L630" s="184"/>
      <c r="M630" s="172"/>
    </row>
    <row r="631" spans="1:13" x14ac:dyDescent="0.25">
      <c r="A631" s="84"/>
      <c r="B631" s="85"/>
      <c r="C631" s="356" t="s">
        <v>120</v>
      </c>
      <c r="D631" s="357"/>
      <c r="E631" s="357"/>
      <c r="F631" s="357"/>
      <c r="G631" s="357"/>
      <c r="H631" s="115"/>
      <c r="I631" s="103"/>
      <c r="J631" s="15"/>
      <c r="K631" s="15"/>
      <c r="L631" s="184"/>
      <c r="M631" s="172"/>
    </row>
    <row r="632" spans="1:13" x14ac:dyDescent="0.25">
      <c r="A632" s="84"/>
      <c r="B632" s="85"/>
      <c r="C632" s="43"/>
      <c r="D632" s="115"/>
      <c r="E632" s="115">
        <v>2</v>
      </c>
      <c r="F632" s="115">
        <v>6</v>
      </c>
      <c r="G632" s="115"/>
      <c r="H632" s="115">
        <v>1.1000000000000001</v>
      </c>
      <c r="I632" s="103">
        <v>0.89</v>
      </c>
      <c r="J632" s="15">
        <f>E632*F632*H632*I632</f>
        <v>11.748000000000001</v>
      </c>
      <c r="K632" s="15"/>
      <c r="L632" s="184"/>
      <c r="M632" s="172"/>
    </row>
    <row r="633" spans="1:13" x14ac:dyDescent="0.25">
      <c r="A633" s="84"/>
      <c r="B633" s="85"/>
      <c r="C633" s="43" t="s">
        <v>121</v>
      </c>
      <c r="D633" s="115"/>
      <c r="E633" s="115"/>
      <c r="F633" s="115"/>
      <c r="G633" s="115"/>
      <c r="H633" s="115"/>
      <c r="I633" s="103"/>
      <c r="J633" s="15"/>
      <c r="K633" s="15"/>
      <c r="L633" s="184"/>
      <c r="M633" s="172"/>
    </row>
    <row r="634" spans="1:13" x14ac:dyDescent="0.25">
      <c r="A634" s="84"/>
      <c r="B634" s="85"/>
      <c r="C634" s="43" t="s">
        <v>122</v>
      </c>
      <c r="D634" s="115"/>
      <c r="E634" s="115">
        <v>2</v>
      </c>
      <c r="F634" s="115">
        <v>4</v>
      </c>
      <c r="G634" s="115"/>
      <c r="H634" s="115">
        <v>1.85</v>
      </c>
      <c r="I634" s="103">
        <v>0.89</v>
      </c>
      <c r="J634" s="15">
        <f>E634*F634*H634*I634</f>
        <v>13.172000000000001</v>
      </c>
      <c r="K634" s="15"/>
      <c r="L634" s="184"/>
      <c r="M634" s="172"/>
    </row>
    <row r="635" spans="1:13" ht="16.5" customHeight="1" x14ac:dyDescent="0.25">
      <c r="A635" s="84"/>
      <c r="B635" s="85"/>
      <c r="C635" s="370" t="s">
        <v>123</v>
      </c>
      <c r="D635" s="371"/>
      <c r="E635" s="371"/>
      <c r="F635" s="371"/>
      <c r="G635" s="115"/>
      <c r="H635" s="115"/>
      <c r="I635" s="103"/>
      <c r="J635" s="15"/>
      <c r="K635" s="15"/>
      <c r="L635" s="184"/>
      <c r="M635" s="172"/>
    </row>
    <row r="636" spans="1:13" x14ac:dyDescent="0.25">
      <c r="A636" s="84"/>
      <c r="B636" s="85"/>
      <c r="C636" s="43"/>
      <c r="D636" s="115"/>
      <c r="E636" s="115">
        <v>2</v>
      </c>
      <c r="F636" s="115">
        <v>10</v>
      </c>
      <c r="G636" s="115"/>
      <c r="H636" s="115">
        <v>0.8</v>
      </c>
      <c r="I636" s="103">
        <v>0.62</v>
      </c>
      <c r="J636" s="15">
        <f>E636*F636*H636*I636</f>
        <v>9.92</v>
      </c>
      <c r="K636" s="15"/>
      <c r="L636" s="184"/>
      <c r="M636" s="172"/>
    </row>
    <row r="637" spans="1:13" x14ac:dyDescent="0.25">
      <c r="A637" s="84"/>
      <c r="B637" s="85"/>
      <c r="C637" s="43" t="s">
        <v>124</v>
      </c>
      <c r="D637" s="115"/>
      <c r="E637" s="115"/>
      <c r="F637" s="115"/>
      <c r="G637" s="115"/>
      <c r="H637" s="115"/>
      <c r="I637" s="103"/>
      <c r="J637" s="15"/>
      <c r="K637" s="15"/>
      <c r="L637" s="184"/>
      <c r="M637" s="172"/>
    </row>
    <row r="638" spans="1:13" x14ac:dyDescent="0.25">
      <c r="A638" s="84"/>
      <c r="B638" s="85"/>
      <c r="C638" s="43" t="s">
        <v>125</v>
      </c>
      <c r="D638" s="115"/>
      <c r="E638" s="115"/>
      <c r="F638" s="115"/>
      <c r="G638" s="115"/>
      <c r="H638" s="115"/>
      <c r="I638" s="103"/>
      <c r="J638" s="15"/>
      <c r="K638" s="15"/>
      <c r="L638" s="184"/>
      <c r="M638" s="172"/>
    </row>
    <row r="639" spans="1:13" x14ac:dyDescent="0.25">
      <c r="A639" s="84"/>
      <c r="B639" s="85"/>
      <c r="C639" s="43"/>
      <c r="D639" s="115"/>
      <c r="E639" s="115">
        <v>2</v>
      </c>
      <c r="F639" s="115">
        <v>7</v>
      </c>
      <c r="G639" s="115"/>
      <c r="H639" s="115">
        <v>0.8</v>
      </c>
      <c r="I639" s="103">
        <v>0.62</v>
      </c>
      <c r="J639" s="15">
        <f>E639*F639*H639*I639</f>
        <v>6.9440000000000008</v>
      </c>
      <c r="K639" s="15"/>
      <c r="L639" s="184"/>
      <c r="M639" s="172"/>
    </row>
    <row r="640" spans="1:13" x14ac:dyDescent="0.25">
      <c r="A640" s="84"/>
      <c r="B640" s="85"/>
      <c r="C640" s="43" t="s">
        <v>126</v>
      </c>
      <c r="D640" s="115"/>
      <c r="E640" s="115"/>
      <c r="F640" s="115"/>
      <c r="G640" s="115"/>
      <c r="H640" s="115"/>
      <c r="I640" s="103"/>
      <c r="J640" s="15"/>
      <c r="K640" s="15"/>
      <c r="L640" s="184"/>
      <c r="M640" s="172"/>
    </row>
    <row r="641" spans="1:13" x14ac:dyDescent="0.25">
      <c r="A641" s="84"/>
      <c r="B641" s="85"/>
      <c r="C641" s="43"/>
      <c r="D641" s="115"/>
      <c r="E641" s="115">
        <v>2</v>
      </c>
      <c r="F641" s="115">
        <v>3</v>
      </c>
      <c r="G641" s="115"/>
      <c r="H641" s="115">
        <v>1</v>
      </c>
      <c r="I641" s="103">
        <v>0.62</v>
      </c>
      <c r="J641" s="15">
        <f>E641*F641*H641*I641</f>
        <v>3.7199999999999998</v>
      </c>
      <c r="K641" s="15"/>
      <c r="L641" s="184"/>
      <c r="M641" s="172"/>
    </row>
    <row r="642" spans="1:13" x14ac:dyDescent="0.25">
      <c r="A642" s="84"/>
      <c r="B642" s="85"/>
      <c r="C642" s="43"/>
      <c r="D642" s="115"/>
      <c r="E642" s="115"/>
      <c r="F642" s="115"/>
      <c r="G642" s="115"/>
      <c r="H642" s="115"/>
      <c r="I642" s="103"/>
      <c r="J642" s="15">
        <f>SUM(J630:J641)</f>
        <v>61.168000000000006</v>
      </c>
      <c r="K642" s="15"/>
      <c r="L642" s="184"/>
      <c r="M642" s="172"/>
    </row>
    <row r="643" spans="1:13" x14ac:dyDescent="0.25">
      <c r="A643" s="84"/>
      <c r="B643" s="85"/>
      <c r="C643" s="43"/>
      <c r="D643" s="115"/>
      <c r="E643" s="117">
        <v>9</v>
      </c>
      <c r="F643" s="358" t="s">
        <v>100</v>
      </c>
      <c r="G643" s="358"/>
      <c r="H643" s="358"/>
      <c r="I643" s="116" t="s">
        <v>17</v>
      </c>
      <c r="J643" s="15">
        <f>J642*E643</f>
        <v>550.51200000000006</v>
      </c>
      <c r="K643" s="174" t="s">
        <v>30</v>
      </c>
      <c r="L643" s="184"/>
      <c r="M643" s="172"/>
    </row>
    <row r="644" spans="1:13" x14ac:dyDescent="0.25">
      <c r="A644" s="84"/>
      <c r="B644" s="85"/>
      <c r="C644" s="43"/>
      <c r="D644" s="115"/>
      <c r="E644" s="115"/>
      <c r="F644" s="115"/>
      <c r="G644" s="115"/>
      <c r="H644" s="115"/>
      <c r="I644" s="103"/>
      <c r="J644" s="15"/>
      <c r="K644" s="15"/>
      <c r="L644" s="184"/>
      <c r="M644" s="172"/>
    </row>
    <row r="645" spans="1:13" x14ac:dyDescent="0.25">
      <c r="A645" s="84"/>
      <c r="B645" s="85"/>
      <c r="C645" s="43"/>
      <c r="D645" s="115"/>
      <c r="E645" s="115"/>
      <c r="F645" s="115"/>
      <c r="G645" s="115"/>
      <c r="H645" s="115" t="s">
        <v>15</v>
      </c>
      <c r="I645" s="103"/>
      <c r="J645" s="15">
        <f>J625+J643</f>
        <v>13338.063000000002</v>
      </c>
      <c r="K645" s="15" t="s">
        <v>30</v>
      </c>
      <c r="L645" s="184"/>
      <c r="M645" s="172"/>
    </row>
    <row r="646" spans="1:13" ht="24" customHeight="1" x14ac:dyDescent="0.25">
      <c r="A646" s="344" t="s">
        <v>175</v>
      </c>
      <c r="B646" s="368" t="s">
        <v>223</v>
      </c>
      <c r="C646" s="131"/>
      <c r="D646" s="132"/>
      <c r="E646" s="132"/>
      <c r="F646" s="132"/>
      <c r="G646" s="132"/>
      <c r="H646" s="132"/>
      <c r="I646" s="132"/>
      <c r="J646" s="132"/>
      <c r="K646" s="87"/>
      <c r="L646" s="172"/>
    </row>
    <row r="647" spans="1:13" x14ac:dyDescent="0.25">
      <c r="A647" s="345"/>
      <c r="B647" s="369"/>
      <c r="C647" s="108"/>
      <c r="D647" s="103"/>
      <c r="E647" s="103"/>
      <c r="F647" s="103"/>
      <c r="G647" s="103"/>
      <c r="H647" s="103"/>
      <c r="I647" s="103"/>
      <c r="J647" s="103"/>
      <c r="K647" s="76"/>
      <c r="L647" s="172"/>
    </row>
    <row r="648" spans="1:13" x14ac:dyDescent="0.25">
      <c r="A648" s="11"/>
      <c r="B648" s="369"/>
      <c r="C648" s="108"/>
      <c r="D648" s="103"/>
      <c r="E648" s="103"/>
      <c r="F648" s="103"/>
      <c r="G648" s="103"/>
      <c r="H648" s="103"/>
      <c r="I648" s="103"/>
      <c r="J648" s="103"/>
      <c r="K648" s="76"/>
      <c r="L648" s="172"/>
    </row>
    <row r="649" spans="1:13" x14ac:dyDescent="0.25">
      <c r="A649" s="11"/>
      <c r="B649" s="369"/>
      <c r="C649" s="108"/>
      <c r="D649" s="103"/>
      <c r="E649" s="103"/>
      <c r="F649" s="103"/>
      <c r="G649" s="103"/>
      <c r="H649" s="103"/>
      <c r="I649" s="103"/>
      <c r="J649" s="103"/>
      <c r="K649" s="76"/>
      <c r="L649" s="172"/>
    </row>
    <row r="650" spans="1:13" x14ac:dyDescent="0.25">
      <c r="A650" s="11"/>
      <c r="B650" s="369"/>
      <c r="C650" s="339"/>
      <c r="D650" s="332"/>
      <c r="E650" s="103"/>
      <c r="F650" s="115"/>
      <c r="G650" s="116"/>
      <c r="H650" s="116"/>
      <c r="I650" s="116"/>
      <c r="J650" s="15"/>
      <c r="K650" s="88"/>
    </row>
    <row r="651" spans="1:13" x14ac:dyDescent="0.25">
      <c r="A651" s="11"/>
      <c r="B651" s="369"/>
      <c r="C651" s="328"/>
      <c r="D651" s="329"/>
      <c r="E651" s="329"/>
      <c r="F651" s="329"/>
      <c r="G651" s="106"/>
      <c r="H651" s="116"/>
      <c r="I651" s="116"/>
      <c r="J651" s="15"/>
      <c r="K651" s="88"/>
    </row>
    <row r="652" spans="1:13" x14ac:dyDescent="0.25">
      <c r="A652" s="11"/>
      <c r="B652" s="369"/>
      <c r="C652" s="339"/>
      <c r="D652" s="332"/>
      <c r="E652" s="103"/>
      <c r="F652" s="115"/>
      <c r="G652" s="103"/>
      <c r="H652" s="115"/>
      <c r="I652" s="115"/>
      <c r="J652" s="15"/>
      <c r="K652" s="88"/>
    </row>
    <row r="653" spans="1:13" x14ac:dyDescent="0.25">
      <c r="A653" s="11"/>
      <c r="B653" s="369"/>
      <c r="C653" s="339"/>
      <c r="D653" s="332"/>
      <c r="E653" s="103"/>
      <c r="F653" s="116"/>
      <c r="G653" s="116"/>
      <c r="H653" s="116"/>
      <c r="I653" s="116"/>
      <c r="J653" s="15"/>
      <c r="K653" s="88"/>
    </row>
    <row r="654" spans="1:13" x14ac:dyDescent="0.25">
      <c r="A654" s="11"/>
      <c r="B654" s="369"/>
      <c r="C654" s="18"/>
      <c r="D654" s="353"/>
      <c r="E654" s="353"/>
      <c r="F654" s="353"/>
      <c r="G654" s="353"/>
      <c r="H654" s="353"/>
      <c r="I654" s="115"/>
      <c r="J654" s="15"/>
      <c r="K654" s="88"/>
    </row>
    <row r="655" spans="1:13" ht="36" x14ac:dyDescent="0.25">
      <c r="A655" s="197" t="s">
        <v>127</v>
      </c>
      <c r="B655" s="47" t="s">
        <v>128</v>
      </c>
      <c r="C655" s="362"/>
      <c r="D655" s="367"/>
      <c r="E655" s="367"/>
      <c r="F655" s="205"/>
      <c r="G655" s="205"/>
      <c r="H655" s="205"/>
      <c r="I655" s="205"/>
      <c r="J655" s="206"/>
      <c r="K655" s="4"/>
      <c r="L655" s="184"/>
    </row>
    <row r="656" spans="1:13" ht="15.75" customHeight="1" x14ac:dyDescent="0.25">
      <c r="A656" s="197"/>
      <c r="B656" s="207"/>
      <c r="C656" s="365" t="s">
        <v>129</v>
      </c>
      <c r="D656" s="366"/>
      <c r="E656" s="366"/>
      <c r="F656" s="205"/>
      <c r="G656" s="205"/>
      <c r="H656" s="205"/>
      <c r="I656" s="205"/>
      <c r="J656" s="206"/>
      <c r="K656" s="4"/>
      <c r="L656" s="184"/>
    </row>
    <row r="657" spans="1:12" x14ac:dyDescent="0.25">
      <c r="A657" s="197"/>
      <c r="B657" s="207"/>
      <c r="C657" s="208"/>
      <c r="D657" s="206"/>
      <c r="E657" s="206">
        <v>2</v>
      </c>
      <c r="F657" s="205">
        <v>4</v>
      </c>
      <c r="G657" s="205"/>
      <c r="H657" s="205">
        <v>0.9</v>
      </c>
      <c r="I657" s="205">
        <v>4.8</v>
      </c>
      <c r="J657" s="206">
        <f>E657*F657*H657*I657</f>
        <v>34.56</v>
      </c>
      <c r="K657" s="4"/>
      <c r="L657" s="184"/>
    </row>
    <row r="658" spans="1:12" x14ac:dyDescent="0.25">
      <c r="A658" s="197"/>
      <c r="B658" s="207"/>
      <c r="C658" s="365" t="s">
        <v>130</v>
      </c>
      <c r="D658" s="366"/>
      <c r="E658" s="366"/>
      <c r="F658" s="205"/>
      <c r="G658" s="205"/>
      <c r="H658" s="205"/>
      <c r="I658" s="205"/>
      <c r="J658" s="206"/>
      <c r="K658" s="4"/>
      <c r="L658" s="184"/>
    </row>
    <row r="659" spans="1:12" x14ac:dyDescent="0.25">
      <c r="A659" s="197"/>
      <c r="B659" s="207"/>
      <c r="C659" s="208"/>
      <c r="D659" s="206"/>
      <c r="E659" s="206"/>
      <c r="F659" s="205">
        <v>2</v>
      </c>
      <c r="G659" s="205"/>
      <c r="H659" s="205">
        <v>4.8</v>
      </c>
      <c r="I659" s="209">
        <v>0.25</v>
      </c>
      <c r="J659" s="206">
        <f>F659*H659*I659</f>
        <v>2.4</v>
      </c>
      <c r="K659" s="4"/>
      <c r="L659" s="184"/>
    </row>
    <row r="660" spans="1:12" x14ac:dyDescent="0.25">
      <c r="A660" s="197"/>
      <c r="B660" s="207"/>
      <c r="C660" s="208" t="s">
        <v>94</v>
      </c>
      <c r="D660" s="206"/>
      <c r="E660" s="206"/>
      <c r="F660" s="205">
        <v>2</v>
      </c>
      <c r="G660" s="205"/>
      <c r="H660" s="205">
        <v>2.5</v>
      </c>
      <c r="I660" s="209">
        <v>0.25</v>
      </c>
      <c r="J660" s="206">
        <f>F660*H660*I660</f>
        <v>1.25</v>
      </c>
      <c r="K660" s="4"/>
      <c r="L660" s="184"/>
    </row>
    <row r="661" spans="1:12" x14ac:dyDescent="0.25">
      <c r="A661" s="197"/>
      <c r="B661" s="207"/>
      <c r="C661" s="208"/>
      <c r="D661" s="206"/>
      <c r="E661" s="206"/>
      <c r="F661" s="205"/>
      <c r="G661" s="205"/>
      <c r="H661" s="205"/>
      <c r="I661" s="205"/>
      <c r="J661" s="206"/>
      <c r="K661" s="4"/>
      <c r="L661" s="184"/>
    </row>
    <row r="662" spans="1:12" x14ac:dyDescent="0.25">
      <c r="A662" s="197"/>
      <c r="B662" s="207"/>
      <c r="C662" s="208" t="s">
        <v>131</v>
      </c>
      <c r="D662" s="206"/>
      <c r="E662" s="206"/>
      <c r="F662" s="205">
        <v>2</v>
      </c>
      <c r="G662" s="205"/>
      <c r="H662" s="205">
        <v>10.5</v>
      </c>
      <c r="I662" s="209">
        <v>0.2</v>
      </c>
      <c r="J662" s="206">
        <f>F662*H662*I662</f>
        <v>4.2</v>
      </c>
      <c r="K662" s="4"/>
      <c r="L662" s="184"/>
    </row>
    <row r="663" spans="1:12" x14ac:dyDescent="0.25">
      <c r="A663" s="197"/>
      <c r="B663" s="207"/>
      <c r="C663" s="208" t="s">
        <v>94</v>
      </c>
      <c r="D663" s="206"/>
      <c r="E663" s="206"/>
      <c r="F663" s="205">
        <v>2</v>
      </c>
      <c r="G663" s="205"/>
      <c r="H663" s="205">
        <v>3.6</v>
      </c>
      <c r="I663" s="209">
        <v>0.2</v>
      </c>
      <c r="J663" s="206">
        <f>F663*H663*I663</f>
        <v>1.4400000000000002</v>
      </c>
      <c r="K663" s="4"/>
      <c r="L663" s="184"/>
    </row>
    <row r="664" spans="1:12" x14ac:dyDescent="0.25">
      <c r="A664" s="197"/>
      <c r="B664" s="207"/>
      <c r="C664" s="208" t="s">
        <v>132</v>
      </c>
      <c r="D664" s="206"/>
      <c r="E664" s="206"/>
      <c r="F664" s="205">
        <v>35</v>
      </c>
      <c r="G664" s="205"/>
      <c r="H664" s="205">
        <v>0.15</v>
      </c>
      <c r="I664" s="209">
        <v>3.6</v>
      </c>
      <c r="J664" s="206">
        <f>F664*H664*I664</f>
        <v>18.900000000000002</v>
      </c>
      <c r="K664" s="4"/>
      <c r="L664" s="184"/>
    </row>
    <row r="665" spans="1:12" x14ac:dyDescent="0.25">
      <c r="A665" s="197"/>
      <c r="B665" s="207"/>
      <c r="C665" s="208"/>
      <c r="D665" s="206"/>
      <c r="E665" s="206"/>
      <c r="F665" s="205"/>
      <c r="G665" s="205"/>
      <c r="H665" s="205"/>
      <c r="I665" s="209"/>
      <c r="J665" s="206"/>
      <c r="K665" s="4"/>
      <c r="L665" s="184"/>
    </row>
    <row r="666" spans="1:12" x14ac:dyDescent="0.25">
      <c r="A666" s="197"/>
      <c r="B666" s="207"/>
      <c r="C666" s="365" t="s">
        <v>139</v>
      </c>
      <c r="D666" s="366"/>
      <c r="E666" s="366"/>
      <c r="F666" s="205"/>
      <c r="G666" s="205"/>
      <c r="H666" s="205"/>
      <c r="I666" s="205"/>
      <c r="J666" s="206"/>
      <c r="K666" s="4"/>
      <c r="L666" s="184"/>
    </row>
    <row r="667" spans="1:12" x14ac:dyDescent="0.25">
      <c r="A667" s="197"/>
      <c r="B667" s="207"/>
      <c r="C667" s="208"/>
      <c r="D667" s="206"/>
      <c r="E667" s="206"/>
      <c r="F667" s="205">
        <v>2</v>
      </c>
      <c r="G667" s="205"/>
      <c r="H667" s="205">
        <v>10.5</v>
      </c>
      <c r="I667" s="205">
        <v>0.2</v>
      </c>
      <c r="J667" s="206">
        <f>F667*H667*I667</f>
        <v>4.2</v>
      </c>
      <c r="K667" s="4"/>
      <c r="L667" s="184"/>
    </row>
    <row r="668" spans="1:12" x14ac:dyDescent="0.25">
      <c r="A668" s="197"/>
      <c r="B668" s="207"/>
      <c r="C668" s="208"/>
      <c r="D668" s="206"/>
      <c r="E668" s="206"/>
      <c r="F668" s="205">
        <v>2</v>
      </c>
      <c r="G668" s="205"/>
      <c r="H668" s="205">
        <v>10.5</v>
      </c>
      <c r="I668" s="205">
        <v>0.15</v>
      </c>
      <c r="J668" s="206">
        <f>F668*H668*I668</f>
        <v>3.15</v>
      </c>
      <c r="K668" s="4"/>
      <c r="L668" s="184"/>
    </row>
    <row r="669" spans="1:12" x14ac:dyDescent="0.25">
      <c r="A669" s="197"/>
      <c r="B669" s="207"/>
      <c r="C669" s="208"/>
      <c r="D669" s="206"/>
      <c r="E669" s="206"/>
      <c r="F669" s="205"/>
      <c r="G669" s="205"/>
      <c r="H669" s="205"/>
      <c r="I669" s="209"/>
      <c r="J669" s="206"/>
      <c r="K669" s="4"/>
      <c r="L669" s="184"/>
    </row>
    <row r="670" spans="1:12" ht="18" customHeight="1" x14ac:dyDescent="0.25">
      <c r="A670" s="197"/>
      <c r="B670" s="207"/>
      <c r="C670" s="365" t="s">
        <v>92</v>
      </c>
      <c r="D670" s="366"/>
      <c r="E670" s="366"/>
      <c r="F670" s="205"/>
      <c r="G670" s="205"/>
      <c r="H670" s="205"/>
      <c r="I670" s="205"/>
      <c r="J670" s="206"/>
      <c r="K670" s="4"/>
      <c r="L670" s="184"/>
    </row>
    <row r="671" spans="1:12" x14ac:dyDescent="0.25">
      <c r="A671" s="197"/>
      <c r="B671" s="207"/>
      <c r="C671" s="208"/>
      <c r="D671" s="206"/>
      <c r="E671" s="206">
        <v>2</v>
      </c>
      <c r="F671" s="205">
        <v>2</v>
      </c>
      <c r="G671" s="205"/>
      <c r="H671" s="205">
        <v>4.8</v>
      </c>
      <c r="I671" s="205">
        <v>0.4</v>
      </c>
      <c r="J671" s="206">
        <f>E671*F671*H671*I671</f>
        <v>7.68</v>
      </c>
      <c r="K671" s="4"/>
      <c r="L671" s="184"/>
    </row>
    <row r="672" spans="1:12" x14ac:dyDescent="0.25">
      <c r="A672" s="197"/>
      <c r="B672" s="207"/>
      <c r="C672" s="208" t="s">
        <v>133</v>
      </c>
      <c r="D672" s="206"/>
      <c r="E672" s="206">
        <v>2</v>
      </c>
      <c r="F672" s="205">
        <v>2</v>
      </c>
      <c r="G672" s="205"/>
      <c r="H672" s="205">
        <v>0.4</v>
      </c>
      <c r="I672" s="205">
        <v>0.25</v>
      </c>
      <c r="J672" s="206">
        <f>E672*F672*H672*I672</f>
        <v>0.4</v>
      </c>
      <c r="K672" s="4"/>
      <c r="L672" s="184"/>
    </row>
    <row r="673" spans="1:12" x14ac:dyDescent="0.25">
      <c r="A673" s="197"/>
      <c r="B673" s="207"/>
      <c r="F673" s="205"/>
      <c r="G673" s="205"/>
      <c r="H673" s="205"/>
      <c r="I673" s="205"/>
      <c r="J673" s="206"/>
      <c r="K673" s="4"/>
      <c r="L673" s="184"/>
    </row>
    <row r="674" spans="1:12" x14ac:dyDescent="0.25">
      <c r="A674" s="197"/>
      <c r="B674" s="207"/>
      <c r="C674" s="365" t="s">
        <v>140</v>
      </c>
      <c r="D674" s="366"/>
      <c r="E674" s="366"/>
      <c r="F674" s="205">
        <v>2</v>
      </c>
      <c r="G674" s="205"/>
      <c r="H674" s="205">
        <v>0.5</v>
      </c>
      <c r="I674" s="205">
        <v>4.8</v>
      </c>
      <c r="J674" s="206">
        <f>F674*H674*I674</f>
        <v>4.8</v>
      </c>
      <c r="K674" s="4"/>
      <c r="L674" s="184"/>
    </row>
    <row r="675" spans="1:12" x14ac:dyDescent="0.25">
      <c r="A675" s="197"/>
      <c r="B675" s="207"/>
      <c r="C675" s="208" t="s">
        <v>94</v>
      </c>
      <c r="D675" s="206"/>
      <c r="E675" s="206">
        <v>2</v>
      </c>
      <c r="F675" s="205">
        <v>2</v>
      </c>
      <c r="G675" s="205"/>
      <c r="H675" s="205">
        <v>0.5</v>
      </c>
      <c r="I675" s="205">
        <v>0.2</v>
      </c>
      <c r="J675" s="206">
        <f>E675*F675*H675*I675</f>
        <v>0.4</v>
      </c>
      <c r="K675" s="4"/>
      <c r="L675" s="184"/>
    </row>
    <row r="676" spans="1:12" x14ac:dyDescent="0.25">
      <c r="A676" s="197"/>
      <c r="B676" s="207"/>
      <c r="C676" s="208" t="s">
        <v>133</v>
      </c>
      <c r="D676" s="206"/>
      <c r="E676" s="206"/>
      <c r="F676" s="205">
        <v>2</v>
      </c>
      <c r="G676" s="205"/>
      <c r="H676" s="205">
        <v>4.8</v>
      </c>
      <c r="I676" s="205">
        <v>0.2</v>
      </c>
      <c r="J676" s="206">
        <f>F676*H676*I676</f>
        <v>1.92</v>
      </c>
      <c r="K676" s="4"/>
      <c r="L676" s="184"/>
    </row>
    <row r="677" spans="1:12" x14ac:dyDescent="0.25">
      <c r="A677" s="197"/>
      <c r="B677" s="207"/>
      <c r="C677" s="208"/>
      <c r="D677" s="206"/>
      <c r="E677" s="206"/>
      <c r="F677" s="205"/>
      <c r="G677" s="205"/>
      <c r="H677" s="205"/>
      <c r="I677" s="205"/>
      <c r="J677" s="206"/>
      <c r="K677" s="4"/>
      <c r="L677" s="184"/>
    </row>
    <row r="678" spans="1:12" x14ac:dyDescent="0.25">
      <c r="A678" s="197"/>
      <c r="B678" s="207"/>
      <c r="C678" s="208"/>
      <c r="D678" s="206"/>
      <c r="E678" s="206"/>
      <c r="F678" s="205"/>
      <c r="G678" s="205"/>
      <c r="H678" s="205"/>
      <c r="I678" s="205"/>
      <c r="J678" s="206">
        <f>SUM(J657:J677)</f>
        <v>85.300000000000011</v>
      </c>
      <c r="K678" s="4"/>
      <c r="L678" s="184"/>
    </row>
    <row r="679" spans="1:12" x14ac:dyDescent="0.25">
      <c r="A679" s="197"/>
      <c r="B679" s="207"/>
      <c r="C679" s="208"/>
      <c r="D679" s="206"/>
      <c r="E679" s="117">
        <v>9</v>
      </c>
      <c r="F679" s="353" t="s">
        <v>95</v>
      </c>
      <c r="G679" s="353"/>
      <c r="H679" s="116"/>
      <c r="I679" s="116" t="s">
        <v>17</v>
      </c>
      <c r="J679" s="103">
        <f>J678*E679</f>
        <v>767.7</v>
      </c>
      <c r="K679" s="174" t="s">
        <v>35</v>
      </c>
      <c r="L679" s="184"/>
    </row>
    <row r="680" spans="1:12" x14ac:dyDescent="0.25">
      <c r="A680" s="197"/>
      <c r="B680" s="207"/>
      <c r="C680" s="208"/>
      <c r="D680" s="206"/>
      <c r="E680" s="206"/>
      <c r="F680" s="205"/>
      <c r="G680" s="205"/>
      <c r="H680" s="205"/>
      <c r="I680" s="205"/>
      <c r="J680" s="206"/>
      <c r="K680" s="4"/>
      <c r="L680" s="184"/>
    </row>
    <row r="681" spans="1:12" ht="25.5" customHeight="1" x14ac:dyDescent="0.25">
      <c r="A681" s="197"/>
      <c r="B681" s="207"/>
      <c r="C681" s="365" t="s">
        <v>96</v>
      </c>
      <c r="D681" s="366"/>
      <c r="E681" s="366"/>
      <c r="F681" s="205"/>
      <c r="G681" s="205"/>
      <c r="H681" s="205"/>
      <c r="I681" s="205"/>
      <c r="J681" s="206"/>
      <c r="K681" s="4"/>
      <c r="L681" s="184"/>
    </row>
    <row r="682" spans="1:12" x14ac:dyDescent="0.25">
      <c r="A682" s="197"/>
      <c r="B682" s="207"/>
      <c r="C682" s="208" t="s">
        <v>118</v>
      </c>
      <c r="D682" s="206"/>
      <c r="E682" s="206"/>
      <c r="F682" s="205">
        <v>2</v>
      </c>
      <c r="G682" s="205"/>
      <c r="H682" s="205">
        <v>1.45</v>
      </c>
      <c r="I682" s="210">
        <v>0.375</v>
      </c>
      <c r="J682" s="206">
        <f>F682*H682*I682</f>
        <v>1.0874999999999999</v>
      </c>
      <c r="K682" s="4"/>
      <c r="L682" s="184"/>
    </row>
    <row r="683" spans="1:12" x14ac:dyDescent="0.25">
      <c r="A683" s="197"/>
      <c r="B683" s="207"/>
      <c r="C683" s="208" t="s">
        <v>94</v>
      </c>
      <c r="D683" s="206"/>
      <c r="E683" s="206"/>
      <c r="F683" s="205">
        <v>2</v>
      </c>
      <c r="G683" s="205"/>
      <c r="H683" s="205">
        <v>0.8</v>
      </c>
      <c r="I683" s="210">
        <v>0.375</v>
      </c>
      <c r="J683" s="206">
        <f t="shared" ref="J683:J684" si="1">F683*H683*I683</f>
        <v>0.60000000000000009</v>
      </c>
      <c r="K683" s="4"/>
      <c r="L683" s="184"/>
    </row>
    <row r="684" spans="1:12" x14ac:dyDescent="0.25">
      <c r="A684" s="197"/>
      <c r="B684" s="207"/>
      <c r="C684" s="208" t="s">
        <v>136</v>
      </c>
      <c r="D684" s="206"/>
      <c r="E684" s="206"/>
      <c r="F684" s="205">
        <v>2</v>
      </c>
      <c r="G684" s="205"/>
      <c r="H684" s="205">
        <v>1.85</v>
      </c>
      <c r="I684" s="210">
        <v>1</v>
      </c>
      <c r="J684" s="206">
        <f t="shared" si="1"/>
        <v>3.7</v>
      </c>
      <c r="K684" s="4"/>
      <c r="L684" s="184"/>
    </row>
    <row r="685" spans="1:12" x14ac:dyDescent="0.25">
      <c r="A685" s="197"/>
      <c r="B685" s="207"/>
      <c r="C685" s="208" t="s">
        <v>137</v>
      </c>
      <c r="D685" s="206"/>
      <c r="E685" s="206"/>
      <c r="F685" s="205">
        <v>2</v>
      </c>
      <c r="G685" s="205"/>
      <c r="H685" s="205">
        <v>0.6</v>
      </c>
      <c r="I685" s="210">
        <v>1.1000000000000001</v>
      </c>
      <c r="J685" s="206">
        <f t="shared" ref="J685" si="2">F685*H685*I685</f>
        <v>1.32</v>
      </c>
      <c r="K685" s="4"/>
      <c r="L685" s="184"/>
    </row>
    <row r="686" spans="1:12" x14ac:dyDescent="0.25">
      <c r="A686" s="197"/>
      <c r="B686" s="207"/>
      <c r="C686" s="208" t="s">
        <v>88</v>
      </c>
      <c r="D686" s="206"/>
      <c r="E686" s="206"/>
      <c r="F686" s="205">
        <v>2</v>
      </c>
      <c r="G686" s="205"/>
      <c r="H686" s="205">
        <v>0.6</v>
      </c>
      <c r="I686" s="210">
        <v>0.2</v>
      </c>
      <c r="J686" s="206">
        <f t="shared" ref="J686" si="3">F686*H686*I686</f>
        <v>0.24</v>
      </c>
      <c r="K686" s="4"/>
      <c r="L686" s="184"/>
    </row>
    <row r="687" spans="1:12" x14ac:dyDescent="0.25">
      <c r="A687" s="197"/>
      <c r="B687" s="207"/>
      <c r="C687" s="208"/>
      <c r="D687" s="206"/>
      <c r="E687" s="206"/>
      <c r="F687" s="205"/>
      <c r="G687" s="205"/>
      <c r="H687" s="205"/>
      <c r="I687" s="205"/>
      <c r="J687" s="206">
        <f>SUM(J682:J686)</f>
        <v>6.9475000000000007</v>
      </c>
      <c r="K687" s="4" t="s">
        <v>35</v>
      </c>
      <c r="L687" s="184"/>
    </row>
    <row r="688" spans="1:12" x14ac:dyDescent="0.25">
      <c r="A688" s="197"/>
      <c r="B688" s="207"/>
      <c r="C688" s="208"/>
      <c r="D688" s="206"/>
      <c r="E688" s="117">
        <v>9</v>
      </c>
      <c r="F688" s="358" t="s">
        <v>100</v>
      </c>
      <c r="G688" s="358"/>
      <c r="H688" s="358"/>
      <c r="I688" s="116" t="s">
        <v>17</v>
      </c>
      <c r="J688" s="103">
        <f>J687*E688</f>
        <v>62.527500000000003</v>
      </c>
      <c r="K688" s="174" t="s">
        <v>35</v>
      </c>
      <c r="L688" s="184"/>
    </row>
    <row r="689" spans="1:12" x14ac:dyDescent="0.25">
      <c r="A689" s="197"/>
      <c r="B689" s="207"/>
      <c r="C689" s="208"/>
      <c r="D689" s="206"/>
      <c r="E689" s="206"/>
      <c r="F689" s="205"/>
      <c r="G689" s="205"/>
      <c r="H689" s="205"/>
      <c r="I689" s="205"/>
      <c r="J689" s="206"/>
      <c r="K689" s="4"/>
      <c r="L689" s="184"/>
    </row>
    <row r="690" spans="1:12" x14ac:dyDescent="0.25">
      <c r="A690" s="197"/>
      <c r="B690" s="207"/>
      <c r="C690" s="208"/>
      <c r="D690" s="206"/>
      <c r="E690" s="206"/>
      <c r="F690" s="205"/>
      <c r="G690" s="205"/>
      <c r="H690" s="205" t="s">
        <v>138</v>
      </c>
      <c r="I690" s="205" t="s">
        <v>17</v>
      </c>
      <c r="J690" s="211">
        <f>J679+J688</f>
        <v>830.22750000000008</v>
      </c>
      <c r="K690" s="4" t="s">
        <v>35</v>
      </c>
      <c r="L690" s="184"/>
    </row>
    <row r="691" spans="1:12" x14ac:dyDescent="0.25">
      <c r="A691" s="197"/>
      <c r="B691" s="207"/>
      <c r="C691" s="212"/>
      <c r="D691" s="213"/>
      <c r="E691" s="213"/>
      <c r="F691" s="214"/>
      <c r="G691" s="214"/>
      <c r="H691" s="214"/>
      <c r="I691" s="214"/>
      <c r="J691" s="215"/>
      <c r="K691" s="216"/>
      <c r="L691" s="184"/>
    </row>
    <row r="692" spans="1:12" x14ac:dyDescent="0.25">
      <c r="A692" s="292">
        <v>22</v>
      </c>
      <c r="B692" s="372" t="s">
        <v>225</v>
      </c>
      <c r="C692" s="208"/>
      <c r="D692" s="206"/>
      <c r="E692" s="206"/>
      <c r="F692" s="205"/>
      <c r="G692" s="205"/>
      <c r="H692" s="205"/>
      <c r="I692" s="205"/>
      <c r="J692" s="211"/>
      <c r="K692" s="4"/>
      <c r="L692" s="184"/>
    </row>
    <row r="693" spans="1:12" x14ac:dyDescent="0.25">
      <c r="A693" s="293" t="s">
        <v>224</v>
      </c>
      <c r="B693" s="373"/>
      <c r="C693" s="325" t="s">
        <v>254</v>
      </c>
      <c r="D693" s="326"/>
      <c r="E693" s="326"/>
      <c r="F693" s="326"/>
      <c r="G693" s="326"/>
      <c r="H693" s="326"/>
      <c r="I693" s="326"/>
      <c r="J693" s="78"/>
      <c r="K693" s="174"/>
      <c r="L693" s="184"/>
    </row>
    <row r="694" spans="1:12" x14ac:dyDescent="0.25">
      <c r="A694" s="293"/>
      <c r="B694" s="373"/>
      <c r="C694" s="18"/>
      <c r="D694" s="288"/>
      <c r="E694" s="287"/>
      <c r="F694" s="288" t="s">
        <v>138</v>
      </c>
      <c r="G694" s="288"/>
      <c r="H694" s="288"/>
      <c r="I694" s="288"/>
      <c r="J694" s="78">
        <v>3213.75</v>
      </c>
      <c r="K694" s="174" t="s">
        <v>1</v>
      </c>
      <c r="L694" s="184"/>
    </row>
    <row r="695" spans="1:12" x14ac:dyDescent="0.25">
      <c r="A695" s="293"/>
      <c r="B695" s="373"/>
      <c r="C695" s="18"/>
      <c r="D695" s="288"/>
      <c r="E695" s="287"/>
      <c r="F695" s="288"/>
      <c r="G695" s="288"/>
      <c r="H695" s="288"/>
      <c r="I695" s="288"/>
      <c r="J695" s="78"/>
      <c r="K695" s="174"/>
      <c r="L695" s="184"/>
    </row>
    <row r="696" spans="1:12" x14ac:dyDescent="0.25">
      <c r="A696" s="293"/>
      <c r="B696" s="373"/>
      <c r="C696" s="325" t="s">
        <v>255</v>
      </c>
      <c r="D696" s="326"/>
      <c r="E696" s="326"/>
      <c r="F696" s="326"/>
      <c r="G696" s="326"/>
      <c r="H696" s="326"/>
      <c r="I696" s="326"/>
      <c r="J696" s="78"/>
      <c r="K696" s="174"/>
      <c r="L696" s="184"/>
    </row>
    <row r="697" spans="1:12" x14ac:dyDescent="0.25">
      <c r="A697" s="293"/>
      <c r="B697" s="373"/>
      <c r="C697" s="18"/>
      <c r="D697" s="288"/>
      <c r="E697" s="287"/>
      <c r="F697" s="288" t="s">
        <v>138</v>
      </c>
      <c r="G697" s="288"/>
      <c r="H697" s="288"/>
      <c r="I697" s="288"/>
      <c r="J697" s="78">
        <v>2517.25</v>
      </c>
      <c r="K697" s="174" t="s">
        <v>1</v>
      </c>
      <c r="L697" s="184"/>
    </row>
    <row r="698" spans="1:12" x14ac:dyDescent="0.25">
      <c r="A698" s="293"/>
      <c r="B698" s="373"/>
      <c r="C698" s="18"/>
      <c r="D698" s="288"/>
      <c r="E698" s="287"/>
      <c r="F698" s="288"/>
      <c r="G698" s="288"/>
      <c r="H698" s="288"/>
      <c r="I698" s="288"/>
      <c r="J698" s="78"/>
      <c r="K698" s="174"/>
      <c r="L698" s="184"/>
    </row>
    <row r="699" spans="1:12" x14ac:dyDescent="0.25">
      <c r="A699" s="293"/>
      <c r="B699" s="373"/>
      <c r="C699" s="325" t="s">
        <v>257</v>
      </c>
      <c r="D699" s="326"/>
      <c r="E699" s="326"/>
      <c r="F699" s="326"/>
      <c r="G699" s="326"/>
      <c r="H699" s="326"/>
      <c r="I699" s="326"/>
      <c r="J699" s="78"/>
      <c r="K699" s="174"/>
      <c r="L699" s="184"/>
    </row>
    <row r="700" spans="1:12" x14ac:dyDescent="0.25">
      <c r="A700" s="293"/>
      <c r="B700" s="373"/>
      <c r="C700" s="18"/>
      <c r="D700" s="288"/>
      <c r="E700" s="15"/>
      <c r="F700" s="15" t="s">
        <v>138</v>
      </c>
      <c r="G700" s="15"/>
      <c r="H700" s="15"/>
      <c r="I700" s="15"/>
      <c r="J700" s="78">
        <v>1557.5</v>
      </c>
      <c r="K700" s="174" t="s">
        <v>1</v>
      </c>
      <c r="L700" s="184"/>
    </row>
    <row r="701" spans="1:12" x14ac:dyDescent="0.25">
      <c r="A701" s="293"/>
      <c r="B701" s="373"/>
      <c r="C701" s="18"/>
      <c r="D701" s="288"/>
      <c r="E701" s="287"/>
      <c r="F701" s="288"/>
      <c r="G701" s="288"/>
      <c r="H701" s="288"/>
      <c r="I701" s="288"/>
      <c r="J701" s="78"/>
      <c r="K701" s="174"/>
      <c r="L701" s="184"/>
    </row>
    <row r="702" spans="1:12" x14ac:dyDescent="0.25">
      <c r="A702" s="293"/>
      <c r="B702" s="373"/>
      <c r="C702" s="9"/>
      <c r="D702" s="10"/>
      <c r="E702" s="298" t="s">
        <v>138</v>
      </c>
      <c r="F702" s="10"/>
      <c r="G702" s="10"/>
      <c r="H702" s="10"/>
      <c r="I702" s="10"/>
      <c r="J702" s="299">
        <f>SUM(J694:J700)</f>
        <v>7288.5</v>
      </c>
      <c r="K702" s="300" t="s">
        <v>1</v>
      </c>
      <c r="L702" s="184"/>
    </row>
    <row r="703" spans="1:12" ht="108" x14ac:dyDescent="0.25">
      <c r="A703" s="344" t="s">
        <v>273</v>
      </c>
      <c r="B703" s="90" t="s">
        <v>274</v>
      </c>
      <c r="C703" s="208"/>
      <c r="D703" s="206"/>
      <c r="E703" s="206"/>
      <c r="F703" s="205"/>
      <c r="G703" s="205"/>
      <c r="H703" s="205"/>
      <c r="I703" s="205"/>
      <c r="J703" s="211"/>
      <c r="K703" s="4"/>
      <c r="L703" s="184"/>
    </row>
    <row r="704" spans="1:12" x14ac:dyDescent="0.25">
      <c r="A704" s="345"/>
      <c r="B704" s="11"/>
      <c r="C704" s="208"/>
      <c r="D704" s="206"/>
      <c r="E704" s="206"/>
      <c r="F704" s="205"/>
      <c r="G704" s="205"/>
      <c r="H704" s="205"/>
      <c r="I704" s="205"/>
      <c r="J704" s="211"/>
      <c r="K704" s="4"/>
      <c r="L704" s="184"/>
    </row>
    <row r="705" spans="1:12" x14ac:dyDescent="0.25">
      <c r="A705" s="37" t="s">
        <v>180</v>
      </c>
      <c r="B705" s="37" t="s">
        <v>181</v>
      </c>
      <c r="C705" s="217">
        <v>7850</v>
      </c>
      <c r="D705" s="218"/>
      <c r="E705" s="218">
        <v>0.5</v>
      </c>
      <c r="F705" s="218">
        <v>0.2</v>
      </c>
      <c r="G705" s="218"/>
      <c r="H705" s="218">
        <v>0.15</v>
      </c>
      <c r="I705" s="214" t="s">
        <v>17</v>
      </c>
      <c r="J705" s="219">
        <f>C705*E705*F705*H705</f>
        <v>117.75</v>
      </c>
      <c r="K705" s="218" t="s">
        <v>0</v>
      </c>
      <c r="L705" s="184"/>
    </row>
    <row r="706" spans="1:12" x14ac:dyDescent="0.25">
      <c r="A706" s="4"/>
      <c r="B706" s="220"/>
      <c r="C706" s="180"/>
      <c r="D706" s="206"/>
      <c r="E706" s="206"/>
      <c r="F706" s="205"/>
      <c r="G706" s="205"/>
      <c r="H706" s="205"/>
      <c r="I706" s="205"/>
      <c r="J706" s="206"/>
      <c r="K706" s="4"/>
    </row>
    <row r="707" spans="1:12" x14ac:dyDescent="0.25">
      <c r="A707" s="4"/>
      <c r="B707" s="220"/>
      <c r="C707" s="180"/>
      <c r="D707" s="206"/>
      <c r="E707" s="206"/>
      <c r="F707" s="205"/>
      <c r="G707" s="205"/>
      <c r="H707" s="205"/>
      <c r="I707" s="205"/>
      <c r="J707" s="206"/>
      <c r="K707" s="4"/>
    </row>
    <row r="708" spans="1:12" x14ac:dyDescent="0.25">
      <c r="A708" s="4"/>
      <c r="B708" s="220"/>
      <c r="C708" s="180"/>
      <c r="D708" s="206"/>
      <c r="E708" s="206"/>
      <c r="F708" s="205"/>
      <c r="G708" s="205"/>
      <c r="H708" s="205"/>
      <c r="I708" s="205"/>
      <c r="J708" s="206"/>
      <c r="K708" s="4"/>
    </row>
    <row r="709" spans="1:12" x14ac:dyDescent="0.25">
      <c r="A709" s="4"/>
      <c r="B709" s="220"/>
      <c r="C709" s="180"/>
      <c r="D709" s="206"/>
      <c r="E709" s="206"/>
      <c r="F709" s="205"/>
      <c r="G709" s="205"/>
      <c r="H709" s="205"/>
      <c r="I709" s="205"/>
      <c r="J709" s="206"/>
      <c r="K709" s="4"/>
    </row>
    <row r="710" spans="1:12" x14ac:dyDescent="0.25">
      <c r="A710" s="4"/>
      <c r="B710" s="220"/>
      <c r="C710" s="180"/>
      <c r="D710" s="206"/>
      <c r="E710" s="206"/>
      <c r="F710" s="205"/>
      <c r="G710" s="205"/>
      <c r="H710" s="205"/>
      <c r="I710" s="205"/>
      <c r="J710" s="206"/>
      <c r="K710" s="4"/>
    </row>
    <row r="711" spans="1:12" x14ac:dyDescent="0.25">
      <c r="A711" s="4"/>
      <c r="B711" s="220"/>
      <c r="C711" s="180"/>
      <c r="D711" s="206"/>
      <c r="E711" s="206"/>
      <c r="F711" s="205"/>
      <c r="G711" s="205"/>
      <c r="H711" s="205"/>
      <c r="I711" s="205"/>
      <c r="J711" s="206"/>
      <c r="K711" s="4"/>
    </row>
    <row r="712" spans="1:12" x14ac:dyDescent="0.25">
      <c r="A712" s="4"/>
      <c r="B712" s="220"/>
      <c r="C712" s="180"/>
      <c r="D712" s="206"/>
      <c r="E712" s="206"/>
      <c r="F712" s="205"/>
      <c r="G712" s="205"/>
      <c r="H712" s="205"/>
      <c r="I712" s="205"/>
      <c r="J712" s="206"/>
      <c r="K712" s="4"/>
    </row>
    <row r="713" spans="1:12" x14ac:dyDescent="0.25">
      <c r="A713" s="4"/>
      <c r="B713" s="220"/>
      <c r="C713" s="180"/>
      <c r="D713" s="206"/>
      <c r="E713" s="206"/>
      <c r="F713" s="205"/>
      <c r="G713" s="205"/>
      <c r="H713" s="205"/>
      <c r="I713" s="205"/>
      <c r="J713" s="206"/>
      <c r="K713" s="4"/>
    </row>
    <row r="714" spans="1:12" x14ac:dyDescent="0.25">
      <c r="A714" s="4"/>
      <c r="B714" s="220"/>
      <c r="C714" s="180"/>
      <c r="D714" s="206"/>
      <c r="E714" s="206"/>
      <c r="F714" s="205"/>
      <c r="G714" s="205"/>
      <c r="H714" s="205"/>
      <c r="I714" s="205"/>
      <c r="J714" s="206"/>
      <c r="K714" s="4"/>
    </row>
    <row r="715" spans="1:12" x14ac:dyDescent="0.25">
      <c r="A715" s="4"/>
      <c r="B715" s="220"/>
      <c r="C715" s="180"/>
      <c r="D715" s="206"/>
      <c r="E715" s="206"/>
      <c r="F715" s="205"/>
      <c r="G715" s="205"/>
      <c r="H715" s="205"/>
      <c r="I715" s="205"/>
      <c r="J715" s="206"/>
      <c r="K715" s="4"/>
    </row>
    <row r="716" spans="1:12" x14ac:dyDescent="0.25">
      <c r="A716" s="4"/>
      <c r="B716" s="220"/>
      <c r="C716" s="180"/>
      <c r="D716" s="206"/>
      <c r="E716" s="206"/>
      <c r="F716" s="205"/>
      <c r="G716" s="205"/>
      <c r="H716" s="205"/>
      <c r="I716" s="205"/>
      <c r="J716" s="206"/>
      <c r="K716" s="4"/>
    </row>
    <row r="717" spans="1:12" x14ac:dyDescent="0.25">
      <c r="A717" s="4"/>
      <c r="B717" s="220"/>
      <c r="C717" s="180"/>
      <c r="D717" s="206"/>
      <c r="E717" s="206"/>
      <c r="F717" s="205"/>
      <c r="G717" s="205"/>
      <c r="H717" s="205"/>
      <c r="I717" s="205"/>
      <c r="J717" s="206"/>
      <c r="K717" s="4"/>
    </row>
    <row r="718" spans="1:12" x14ac:dyDescent="0.25">
      <c r="A718" s="4"/>
      <c r="B718" s="220"/>
      <c r="C718" s="180"/>
      <c r="D718" s="206"/>
      <c r="E718" s="206"/>
      <c r="F718" s="205"/>
      <c r="G718" s="205"/>
      <c r="H718" s="205"/>
      <c r="I718" s="205"/>
      <c r="J718" s="206"/>
      <c r="K718" s="4"/>
    </row>
    <row r="719" spans="1:12" x14ac:dyDescent="0.25">
      <c r="A719" s="4"/>
      <c r="B719" s="220"/>
      <c r="C719" s="180"/>
      <c r="D719" s="206"/>
      <c r="E719" s="206"/>
      <c r="F719" s="205"/>
      <c r="G719" s="205"/>
      <c r="H719" s="205"/>
      <c r="I719" s="205"/>
      <c r="J719" s="206"/>
      <c r="K719" s="4"/>
    </row>
    <row r="720" spans="1:12" x14ac:dyDescent="0.25">
      <c r="A720" s="4"/>
      <c r="B720" s="220"/>
      <c r="C720" s="180"/>
      <c r="D720" s="206"/>
      <c r="E720" s="206"/>
      <c r="F720" s="205"/>
      <c r="G720" s="205"/>
      <c r="H720" s="205"/>
      <c r="I720" s="205"/>
      <c r="J720" s="206"/>
      <c r="K720" s="4"/>
    </row>
    <row r="721" spans="1:11" x14ac:dyDescent="0.25">
      <c r="A721" s="4"/>
      <c r="B721" s="220"/>
      <c r="C721" s="180"/>
      <c r="D721" s="206"/>
      <c r="E721" s="206"/>
      <c r="F721" s="205"/>
      <c r="G721" s="205"/>
      <c r="H721" s="205"/>
      <c r="I721" s="205"/>
      <c r="J721" s="206"/>
      <c r="K721" s="4"/>
    </row>
    <row r="722" spans="1:11" x14ac:dyDescent="0.25">
      <c r="A722" s="4"/>
      <c r="B722" s="220"/>
      <c r="C722" s="180"/>
      <c r="D722" s="206"/>
      <c r="E722" s="206"/>
      <c r="F722" s="205"/>
      <c r="G722" s="205"/>
      <c r="H722" s="205"/>
      <c r="I722" s="205"/>
      <c r="J722" s="206"/>
      <c r="K722" s="4"/>
    </row>
    <row r="723" spans="1:11" x14ac:dyDescent="0.25">
      <c r="A723" s="4"/>
      <c r="B723" s="220"/>
      <c r="C723" s="180"/>
      <c r="D723" s="206"/>
      <c r="E723" s="206"/>
      <c r="F723" s="205"/>
      <c r="G723" s="205"/>
      <c r="H723" s="205"/>
      <c r="I723" s="205"/>
      <c r="J723" s="206"/>
      <c r="K723" s="4"/>
    </row>
    <row r="724" spans="1:11" x14ac:dyDescent="0.25">
      <c r="A724" s="4"/>
      <c r="B724" s="220"/>
      <c r="C724" s="180"/>
      <c r="D724" s="206"/>
      <c r="E724" s="206"/>
      <c r="F724" s="205"/>
      <c r="G724" s="205"/>
      <c r="H724" s="205"/>
      <c r="I724" s="205"/>
      <c r="J724" s="206"/>
      <c r="K724" s="4"/>
    </row>
    <row r="725" spans="1:11" x14ac:dyDescent="0.25">
      <c r="A725" s="4"/>
      <c r="B725" s="220"/>
      <c r="C725" s="180"/>
      <c r="D725" s="206"/>
      <c r="E725" s="206"/>
      <c r="F725" s="205"/>
      <c r="G725" s="205"/>
      <c r="H725" s="205"/>
      <c r="I725" s="205"/>
      <c r="J725" s="206"/>
      <c r="K725" s="4"/>
    </row>
    <row r="726" spans="1:11" x14ac:dyDescent="0.25">
      <c r="A726" s="4"/>
      <c r="B726" s="220"/>
      <c r="C726" s="180"/>
      <c r="D726" s="206"/>
      <c r="E726" s="206"/>
      <c r="F726" s="205"/>
      <c r="G726" s="205"/>
      <c r="H726" s="205"/>
      <c r="I726" s="205"/>
      <c r="J726" s="206"/>
      <c r="K726" s="4"/>
    </row>
    <row r="727" spans="1:11" x14ac:dyDescent="0.25">
      <c r="A727" s="4"/>
      <c r="B727" s="220"/>
      <c r="C727" s="180"/>
      <c r="D727" s="206"/>
      <c r="E727" s="206"/>
      <c r="F727" s="205"/>
      <c r="G727" s="205"/>
      <c r="H727" s="205"/>
      <c r="I727" s="205"/>
      <c r="J727" s="206"/>
      <c r="K727" s="4"/>
    </row>
    <row r="728" spans="1:11" x14ac:dyDescent="0.25">
      <c r="A728" s="4"/>
      <c r="B728" s="220"/>
      <c r="C728" s="180"/>
      <c r="D728" s="206"/>
      <c r="E728" s="206"/>
      <c r="F728" s="205"/>
      <c r="G728" s="205"/>
      <c r="H728" s="205"/>
      <c r="I728" s="205"/>
      <c r="J728" s="206"/>
      <c r="K728" s="4"/>
    </row>
    <row r="729" spans="1:11" x14ac:dyDescent="0.25">
      <c r="A729" s="4"/>
      <c r="B729" s="220"/>
      <c r="C729" s="180"/>
      <c r="D729" s="206"/>
      <c r="E729" s="206"/>
      <c r="F729" s="205"/>
      <c r="G729" s="205"/>
      <c r="H729" s="205"/>
      <c r="I729" s="205"/>
      <c r="J729" s="206"/>
      <c r="K729" s="4"/>
    </row>
    <row r="730" spans="1:11" x14ac:dyDescent="0.25">
      <c r="A730" s="4"/>
      <c r="B730" s="220"/>
      <c r="C730" s="180"/>
      <c r="D730" s="206"/>
      <c r="E730" s="206"/>
      <c r="F730" s="205"/>
      <c r="G730" s="205"/>
      <c r="H730" s="205"/>
      <c r="I730" s="205"/>
      <c r="J730" s="206"/>
      <c r="K730" s="4"/>
    </row>
    <row r="731" spans="1:11" x14ac:dyDescent="0.25">
      <c r="A731" s="5"/>
      <c r="B731" s="5"/>
      <c r="C731" s="221"/>
      <c r="D731" s="222"/>
      <c r="E731" s="222"/>
      <c r="F731" s="222"/>
      <c r="G731" s="222"/>
      <c r="H731" s="222"/>
      <c r="I731" s="222"/>
      <c r="J731" s="206"/>
      <c r="K731" s="4"/>
    </row>
    <row r="732" spans="1:11" x14ac:dyDescent="0.25">
      <c r="A732" s="5"/>
      <c r="B732" s="5"/>
      <c r="C732" s="221"/>
      <c r="D732" s="222"/>
      <c r="E732" s="222"/>
      <c r="F732" s="222"/>
      <c r="G732" s="222"/>
      <c r="H732" s="222"/>
      <c r="I732" s="222"/>
      <c r="J732" s="206"/>
      <c r="K732" s="4"/>
    </row>
    <row r="733" spans="1:11" x14ac:dyDescent="0.25">
      <c r="A733" s="5"/>
      <c r="B733" s="5"/>
      <c r="C733" s="221"/>
      <c r="D733" s="222"/>
      <c r="E733" s="222"/>
      <c r="F733" s="222"/>
      <c r="G733" s="222"/>
      <c r="H733" s="222"/>
      <c r="I733" s="222"/>
      <c r="J733" s="206"/>
      <c r="K733" s="4"/>
    </row>
    <row r="734" spans="1:11" x14ac:dyDescent="0.25">
      <c r="A734" s="5"/>
      <c r="B734" s="5"/>
      <c r="C734" s="221"/>
      <c r="D734" s="222"/>
      <c r="E734" s="222"/>
      <c r="F734" s="222"/>
      <c r="G734" s="222"/>
      <c r="H734" s="222"/>
      <c r="I734" s="222"/>
      <c r="J734" s="206"/>
      <c r="K734" s="4"/>
    </row>
    <row r="735" spans="1:11" x14ac:dyDescent="0.25">
      <c r="A735" s="5"/>
      <c r="B735" s="5"/>
      <c r="C735" s="221"/>
      <c r="D735" s="222"/>
      <c r="E735" s="222"/>
      <c r="F735" s="222"/>
      <c r="G735" s="222"/>
      <c r="H735" s="222"/>
      <c r="I735" s="222"/>
      <c r="J735" s="206"/>
      <c r="K735" s="4"/>
    </row>
    <row r="736" spans="1:11" x14ac:dyDescent="0.25">
      <c r="A736" s="5"/>
      <c r="B736" s="5"/>
      <c r="C736" s="221"/>
      <c r="D736" s="222"/>
      <c r="E736" s="222"/>
      <c r="F736" s="222"/>
      <c r="G736" s="222"/>
      <c r="H736" s="222"/>
      <c r="I736" s="222"/>
      <c r="J736" s="206"/>
      <c r="K736" s="4"/>
    </row>
    <row r="737" spans="1:11" x14ac:dyDescent="0.25">
      <c r="A737" s="5"/>
      <c r="B737" s="5"/>
      <c r="C737" s="221"/>
      <c r="D737" s="222"/>
      <c r="E737" s="222"/>
      <c r="F737" s="222"/>
      <c r="G737" s="222"/>
      <c r="H737" s="222"/>
      <c r="I737" s="222"/>
      <c r="J737" s="206"/>
      <c r="K737" s="4"/>
    </row>
    <row r="738" spans="1:11" x14ac:dyDescent="0.25">
      <c r="A738" s="5"/>
      <c r="B738" s="5"/>
      <c r="C738" s="221"/>
      <c r="D738" s="222"/>
      <c r="E738" s="222"/>
      <c r="F738" s="222"/>
      <c r="G738" s="222"/>
      <c r="H738" s="222"/>
      <c r="I738" s="222"/>
      <c r="J738" s="206"/>
      <c r="K738" s="4"/>
    </row>
    <row r="739" spans="1:11" x14ac:dyDescent="0.25">
      <c r="J739" s="172"/>
      <c r="K739" s="172"/>
    </row>
    <row r="740" spans="1:11" x14ac:dyDescent="0.25">
      <c r="J740" s="172"/>
      <c r="K740" s="172"/>
    </row>
    <row r="741" spans="1:11" x14ac:dyDescent="0.25">
      <c r="J741" s="172"/>
      <c r="K741" s="172"/>
    </row>
    <row r="742" spans="1:11" x14ac:dyDescent="0.25">
      <c r="J742" s="172"/>
      <c r="K742" s="172"/>
    </row>
    <row r="743" spans="1:11" x14ac:dyDescent="0.25">
      <c r="J743" s="172"/>
      <c r="K743" s="172"/>
    </row>
    <row r="744" spans="1:11" x14ac:dyDescent="0.25">
      <c r="J744" s="172"/>
      <c r="K744" s="172"/>
    </row>
    <row r="745" spans="1:11" x14ac:dyDescent="0.25">
      <c r="J745" s="172"/>
      <c r="K745" s="172"/>
    </row>
    <row r="746" spans="1:11" x14ac:dyDescent="0.25">
      <c r="J746" s="172"/>
      <c r="K746" s="172"/>
    </row>
    <row r="747" spans="1:11" x14ac:dyDescent="0.25">
      <c r="J747" s="172"/>
      <c r="K747" s="172"/>
    </row>
    <row r="748" spans="1:11" x14ac:dyDescent="0.25">
      <c r="J748" s="172"/>
      <c r="K748" s="172"/>
    </row>
    <row r="749" spans="1:11" x14ac:dyDescent="0.25">
      <c r="J749" s="172"/>
      <c r="K749" s="172"/>
    </row>
    <row r="750" spans="1:11" x14ac:dyDescent="0.25">
      <c r="J750" s="172"/>
      <c r="K750" s="172"/>
    </row>
    <row r="751" spans="1:11" x14ac:dyDescent="0.25">
      <c r="J751" s="172"/>
      <c r="K751" s="172"/>
    </row>
    <row r="752" spans="1:11" x14ac:dyDescent="0.25">
      <c r="J752" s="172"/>
      <c r="K752" s="172"/>
    </row>
    <row r="753" spans="10:11" x14ac:dyDescent="0.25">
      <c r="J753" s="172"/>
      <c r="K753" s="172"/>
    </row>
    <row r="754" spans="10:11" x14ac:dyDescent="0.25">
      <c r="J754" s="172"/>
      <c r="K754" s="172"/>
    </row>
    <row r="755" spans="10:11" x14ac:dyDescent="0.25">
      <c r="J755" s="172"/>
      <c r="K755" s="172"/>
    </row>
    <row r="756" spans="10:11" x14ac:dyDescent="0.25">
      <c r="J756" s="172"/>
      <c r="K756" s="172"/>
    </row>
    <row r="757" spans="10:11" x14ac:dyDescent="0.25">
      <c r="J757" s="172"/>
      <c r="K757" s="172"/>
    </row>
    <row r="758" spans="10:11" x14ac:dyDescent="0.25">
      <c r="J758" s="172"/>
      <c r="K758" s="172"/>
    </row>
    <row r="759" spans="10:11" x14ac:dyDescent="0.25">
      <c r="J759" s="172"/>
      <c r="K759" s="172"/>
    </row>
    <row r="760" spans="10:11" x14ac:dyDescent="0.25">
      <c r="J760" s="172"/>
      <c r="K760" s="223"/>
    </row>
    <row r="761" spans="10:11" x14ac:dyDescent="0.25">
      <c r="J761" s="172"/>
    </row>
    <row r="762" spans="10:11" x14ac:dyDescent="0.25">
      <c r="J762" s="172"/>
    </row>
    <row r="763" spans="10:11" x14ac:dyDescent="0.25">
      <c r="J763" s="172"/>
    </row>
    <row r="764" spans="10:11" x14ac:dyDescent="0.25">
      <c r="J764" s="172"/>
    </row>
    <row r="765" spans="10:11" x14ac:dyDescent="0.25">
      <c r="J765" s="172"/>
    </row>
    <row r="766" spans="10:11" x14ac:dyDescent="0.25">
      <c r="J766" s="172"/>
    </row>
    <row r="767" spans="10:11" x14ac:dyDescent="0.25">
      <c r="J767" s="172"/>
    </row>
    <row r="768" spans="10:11" x14ac:dyDescent="0.25">
      <c r="J768" s="172"/>
    </row>
    <row r="769" spans="10:10" x14ac:dyDescent="0.25">
      <c r="J769" s="172"/>
    </row>
    <row r="770" spans="10:10" x14ac:dyDescent="0.25">
      <c r="J770" s="172"/>
    </row>
    <row r="771" spans="10:10" x14ac:dyDescent="0.25">
      <c r="J771" s="172"/>
    </row>
    <row r="772" spans="10:10" x14ac:dyDescent="0.25">
      <c r="J772" s="172"/>
    </row>
    <row r="773" spans="10:10" x14ac:dyDescent="0.25">
      <c r="J773" s="172"/>
    </row>
    <row r="774" spans="10:10" x14ac:dyDescent="0.25">
      <c r="J774" s="172"/>
    </row>
    <row r="775" spans="10:10" x14ac:dyDescent="0.25">
      <c r="J775" s="172"/>
    </row>
    <row r="776" spans="10:10" x14ac:dyDescent="0.25">
      <c r="J776" s="172"/>
    </row>
    <row r="777" spans="10:10" x14ac:dyDescent="0.25">
      <c r="J777" s="172"/>
    </row>
    <row r="778" spans="10:10" x14ac:dyDescent="0.25">
      <c r="J778" s="172"/>
    </row>
    <row r="779" spans="10:10" x14ac:dyDescent="0.25">
      <c r="J779" s="172"/>
    </row>
    <row r="780" spans="10:10" x14ac:dyDescent="0.25">
      <c r="J780" s="172"/>
    </row>
    <row r="781" spans="10:10" x14ac:dyDescent="0.25">
      <c r="J781" s="172"/>
    </row>
    <row r="782" spans="10:10" x14ac:dyDescent="0.25">
      <c r="J782" s="172"/>
    </row>
    <row r="783" spans="10:10" x14ac:dyDescent="0.25">
      <c r="J783" s="172"/>
    </row>
    <row r="784" spans="10:10" x14ac:dyDescent="0.25">
      <c r="J784" s="172"/>
    </row>
    <row r="785" spans="10:10" x14ac:dyDescent="0.25">
      <c r="J785" s="172"/>
    </row>
    <row r="786" spans="10:10" x14ac:dyDescent="0.25">
      <c r="J786" s="172"/>
    </row>
    <row r="787" spans="10:10" x14ac:dyDescent="0.25">
      <c r="J787" s="172"/>
    </row>
    <row r="788" spans="10:10" x14ac:dyDescent="0.25">
      <c r="J788" s="172"/>
    </row>
    <row r="789" spans="10:10" x14ac:dyDescent="0.25">
      <c r="J789" s="172"/>
    </row>
    <row r="790" spans="10:10" x14ac:dyDescent="0.25">
      <c r="J790" s="172"/>
    </row>
    <row r="791" spans="10:10" x14ac:dyDescent="0.25">
      <c r="J791" s="172"/>
    </row>
    <row r="792" spans="10:10" x14ac:dyDescent="0.25">
      <c r="J792" s="172"/>
    </row>
    <row r="793" spans="10:10" x14ac:dyDescent="0.25">
      <c r="J793" s="172"/>
    </row>
    <row r="794" spans="10:10" x14ac:dyDescent="0.25">
      <c r="J794" s="172"/>
    </row>
    <row r="795" spans="10:10" x14ac:dyDescent="0.25">
      <c r="J795" s="172"/>
    </row>
    <row r="796" spans="10:10" x14ac:dyDescent="0.25">
      <c r="J796" s="172"/>
    </row>
    <row r="797" spans="10:10" x14ac:dyDescent="0.25">
      <c r="J797" s="172"/>
    </row>
    <row r="798" spans="10:10" x14ac:dyDescent="0.25">
      <c r="J798" s="172"/>
    </row>
    <row r="799" spans="10:10" x14ac:dyDescent="0.25">
      <c r="J799" s="172"/>
    </row>
    <row r="800" spans="10:10" x14ac:dyDescent="0.25">
      <c r="J800" s="172"/>
    </row>
    <row r="801" spans="10:10" x14ac:dyDescent="0.25">
      <c r="J801" s="172"/>
    </row>
    <row r="802" spans="10:10" x14ac:dyDescent="0.25">
      <c r="J802" s="172"/>
    </row>
    <row r="803" spans="10:10" x14ac:dyDescent="0.25">
      <c r="J803" s="172"/>
    </row>
    <row r="804" spans="10:10" x14ac:dyDescent="0.25">
      <c r="J804" s="172"/>
    </row>
    <row r="805" spans="10:10" x14ac:dyDescent="0.25">
      <c r="J805" s="172"/>
    </row>
    <row r="806" spans="10:10" x14ac:dyDescent="0.25">
      <c r="J806" s="172"/>
    </row>
    <row r="807" spans="10:10" x14ac:dyDescent="0.25">
      <c r="J807" s="172"/>
    </row>
    <row r="808" spans="10:10" x14ac:dyDescent="0.25">
      <c r="J808" s="172"/>
    </row>
    <row r="809" spans="10:10" x14ac:dyDescent="0.25">
      <c r="J809" s="172"/>
    </row>
    <row r="810" spans="10:10" x14ac:dyDescent="0.25">
      <c r="J810" s="172"/>
    </row>
    <row r="811" spans="10:10" x14ac:dyDescent="0.25">
      <c r="J811" s="172"/>
    </row>
    <row r="812" spans="10:10" x14ac:dyDescent="0.25">
      <c r="J812" s="172"/>
    </row>
    <row r="813" spans="10:10" x14ac:dyDescent="0.25">
      <c r="J813" s="172"/>
    </row>
    <row r="814" spans="10:10" x14ac:dyDescent="0.25">
      <c r="J814" s="172"/>
    </row>
    <row r="815" spans="10:10" x14ac:dyDescent="0.25">
      <c r="J815" s="172"/>
    </row>
    <row r="816" spans="10:10" x14ac:dyDescent="0.25">
      <c r="J816" s="172"/>
    </row>
    <row r="817" spans="10:10" x14ac:dyDescent="0.25">
      <c r="J817" s="172"/>
    </row>
    <row r="818" spans="10:10" x14ac:dyDescent="0.25">
      <c r="J818" s="172"/>
    </row>
    <row r="819" spans="10:10" x14ac:dyDescent="0.25">
      <c r="J819" s="172"/>
    </row>
    <row r="820" spans="10:10" x14ac:dyDescent="0.25">
      <c r="J820" s="172"/>
    </row>
    <row r="821" spans="10:10" x14ac:dyDescent="0.25">
      <c r="J821" s="172"/>
    </row>
    <row r="822" spans="10:10" x14ac:dyDescent="0.25">
      <c r="J822" s="172"/>
    </row>
    <row r="823" spans="10:10" x14ac:dyDescent="0.25">
      <c r="J823" s="172"/>
    </row>
    <row r="824" spans="10:10" x14ac:dyDescent="0.25">
      <c r="J824" s="172"/>
    </row>
    <row r="825" spans="10:10" x14ac:dyDescent="0.25">
      <c r="J825" s="172"/>
    </row>
    <row r="826" spans="10:10" x14ac:dyDescent="0.25">
      <c r="J826" s="172"/>
    </row>
    <row r="827" spans="10:10" x14ac:dyDescent="0.25">
      <c r="J827" s="172"/>
    </row>
    <row r="828" spans="10:10" x14ac:dyDescent="0.25">
      <c r="J828" s="172"/>
    </row>
    <row r="829" spans="10:10" x14ac:dyDescent="0.25">
      <c r="J829" s="172"/>
    </row>
    <row r="830" spans="10:10" x14ac:dyDescent="0.25">
      <c r="J830" s="172"/>
    </row>
    <row r="831" spans="10:10" x14ac:dyDescent="0.25">
      <c r="J831" s="172"/>
    </row>
    <row r="832" spans="10:10" x14ac:dyDescent="0.25">
      <c r="J832" s="172"/>
    </row>
    <row r="833" spans="10:10" x14ac:dyDescent="0.25">
      <c r="J833" s="172"/>
    </row>
    <row r="834" spans="10:10" x14ac:dyDescent="0.25">
      <c r="J834" s="172"/>
    </row>
    <row r="835" spans="10:10" x14ac:dyDescent="0.25">
      <c r="J835" s="172"/>
    </row>
    <row r="836" spans="10:10" x14ac:dyDescent="0.25">
      <c r="J836" s="172"/>
    </row>
    <row r="837" spans="10:10" x14ac:dyDescent="0.25">
      <c r="J837" s="172"/>
    </row>
    <row r="838" spans="10:10" x14ac:dyDescent="0.25">
      <c r="J838" s="172"/>
    </row>
    <row r="839" spans="10:10" x14ac:dyDescent="0.25">
      <c r="J839" s="172"/>
    </row>
    <row r="840" spans="10:10" x14ac:dyDescent="0.25">
      <c r="J840" s="172"/>
    </row>
    <row r="841" spans="10:10" x14ac:dyDescent="0.25">
      <c r="J841" s="172"/>
    </row>
    <row r="842" spans="10:10" x14ac:dyDescent="0.25">
      <c r="J842" s="172"/>
    </row>
    <row r="843" spans="10:10" x14ac:dyDescent="0.25">
      <c r="J843" s="172"/>
    </row>
    <row r="844" spans="10:10" x14ac:dyDescent="0.25">
      <c r="J844" s="172"/>
    </row>
    <row r="845" spans="10:10" x14ac:dyDescent="0.25">
      <c r="J845" s="172"/>
    </row>
    <row r="846" spans="10:10" x14ac:dyDescent="0.25">
      <c r="J846" s="172"/>
    </row>
    <row r="847" spans="10:10" x14ac:dyDescent="0.25">
      <c r="J847" s="172"/>
    </row>
    <row r="848" spans="10:10" x14ac:dyDescent="0.25">
      <c r="J848" s="172"/>
    </row>
    <row r="849" spans="10:10" x14ac:dyDescent="0.25">
      <c r="J849" s="172"/>
    </row>
    <row r="850" spans="10:10" x14ac:dyDescent="0.25">
      <c r="J850" s="172"/>
    </row>
    <row r="851" spans="10:10" x14ac:dyDescent="0.25">
      <c r="J851" s="172"/>
    </row>
    <row r="852" spans="10:10" x14ac:dyDescent="0.25">
      <c r="J852" s="172"/>
    </row>
    <row r="853" spans="10:10" x14ac:dyDescent="0.25">
      <c r="J853" s="172"/>
    </row>
    <row r="854" spans="10:10" x14ac:dyDescent="0.25">
      <c r="J854" s="172"/>
    </row>
    <row r="855" spans="10:10" x14ac:dyDescent="0.25">
      <c r="J855" s="172"/>
    </row>
    <row r="856" spans="10:10" x14ac:dyDescent="0.25">
      <c r="J856" s="172"/>
    </row>
    <row r="857" spans="10:10" x14ac:dyDescent="0.25">
      <c r="J857" s="172"/>
    </row>
    <row r="858" spans="10:10" x14ac:dyDescent="0.25">
      <c r="J858" s="172"/>
    </row>
    <row r="859" spans="10:10" x14ac:dyDescent="0.25">
      <c r="J859" s="172"/>
    </row>
    <row r="860" spans="10:10" x14ac:dyDescent="0.25">
      <c r="J860" s="172"/>
    </row>
    <row r="861" spans="10:10" x14ac:dyDescent="0.25">
      <c r="J861" s="172"/>
    </row>
    <row r="862" spans="10:10" x14ac:dyDescent="0.25">
      <c r="J862" s="172"/>
    </row>
    <row r="863" spans="10:10" x14ac:dyDescent="0.25">
      <c r="J863" s="172"/>
    </row>
    <row r="864" spans="10:10" x14ac:dyDescent="0.25">
      <c r="J864" s="172"/>
    </row>
    <row r="865" spans="10:10" x14ac:dyDescent="0.25">
      <c r="J865" s="172"/>
    </row>
    <row r="866" spans="10:10" x14ac:dyDescent="0.25">
      <c r="J866" s="172"/>
    </row>
    <row r="867" spans="10:10" x14ac:dyDescent="0.25">
      <c r="J867" s="172"/>
    </row>
    <row r="868" spans="10:10" x14ac:dyDescent="0.25">
      <c r="J868" s="172"/>
    </row>
    <row r="869" spans="10:10" x14ac:dyDescent="0.25">
      <c r="J869" s="172"/>
    </row>
    <row r="870" spans="10:10" x14ac:dyDescent="0.25">
      <c r="J870" s="172"/>
    </row>
    <row r="871" spans="10:10" x14ac:dyDescent="0.25">
      <c r="J871" s="172"/>
    </row>
    <row r="872" spans="10:10" x14ac:dyDescent="0.25">
      <c r="J872" s="172"/>
    </row>
    <row r="873" spans="10:10" x14ac:dyDescent="0.25">
      <c r="J873" s="172"/>
    </row>
    <row r="874" spans="10:10" x14ac:dyDescent="0.25">
      <c r="J874" s="172"/>
    </row>
    <row r="875" spans="10:10" x14ac:dyDescent="0.25">
      <c r="J875" s="172"/>
    </row>
    <row r="876" spans="10:10" x14ac:dyDescent="0.25">
      <c r="J876" s="172"/>
    </row>
    <row r="877" spans="10:10" x14ac:dyDescent="0.25">
      <c r="J877" s="172"/>
    </row>
    <row r="878" spans="10:10" x14ac:dyDescent="0.25">
      <c r="J878" s="172"/>
    </row>
    <row r="879" spans="10:10" x14ac:dyDescent="0.25">
      <c r="J879" s="172"/>
    </row>
    <row r="880" spans="10:10" x14ac:dyDescent="0.25">
      <c r="J880" s="172"/>
    </row>
    <row r="881" spans="10:10" x14ac:dyDescent="0.25">
      <c r="J881" s="172"/>
    </row>
    <row r="882" spans="10:10" x14ac:dyDescent="0.25">
      <c r="J882" s="172"/>
    </row>
    <row r="883" spans="10:10" x14ac:dyDescent="0.25">
      <c r="J883" s="172"/>
    </row>
    <row r="884" spans="10:10" x14ac:dyDescent="0.25">
      <c r="J884" s="172"/>
    </row>
    <row r="885" spans="10:10" x14ac:dyDescent="0.25">
      <c r="J885" s="172"/>
    </row>
    <row r="886" spans="10:10" x14ac:dyDescent="0.25">
      <c r="J886" s="172"/>
    </row>
    <row r="887" spans="10:10" x14ac:dyDescent="0.25">
      <c r="J887" s="172"/>
    </row>
    <row r="888" spans="10:10" x14ac:dyDescent="0.25">
      <c r="J888" s="172"/>
    </row>
    <row r="889" spans="10:10" x14ac:dyDescent="0.25">
      <c r="J889" s="172"/>
    </row>
    <row r="890" spans="10:10" x14ac:dyDescent="0.25">
      <c r="J890" s="172"/>
    </row>
    <row r="891" spans="10:10" x14ac:dyDescent="0.25">
      <c r="J891" s="172"/>
    </row>
    <row r="892" spans="10:10" x14ac:dyDescent="0.25">
      <c r="J892" s="172"/>
    </row>
    <row r="893" spans="10:10" x14ac:dyDescent="0.25">
      <c r="J893" s="172"/>
    </row>
    <row r="894" spans="10:10" x14ac:dyDescent="0.25">
      <c r="J894" s="172"/>
    </row>
    <row r="895" spans="10:10" x14ac:dyDescent="0.25">
      <c r="J895" s="172"/>
    </row>
    <row r="896" spans="10:10" x14ac:dyDescent="0.25">
      <c r="J896" s="172"/>
    </row>
    <row r="897" spans="10:10" x14ac:dyDescent="0.25">
      <c r="J897" s="172"/>
    </row>
    <row r="898" spans="10:10" x14ac:dyDescent="0.25">
      <c r="J898" s="172"/>
    </row>
    <row r="899" spans="10:10" x14ac:dyDescent="0.25">
      <c r="J899" s="172"/>
    </row>
    <row r="900" spans="10:10" x14ac:dyDescent="0.25">
      <c r="J900" s="172"/>
    </row>
    <row r="901" spans="10:10" x14ac:dyDescent="0.25">
      <c r="J901" s="172"/>
    </row>
    <row r="902" spans="10:10" x14ac:dyDescent="0.25">
      <c r="J902" s="172"/>
    </row>
    <row r="903" spans="10:10" x14ac:dyDescent="0.25">
      <c r="J903" s="172"/>
    </row>
    <row r="904" spans="10:10" x14ac:dyDescent="0.25">
      <c r="J904" s="172"/>
    </row>
    <row r="905" spans="10:10" x14ac:dyDescent="0.25">
      <c r="J905" s="172"/>
    </row>
    <row r="906" spans="10:10" x14ac:dyDescent="0.25">
      <c r="J906" s="172"/>
    </row>
    <row r="907" spans="10:10" x14ac:dyDescent="0.25">
      <c r="J907" s="172"/>
    </row>
    <row r="908" spans="10:10" x14ac:dyDescent="0.25">
      <c r="J908" s="172"/>
    </row>
    <row r="909" spans="10:10" x14ac:dyDescent="0.25">
      <c r="J909" s="172"/>
    </row>
    <row r="910" spans="10:10" x14ac:dyDescent="0.25">
      <c r="J910" s="172"/>
    </row>
    <row r="911" spans="10:10" x14ac:dyDescent="0.25">
      <c r="J911" s="172"/>
    </row>
    <row r="912" spans="10:10" x14ac:dyDescent="0.25">
      <c r="J912" s="172"/>
    </row>
    <row r="913" spans="10:10" x14ac:dyDescent="0.25">
      <c r="J913" s="172"/>
    </row>
    <row r="914" spans="10:10" x14ac:dyDescent="0.25">
      <c r="J914" s="172"/>
    </row>
    <row r="915" spans="10:10" x14ac:dyDescent="0.25">
      <c r="J915" s="172"/>
    </row>
    <row r="916" spans="10:10" x14ac:dyDescent="0.25">
      <c r="J916" s="172"/>
    </row>
    <row r="917" spans="10:10" x14ac:dyDescent="0.25">
      <c r="J917" s="172"/>
    </row>
    <row r="918" spans="10:10" x14ac:dyDescent="0.25">
      <c r="J918" s="172"/>
    </row>
    <row r="919" spans="10:10" x14ac:dyDescent="0.25">
      <c r="J919" s="172"/>
    </row>
    <row r="920" spans="10:10" x14ac:dyDescent="0.25">
      <c r="J920" s="172"/>
    </row>
    <row r="921" spans="10:10" x14ac:dyDescent="0.25">
      <c r="J921" s="172"/>
    </row>
    <row r="922" spans="10:10" x14ac:dyDescent="0.25">
      <c r="J922" s="172"/>
    </row>
    <row r="923" spans="10:10" x14ac:dyDescent="0.25">
      <c r="J923" s="172"/>
    </row>
    <row r="924" spans="10:10" x14ac:dyDescent="0.25">
      <c r="J924" s="172"/>
    </row>
    <row r="925" spans="10:10" x14ac:dyDescent="0.25">
      <c r="J925" s="172"/>
    </row>
    <row r="926" spans="10:10" x14ac:dyDescent="0.25">
      <c r="J926" s="172"/>
    </row>
    <row r="927" spans="10:10" x14ac:dyDescent="0.25">
      <c r="J927" s="172"/>
    </row>
    <row r="928" spans="10:10" x14ac:dyDescent="0.25">
      <c r="J928" s="172"/>
    </row>
    <row r="929" spans="10:10" x14ac:dyDescent="0.25">
      <c r="J929" s="172"/>
    </row>
    <row r="930" spans="10:10" x14ac:dyDescent="0.25">
      <c r="J930" s="172"/>
    </row>
    <row r="931" spans="10:10" x14ac:dyDescent="0.25">
      <c r="J931" s="172"/>
    </row>
    <row r="932" spans="10:10" x14ac:dyDescent="0.25">
      <c r="J932" s="172"/>
    </row>
    <row r="933" spans="10:10" x14ac:dyDescent="0.25">
      <c r="J933" s="172"/>
    </row>
    <row r="934" spans="10:10" x14ac:dyDescent="0.25">
      <c r="J934" s="172"/>
    </row>
    <row r="935" spans="10:10" x14ac:dyDescent="0.25">
      <c r="J935" s="172"/>
    </row>
    <row r="936" spans="10:10" x14ac:dyDescent="0.25">
      <c r="J936" s="172"/>
    </row>
    <row r="937" spans="10:10" x14ac:dyDescent="0.25">
      <c r="J937" s="172"/>
    </row>
    <row r="938" spans="10:10" x14ac:dyDescent="0.25">
      <c r="J938" s="172"/>
    </row>
    <row r="939" spans="10:10" x14ac:dyDescent="0.25">
      <c r="J939" s="172"/>
    </row>
    <row r="940" spans="10:10" x14ac:dyDescent="0.25">
      <c r="J940" s="172"/>
    </row>
    <row r="941" spans="10:10" x14ac:dyDescent="0.25">
      <c r="J941" s="172"/>
    </row>
    <row r="942" spans="10:10" x14ac:dyDescent="0.25">
      <c r="J942" s="172"/>
    </row>
    <row r="943" spans="10:10" x14ac:dyDescent="0.25">
      <c r="J943" s="172"/>
    </row>
    <row r="944" spans="10:10" x14ac:dyDescent="0.25">
      <c r="J944" s="172"/>
    </row>
    <row r="945" spans="10:10" x14ac:dyDescent="0.25">
      <c r="J945" s="172"/>
    </row>
    <row r="946" spans="10:10" x14ac:dyDescent="0.25">
      <c r="J946" s="172"/>
    </row>
    <row r="947" spans="10:10" x14ac:dyDescent="0.25">
      <c r="J947" s="172"/>
    </row>
    <row r="948" spans="10:10" x14ac:dyDescent="0.25">
      <c r="J948" s="172"/>
    </row>
    <row r="949" spans="10:10" x14ac:dyDescent="0.25">
      <c r="J949" s="172"/>
    </row>
    <row r="950" spans="10:10" x14ac:dyDescent="0.25">
      <c r="J950" s="172"/>
    </row>
    <row r="951" spans="10:10" x14ac:dyDescent="0.25">
      <c r="J951" s="172"/>
    </row>
    <row r="952" spans="10:10" x14ac:dyDescent="0.25">
      <c r="J952" s="172"/>
    </row>
    <row r="953" spans="10:10" x14ac:dyDescent="0.25">
      <c r="J953" s="172"/>
    </row>
    <row r="954" spans="10:10" x14ac:dyDescent="0.25">
      <c r="J954" s="172"/>
    </row>
    <row r="955" spans="10:10" x14ac:dyDescent="0.25">
      <c r="J955" s="172"/>
    </row>
    <row r="956" spans="10:10" x14ac:dyDescent="0.25">
      <c r="J956" s="172"/>
    </row>
    <row r="957" spans="10:10" x14ac:dyDescent="0.25">
      <c r="J957" s="172"/>
    </row>
    <row r="958" spans="10:10" x14ac:dyDescent="0.25">
      <c r="J958" s="172"/>
    </row>
    <row r="959" spans="10:10" x14ac:dyDescent="0.25">
      <c r="J959" s="172"/>
    </row>
    <row r="960" spans="10:10" x14ac:dyDescent="0.25">
      <c r="J960" s="172"/>
    </row>
    <row r="961" spans="10:10" x14ac:dyDescent="0.25">
      <c r="J961" s="172"/>
    </row>
    <row r="962" spans="10:10" x14ac:dyDescent="0.25">
      <c r="J962" s="172"/>
    </row>
    <row r="963" spans="10:10" x14ac:dyDescent="0.25">
      <c r="J963" s="172"/>
    </row>
    <row r="964" spans="10:10" x14ac:dyDescent="0.25">
      <c r="J964" s="172"/>
    </row>
    <row r="965" spans="10:10" x14ac:dyDescent="0.25">
      <c r="J965" s="172"/>
    </row>
    <row r="966" spans="10:10" x14ac:dyDescent="0.25">
      <c r="J966" s="172"/>
    </row>
    <row r="967" spans="10:10" x14ac:dyDescent="0.25">
      <c r="J967" s="172"/>
    </row>
    <row r="968" spans="10:10" x14ac:dyDescent="0.25">
      <c r="J968" s="172"/>
    </row>
    <row r="969" spans="10:10" x14ac:dyDescent="0.25">
      <c r="J969" s="172"/>
    </row>
    <row r="970" spans="10:10" x14ac:dyDescent="0.25">
      <c r="J970" s="172"/>
    </row>
    <row r="971" spans="10:10" x14ac:dyDescent="0.25">
      <c r="J971" s="172"/>
    </row>
    <row r="972" spans="10:10" x14ac:dyDescent="0.25">
      <c r="J972" s="172"/>
    </row>
    <row r="973" spans="10:10" x14ac:dyDescent="0.25">
      <c r="J973" s="172"/>
    </row>
    <row r="974" spans="10:10" x14ac:dyDescent="0.25">
      <c r="J974" s="172"/>
    </row>
    <row r="975" spans="10:10" x14ac:dyDescent="0.25">
      <c r="J975" s="172"/>
    </row>
    <row r="976" spans="10:10" x14ac:dyDescent="0.25">
      <c r="J976" s="172"/>
    </row>
    <row r="977" spans="10:10" x14ac:dyDescent="0.25">
      <c r="J977" s="172"/>
    </row>
    <row r="978" spans="10:10" x14ac:dyDescent="0.25">
      <c r="J978" s="172"/>
    </row>
    <row r="979" spans="10:10" x14ac:dyDescent="0.25">
      <c r="J979" s="172"/>
    </row>
    <row r="980" spans="10:10" x14ac:dyDescent="0.25">
      <c r="J980" s="172"/>
    </row>
    <row r="981" spans="10:10" x14ac:dyDescent="0.25">
      <c r="J981" s="172"/>
    </row>
    <row r="982" spans="10:10" x14ac:dyDescent="0.25">
      <c r="J982" s="172"/>
    </row>
    <row r="983" spans="10:10" x14ac:dyDescent="0.25">
      <c r="J983" s="172"/>
    </row>
    <row r="984" spans="10:10" x14ac:dyDescent="0.25">
      <c r="J984" s="172"/>
    </row>
    <row r="985" spans="10:10" x14ac:dyDescent="0.25">
      <c r="J985" s="172"/>
    </row>
    <row r="986" spans="10:10" x14ac:dyDescent="0.25">
      <c r="J986" s="172"/>
    </row>
    <row r="987" spans="10:10" x14ac:dyDescent="0.25">
      <c r="J987" s="172"/>
    </row>
    <row r="988" spans="10:10" x14ac:dyDescent="0.25">
      <c r="J988" s="172"/>
    </row>
    <row r="989" spans="10:10" x14ac:dyDescent="0.25">
      <c r="J989" s="172"/>
    </row>
    <row r="990" spans="10:10" x14ac:dyDescent="0.25">
      <c r="J990" s="172"/>
    </row>
    <row r="991" spans="10:10" x14ac:dyDescent="0.25">
      <c r="J991" s="172"/>
    </row>
    <row r="992" spans="10:10" x14ac:dyDescent="0.25">
      <c r="J992" s="172"/>
    </row>
    <row r="993" spans="10:10" x14ac:dyDescent="0.25">
      <c r="J993" s="172"/>
    </row>
    <row r="994" spans="10:10" x14ac:dyDescent="0.25">
      <c r="J994" s="172"/>
    </row>
    <row r="995" spans="10:10" x14ac:dyDescent="0.25">
      <c r="J995" s="172"/>
    </row>
    <row r="996" spans="10:10" x14ac:dyDescent="0.25">
      <c r="J996" s="172"/>
    </row>
    <row r="997" spans="10:10" x14ac:dyDescent="0.25">
      <c r="J997" s="172"/>
    </row>
    <row r="998" spans="10:10" x14ac:dyDescent="0.25">
      <c r="J998" s="172"/>
    </row>
    <row r="999" spans="10:10" x14ac:dyDescent="0.25">
      <c r="J999" s="172"/>
    </row>
    <row r="1000" spans="10:10" x14ac:dyDescent="0.25">
      <c r="J1000" s="172"/>
    </row>
    <row r="1001" spans="10:10" x14ac:dyDescent="0.25">
      <c r="J1001" s="172"/>
    </row>
    <row r="1002" spans="10:10" x14ac:dyDescent="0.25">
      <c r="J1002" s="172"/>
    </row>
    <row r="1003" spans="10:10" x14ac:dyDescent="0.25">
      <c r="J1003" s="172"/>
    </row>
    <row r="1004" spans="10:10" x14ac:dyDescent="0.25">
      <c r="J1004" s="172"/>
    </row>
    <row r="1005" spans="10:10" x14ac:dyDescent="0.25">
      <c r="J1005" s="172"/>
    </row>
    <row r="1006" spans="10:10" x14ac:dyDescent="0.25">
      <c r="J1006" s="172"/>
    </row>
    <row r="1007" spans="10:10" x14ac:dyDescent="0.25">
      <c r="J1007" s="172"/>
    </row>
    <row r="1008" spans="10:10" x14ac:dyDescent="0.25">
      <c r="J1008" s="172"/>
    </row>
    <row r="1009" spans="10:10" x14ac:dyDescent="0.25">
      <c r="J1009" s="172"/>
    </row>
    <row r="1010" spans="10:10" x14ac:dyDescent="0.25">
      <c r="J1010" s="172"/>
    </row>
    <row r="1011" spans="10:10" x14ac:dyDescent="0.25">
      <c r="J1011" s="172"/>
    </row>
    <row r="1012" spans="10:10" x14ac:dyDescent="0.25">
      <c r="J1012" s="172"/>
    </row>
    <row r="1013" spans="10:10" x14ac:dyDescent="0.25">
      <c r="J1013" s="172"/>
    </row>
    <row r="1014" spans="10:10" x14ac:dyDescent="0.25">
      <c r="J1014" s="172"/>
    </row>
    <row r="1015" spans="10:10" x14ac:dyDescent="0.25">
      <c r="J1015" s="172"/>
    </row>
    <row r="1016" spans="10:10" x14ac:dyDescent="0.25">
      <c r="J1016" s="172"/>
    </row>
    <row r="1017" spans="10:10" x14ac:dyDescent="0.25">
      <c r="J1017" s="172"/>
    </row>
    <row r="1018" spans="10:10" x14ac:dyDescent="0.25">
      <c r="J1018" s="172"/>
    </row>
    <row r="1019" spans="10:10" x14ac:dyDescent="0.25">
      <c r="J1019" s="172"/>
    </row>
    <row r="1020" spans="10:10" x14ac:dyDescent="0.25">
      <c r="J1020" s="172"/>
    </row>
    <row r="1021" spans="10:10" x14ac:dyDescent="0.25">
      <c r="J1021" s="172"/>
    </row>
    <row r="1022" spans="10:10" x14ac:dyDescent="0.25">
      <c r="J1022" s="172"/>
    </row>
    <row r="1023" spans="10:10" x14ac:dyDescent="0.25">
      <c r="J1023" s="172"/>
    </row>
    <row r="1024" spans="10:10" x14ac:dyDescent="0.25">
      <c r="J1024" s="172"/>
    </row>
    <row r="1025" spans="10:10" x14ac:dyDescent="0.25">
      <c r="J1025" s="172"/>
    </row>
    <row r="1026" spans="10:10" x14ac:dyDescent="0.25">
      <c r="J1026" s="172"/>
    </row>
    <row r="1027" spans="10:10" x14ac:dyDescent="0.25">
      <c r="J1027" s="172"/>
    </row>
    <row r="1028" spans="10:10" x14ac:dyDescent="0.25">
      <c r="J1028" s="172"/>
    </row>
    <row r="1029" spans="10:10" x14ac:dyDescent="0.25">
      <c r="J1029" s="172"/>
    </row>
    <row r="1030" spans="10:10" x14ac:dyDescent="0.25">
      <c r="J1030" s="172"/>
    </row>
    <row r="1031" spans="10:10" x14ac:dyDescent="0.25">
      <c r="J1031" s="172"/>
    </row>
    <row r="1032" spans="10:10" x14ac:dyDescent="0.25">
      <c r="J1032" s="172"/>
    </row>
    <row r="1033" spans="10:10" x14ac:dyDescent="0.25">
      <c r="J1033" s="172"/>
    </row>
    <row r="1034" spans="10:10" x14ac:dyDescent="0.25">
      <c r="J1034" s="172"/>
    </row>
    <row r="1035" spans="10:10" x14ac:dyDescent="0.25">
      <c r="J1035" s="172"/>
    </row>
    <row r="1036" spans="10:10" x14ac:dyDescent="0.25">
      <c r="J1036" s="172"/>
    </row>
    <row r="1037" spans="10:10" x14ac:dyDescent="0.25">
      <c r="J1037" s="172"/>
    </row>
    <row r="1038" spans="10:10" x14ac:dyDescent="0.25">
      <c r="J1038" s="172"/>
    </row>
    <row r="1039" spans="10:10" x14ac:dyDescent="0.25">
      <c r="J1039" s="172"/>
    </row>
    <row r="1040" spans="10:10" x14ac:dyDescent="0.25">
      <c r="J1040" s="172"/>
    </row>
    <row r="1041" spans="10:10" x14ac:dyDescent="0.25">
      <c r="J1041" s="172"/>
    </row>
    <row r="1042" spans="10:10" x14ac:dyDescent="0.25">
      <c r="J1042" s="172"/>
    </row>
    <row r="1043" spans="10:10" x14ac:dyDescent="0.25">
      <c r="J1043" s="172"/>
    </row>
    <row r="1044" spans="10:10" x14ac:dyDescent="0.25">
      <c r="J1044" s="172"/>
    </row>
    <row r="1045" spans="10:10" x14ac:dyDescent="0.25">
      <c r="J1045" s="172"/>
    </row>
    <row r="1046" spans="10:10" x14ac:dyDescent="0.25">
      <c r="J1046" s="172"/>
    </row>
    <row r="1047" spans="10:10" x14ac:dyDescent="0.25">
      <c r="J1047" s="172"/>
    </row>
    <row r="1048" spans="10:10" x14ac:dyDescent="0.25">
      <c r="J1048" s="172"/>
    </row>
    <row r="1049" spans="10:10" x14ac:dyDescent="0.25">
      <c r="J1049" s="172"/>
    </row>
    <row r="1050" spans="10:10" x14ac:dyDescent="0.25">
      <c r="J1050" s="172"/>
    </row>
    <row r="1051" spans="10:10" x14ac:dyDescent="0.25">
      <c r="J1051" s="172"/>
    </row>
    <row r="1052" spans="10:10" x14ac:dyDescent="0.25">
      <c r="J1052" s="172"/>
    </row>
    <row r="1053" spans="10:10" x14ac:dyDescent="0.25">
      <c r="J1053" s="172"/>
    </row>
    <row r="1054" spans="10:10" x14ac:dyDescent="0.25">
      <c r="J1054" s="172"/>
    </row>
    <row r="1055" spans="10:10" x14ac:dyDescent="0.25">
      <c r="J1055" s="172"/>
    </row>
    <row r="1056" spans="10:10" x14ac:dyDescent="0.25">
      <c r="J1056" s="172"/>
    </row>
    <row r="1057" spans="10:10" x14ac:dyDescent="0.25">
      <c r="J1057" s="172"/>
    </row>
    <row r="1058" spans="10:10" x14ac:dyDescent="0.25">
      <c r="J1058" s="172"/>
    </row>
    <row r="1059" spans="10:10" x14ac:dyDescent="0.25">
      <c r="J1059" s="172"/>
    </row>
    <row r="1060" spans="10:10" x14ac:dyDescent="0.25">
      <c r="J1060" s="172"/>
    </row>
    <row r="1061" spans="10:10" x14ac:dyDescent="0.25">
      <c r="J1061" s="172"/>
    </row>
    <row r="1062" spans="10:10" x14ac:dyDescent="0.25">
      <c r="J1062" s="172"/>
    </row>
    <row r="1063" spans="10:10" x14ac:dyDescent="0.25">
      <c r="J1063" s="172"/>
    </row>
    <row r="1064" spans="10:10" x14ac:dyDescent="0.25">
      <c r="J1064" s="172"/>
    </row>
    <row r="1065" spans="10:10" x14ac:dyDescent="0.25">
      <c r="J1065" s="172"/>
    </row>
    <row r="1066" spans="10:10" x14ac:dyDescent="0.25">
      <c r="J1066" s="172"/>
    </row>
    <row r="1067" spans="10:10" x14ac:dyDescent="0.25">
      <c r="J1067" s="172"/>
    </row>
    <row r="1068" spans="10:10" x14ac:dyDescent="0.25">
      <c r="J1068" s="172"/>
    </row>
    <row r="1069" spans="10:10" x14ac:dyDescent="0.25">
      <c r="J1069" s="172"/>
    </row>
    <row r="1070" spans="10:10" x14ac:dyDescent="0.25">
      <c r="J1070" s="172"/>
    </row>
    <row r="1071" spans="10:10" x14ac:dyDescent="0.25">
      <c r="J1071" s="172"/>
    </row>
    <row r="1072" spans="10:10" x14ac:dyDescent="0.25">
      <c r="J1072" s="172"/>
    </row>
    <row r="1073" spans="10:10" x14ac:dyDescent="0.25">
      <c r="J1073" s="172"/>
    </row>
    <row r="1074" spans="10:10" x14ac:dyDescent="0.25">
      <c r="J1074" s="172"/>
    </row>
    <row r="1075" spans="10:10" x14ac:dyDescent="0.25">
      <c r="J1075" s="172"/>
    </row>
    <row r="1076" spans="10:10" x14ac:dyDescent="0.25">
      <c r="J1076" s="172"/>
    </row>
    <row r="1077" spans="10:10" x14ac:dyDescent="0.25">
      <c r="J1077" s="172"/>
    </row>
    <row r="1078" spans="10:10" x14ac:dyDescent="0.25">
      <c r="J1078" s="172"/>
    </row>
    <row r="1079" spans="10:10" x14ac:dyDescent="0.25">
      <c r="J1079" s="172"/>
    </row>
    <row r="1080" spans="10:10" x14ac:dyDescent="0.25">
      <c r="J1080" s="172"/>
    </row>
    <row r="1081" spans="10:10" x14ac:dyDescent="0.25">
      <c r="J1081" s="172"/>
    </row>
    <row r="1082" spans="10:10" x14ac:dyDescent="0.25">
      <c r="J1082" s="172"/>
    </row>
    <row r="1083" spans="10:10" x14ac:dyDescent="0.25">
      <c r="J1083" s="172"/>
    </row>
    <row r="1084" spans="10:10" x14ac:dyDescent="0.25">
      <c r="J1084" s="172"/>
    </row>
    <row r="1085" spans="10:10" x14ac:dyDescent="0.25">
      <c r="J1085" s="172"/>
    </row>
    <row r="1086" spans="10:10" x14ac:dyDescent="0.25">
      <c r="J1086" s="172"/>
    </row>
    <row r="1087" spans="10:10" x14ac:dyDescent="0.25">
      <c r="J1087" s="172"/>
    </row>
    <row r="1088" spans="10:10" x14ac:dyDescent="0.25">
      <c r="J1088" s="172"/>
    </row>
    <row r="1089" spans="10:10" x14ac:dyDescent="0.25">
      <c r="J1089" s="172"/>
    </row>
    <row r="1090" spans="10:10" x14ac:dyDescent="0.25">
      <c r="J1090" s="172"/>
    </row>
    <row r="1091" spans="10:10" x14ac:dyDescent="0.25">
      <c r="J1091" s="172"/>
    </row>
    <row r="1092" spans="10:10" x14ac:dyDescent="0.25">
      <c r="J1092" s="172"/>
    </row>
    <row r="1093" spans="10:10" x14ac:dyDescent="0.25">
      <c r="J1093" s="172"/>
    </row>
    <row r="1094" spans="10:10" x14ac:dyDescent="0.25">
      <c r="J1094" s="172"/>
    </row>
    <row r="1095" spans="10:10" x14ac:dyDescent="0.25">
      <c r="J1095" s="172"/>
    </row>
    <row r="1096" spans="10:10" x14ac:dyDescent="0.25">
      <c r="J1096" s="172"/>
    </row>
    <row r="1097" spans="10:10" x14ac:dyDescent="0.25">
      <c r="J1097" s="172"/>
    </row>
    <row r="1098" spans="10:10" x14ac:dyDescent="0.25">
      <c r="J1098" s="172"/>
    </row>
    <row r="1099" spans="10:10" x14ac:dyDescent="0.25">
      <c r="J1099" s="172"/>
    </row>
    <row r="1100" spans="10:10" x14ac:dyDescent="0.25">
      <c r="J1100" s="172"/>
    </row>
    <row r="1101" spans="10:10" x14ac:dyDescent="0.25">
      <c r="J1101" s="172"/>
    </row>
    <row r="1102" spans="10:10" x14ac:dyDescent="0.25">
      <c r="J1102" s="172"/>
    </row>
    <row r="1103" spans="10:10" x14ac:dyDescent="0.25">
      <c r="J1103" s="172"/>
    </row>
    <row r="1104" spans="10:10" x14ac:dyDescent="0.25">
      <c r="J1104" s="172"/>
    </row>
    <row r="1105" spans="10:10" x14ac:dyDescent="0.25">
      <c r="J1105" s="172"/>
    </row>
    <row r="1106" spans="10:10" x14ac:dyDescent="0.25">
      <c r="J1106" s="172"/>
    </row>
    <row r="1107" spans="10:10" x14ac:dyDescent="0.25">
      <c r="J1107" s="172"/>
    </row>
    <row r="1108" spans="10:10" x14ac:dyDescent="0.25">
      <c r="J1108" s="172"/>
    </row>
    <row r="1109" spans="10:10" x14ac:dyDescent="0.25">
      <c r="J1109" s="172"/>
    </row>
    <row r="1110" spans="10:10" x14ac:dyDescent="0.25">
      <c r="J1110" s="172"/>
    </row>
    <row r="1111" spans="10:10" x14ac:dyDescent="0.25">
      <c r="J1111" s="172"/>
    </row>
    <row r="1112" spans="10:10" x14ac:dyDescent="0.25">
      <c r="J1112" s="172"/>
    </row>
    <row r="1113" spans="10:10" x14ac:dyDescent="0.25">
      <c r="J1113" s="172"/>
    </row>
    <row r="1114" spans="10:10" x14ac:dyDescent="0.25">
      <c r="J1114" s="172"/>
    </row>
    <row r="1115" spans="10:10" x14ac:dyDescent="0.25">
      <c r="J1115" s="172"/>
    </row>
    <row r="1116" spans="10:10" x14ac:dyDescent="0.25">
      <c r="J1116" s="172"/>
    </row>
    <row r="1117" spans="10:10" x14ac:dyDescent="0.25">
      <c r="J1117" s="172"/>
    </row>
    <row r="1118" spans="10:10" x14ac:dyDescent="0.25">
      <c r="J1118" s="172"/>
    </row>
    <row r="1119" spans="10:10" x14ac:dyDescent="0.25">
      <c r="J1119" s="172"/>
    </row>
    <row r="1120" spans="10:10" x14ac:dyDescent="0.25">
      <c r="J1120" s="172"/>
    </row>
    <row r="1121" spans="10:10" x14ac:dyDescent="0.25">
      <c r="J1121" s="172"/>
    </row>
    <row r="1122" spans="10:10" x14ac:dyDescent="0.25">
      <c r="J1122" s="172"/>
    </row>
    <row r="1123" spans="10:10" x14ac:dyDescent="0.25">
      <c r="J1123" s="172"/>
    </row>
    <row r="1124" spans="10:10" x14ac:dyDescent="0.25">
      <c r="J1124" s="172"/>
    </row>
    <row r="1125" spans="10:10" x14ac:dyDescent="0.25">
      <c r="J1125" s="172"/>
    </row>
    <row r="1126" spans="10:10" x14ac:dyDescent="0.25">
      <c r="J1126" s="172"/>
    </row>
    <row r="1127" spans="10:10" x14ac:dyDescent="0.25">
      <c r="J1127" s="172"/>
    </row>
    <row r="1128" spans="10:10" x14ac:dyDescent="0.25">
      <c r="J1128" s="172"/>
    </row>
    <row r="1129" spans="10:10" x14ac:dyDescent="0.25">
      <c r="J1129" s="172"/>
    </row>
    <row r="1130" spans="10:10" x14ac:dyDescent="0.25">
      <c r="J1130" s="172"/>
    </row>
    <row r="1131" spans="10:10" x14ac:dyDescent="0.25">
      <c r="J1131" s="172"/>
    </row>
    <row r="1132" spans="10:10" x14ac:dyDescent="0.25">
      <c r="J1132" s="172"/>
    </row>
    <row r="1133" spans="10:10" x14ac:dyDescent="0.25">
      <c r="J1133" s="172"/>
    </row>
    <row r="1134" spans="10:10" x14ac:dyDescent="0.25">
      <c r="J1134" s="172"/>
    </row>
    <row r="1135" spans="10:10" x14ac:dyDescent="0.25">
      <c r="J1135" s="172"/>
    </row>
    <row r="1136" spans="10:10" x14ac:dyDescent="0.25">
      <c r="J1136" s="172"/>
    </row>
    <row r="1137" spans="10:10" x14ac:dyDescent="0.25">
      <c r="J1137" s="172"/>
    </row>
    <row r="1138" spans="10:10" x14ac:dyDescent="0.25">
      <c r="J1138" s="172"/>
    </row>
    <row r="1139" spans="10:10" x14ac:dyDescent="0.25">
      <c r="J1139" s="172"/>
    </row>
    <row r="1140" spans="10:10" x14ac:dyDescent="0.25">
      <c r="J1140" s="172"/>
    </row>
    <row r="1141" spans="10:10" x14ac:dyDescent="0.25">
      <c r="J1141" s="172"/>
    </row>
    <row r="1142" spans="10:10" x14ac:dyDescent="0.25">
      <c r="J1142" s="172"/>
    </row>
    <row r="1143" spans="10:10" x14ac:dyDescent="0.25">
      <c r="J1143" s="172"/>
    </row>
    <row r="1144" spans="10:10" x14ac:dyDescent="0.25">
      <c r="J1144" s="172"/>
    </row>
    <row r="1145" spans="10:10" x14ac:dyDescent="0.25">
      <c r="J1145" s="172"/>
    </row>
    <row r="1146" spans="10:10" x14ac:dyDescent="0.25">
      <c r="J1146" s="172"/>
    </row>
    <row r="1147" spans="10:10" x14ac:dyDescent="0.25">
      <c r="J1147" s="172"/>
    </row>
    <row r="1148" spans="10:10" x14ac:dyDescent="0.25">
      <c r="J1148" s="172"/>
    </row>
    <row r="1149" spans="10:10" x14ac:dyDescent="0.25">
      <c r="J1149" s="172"/>
    </row>
    <row r="1150" spans="10:10" x14ac:dyDescent="0.25">
      <c r="J1150" s="172"/>
    </row>
    <row r="1151" spans="10:10" x14ac:dyDescent="0.25">
      <c r="J1151" s="172"/>
    </row>
    <row r="1152" spans="10:10" x14ac:dyDescent="0.25">
      <c r="J1152" s="172"/>
    </row>
    <row r="1153" spans="10:10" x14ac:dyDescent="0.25">
      <c r="J1153" s="172"/>
    </row>
    <row r="1154" spans="10:10" x14ac:dyDescent="0.25">
      <c r="J1154" s="172"/>
    </row>
    <row r="1155" spans="10:10" x14ac:dyDescent="0.25">
      <c r="J1155" s="172"/>
    </row>
    <row r="1156" spans="10:10" x14ac:dyDescent="0.25">
      <c r="J1156" s="172"/>
    </row>
    <row r="1157" spans="10:10" x14ac:dyDescent="0.25">
      <c r="J1157" s="172"/>
    </row>
    <row r="1158" spans="10:10" x14ac:dyDescent="0.25">
      <c r="J1158" s="172"/>
    </row>
    <row r="1159" spans="10:10" x14ac:dyDescent="0.25">
      <c r="J1159" s="172"/>
    </row>
    <row r="1160" spans="10:10" x14ac:dyDescent="0.25">
      <c r="J1160" s="172"/>
    </row>
    <row r="1161" spans="10:10" x14ac:dyDescent="0.25">
      <c r="J1161" s="172"/>
    </row>
    <row r="1162" spans="10:10" x14ac:dyDescent="0.25">
      <c r="J1162" s="172"/>
    </row>
    <row r="1163" spans="10:10" x14ac:dyDescent="0.25">
      <c r="J1163" s="172"/>
    </row>
    <row r="1164" spans="10:10" x14ac:dyDescent="0.25">
      <c r="J1164" s="172"/>
    </row>
    <row r="1165" spans="10:10" x14ac:dyDescent="0.25">
      <c r="J1165" s="172"/>
    </row>
    <row r="1166" spans="10:10" x14ac:dyDescent="0.25">
      <c r="J1166" s="172"/>
    </row>
    <row r="1167" spans="10:10" x14ac:dyDescent="0.25">
      <c r="J1167" s="172"/>
    </row>
    <row r="1168" spans="10:10" x14ac:dyDescent="0.25">
      <c r="J1168" s="172"/>
    </row>
    <row r="1169" spans="10:10" x14ac:dyDescent="0.25">
      <c r="J1169" s="172"/>
    </row>
    <row r="1170" spans="10:10" x14ac:dyDescent="0.25">
      <c r="J1170" s="172"/>
    </row>
    <row r="1171" spans="10:10" x14ac:dyDescent="0.25">
      <c r="J1171" s="172"/>
    </row>
    <row r="1172" spans="10:10" x14ac:dyDescent="0.25">
      <c r="J1172" s="172"/>
    </row>
    <row r="1173" spans="10:10" x14ac:dyDescent="0.25">
      <c r="J1173" s="172"/>
    </row>
    <row r="1174" spans="10:10" x14ac:dyDescent="0.25">
      <c r="J1174" s="172"/>
    </row>
    <row r="1175" spans="10:10" x14ac:dyDescent="0.25">
      <c r="J1175" s="172"/>
    </row>
    <row r="1176" spans="10:10" x14ac:dyDescent="0.25">
      <c r="J1176" s="172"/>
    </row>
    <row r="1177" spans="10:10" x14ac:dyDescent="0.25">
      <c r="J1177" s="172"/>
    </row>
    <row r="1178" spans="10:10" x14ac:dyDescent="0.25">
      <c r="J1178" s="172"/>
    </row>
    <row r="1179" spans="10:10" x14ac:dyDescent="0.25">
      <c r="J1179" s="172"/>
    </row>
    <row r="1180" spans="10:10" x14ac:dyDescent="0.25">
      <c r="J1180" s="172"/>
    </row>
    <row r="1181" spans="10:10" x14ac:dyDescent="0.25">
      <c r="J1181" s="172"/>
    </row>
    <row r="1182" spans="10:10" x14ac:dyDescent="0.25">
      <c r="J1182" s="172"/>
    </row>
    <row r="1183" spans="10:10" x14ac:dyDescent="0.25">
      <c r="J1183" s="172"/>
    </row>
    <row r="1184" spans="10:10" x14ac:dyDescent="0.25">
      <c r="J1184" s="172"/>
    </row>
    <row r="1185" spans="10:10" x14ac:dyDescent="0.25">
      <c r="J1185" s="172"/>
    </row>
    <row r="1186" spans="10:10" x14ac:dyDescent="0.25">
      <c r="J1186" s="172"/>
    </row>
    <row r="1187" spans="10:10" x14ac:dyDescent="0.25">
      <c r="J1187" s="172"/>
    </row>
    <row r="1188" spans="10:10" x14ac:dyDescent="0.25">
      <c r="J1188" s="172"/>
    </row>
    <row r="1189" spans="10:10" x14ac:dyDescent="0.25">
      <c r="J1189" s="172"/>
    </row>
    <row r="1190" spans="10:10" x14ac:dyDescent="0.25">
      <c r="J1190" s="172"/>
    </row>
    <row r="1191" spans="10:10" x14ac:dyDescent="0.25">
      <c r="J1191" s="172"/>
    </row>
    <row r="1192" spans="10:10" x14ac:dyDescent="0.25">
      <c r="J1192" s="172"/>
    </row>
    <row r="1193" spans="10:10" x14ac:dyDescent="0.25">
      <c r="J1193" s="172"/>
    </row>
    <row r="1194" spans="10:10" x14ac:dyDescent="0.25">
      <c r="J1194" s="172"/>
    </row>
    <row r="1195" spans="10:10" x14ac:dyDescent="0.25">
      <c r="J1195" s="172"/>
    </row>
    <row r="1196" spans="10:10" x14ac:dyDescent="0.25">
      <c r="J1196" s="172"/>
    </row>
    <row r="1197" spans="10:10" x14ac:dyDescent="0.25">
      <c r="J1197" s="172"/>
    </row>
    <row r="1198" spans="10:10" x14ac:dyDescent="0.25">
      <c r="J1198" s="172"/>
    </row>
    <row r="1199" spans="10:10" x14ac:dyDescent="0.25">
      <c r="J1199" s="172"/>
    </row>
    <row r="1200" spans="10:10" x14ac:dyDescent="0.25">
      <c r="J1200" s="172"/>
    </row>
    <row r="1201" spans="10:10" x14ac:dyDescent="0.25">
      <c r="J1201" s="172"/>
    </row>
    <row r="1202" spans="10:10" x14ac:dyDescent="0.25">
      <c r="J1202" s="172"/>
    </row>
    <row r="1203" spans="10:10" x14ac:dyDescent="0.25">
      <c r="J1203" s="172"/>
    </row>
    <row r="1204" spans="10:10" x14ac:dyDescent="0.25">
      <c r="J1204" s="172"/>
    </row>
    <row r="1205" spans="10:10" x14ac:dyDescent="0.25">
      <c r="J1205" s="172"/>
    </row>
    <row r="1206" spans="10:10" x14ac:dyDescent="0.25">
      <c r="J1206" s="172"/>
    </row>
    <row r="1207" spans="10:10" x14ac:dyDescent="0.25">
      <c r="J1207" s="172"/>
    </row>
    <row r="1208" spans="10:10" x14ac:dyDescent="0.25">
      <c r="J1208" s="172"/>
    </row>
    <row r="1209" spans="10:10" x14ac:dyDescent="0.25">
      <c r="J1209" s="172"/>
    </row>
    <row r="1210" spans="10:10" x14ac:dyDescent="0.25">
      <c r="J1210" s="172"/>
    </row>
    <row r="1211" spans="10:10" x14ac:dyDescent="0.25">
      <c r="J1211" s="172"/>
    </row>
    <row r="1212" spans="10:10" x14ac:dyDescent="0.25">
      <c r="J1212" s="172"/>
    </row>
    <row r="1213" spans="10:10" x14ac:dyDescent="0.25">
      <c r="J1213" s="172"/>
    </row>
    <row r="1214" spans="10:10" x14ac:dyDescent="0.25">
      <c r="J1214" s="172"/>
    </row>
    <row r="1215" spans="10:10" x14ac:dyDescent="0.25">
      <c r="J1215" s="172"/>
    </row>
    <row r="1216" spans="10:10" x14ac:dyDescent="0.25">
      <c r="J1216" s="172"/>
    </row>
    <row r="1217" spans="10:10" x14ac:dyDescent="0.25">
      <c r="J1217" s="172"/>
    </row>
    <row r="1218" spans="10:10" x14ac:dyDescent="0.25">
      <c r="J1218" s="172"/>
    </row>
    <row r="1219" spans="10:10" x14ac:dyDescent="0.25">
      <c r="J1219" s="172"/>
    </row>
    <row r="1220" spans="10:10" x14ac:dyDescent="0.25">
      <c r="J1220" s="172"/>
    </row>
    <row r="1221" spans="10:10" x14ac:dyDescent="0.25">
      <c r="J1221" s="172"/>
    </row>
    <row r="1222" spans="10:10" x14ac:dyDescent="0.25">
      <c r="J1222" s="172"/>
    </row>
    <row r="1223" spans="10:10" x14ac:dyDescent="0.25">
      <c r="J1223" s="172"/>
    </row>
    <row r="1224" spans="10:10" x14ac:dyDescent="0.25">
      <c r="J1224" s="172"/>
    </row>
    <row r="1225" spans="10:10" x14ac:dyDescent="0.25">
      <c r="J1225" s="172"/>
    </row>
    <row r="1226" spans="10:10" x14ac:dyDescent="0.25">
      <c r="J1226" s="172"/>
    </row>
    <row r="1227" spans="10:10" x14ac:dyDescent="0.25">
      <c r="J1227" s="172"/>
    </row>
    <row r="1228" spans="10:10" x14ac:dyDescent="0.25">
      <c r="J1228" s="172"/>
    </row>
    <row r="1229" spans="10:10" x14ac:dyDescent="0.25">
      <c r="J1229" s="172"/>
    </row>
    <row r="1230" spans="10:10" x14ac:dyDescent="0.25">
      <c r="J1230" s="172"/>
    </row>
    <row r="1231" spans="10:10" x14ac:dyDescent="0.25">
      <c r="J1231" s="172"/>
    </row>
    <row r="1232" spans="10:10" x14ac:dyDescent="0.25">
      <c r="J1232" s="172"/>
    </row>
    <row r="1233" spans="10:10" x14ac:dyDescent="0.25">
      <c r="J1233" s="172"/>
    </row>
    <row r="1234" spans="10:10" x14ac:dyDescent="0.25">
      <c r="J1234" s="172"/>
    </row>
    <row r="1235" spans="10:10" x14ac:dyDescent="0.25">
      <c r="J1235" s="172"/>
    </row>
    <row r="1236" spans="10:10" x14ac:dyDescent="0.25">
      <c r="J1236" s="172"/>
    </row>
    <row r="1237" spans="10:10" x14ac:dyDescent="0.25">
      <c r="J1237" s="172"/>
    </row>
    <row r="1238" spans="10:10" x14ac:dyDescent="0.25">
      <c r="J1238" s="172"/>
    </row>
    <row r="1239" spans="10:10" x14ac:dyDescent="0.25">
      <c r="J1239" s="172"/>
    </row>
    <row r="1240" spans="10:10" x14ac:dyDescent="0.25">
      <c r="J1240" s="172"/>
    </row>
    <row r="1241" spans="10:10" x14ac:dyDescent="0.25">
      <c r="J1241" s="172"/>
    </row>
    <row r="1242" spans="10:10" x14ac:dyDescent="0.25">
      <c r="J1242" s="172"/>
    </row>
    <row r="1243" spans="10:10" x14ac:dyDescent="0.25">
      <c r="J1243" s="172"/>
    </row>
    <row r="1244" spans="10:10" x14ac:dyDescent="0.25">
      <c r="J1244" s="172"/>
    </row>
    <row r="1245" spans="10:10" x14ac:dyDescent="0.25">
      <c r="J1245" s="172"/>
    </row>
    <row r="1246" spans="10:10" x14ac:dyDescent="0.25">
      <c r="J1246" s="172"/>
    </row>
    <row r="1247" spans="10:10" x14ac:dyDescent="0.25">
      <c r="J1247" s="172"/>
    </row>
    <row r="1248" spans="10:10" x14ac:dyDescent="0.25">
      <c r="J1248" s="172"/>
    </row>
    <row r="1249" spans="10:10" x14ac:dyDescent="0.25">
      <c r="J1249" s="172"/>
    </row>
    <row r="1250" spans="10:10" x14ac:dyDescent="0.25">
      <c r="J1250" s="172"/>
    </row>
    <row r="1251" spans="10:10" x14ac:dyDescent="0.25">
      <c r="J1251" s="172"/>
    </row>
    <row r="1252" spans="10:10" x14ac:dyDescent="0.25">
      <c r="J1252" s="172"/>
    </row>
    <row r="1253" spans="10:10" x14ac:dyDescent="0.25">
      <c r="J1253" s="172"/>
    </row>
    <row r="1254" spans="10:10" x14ac:dyDescent="0.25">
      <c r="J1254" s="172"/>
    </row>
    <row r="1255" spans="10:10" x14ac:dyDescent="0.25">
      <c r="J1255" s="172"/>
    </row>
    <row r="1256" spans="10:10" x14ac:dyDescent="0.25">
      <c r="J1256" s="172"/>
    </row>
    <row r="1257" spans="10:10" x14ac:dyDescent="0.25">
      <c r="J1257" s="172"/>
    </row>
    <row r="1258" spans="10:10" x14ac:dyDescent="0.25">
      <c r="J1258" s="172"/>
    </row>
    <row r="1259" spans="10:10" x14ac:dyDescent="0.25">
      <c r="J1259" s="172"/>
    </row>
    <row r="1260" spans="10:10" x14ac:dyDescent="0.25">
      <c r="J1260" s="172"/>
    </row>
    <row r="1261" spans="10:10" x14ac:dyDescent="0.25">
      <c r="J1261" s="172"/>
    </row>
    <row r="1262" spans="10:10" x14ac:dyDescent="0.25">
      <c r="J1262" s="172"/>
    </row>
    <row r="1263" spans="10:10" x14ac:dyDescent="0.25">
      <c r="J1263" s="172"/>
    </row>
    <row r="1264" spans="10:10" x14ac:dyDescent="0.25">
      <c r="J1264" s="172"/>
    </row>
    <row r="1265" spans="10:10" x14ac:dyDescent="0.25">
      <c r="J1265" s="172"/>
    </row>
    <row r="1266" spans="10:10" x14ac:dyDescent="0.25">
      <c r="J1266" s="172"/>
    </row>
    <row r="1267" spans="10:10" x14ac:dyDescent="0.25">
      <c r="J1267" s="172"/>
    </row>
    <row r="1268" spans="10:10" x14ac:dyDescent="0.25">
      <c r="J1268" s="172"/>
    </row>
    <row r="1269" spans="10:10" x14ac:dyDescent="0.25">
      <c r="J1269" s="172"/>
    </row>
    <row r="1270" spans="10:10" x14ac:dyDescent="0.25">
      <c r="J1270" s="172"/>
    </row>
    <row r="1271" spans="10:10" x14ac:dyDescent="0.25">
      <c r="J1271" s="172"/>
    </row>
    <row r="1272" spans="10:10" x14ac:dyDescent="0.25">
      <c r="J1272" s="172"/>
    </row>
    <row r="1273" spans="10:10" x14ac:dyDescent="0.25">
      <c r="J1273" s="172"/>
    </row>
    <row r="1274" spans="10:10" x14ac:dyDescent="0.25">
      <c r="J1274" s="172"/>
    </row>
    <row r="1275" spans="10:10" x14ac:dyDescent="0.25">
      <c r="J1275" s="172"/>
    </row>
    <row r="1276" spans="10:10" x14ac:dyDescent="0.25">
      <c r="J1276" s="172"/>
    </row>
    <row r="1277" spans="10:10" x14ac:dyDescent="0.25">
      <c r="J1277" s="172"/>
    </row>
    <row r="1278" spans="10:10" x14ac:dyDescent="0.25">
      <c r="J1278" s="172"/>
    </row>
    <row r="1279" spans="10:10" x14ac:dyDescent="0.25">
      <c r="J1279" s="172"/>
    </row>
    <row r="1280" spans="10:10" x14ac:dyDescent="0.25">
      <c r="J1280" s="172"/>
    </row>
    <row r="1281" spans="10:10" x14ac:dyDescent="0.25">
      <c r="J1281" s="172"/>
    </row>
    <row r="1282" spans="10:10" x14ac:dyDescent="0.25">
      <c r="J1282" s="172"/>
    </row>
    <row r="1283" spans="10:10" x14ac:dyDescent="0.25">
      <c r="J1283" s="172"/>
    </row>
    <row r="1284" spans="10:10" x14ac:dyDescent="0.25">
      <c r="J1284" s="172"/>
    </row>
    <row r="1285" spans="10:10" x14ac:dyDescent="0.25">
      <c r="J1285" s="172"/>
    </row>
    <row r="1286" spans="10:10" x14ac:dyDescent="0.25">
      <c r="J1286" s="172"/>
    </row>
    <row r="1287" spans="10:10" x14ac:dyDescent="0.25">
      <c r="J1287" s="172"/>
    </row>
    <row r="1288" spans="10:10" x14ac:dyDescent="0.25">
      <c r="J1288" s="172"/>
    </row>
    <row r="1289" spans="10:10" x14ac:dyDescent="0.25">
      <c r="J1289" s="172"/>
    </row>
    <row r="1290" spans="10:10" x14ac:dyDescent="0.25">
      <c r="J1290" s="172"/>
    </row>
    <row r="1291" spans="10:10" x14ac:dyDescent="0.25">
      <c r="J1291" s="172"/>
    </row>
    <row r="1292" spans="10:10" x14ac:dyDescent="0.25">
      <c r="J1292" s="172"/>
    </row>
    <row r="1293" spans="10:10" x14ac:dyDescent="0.25">
      <c r="J1293" s="172"/>
    </row>
    <row r="1294" spans="10:10" x14ac:dyDescent="0.25">
      <c r="J1294" s="172"/>
    </row>
    <row r="1295" spans="10:10" x14ac:dyDescent="0.25">
      <c r="J1295" s="172"/>
    </row>
    <row r="1296" spans="10:10" x14ac:dyDescent="0.25">
      <c r="J1296" s="172"/>
    </row>
    <row r="1297" spans="10:10" x14ac:dyDescent="0.25">
      <c r="J1297" s="172"/>
    </row>
    <row r="1298" spans="10:10" x14ac:dyDescent="0.25">
      <c r="J1298" s="172"/>
    </row>
    <row r="1299" spans="10:10" x14ac:dyDescent="0.25">
      <c r="J1299" s="172"/>
    </row>
    <row r="1300" spans="10:10" x14ac:dyDescent="0.25">
      <c r="J1300" s="172"/>
    </row>
    <row r="1301" spans="10:10" x14ac:dyDescent="0.25">
      <c r="J1301" s="172"/>
    </row>
    <row r="1302" spans="10:10" x14ac:dyDescent="0.25">
      <c r="J1302" s="172"/>
    </row>
    <row r="1303" spans="10:10" x14ac:dyDescent="0.25">
      <c r="J1303" s="172"/>
    </row>
    <row r="1304" spans="10:10" x14ac:dyDescent="0.25">
      <c r="J1304" s="172"/>
    </row>
    <row r="1305" spans="10:10" x14ac:dyDescent="0.25">
      <c r="J1305" s="172"/>
    </row>
    <row r="1306" spans="10:10" x14ac:dyDescent="0.25">
      <c r="J1306" s="172"/>
    </row>
    <row r="1307" spans="10:10" x14ac:dyDescent="0.25">
      <c r="J1307" s="172"/>
    </row>
    <row r="1308" spans="10:10" x14ac:dyDescent="0.25">
      <c r="J1308" s="172"/>
    </row>
    <row r="1309" spans="10:10" x14ac:dyDescent="0.25">
      <c r="J1309" s="172"/>
    </row>
    <row r="1310" spans="10:10" x14ac:dyDescent="0.25">
      <c r="J1310" s="172"/>
    </row>
    <row r="1311" spans="10:10" x14ac:dyDescent="0.25">
      <c r="J1311" s="172"/>
    </row>
    <row r="1312" spans="10:10" x14ac:dyDescent="0.25">
      <c r="J1312" s="172"/>
    </row>
    <row r="1313" spans="10:10" x14ac:dyDescent="0.25">
      <c r="J1313" s="172"/>
    </row>
    <row r="1314" spans="10:10" x14ac:dyDescent="0.25">
      <c r="J1314" s="172"/>
    </row>
    <row r="1315" spans="10:10" x14ac:dyDescent="0.25">
      <c r="J1315" s="172"/>
    </row>
    <row r="1316" spans="10:10" x14ac:dyDescent="0.25">
      <c r="J1316" s="172"/>
    </row>
    <row r="1317" spans="10:10" x14ac:dyDescent="0.25">
      <c r="J1317" s="172"/>
    </row>
    <row r="1318" spans="10:10" x14ac:dyDescent="0.25">
      <c r="J1318" s="172"/>
    </row>
    <row r="1319" spans="10:10" x14ac:dyDescent="0.25">
      <c r="J1319" s="172"/>
    </row>
    <row r="1320" spans="10:10" x14ac:dyDescent="0.25">
      <c r="J1320" s="172"/>
    </row>
    <row r="1321" spans="10:10" x14ac:dyDescent="0.25">
      <c r="J1321" s="172"/>
    </row>
    <row r="1322" spans="10:10" x14ac:dyDescent="0.25">
      <c r="J1322" s="172"/>
    </row>
    <row r="1323" spans="10:10" x14ac:dyDescent="0.25">
      <c r="J1323" s="172"/>
    </row>
    <row r="1324" spans="10:10" x14ac:dyDescent="0.25">
      <c r="J1324" s="172"/>
    </row>
    <row r="1325" spans="10:10" x14ac:dyDescent="0.25">
      <c r="J1325" s="172"/>
    </row>
    <row r="1326" spans="10:10" x14ac:dyDescent="0.25">
      <c r="J1326" s="172"/>
    </row>
    <row r="1327" spans="10:10" x14ac:dyDescent="0.25">
      <c r="J1327" s="172"/>
    </row>
    <row r="1328" spans="10:10" x14ac:dyDescent="0.25">
      <c r="J1328" s="172"/>
    </row>
    <row r="1329" spans="10:10" x14ac:dyDescent="0.25">
      <c r="J1329" s="172"/>
    </row>
    <row r="1330" spans="10:10" x14ac:dyDescent="0.25">
      <c r="J1330" s="172"/>
    </row>
    <row r="1331" spans="10:10" x14ac:dyDescent="0.25">
      <c r="J1331" s="172"/>
    </row>
    <row r="1332" spans="10:10" x14ac:dyDescent="0.25">
      <c r="J1332" s="172"/>
    </row>
    <row r="1333" spans="10:10" x14ac:dyDescent="0.25">
      <c r="J1333" s="172"/>
    </row>
    <row r="1334" spans="10:10" x14ac:dyDescent="0.25">
      <c r="J1334" s="172"/>
    </row>
    <row r="1335" spans="10:10" x14ac:dyDescent="0.25">
      <c r="J1335" s="172"/>
    </row>
    <row r="1336" spans="10:10" x14ac:dyDescent="0.25">
      <c r="J1336" s="172"/>
    </row>
    <row r="1337" spans="10:10" x14ac:dyDescent="0.25">
      <c r="J1337" s="172"/>
    </row>
    <row r="1338" spans="10:10" x14ac:dyDescent="0.25">
      <c r="J1338" s="172"/>
    </row>
    <row r="1339" spans="10:10" x14ac:dyDescent="0.25">
      <c r="J1339" s="172"/>
    </row>
    <row r="1340" spans="10:10" x14ac:dyDescent="0.25">
      <c r="J1340" s="172"/>
    </row>
    <row r="1341" spans="10:10" x14ac:dyDescent="0.25">
      <c r="J1341" s="172"/>
    </row>
    <row r="1342" spans="10:10" x14ac:dyDescent="0.25">
      <c r="J1342" s="172"/>
    </row>
    <row r="1343" spans="10:10" x14ac:dyDescent="0.25">
      <c r="J1343" s="172"/>
    </row>
    <row r="1344" spans="10:10" x14ac:dyDescent="0.25">
      <c r="J1344" s="172"/>
    </row>
    <row r="1345" spans="10:10" x14ac:dyDescent="0.25">
      <c r="J1345" s="172"/>
    </row>
    <row r="1346" spans="10:10" x14ac:dyDescent="0.25">
      <c r="J1346" s="172"/>
    </row>
    <row r="1347" spans="10:10" x14ac:dyDescent="0.25">
      <c r="J1347" s="172"/>
    </row>
    <row r="1348" spans="10:10" x14ac:dyDescent="0.25">
      <c r="J1348" s="172"/>
    </row>
    <row r="1349" spans="10:10" x14ac:dyDescent="0.25">
      <c r="J1349" s="172"/>
    </row>
    <row r="1350" spans="10:10" x14ac:dyDescent="0.25">
      <c r="J1350" s="172"/>
    </row>
    <row r="1351" spans="10:10" x14ac:dyDescent="0.25">
      <c r="J1351" s="172"/>
    </row>
    <row r="1352" spans="10:10" x14ac:dyDescent="0.25">
      <c r="J1352" s="172"/>
    </row>
    <row r="1353" spans="10:10" x14ac:dyDescent="0.25">
      <c r="J1353" s="172"/>
    </row>
    <row r="1354" spans="10:10" x14ac:dyDescent="0.25">
      <c r="J1354" s="172"/>
    </row>
    <row r="1355" spans="10:10" x14ac:dyDescent="0.25">
      <c r="J1355" s="172"/>
    </row>
    <row r="1356" spans="10:10" x14ac:dyDescent="0.25">
      <c r="J1356" s="172"/>
    </row>
    <row r="1357" spans="10:10" x14ac:dyDescent="0.25">
      <c r="J1357" s="172"/>
    </row>
    <row r="1358" spans="10:10" x14ac:dyDescent="0.25">
      <c r="J1358" s="172"/>
    </row>
    <row r="1359" spans="10:10" x14ac:dyDescent="0.25">
      <c r="J1359" s="172"/>
    </row>
    <row r="1360" spans="10:10" x14ac:dyDescent="0.25">
      <c r="J1360" s="172"/>
    </row>
    <row r="1361" spans="10:10" x14ac:dyDescent="0.25">
      <c r="J1361" s="172"/>
    </row>
    <row r="1362" spans="10:10" x14ac:dyDescent="0.25">
      <c r="J1362" s="172"/>
    </row>
    <row r="1363" spans="10:10" x14ac:dyDescent="0.25">
      <c r="J1363" s="172"/>
    </row>
    <row r="1364" spans="10:10" x14ac:dyDescent="0.25">
      <c r="J1364" s="172"/>
    </row>
    <row r="1365" spans="10:10" x14ac:dyDescent="0.25">
      <c r="J1365" s="172"/>
    </row>
    <row r="1366" spans="10:10" x14ac:dyDescent="0.25">
      <c r="J1366" s="172"/>
    </row>
    <row r="1367" spans="10:10" x14ac:dyDescent="0.25">
      <c r="J1367" s="172"/>
    </row>
    <row r="1368" spans="10:10" x14ac:dyDescent="0.25">
      <c r="J1368" s="172"/>
    </row>
    <row r="1369" spans="10:10" x14ac:dyDescent="0.25">
      <c r="J1369" s="172"/>
    </row>
    <row r="1370" spans="10:10" x14ac:dyDescent="0.25">
      <c r="J1370" s="172"/>
    </row>
    <row r="1371" spans="10:10" x14ac:dyDescent="0.25">
      <c r="J1371" s="172"/>
    </row>
    <row r="1372" spans="10:10" x14ac:dyDescent="0.25">
      <c r="J1372" s="172"/>
    </row>
    <row r="1373" spans="10:10" x14ac:dyDescent="0.25">
      <c r="J1373" s="172"/>
    </row>
    <row r="1374" spans="10:10" x14ac:dyDescent="0.25">
      <c r="J1374" s="172"/>
    </row>
    <row r="1375" spans="10:10" x14ac:dyDescent="0.25">
      <c r="J1375" s="172"/>
    </row>
    <row r="1376" spans="10:10" x14ac:dyDescent="0.25">
      <c r="J1376" s="172"/>
    </row>
    <row r="1377" spans="10:10" x14ac:dyDescent="0.25">
      <c r="J1377" s="172"/>
    </row>
    <row r="1378" spans="10:10" x14ac:dyDescent="0.25">
      <c r="J1378" s="172"/>
    </row>
    <row r="1379" spans="10:10" x14ac:dyDescent="0.25">
      <c r="J1379" s="172"/>
    </row>
    <row r="1380" spans="10:10" x14ac:dyDescent="0.25">
      <c r="J1380" s="172"/>
    </row>
    <row r="1381" spans="10:10" x14ac:dyDescent="0.25">
      <c r="J1381" s="172"/>
    </row>
    <row r="1382" spans="10:10" x14ac:dyDescent="0.25">
      <c r="J1382" s="172"/>
    </row>
    <row r="1383" spans="10:10" x14ac:dyDescent="0.25">
      <c r="J1383" s="172"/>
    </row>
    <row r="1384" spans="10:10" x14ac:dyDescent="0.25">
      <c r="J1384" s="172"/>
    </row>
    <row r="1385" spans="10:10" x14ac:dyDescent="0.25">
      <c r="J1385" s="172"/>
    </row>
    <row r="1386" spans="10:10" x14ac:dyDescent="0.25">
      <c r="J1386" s="172"/>
    </row>
    <row r="1387" spans="10:10" x14ac:dyDescent="0.25">
      <c r="J1387" s="172"/>
    </row>
    <row r="1388" spans="10:10" x14ac:dyDescent="0.25">
      <c r="J1388" s="172"/>
    </row>
    <row r="1389" spans="10:10" x14ac:dyDescent="0.25">
      <c r="J1389" s="172"/>
    </row>
    <row r="1390" spans="10:10" x14ac:dyDescent="0.25">
      <c r="J1390" s="172"/>
    </row>
    <row r="1391" spans="10:10" x14ac:dyDescent="0.25">
      <c r="J1391" s="172"/>
    </row>
    <row r="1392" spans="10:10" x14ac:dyDescent="0.25">
      <c r="J1392" s="172"/>
    </row>
    <row r="1393" spans="10:10" x14ac:dyDescent="0.25">
      <c r="J1393" s="172"/>
    </row>
    <row r="1394" spans="10:10" x14ac:dyDescent="0.25">
      <c r="J1394" s="172"/>
    </row>
    <row r="1395" spans="10:10" x14ac:dyDescent="0.25">
      <c r="J1395" s="172"/>
    </row>
    <row r="1396" spans="10:10" x14ac:dyDescent="0.25">
      <c r="J1396" s="172"/>
    </row>
    <row r="1397" spans="10:10" x14ac:dyDescent="0.25">
      <c r="J1397" s="172"/>
    </row>
    <row r="1398" spans="10:10" x14ac:dyDescent="0.25">
      <c r="J1398" s="172"/>
    </row>
  </sheetData>
  <mergeCells count="259">
    <mergeCell ref="C161:E161"/>
    <mergeCell ref="C93:I93"/>
    <mergeCell ref="C178:E178"/>
    <mergeCell ref="C508:I508"/>
    <mergeCell ref="C511:I511"/>
    <mergeCell ref="C457:I457"/>
    <mergeCell ref="C493:E493"/>
    <mergeCell ref="C472:I472"/>
    <mergeCell ref="C475:I475"/>
    <mergeCell ref="C448:G448"/>
    <mergeCell ref="C469:I469"/>
    <mergeCell ref="C256:D256"/>
    <mergeCell ref="C257:F257"/>
    <mergeCell ref="C258:D258"/>
    <mergeCell ref="C313:H313"/>
    <mergeCell ref="C317:D317"/>
    <mergeCell ref="C350:H350"/>
    <mergeCell ref="C378:H378"/>
    <mergeCell ref="B532:B534"/>
    <mergeCell ref="C171:E171"/>
    <mergeCell ref="C163:I163"/>
    <mergeCell ref="A703:A704"/>
    <mergeCell ref="C388:E388"/>
    <mergeCell ref="A518:A524"/>
    <mergeCell ref="B518:B524"/>
    <mergeCell ref="E525:I525"/>
    <mergeCell ref="E526:H526"/>
    <mergeCell ref="B527:B531"/>
    <mergeCell ref="A527:A531"/>
    <mergeCell ref="B543:B549"/>
    <mergeCell ref="A543:A549"/>
    <mergeCell ref="A468:A481"/>
    <mergeCell ref="B468:B481"/>
    <mergeCell ref="A483:A489"/>
    <mergeCell ref="B483:B489"/>
    <mergeCell ref="E490:I490"/>
    <mergeCell ref="A538:A540"/>
    <mergeCell ref="B538:B540"/>
    <mergeCell ref="C491:E491"/>
    <mergeCell ref="C393:H393"/>
    <mergeCell ref="C395:F395"/>
    <mergeCell ref="C581:E581"/>
    <mergeCell ref="B342:B348"/>
    <mergeCell ref="C363:E363"/>
    <mergeCell ref="C372:G372"/>
    <mergeCell ref="C368:H368"/>
    <mergeCell ref="C370:F370"/>
    <mergeCell ref="C402:I402"/>
    <mergeCell ref="C414:E414"/>
    <mergeCell ref="C419:H419"/>
    <mergeCell ref="C421:F421"/>
    <mergeCell ref="A1:K1"/>
    <mergeCell ref="J2:K2"/>
    <mergeCell ref="J3:K3"/>
    <mergeCell ref="C3:I3"/>
    <mergeCell ref="C2:I2"/>
    <mergeCell ref="C4:G4"/>
    <mergeCell ref="C5:D5"/>
    <mergeCell ref="C6:G6"/>
    <mergeCell ref="C133:E133"/>
    <mergeCell ref="C84:E84"/>
    <mergeCell ref="C90:E90"/>
    <mergeCell ref="C125:H125"/>
    <mergeCell ref="A4:A8"/>
    <mergeCell ref="B4:B8"/>
    <mergeCell ref="B21:B30"/>
    <mergeCell ref="C36:E36"/>
    <mergeCell ref="C37:E37"/>
    <mergeCell ref="C21:H21"/>
    <mergeCell ref="C23:E23"/>
    <mergeCell ref="C24:G24"/>
    <mergeCell ref="C25:E25"/>
    <mergeCell ref="C132:F132"/>
    <mergeCell ref="A9:A14"/>
    <mergeCell ref="B9:B14"/>
    <mergeCell ref="B192:B197"/>
    <mergeCell ref="C190:F190"/>
    <mergeCell ref="C186:D186"/>
    <mergeCell ref="C199:D199"/>
    <mergeCell ref="C181:D181"/>
    <mergeCell ref="C182:H182"/>
    <mergeCell ref="C185:E185"/>
    <mergeCell ref="B181:B184"/>
    <mergeCell ref="C189:E189"/>
    <mergeCell ref="C187:D187"/>
    <mergeCell ref="C193:H193"/>
    <mergeCell ref="C192:D192"/>
    <mergeCell ref="C198:D198"/>
    <mergeCell ref="B206:B211"/>
    <mergeCell ref="C207:E207"/>
    <mergeCell ref="C208:G208"/>
    <mergeCell ref="C209:E209"/>
    <mergeCell ref="C210:D210"/>
    <mergeCell ref="A303:A311"/>
    <mergeCell ref="C274:H274"/>
    <mergeCell ref="C278:D278"/>
    <mergeCell ref="C306:H306"/>
    <mergeCell ref="C310:D310"/>
    <mergeCell ref="B263:B272"/>
    <mergeCell ref="A263:A272"/>
    <mergeCell ref="B303:B311"/>
    <mergeCell ref="C301:D301"/>
    <mergeCell ref="C212:I212"/>
    <mergeCell ref="C228:I228"/>
    <mergeCell ref="C230:H230"/>
    <mergeCell ref="C238:G238"/>
    <mergeCell ref="C241:I241"/>
    <mergeCell ref="C249:G249"/>
    <mergeCell ref="A255:A257"/>
    <mergeCell ref="B255:B260"/>
    <mergeCell ref="B692:B702"/>
    <mergeCell ref="C693:I693"/>
    <mergeCell ref="C696:I696"/>
    <mergeCell ref="C699:I699"/>
    <mergeCell ref="C574:E574"/>
    <mergeCell ref="F625:G625"/>
    <mergeCell ref="C598:H598"/>
    <mergeCell ref="C600:H600"/>
    <mergeCell ref="C627:E627"/>
    <mergeCell ref="C629:G629"/>
    <mergeCell ref="C602:H602"/>
    <mergeCell ref="C591:D591"/>
    <mergeCell ref="C592:F592"/>
    <mergeCell ref="C593:D593"/>
    <mergeCell ref="C594:D594"/>
    <mergeCell ref="D595:H595"/>
    <mergeCell ref="B587:B594"/>
    <mergeCell ref="F643:H643"/>
    <mergeCell ref="C605:H605"/>
    <mergeCell ref="C607:G607"/>
    <mergeCell ref="C609:F609"/>
    <mergeCell ref="C610:G610"/>
    <mergeCell ref="C612:G612"/>
    <mergeCell ref="E622:G622"/>
    <mergeCell ref="A532:A534"/>
    <mergeCell ref="A454:A460"/>
    <mergeCell ref="B454:B460"/>
    <mergeCell ref="C341:F341"/>
    <mergeCell ref="A342:A348"/>
    <mergeCell ref="F679:G679"/>
    <mergeCell ref="C681:E681"/>
    <mergeCell ref="F688:H688"/>
    <mergeCell ref="C674:E674"/>
    <mergeCell ref="A587:A588"/>
    <mergeCell ref="A646:A647"/>
    <mergeCell ref="C656:E656"/>
    <mergeCell ref="C658:E658"/>
    <mergeCell ref="C670:E670"/>
    <mergeCell ref="C655:E655"/>
    <mergeCell ref="B646:B654"/>
    <mergeCell ref="C650:D650"/>
    <mergeCell ref="C651:F651"/>
    <mergeCell ref="C652:D652"/>
    <mergeCell ref="C653:D653"/>
    <mergeCell ref="D654:H654"/>
    <mergeCell ref="C666:E666"/>
    <mergeCell ref="C631:G631"/>
    <mergeCell ref="C635:F635"/>
    <mergeCell ref="C564:G564"/>
    <mergeCell ref="C566:G566"/>
    <mergeCell ref="C568:G568"/>
    <mergeCell ref="C570:G570"/>
    <mergeCell ref="F573:G573"/>
    <mergeCell ref="C597:F597"/>
    <mergeCell ref="C577:E577"/>
    <mergeCell ref="C579:E579"/>
    <mergeCell ref="F584:H584"/>
    <mergeCell ref="C552:G552"/>
    <mergeCell ref="E535:F535"/>
    <mergeCell ref="E541:G541"/>
    <mergeCell ref="C463:I463"/>
    <mergeCell ref="C112:E112"/>
    <mergeCell ref="C113:E113"/>
    <mergeCell ref="C107:I107"/>
    <mergeCell ref="C123:I123"/>
    <mergeCell ref="C264:I264"/>
    <mergeCell ref="C281:I281"/>
    <mergeCell ref="C225:G225"/>
    <mergeCell ref="E381:H381"/>
    <mergeCell ref="C261:G261"/>
    <mergeCell ref="C213:H213"/>
    <mergeCell ref="C460:I460"/>
    <mergeCell ref="C397:G397"/>
    <mergeCell ref="C423:G423"/>
    <mergeCell ref="C428:I428"/>
    <mergeCell ref="C439:E439"/>
    <mergeCell ref="C444:H444"/>
    <mergeCell ref="C446:F446"/>
    <mergeCell ref="C175:E175"/>
    <mergeCell ref="D177:F177"/>
    <mergeCell ref="C489:I489"/>
    <mergeCell ref="C10:F10"/>
    <mergeCell ref="A15:A20"/>
    <mergeCell ref="B15:B20"/>
    <mergeCell ref="C19:F19"/>
    <mergeCell ref="C26:D26"/>
    <mergeCell ref="C28:E28"/>
    <mergeCell ref="C148:I148"/>
    <mergeCell ref="C156:F156"/>
    <mergeCell ref="C157:E157"/>
    <mergeCell ref="C43:E43"/>
    <mergeCell ref="C44:E44"/>
    <mergeCell ref="C77:E77"/>
    <mergeCell ref="C85:E85"/>
    <mergeCell ref="C91:E91"/>
    <mergeCell ref="C63:I63"/>
    <mergeCell ref="C69:E69"/>
    <mergeCell ref="C118:E118"/>
    <mergeCell ref="C119:E119"/>
    <mergeCell ref="H109:I109"/>
    <mergeCell ref="H95:I95"/>
    <mergeCell ref="H81:I81"/>
    <mergeCell ref="H65:I65"/>
    <mergeCell ref="H49:I49"/>
    <mergeCell ref="C150:I150"/>
    <mergeCell ref="M381:P381"/>
    <mergeCell ref="C200:D200"/>
    <mergeCell ref="C202:E202"/>
    <mergeCell ref="C146:E146"/>
    <mergeCell ref="C271:D271"/>
    <mergeCell ref="C135:H135"/>
    <mergeCell ref="C141:F141"/>
    <mergeCell ref="C142:E142"/>
    <mergeCell ref="C218:H218"/>
    <mergeCell ref="C267:H267"/>
    <mergeCell ref="C204:D204"/>
    <mergeCell ref="C283:H283"/>
    <mergeCell ref="C288:D288"/>
    <mergeCell ref="C291:I291"/>
    <mergeCell ref="C296:D296"/>
    <mergeCell ref="C320:I320"/>
    <mergeCell ref="C322:H322"/>
    <mergeCell ref="C327:D327"/>
    <mergeCell ref="C330:I330"/>
    <mergeCell ref="C335:D335"/>
    <mergeCell ref="C333:D333"/>
    <mergeCell ref="C354:I354"/>
    <mergeCell ref="C377:H377"/>
    <mergeCell ref="C170:F170"/>
    <mergeCell ref="J32:K32"/>
    <mergeCell ref="J49:K49"/>
    <mergeCell ref="J65:K65"/>
    <mergeCell ref="J81:K81"/>
    <mergeCell ref="J95:K95"/>
    <mergeCell ref="J109:K109"/>
    <mergeCell ref="C30:I30"/>
    <mergeCell ref="C47:I47"/>
    <mergeCell ref="C53:E53"/>
    <mergeCell ref="C54:E54"/>
    <mergeCell ref="C60:E60"/>
    <mergeCell ref="C61:E61"/>
    <mergeCell ref="C70:E70"/>
    <mergeCell ref="C79:I79"/>
    <mergeCell ref="C98:E98"/>
    <mergeCell ref="C99:E99"/>
    <mergeCell ref="C104:E104"/>
    <mergeCell ref="C105:E105"/>
    <mergeCell ref="C75:E75"/>
    <mergeCell ref="C76:E7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2022-11-20T06:44:09Z</dcterms:modified>
</cp:coreProperties>
</file>