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040" windowHeight="7956" activeTab="1"/>
  </bookViews>
  <sheets>
    <sheet name="EARTH CALCULATION" sheetId="1" r:id="rId1"/>
    <sheet name="ABSTRACT (2)" sheetId="6" r:id="rId2"/>
    <sheet name="DETAILED (2)" sheetId="7" r:id="rId3"/>
  </sheets>
  <calcPr calcId="162913"/>
</workbook>
</file>

<file path=xl/calcChain.xml><?xml version="1.0" encoding="utf-8"?>
<calcChain xmlns="http://schemas.openxmlformats.org/spreadsheetml/2006/main">
  <c r="I27" i="6" l="1"/>
  <c r="I26" i="6"/>
  <c r="H28" i="6"/>
  <c r="J245" i="7" l="1"/>
  <c r="J243" i="7"/>
  <c r="J241" i="7"/>
  <c r="J239" i="7"/>
  <c r="J234" i="7"/>
  <c r="J232" i="7"/>
  <c r="J230" i="7"/>
  <c r="J228" i="7"/>
  <c r="J225" i="7"/>
  <c r="J223" i="7"/>
  <c r="J221" i="7"/>
  <c r="J219" i="7"/>
  <c r="J216" i="7"/>
  <c r="H208" i="7"/>
  <c r="H212" i="7" s="1"/>
  <c r="J180" i="7"/>
  <c r="J196" i="7"/>
  <c r="C188" i="7"/>
  <c r="E166" i="7"/>
  <c r="H164" i="7"/>
  <c r="H151" i="7"/>
  <c r="E148" i="7"/>
  <c r="E145" i="7"/>
  <c r="K141" i="7"/>
  <c r="I127" i="7"/>
  <c r="F121" i="7"/>
  <c r="F124" i="7" s="1"/>
  <c r="C126" i="7"/>
  <c r="H131" i="7" s="1"/>
  <c r="E132" i="7" s="1"/>
  <c r="F139" i="7" s="1"/>
  <c r="E89" i="7"/>
  <c r="F97" i="7" s="1"/>
  <c r="C51" i="7"/>
  <c r="C46" i="7"/>
  <c r="C35" i="7"/>
  <c r="C27" i="7"/>
  <c r="J246" i="7" l="1"/>
  <c r="J247" i="7" s="1"/>
  <c r="J235" i="7"/>
  <c r="J236" i="7" s="1"/>
  <c r="J248" i="7" s="1"/>
  <c r="F135" i="7"/>
  <c r="E137" i="7" s="1"/>
  <c r="C91" i="7"/>
  <c r="F98" i="7"/>
  <c r="H30" i="7"/>
  <c r="E138" i="7" l="1"/>
  <c r="H139" i="7" s="1"/>
  <c r="F140" i="7" s="1"/>
  <c r="F151" i="7"/>
  <c r="F152" i="7" s="1"/>
  <c r="H154" i="7" s="1"/>
  <c r="A1" i="6"/>
  <c r="H61" i="7" l="1"/>
  <c r="H7" i="7" l="1"/>
  <c r="C35" i="6" l="1"/>
  <c r="C6" i="6"/>
  <c r="F6" i="6" s="1"/>
  <c r="C5" i="6"/>
  <c r="C31" i="6"/>
  <c r="C175" i="7"/>
  <c r="H166" i="7"/>
  <c r="E175" i="7" s="1"/>
  <c r="E170" i="7"/>
  <c r="F172" i="7" s="1"/>
  <c r="C33" i="6" l="1"/>
  <c r="E176" i="7"/>
  <c r="F167" i="7"/>
  <c r="E144" i="7"/>
  <c r="E160" i="7" s="1"/>
  <c r="F177" i="7" l="1"/>
  <c r="J177" i="7" s="1"/>
  <c r="C30" i="6" s="1"/>
  <c r="E126" i="7"/>
  <c r="G127" i="7" s="1"/>
  <c r="F141" i="7" s="1"/>
  <c r="J141" i="7" s="1"/>
  <c r="J366" i="7" l="1"/>
  <c r="J364" i="7"/>
  <c r="F46" i="6" s="1"/>
  <c r="J348" i="7"/>
  <c r="J347" i="7"/>
  <c r="J346" i="7"/>
  <c r="J345" i="7"/>
  <c r="J344" i="7"/>
  <c r="J338" i="7"/>
  <c r="J337" i="7"/>
  <c r="J336" i="7"/>
  <c r="J334" i="7"/>
  <c r="J333" i="7"/>
  <c r="J330" i="7"/>
  <c r="J329" i="7"/>
  <c r="J326" i="7"/>
  <c r="J325" i="7"/>
  <c r="J324" i="7"/>
  <c r="J322" i="7"/>
  <c r="J321" i="7"/>
  <c r="J319" i="7"/>
  <c r="J303" i="7"/>
  <c r="J301" i="7"/>
  <c r="J298" i="7"/>
  <c r="J296" i="7"/>
  <c r="J294" i="7"/>
  <c r="J292" i="7"/>
  <c r="J285" i="7"/>
  <c r="J283" i="7"/>
  <c r="J280" i="7"/>
  <c r="J278" i="7"/>
  <c r="J275" i="7"/>
  <c r="J273" i="7"/>
  <c r="J270" i="7"/>
  <c r="J268" i="7"/>
  <c r="J266" i="7"/>
  <c r="J265" i="7"/>
  <c r="J263" i="7"/>
  <c r="J261" i="7"/>
  <c r="J212" i="7"/>
  <c r="F39" i="6" s="1"/>
  <c r="J208" i="7"/>
  <c r="F38" i="6" s="1"/>
  <c r="F36" i="6"/>
  <c r="F31" i="6"/>
  <c r="M163" i="7"/>
  <c r="E146" i="7"/>
  <c r="H119" i="7"/>
  <c r="J119" i="7" s="1"/>
  <c r="C23" i="6" s="1"/>
  <c r="F23" i="6" s="1"/>
  <c r="H97" i="7"/>
  <c r="H98" i="7" s="1"/>
  <c r="I99" i="7" s="1"/>
  <c r="E91" i="7"/>
  <c r="H74" i="7"/>
  <c r="H51" i="7"/>
  <c r="H47" i="7"/>
  <c r="E44" i="7"/>
  <c r="E46" i="7" s="1"/>
  <c r="H46" i="7" s="1"/>
  <c r="H37" i="7"/>
  <c r="E35" i="7"/>
  <c r="I32" i="7"/>
  <c r="E27" i="7"/>
  <c r="H27" i="7" s="1"/>
  <c r="H28" i="7" s="1"/>
  <c r="H31" i="7" s="1"/>
  <c r="J7" i="7"/>
  <c r="F106" i="6"/>
  <c r="F105" i="6"/>
  <c r="F104" i="6"/>
  <c r="F103" i="6"/>
  <c r="F102" i="6"/>
  <c r="F101" i="6"/>
  <c r="F100" i="6"/>
  <c r="F99" i="6"/>
  <c r="F49" i="6"/>
  <c r="F48" i="6"/>
  <c r="F35" i="6"/>
  <c r="H34" i="6"/>
  <c r="I34" i="6" s="1"/>
  <c r="F33" i="6"/>
  <c r="F5" i="6"/>
  <c r="G148" i="7" l="1"/>
  <c r="E149" i="7" s="1"/>
  <c r="F154" i="7" s="1"/>
  <c r="H48" i="7"/>
  <c r="H49" i="7" s="1"/>
  <c r="H53" i="7" s="1"/>
  <c r="H54" i="7" s="1"/>
  <c r="H55" i="7" s="1"/>
  <c r="J55" i="7" s="1"/>
  <c r="H32" i="7"/>
  <c r="J32" i="7" s="1"/>
  <c r="C4" i="6"/>
  <c r="F4" i="6" s="1"/>
  <c r="F107" i="6"/>
  <c r="H35" i="7"/>
  <c r="E36" i="7" s="1"/>
  <c r="J304" i="7"/>
  <c r="J305" i="7" s="1"/>
  <c r="H91" i="7"/>
  <c r="H93" i="7" s="1"/>
  <c r="H94" i="7" s="1"/>
  <c r="E28" i="7"/>
  <c r="J340" i="7"/>
  <c r="J341" i="7" s="1"/>
  <c r="J349" i="7"/>
  <c r="J350" i="7" s="1"/>
  <c r="J286" i="7"/>
  <c r="J287" i="7" s="1"/>
  <c r="C25" i="6"/>
  <c r="F25" i="6" s="1"/>
  <c r="F155" i="7" l="1"/>
  <c r="G99" i="7"/>
  <c r="J99" i="7" s="1"/>
  <c r="C19" i="6" s="1"/>
  <c r="F19" i="6" s="1"/>
  <c r="H107" i="7"/>
  <c r="E61" i="7"/>
  <c r="C11" i="6"/>
  <c r="F11" i="6" s="1"/>
  <c r="E72" i="7"/>
  <c r="F73" i="7" s="1"/>
  <c r="C8" i="6"/>
  <c r="F8" i="6" s="1"/>
  <c r="H36" i="7"/>
  <c r="H38" i="7" s="1"/>
  <c r="J307" i="7"/>
  <c r="F43" i="6" s="1"/>
  <c r="F41" i="6"/>
  <c r="J352" i="7"/>
  <c r="F45" i="6" s="1"/>
  <c r="E156" i="7" l="1"/>
  <c r="H156" i="7" s="1"/>
  <c r="J156" i="7" s="1"/>
  <c r="C27" i="6" s="1"/>
  <c r="F27" i="6" s="1"/>
  <c r="E157" i="7"/>
  <c r="H157" i="7" s="1"/>
  <c r="J157" i="7" s="1"/>
  <c r="C28" i="6" s="1"/>
  <c r="F28" i="6" s="1"/>
  <c r="H39" i="7"/>
  <c r="J39" i="7" s="1"/>
  <c r="E62" i="7"/>
  <c r="E63" i="7" s="1"/>
  <c r="J107" i="7"/>
  <c r="C21" i="6" s="1"/>
  <c r="F21" i="6" s="1"/>
  <c r="F30" i="6"/>
  <c r="C9" i="6" l="1"/>
  <c r="F9" i="6" s="1"/>
  <c r="E74" i="7"/>
  <c r="F75" i="7" s="1"/>
  <c r="E64" i="7"/>
  <c r="H64" i="7" s="1"/>
  <c r="J64" i="7" s="1"/>
  <c r="C14" i="6" s="1"/>
  <c r="F14" i="6" s="1"/>
  <c r="H63" i="7"/>
  <c r="J63" i="7" s="1"/>
  <c r="C13" i="6" s="1"/>
  <c r="F13" i="6" s="1"/>
  <c r="F77" i="7" l="1"/>
  <c r="H78" i="7" s="1"/>
  <c r="J78" i="7" s="1"/>
  <c r="C16" i="6" s="1"/>
  <c r="F16" i="6" s="1"/>
  <c r="E78" i="7" l="1"/>
  <c r="E80" i="7" s="1"/>
  <c r="H80" i="7" s="1"/>
  <c r="J80" i="7" s="1"/>
  <c r="C17" i="6" s="1"/>
  <c r="F17" i="6" s="1"/>
  <c r="F50" i="6" s="1"/>
  <c r="G51" i="6" s="1"/>
  <c r="C63" i="1" l="1"/>
  <c r="D63" i="1"/>
  <c r="C64" i="1"/>
  <c r="D64" i="1"/>
  <c r="C65" i="1"/>
  <c r="D65" i="1"/>
  <c r="C57" i="1"/>
  <c r="D57" i="1"/>
  <c r="C58" i="1"/>
  <c r="D58" i="1"/>
  <c r="C59" i="1"/>
  <c r="D59" i="1"/>
  <c r="C60" i="1"/>
  <c r="D60" i="1"/>
  <c r="C61" i="1"/>
  <c r="D61" i="1"/>
  <c r="C62" i="1"/>
  <c r="D62" i="1"/>
  <c r="D56" i="1"/>
  <c r="C56" i="1"/>
  <c r="D55" i="1"/>
  <c r="C55" i="1"/>
  <c r="D54" i="1"/>
  <c r="C54" i="1"/>
  <c r="D53" i="1"/>
  <c r="C53" i="1"/>
  <c r="K52" i="1"/>
  <c r="K55" i="1" s="1"/>
  <c r="D52" i="1"/>
  <c r="C52" i="1"/>
  <c r="I51" i="1"/>
  <c r="J52" i="1" s="1"/>
  <c r="D27" i="1"/>
  <c r="D114" i="1" s="1"/>
  <c r="C10" i="1"/>
  <c r="D10" i="1"/>
  <c r="C8" i="1"/>
  <c r="D8" i="1"/>
  <c r="C9" i="1"/>
  <c r="D9" i="1"/>
  <c r="E64" i="1" l="1"/>
  <c r="E59" i="1"/>
  <c r="E63" i="1"/>
  <c r="E56" i="1"/>
  <c r="L52" i="1"/>
  <c r="L55" i="1" s="1"/>
  <c r="E52" i="1"/>
  <c r="E54" i="1"/>
  <c r="E53" i="1"/>
  <c r="E55" i="1"/>
  <c r="E58" i="1"/>
  <c r="E60" i="1"/>
  <c r="E62" i="1"/>
  <c r="E65" i="1"/>
  <c r="E61" i="1"/>
  <c r="E57" i="1"/>
  <c r="D68" i="1"/>
  <c r="J27" i="1"/>
  <c r="E8" i="1"/>
  <c r="E10" i="1"/>
  <c r="E9" i="1"/>
  <c r="E68" i="1" l="1"/>
  <c r="I68" i="1" l="1"/>
  <c r="F72" i="1" s="1"/>
  <c r="J72" i="1" s="1"/>
  <c r="J75" i="1" s="1"/>
  <c r="C7" i="1" l="1"/>
  <c r="D7" i="1"/>
  <c r="C11" i="1"/>
  <c r="I104" i="1"/>
  <c r="I103" i="1"/>
  <c r="J103" i="1" s="1"/>
  <c r="I101" i="1"/>
  <c r="J102" i="1" s="1"/>
  <c r="C104" i="1"/>
  <c r="D103" i="1"/>
  <c r="C103" i="1"/>
  <c r="D102" i="1"/>
  <c r="C102" i="1"/>
  <c r="E7" i="1" l="1"/>
  <c r="J104" i="1"/>
  <c r="H102" i="1"/>
  <c r="E102" i="1"/>
  <c r="E103" i="1"/>
  <c r="K102" i="1" l="1"/>
  <c r="L102" i="1" s="1"/>
  <c r="H103" i="1"/>
  <c r="H104" i="1" s="1"/>
  <c r="A104" i="1" s="1"/>
  <c r="D104" i="1" s="1"/>
  <c r="I5" i="1"/>
  <c r="D6" i="1"/>
  <c r="C6" i="1"/>
  <c r="K103" i="1" l="1"/>
  <c r="L103" i="1" s="1"/>
  <c r="E104" i="1"/>
  <c r="E105" i="1" s="1"/>
  <c r="D105" i="1"/>
  <c r="K104" i="1"/>
  <c r="L104" i="1" s="1"/>
  <c r="J6" i="1"/>
  <c r="E6" i="1"/>
  <c r="K105" i="1" l="1"/>
  <c r="L105" i="1"/>
  <c r="I107" i="1" s="1"/>
  <c r="E114" i="1" s="1"/>
  <c r="J114" i="1" l="1"/>
  <c r="D11" i="1"/>
  <c r="E11" i="1" s="1"/>
  <c r="E12" i="1" s="1"/>
  <c r="D12" i="1" l="1"/>
  <c r="K6" i="1"/>
  <c r="K9" i="1" s="1"/>
  <c r="L6" i="1" l="1"/>
  <c r="L9" i="1" s="1"/>
  <c r="I12" i="1" s="1"/>
  <c r="F25" i="1" s="1"/>
  <c r="J25" i="1" s="1"/>
  <c r="J28" i="1" s="1"/>
</calcChain>
</file>

<file path=xl/sharedStrings.xml><?xml version="1.0" encoding="utf-8"?>
<sst xmlns="http://schemas.openxmlformats.org/spreadsheetml/2006/main" count="636" uniqueCount="304">
  <si>
    <t>Pre work</t>
  </si>
  <si>
    <t>Post work</t>
  </si>
  <si>
    <t xml:space="preserve"> Sqm</t>
  </si>
  <si>
    <t>cum</t>
  </si>
  <si>
    <t>N/A =</t>
  </si>
  <si>
    <t>Cum</t>
  </si>
  <si>
    <t>m</t>
  </si>
  <si>
    <t>Sl. No. Code no.</t>
  </si>
  <si>
    <t>Item Descriptions</t>
  </si>
  <si>
    <t>Quantity</t>
  </si>
  <si>
    <t>Unit</t>
  </si>
  <si>
    <t>Rate (Tk.)</t>
  </si>
  <si>
    <t>Amount (Tk.)</t>
  </si>
  <si>
    <t>Sl. No.</t>
  </si>
  <si>
    <t xml:space="preserve">Description </t>
  </si>
  <si>
    <t>Measurement</t>
  </si>
  <si>
    <t>x</t>
  </si>
  <si>
    <t>Each</t>
  </si>
  <si>
    <t>Nos</t>
  </si>
  <si>
    <t>Total =</t>
  </si>
  <si>
    <t xml:space="preserve"> x</t>
  </si>
  <si>
    <t xml:space="preserve"> =</t>
  </si>
  <si>
    <t>Total=</t>
  </si>
  <si>
    <t>Kg</t>
  </si>
  <si>
    <t>M</t>
  </si>
  <si>
    <t>;</t>
  </si>
  <si>
    <t>Supplying, sizing and placing in position local hard wood bullah such as Sonali gul, Tetul, Jam etc. including all taxes and incidental charges (bullah measured at 1/3rd. length from thick end excluding the bark)
etc. complete as per direction of Engineer in charge.                       
40-680-20:Above  13  cm  to  15  cm</t>
  </si>
  <si>
    <t>Labour charge for driving local hard bullah such as Sonali gul, Tetul, Jam etc. bullah piles on dry land, by monkey hammer etc. complete including charges for all  quipments as per direction of Engineer in charge.                                                                                                        40-690-20:Above  13  cm  to  15  cm</t>
  </si>
  <si>
    <t>Supplying, sizing and placing of barrack bamboo pins and stays of  diameter &gt;= 8.0 cm in position etc. complete as per direction of  Engineer in charge.
40-720-10 :Length: &gt;= 4.5 m to &lt;= 6.0 m.</t>
  </si>
  <si>
    <t>Labour charge for driving barrack bamboo pins of diameter &gt;= 8.0 cm, by hammer or monkey hammer, as per direction of Engineer in charge.                                                                                                     
40-730-10:.&gt;= 1.50 m to &lt;= 2.0 m drive, on dry land.</t>
  </si>
  <si>
    <t>Supplying, fitting and fixing of half sawn local hard wood walling pieces, fitted with 20mm. dia bolts and nuts at 1.0m c/c etc. complete as per directoin of Engineer in charge:                                                                                   
40-710-10: 15  cm  to  18  cm  dia</t>
  </si>
  <si>
    <t>5
40-710</t>
  </si>
  <si>
    <t>[For Emergency Work]
Supplying and filling empty gunny/synthetic bags as approved in design &amp; drawing with sand/ earth available at site sewing the end
with sutly, including carrying and placing in position within the site  with supply of all materials as per direction of Engineer in charge.
40-650-30: Capacity : 50 kg (Synthetic bag)</t>
  </si>
  <si>
    <t>M.S Work for reinforcement with Standard deformed bar fy=300 N/mm^2 in RCC works including local handling, cutting,
forging,bending,cleaning and fabrication with supply of deformed M.S. bar in different sizes and bending with 22 to 18 gages G.I. wire etc. complete including the cost of all materials as per direction of Engineer in charge.           
76-115-20:  8mm dia to 30mm dia</t>
  </si>
  <si>
    <t>kg</t>
  </si>
  <si>
    <t>Earth work by manual labour in constructing/ resectioning of embankment/ canal bank/ road etc. with clayey soil(minimum 30% clay, 0-40% silt and 0-30% sand) within the initial lead of 30m, and all lifts including throwing the spoils to profiles in layers not exceeding 150mm in thickness, clod breaking upto a maximum size of  100mm, benching the side slopes, stripping/ ploughing the base of embankment and borrow pit area, dug bailing, cutting trees upto 200mm girth, with uprooting stumps, clearing jungles, bailing out water, rough dressing and 150mm cambering at the centre of the crest etc. complete as per specification and direction of Engineer in charge.
16-110-10 : 0 to 3 m height.</t>
  </si>
  <si>
    <t xml:space="preserve">Abstract cost of Estimate for Emergency temporary protective work at left bank of Mongla - Ghasiakhali Channel from km 0.600 to km 0.700 = 100m to protect Rampal Upazila Council and adjacent area in Upazila Rampal, Dist. Bagerhat  under NDR Budget under Bagerhat O&amp;M Division, BWDB, Bagerhat, during the year  2019-2020. </t>
  </si>
  <si>
    <t>Site preparation by manually removing all miscellaneous objectional materials from entire site and removing soil upto 15cm depth including uprooting stumps, jungle clearing, levelling dressing etc. complete as per direction of Engineer in charge.</t>
  </si>
  <si>
    <t>sqm</t>
  </si>
  <si>
    <t>Area =</t>
  </si>
  <si>
    <t>Block Size: 45cmx45cmx45cm.</t>
  </si>
  <si>
    <t>per cum</t>
  </si>
  <si>
    <t xml:space="preserve"> 60 % of</t>
  </si>
  <si>
    <t>Per block volume =</t>
  </si>
  <si>
    <t>No of block =</t>
  </si>
  <si>
    <t xml:space="preserve"> 40 % of</t>
  </si>
  <si>
    <t>Block Size: 35cmx35cmx35cm.</t>
  </si>
  <si>
    <t>Slope =</t>
  </si>
  <si>
    <t>Top width =</t>
  </si>
  <si>
    <t>Within 200 m.</t>
  </si>
  <si>
    <t>A) 40-270-10</t>
  </si>
  <si>
    <t>45x45x45=</t>
  </si>
  <si>
    <t>35x35x35=</t>
  </si>
  <si>
    <t>B) 40-270-20</t>
  </si>
  <si>
    <t>200 m to 500 m.</t>
  </si>
  <si>
    <t>B) 40-280-20</t>
  </si>
  <si>
    <t>Volume =</t>
  </si>
  <si>
    <t>Length =</t>
  </si>
  <si>
    <t>"[Dumping with Barge &amp; Total Station]
Filling and dumping of geo-textile bags of different sizes and capacity at project/work site, protecting from UV ray or any other damages,
filling with sand (dry and minimum 80% sand must be retained on sieve no 100), sewing along one transverse (top) side after filling, staking in measurable/countable stakes, marking with synthetic enamel paint during counting, dumping from properly positioned and anchored flat top barge/pontoon over an area as per drawing,
maintaining &amp; recording the dumping position of the barge/pontoon uning total station including loading, unloading, sequential piling of geo-bags on the dumping edge of barge/pontoon, cost of all materials &amp; equipments and its mobilization, labour, incidental charges, etc. complete as per technical specification, approved design and direction of Engineer in charge.
[fill volume and weight will be measured after filling with dry sand]"</t>
  </si>
  <si>
    <t>40-550-30</t>
  </si>
  <si>
    <t>FM : 1.0 to 1.5</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</si>
  <si>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</si>
  <si>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Well graded between 40mm to 20mm size.</t>
  </si>
  <si>
    <t>Well graded between 20mm to 5mm size.
(Combination of sub-item 10 &amp; 30 or 20 &amp; 30 shall be used)</t>
  </si>
  <si>
    <t>A)40-520-20</t>
  </si>
  <si>
    <t>B)40-520-30</t>
  </si>
  <si>
    <t>40-500-40</t>
  </si>
  <si>
    <t>Mass =&gt;400 gm/m², thickness(Under 2 kpa pressure) =&gt;3.00 mm, EoS&lt;=0.08mm, strip tensile strength =&gt;23 kn/m, grab strength
=&gt;1500 N, CBR puncture resistance =&gt;3800 N.</t>
  </si>
  <si>
    <t>Top</t>
  </si>
  <si>
    <t>Lapping</t>
  </si>
  <si>
    <t>Roll =</t>
  </si>
  <si>
    <t>No of part =</t>
  </si>
  <si>
    <t>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t>
  </si>
  <si>
    <t>Vol =</t>
  </si>
  <si>
    <t>Toe portion</t>
  </si>
  <si>
    <t xml:space="preserve">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 </t>
  </si>
  <si>
    <t>Vol</t>
  </si>
  <si>
    <t>Bulkhead/cargo/boat or any other means: within 1 km along the river</t>
  </si>
  <si>
    <t>Site office of minimum 38 sqm plinth area.</t>
  </si>
  <si>
    <t>With stone chips.</t>
  </si>
  <si>
    <t>For ghat</t>
  </si>
  <si>
    <t>Cut of wall Top &amp; bot</t>
  </si>
  <si>
    <t xml:space="preserve">Base </t>
  </si>
  <si>
    <t>bot</t>
  </si>
  <si>
    <t>Stair</t>
  </si>
  <si>
    <t>Step</t>
  </si>
  <si>
    <t>Guide wall</t>
  </si>
  <si>
    <t>Seat wall</t>
  </si>
  <si>
    <t xml:space="preserve">Seat </t>
  </si>
  <si>
    <t>side</t>
  </si>
  <si>
    <t>Nos ghat</t>
  </si>
  <si>
    <t>Name plate</t>
  </si>
  <si>
    <t>Base</t>
  </si>
  <si>
    <t>Post base to GL</t>
  </si>
  <si>
    <t>Post above GL</t>
  </si>
  <si>
    <t>Nos Name plate</t>
  </si>
  <si>
    <t>M.S. Work for reinforcement with deformed M.S. bar, fy=300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t>
  </si>
  <si>
    <t>8mm dia to 30mm dia.</t>
  </si>
  <si>
    <t>76-110-10</t>
  </si>
  <si>
    <t xml:space="preserve">M.S. Work for reinforcement with deformed M.S. bar, fy=300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</si>
  <si>
    <t>Cut of wall stair top &amp; bot wall</t>
  </si>
  <si>
    <t>D-12 @ 150 mm c/c</t>
  </si>
  <si>
    <t>D-12 @ 150 mm c/c binder</t>
  </si>
  <si>
    <t xml:space="preserve">stair D-12 @ 150 mm c/c </t>
  </si>
  <si>
    <t>6 D-12</t>
  </si>
  <si>
    <t>Ring D-10 @ 200 mm c/c</t>
  </si>
  <si>
    <t xml:space="preserve"> D-12 @ 200 mm c/c main</t>
  </si>
  <si>
    <t xml:space="preserve"> D-12 @ 150 mm c/c binder</t>
  </si>
  <si>
    <t>3 D-12</t>
  </si>
  <si>
    <t>binder</t>
  </si>
  <si>
    <t xml:space="preserve">seat </t>
  </si>
  <si>
    <t>4 D-12</t>
  </si>
  <si>
    <t xml:space="preserve"> D-12 @ 150mm c/c</t>
  </si>
  <si>
    <t>base</t>
  </si>
  <si>
    <t>D-12 @ 150mm c/c</t>
  </si>
  <si>
    <t>D-12 @ 150mm c/c binder</t>
  </si>
  <si>
    <t>Post</t>
  </si>
  <si>
    <t>4D-12</t>
  </si>
  <si>
    <t>D-10 Ring @ 200</t>
  </si>
  <si>
    <t>Plate</t>
  </si>
  <si>
    <t>7 D-10</t>
  </si>
  <si>
    <t>3 D-10</t>
  </si>
  <si>
    <t>36-300-10</t>
  </si>
  <si>
    <t>Individual and continuous footing of column, raft etc. with 25mm
thick wooden planks.</t>
  </si>
  <si>
    <t xml:space="preserve">Cut of wall </t>
  </si>
  <si>
    <t>seat bot base</t>
  </si>
  <si>
    <t>stair</t>
  </si>
  <si>
    <t>step</t>
  </si>
  <si>
    <t>face</t>
  </si>
  <si>
    <t xml:space="preserve">Form work for centering and water tight shuttering as per drawing with wooden planks of different thickness including supply of polythene sheet (1 kg covering 6.5 sqm ) for making  shuttering leakproof for all sorts of R.C.C. works in building construction including fitting, fixing by nails, tie rods, nuts and bolts to desired shape and size including levelling and removing the forms etc. after specified period including the cost of all materials as per direction of Engineer in charge.
</t>
  </si>
  <si>
    <t>Individual and continuous footing of column, raft etc. with 25mm thick wooden planks.</t>
  </si>
  <si>
    <t>column</t>
  </si>
  <si>
    <t>plate</t>
  </si>
  <si>
    <t>Total</t>
  </si>
  <si>
    <t>Guide  wall</t>
  </si>
  <si>
    <t>Seat bot</t>
  </si>
  <si>
    <t>Earth Calculation for Protective work along the Right Bank of Boleswar River from km 22.200 to km 25.300 ; Total = 3.100 km Gabtola to Bogi under Polder No. 35/1,  Upazila - Morrelganj, District- Bagerhat under Bagerhat O&amp;M Division, BWDB, Bagerhat.</t>
  </si>
  <si>
    <t>Synthetic bag/Ganny bag</t>
  </si>
  <si>
    <t>No of bag</t>
  </si>
  <si>
    <t>cum per bag</t>
  </si>
  <si>
    <t>28-200-10</t>
  </si>
  <si>
    <t>Supplying of geo-textile bags (empty) of different sizes and capacity at project/work site, making the bag with standard Geo-Textile fabric (100% Polypropylene Fabric, mass&gt;= 400gm/m², unit weight : 855 Kg/m3 to 946 Kg/m3, EOS&lt;=0.075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t>
  </si>
  <si>
    <t>A) 40-290-10</t>
  </si>
  <si>
    <t>B) 40-290-20</t>
  </si>
  <si>
    <t>Dumping work of Hard rock/ stone/ boulders/C.C blocks/brick blocks/sand cement blocks over a uniform area from properly
positioned by engine boat upto an accuracy of 10cm monitoring with Total Station. The dumping area to be determined by conducting
bathymetric survey, furnishing topographic site plan, cross section, dumping alignment, providing location of benchmark and stake at
batches of dumping activity, doing by a river survey team ( including
survey manager, hydrographic surveyor, Auto cad operator, etc.) with
total station. Sequential stacking of Hard rock/ stone/ boulders/C.C
blocks/brick blocks/sand cement blocks on the engine boat, carrying
the Hard rock/ stone/ boulders/C.C blocks/brick blocks/sand cement
blocks to dumping area and dumping the block from the boat by
manual labour or any other means, all materials &amp; charges etc.
complete as per direction of engineer in charge, specification and
design.</t>
  </si>
  <si>
    <t>70 % of =</t>
  </si>
  <si>
    <t>30% of =</t>
  </si>
  <si>
    <t xml:space="preserve">River Morphological Data Collection/Bathametric and river bank topograpy Survey </t>
  </si>
  <si>
    <t>10-140-40</t>
  </si>
  <si>
    <t>61 m to 100m</t>
  </si>
  <si>
    <t>Pre work, post work and ongoing work Photograp and video of the project work including aerial video and editing.</t>
  </si>
  <si>
    <t>Erection of bamboo profile with full bamboo posts and pegs not less than 60mm in diameter and coir strings etc. complete as per direction
of Engineer in charge.</t>
  </si>
  <si>
    <t>No of profile =</t>
  </si>
  <si>
    <t>3/                                                 04-120</t>
  </si>
  <si>
    <t>No of BM Piller</t>
  </si>
  <si>
    <t>7
40-320</t>
  </si>
  <si>
    <t>4-700-10</t>
  </si>
  <si>
    <t>Total No of block =</t>
  </si>
  <si>
    <t>28-120-20</t>
  </si>
  <si>
    <t>With 25mm down graded stone chips.</t>
  </si>
  <si>
    <t>Block Size: 40cmx40cmx20cm.</t>
  </si>
  <si>
    <t xml:space="preserve">Surface Area of a block </t>
  </si>
  <si>
    <t>Top width</t>
  </si>
  <si>
    <t>Slope</t>
  </si>
  <si>
    <t xml:space="preserve">Edging block </t>
  </si>
  <si>
    <t>÷</t>
  </si>
  <si>
    <t>nos</t>
  </si>
  <si>
    <t>Labour charge for protective works in laying CC blocks of different sizes including preparation of base, watering and ramming of base etc. complete as per direction of Engineer in charge.</t>
  </si>
  <si>
    <t>40x40x20</t>
  </si>
  <si>
    <t>40-320-15</t>
  </si>
  <si>
    <t>Geo-bag; inner size:1100mmx850mm, outer size:1150mmx900mm,
geo-fabric th.=&gt;3.0mm, Fill Vol: 0.1333cum; wt: 200kg</t>
  </si>
  <si>
    <t xml:space="preserve"> @ 0.1333 cum per bag</t>
  </si>
  <si>
    <t>Geo-bag; inner size:1100mmx850mm, outer size:1150mmx900mm,,
Fill Vol: 0.1333cum; wt: 200kg</t>
  </si>
  <si>
    <t>40-330-15</t>
  </si>
  <si>
    <t>50% of</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</si>
  <si>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</si>
  <si>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 xml:space="preserve"> nos</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</si>
  <si>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t>
  </si>
  <si>
    <t>Temporary lease of land for 1 (one) year with necessary compensation for crops or this installation on land for site office, material yard, casting yard, staking yard etc. complete as per direction of Engineer in charge</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</si>
  <si>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andformworks etc. complete and as per direction of Engineer in charge.</t>
  </si>
  <si>
    <t>Earth work in excavation of foundation trenches in all kinds of soils including levelling, dressing, placing, removal of spoils to a safedistance with initial lead of 30m and lift of 1.5m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</si>
  <si>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materials,excluding the cost of formworks etc. complete as per direction of Engineer in charge.</t>
  </si>
  <si>
    <t>Form work for centering and water tight shuttering as per drawing with wooden planks of different thickness including supply of polythene sheet (1 kg covering 6.5 sqm ) for making shuttering leakproof for all sorts of R.C.C. works in building construction including fitting, fixing by nails, tie rods, nuts and bolts to desired shape and size including levelling and removing the forms etc. after specified period including the cost of all materials as per direction of
Engineer in charge.</t>
  </si>
  <si>
    <t>16-500</t>
  </si>
  <si>
    <t>Earth work in excavation of foundation trenches in all kinds of soils including levelling, dressing, placing, removal of spoils to a safe distance with initial lead of 30m and lift of 1.5m as per direction of Engineer in charge.</t>
  </si>
  <si>
    <r>
      <rPr>
        <u/>
        <sz val="9"/>
        <rFont val="Times New Roman"/>
        <family val="1"/>
      </rPr>
      <t>1</t>
    </r>
    <r>
      <rPr>
        <sz val="9"/>
        <rFont val="Times New Roman"/>
        <family val="1"/>
      </rPr>
      <t xml:space="preserve">
04-180
</t>
    </r>
  </si>
  <si>
    <r>
      <rPr>
        <u/>
        <sz val="9"/>
        <rFont val="Times New Roman"/>
        <family val="1"/>
      </rPr>
      <t>2</t>
    </r>
    <r>
      <rPr>
        <sz val="9"/>
        <rFont val="Times New Roman"/>
        <family val="1"/>
      </rPr>
      <t xml:space="preserve">
16-100
</t>
    </r>
  </si>
  <si>
    <r>
      <rPr>
        <u/>
        <sz val="9"/>
        <rFont val="Times New Roman"/>
        <family val="1"/>
      </rPr>
      <t>3</t>
    </r>
    <r>
      <rPr>
        <sz val="9"/>
        <rFont val="Times New Roman"/>
        <family val="1"/>
      </rPr>
      <t xml:space="preserve">
04-120
</t>
    </r>
  </si>
  <si>
    <r>
      <rPr>
        <u/>
        <sz val="9"/>
        <rFont val="Times New Roman"/>
        <family val="1"/>
      </rPr>
      <t>5</t>
    </r>
    <r>
      <rPr>
        <sz val="9"/>
        <rFont val="Times New Roman"/>
        <family val="1"/>
      </rPr>
      <t xml:space="preserve">
40-270
</t>
    </r>
  </si>
  <si>
    <r>
      <rPr>
        <u/>
        <sz val="9"/>
        <rFont val="Times New Roman"/>
        <family val="1"/>
      </rPr>
      <t>6</t>
    </r>
    <r>
      <rPr>
        <sz val="9"/>
        <rFont val="Times New Roman"/>
        <family val="1"/>
      </rPr>
      <t xml:space="preserve">
40-290
</t>
    </r>
  </si>
  <si>
    <r>
      <rPr>
        <u/>
        <sz val="9"/>
        <rFont val="Times New Roman"/>
        <family val="1"/>
      </rPr>
      <t xml:space="preserve">
8</t>
    </r>
    <r>
      <rPr>
        <sz val="9"/>
        <rFont val="Times New Roman"/>
        <family val="1"/>
      </rPr>
      <t xml:space="preserve">
40-330
</t>
    </r>
  </si>
  <si>
    <r>
      <rPr>
        <u/>
        <sz val="9"/>
        <rFont val="Times New Roman"/>
        <family val="1"/>
      </rPr>
      <t xml:space="preserve">
9</t>
    </r>
    <r>
      <rPr>
        <sz val="9"/>
        <rFont val="Times New Roman"/>
        <family val="1"/>
      </rPr>
      <t xml:space="preserve">
40-550
</t>
    </r>
  </si>
  <si>
    <r>
      <rPr>
        <u/>
        <sz val="9"/>
        <rFont val="Times New Roman"/>
        <family val="1"/>
      </rPr>
      <t xml:space="preserve">
10</t>
    </r>
    <r>
      <rPr>
        <sz val="9"/>
        <rFont val="Times New Roman"/>
        <family val="1"/>
      </rPr>
      <t xml:space="preserve">
40-520
</t>
    </r>
  </si>
  <si>
    <r>
      <rPr>
        <u/>
        <sz val="9"/>
        <rFont val="Times New Roman"/>
        <family val="1"/>
      </rPr>
      <t xml:space="preserve">
11</t>
    </r>
    <r>
      <rPr>
        <sz val="9"/>
        <rFont val="Times New Roman"/>
        <family val="1"/>
      </rPr>
      <t xml:space="preserve">
40-500
</t>
    </r>
  </si>
  <si>
    <r>
      <rPr>
        <u/>
        <sz val="9"/>
        <rFont val="Times New Roman"/>
        <family val="1"/>
      </rPr>
      <t xml:space="preserve">
12</t>
    </r>
    <r>
      <rPr>
        <sz val="9"/>
        <rFont val="Times New Roman"/>
        <family val="1"/>
      </rPr>
      <t xml:space="preserve">
40-920
</t>
    </r>
  </si>
  <si>
    <r>
      <rPr>
        <u/>
        <sz val="9"/>
        <rFont val="Times New Roman"/>
        <family val="1"/>
      </rPr>
      <t xml:space="preserve">
15</t>
    </r>
    <r>
      <rPr>
        <sz val="9"/>
        <rFont val="Times New Roman"/>
        <family val="1"/>
      </rPr>
      <t xml:space="preserve">
4-700
</t>
    </r>
  </si>
  <si>
    <r>
      <rPr>
        <u/>
        <sz val="9"/>
        <rFont val="Times New Roman"/>
        <family val="1"/>
      </rPr>
      <t xml:space="preserve">
16</t>
    </r>
    <r>
      <rPr>
        <sz val="9"/>
        <rFont val="Times New Roman"/>
        <family val="1"/>
      </rPr>
      <t xml:space="preserve">
04-710
</t>
    </r>
  </si>
  <si>
    <r>
      <rPr>
        <u/>
        <sz val="9"/>
        <rFont val="Times New Roman"/>
        <family val="1"/>
      </rPr>
      <t xml:space="preserve">
18</t>
    </r>
    <r>
      <rPr>
        <sz val="9"/>
        <rFont val="Times New Roman"/>
        <family val="1"/>
      </rPr>
      <t xml:space="preserve">
Maeket Rate
</t>
    </r>
  </si>
  <si>
    <r>
      <rPr>
        <u/>
        <sz val="9"/>
        <rFont val="Times New Roman"/>
        <family val="1"/>
      </rPr>
      <t xml:space="preserve">
19</t>
    </r>
    <r>
      <rPr>
        <sz val="9"/>
        <rFont val="Times New Roman"/>
        <family val="1"/>
      </rPr>
      <t xml:space="preserve">
28-200
</t>
    </r>
  </si>
  <si>
    <r>
      <rPr>
        <u/>
        <sz val="9"/>
        <rFont val="Times New Roman"/>
        <family val="1"/>
      </rPr>
      <t>20</t>
    </r>
    <r>
      <rPr>
        <sz val="9"/>
        <rFont val="Times New Roman"/>
        <family val="1"/>
      </rPr>
      <t xml:space="preserve">
76-110
</t>
    </r>
  </si>
  <si>
    <r>
      <rPr>
        <u/>
        <sz val="9"/>
        <rFont val="Times New Roman"/>
        <family val="1"/>
      </rPr>
      <t>21</t>
    </r>
    <r>
      <rPr>
        <sz val="9"/>
        <rFont val="Times New Roman"/>
        <family val="1"/>
      </rPr>
      <t xml:space="preserve">
36-300
</t>
    </r>
  </si>
  <si>
    <r>
      <rPr>
        <u/>
        <sz val="9"/>
        <rFont val="Times New Roman"/>
        <family val="1"/>
      </rPr>
      <t>23</t>
    </r>
    <r>
      <rPr>
        <sz val="9"/>
        <rFont val="Times New Roman"/>
        <family val="1"/>
      </rPr>
      <t xml:space="preserve">
28-120
</t>
    </r>
  </si>
  <si>
    <r>
      <rPr>
        <u/>
        <sz val="9"/>
        <color rgb="FFFF0000"/>
        <rFont val="Times New Roman"/>
        <family val="1"/>
      </rPr>
      <t>1</t>
    </r>
    <r>
      <rPr>
        <sz val="9"/>
        <color rgb="FFFF0000"/>
        <rFont val="Times New Roman"/>
        <family val="1"/>
      </rPr>
      <t xml:space="preserve">
40-680
40-680-20
</t>
    </r>
  </si>
  <si>
    <r>
      <rPr>
        <u/>
        <sz val="9"/>
        <color rgb="FFFF0000"/>
        <rFont val="Times New Roman"/>
        <family val="1"/>
      </rPr>
      <t xml:space="preserve">
2</t>
    </r>
    <r>
      <rPr>
        <sz val="9"/>
        <color rgb="FFFF0000"/>
        <rFont val="Times New Roman"/>
        <family val="1"/>
      </rPr>
      <t xml:space="preserve">
40-690
40-690-20
</t>
    </r>
  </si>
  <si>
    <r>
      <t xml:space="preserve">
</t>
    </r>
    <r>
      <rPr>
        <u/>
        <sz val="9"/>
        <color rgb="FFFF0000"/>
        <rFont val="Times New Roman"/>
        <family val="1"/>
      </rPr>
      <t>3</t>
    </r>
    <r>
      <rPr>
        <sz val="9"/>
        <color rgb="FFFF0000"/>
        <rFont val="Times New Roman"/>
        <family val="1"/>
      </rPr>
      <t xml:space="preserve">
40-720
40-720-10</t>
    </r>
  </si>
  <si>
    <r>
      <rPr>
        <u/>
        <sz val="9"/>
        <color rgb="FFC00000"/>
        <rFont val="Times New Roman"/>
        <family val="1"/>
      </rPr>
      <t xml:space="preserve">
4</t>
    </r>
    <r>
      <rPr>
        <sz val="9"/>
        <color rgb="FFC00000"/>
        <rFont val="Times New Roman"/>
        <family val="1"/>
      </rPr>
      <t xml:space="preserve">
40-730
40-730-10</t>
    </r>
  </si>
  <si>
    <r>
      <rPr>
        <u/>
        <sz val="9"/>
        <color rgb="FFC00000"/>
        <rFont val="Times New Roman"/>
        <family val="1"/>
      </rPr>
      <t xml:space="preserve">
6</t>
    </r>
    <r>
      <rPr>
        <sz val="9"/>
        <color rgb="FFC00000"/>
        <rFont val="Times New Roman"/>
        <family val="1"/>
      </rPr>
      <t xml:space="preserve">
40-650
40-650-30</t>
    </r>
  </si>
  <si>
    <r>
      <rPr>
        <u/>
        <sz val="9"/>
        <color rgb="FFC00000"/>
        <rFont val="Times New Roman"/>
        <family val="1"/>
      </rPr>
      <t>7</t>
    </r>
    <r>
      <rPr>
        <sz val="9"/>
        <color rgb="FFC00000"/>
        <rFont val="Times New Roman"/>
        <family val="1"/>
      </rPr>
      <t xml:space="preserve">
76-115
76-115-20
</t>
    </r>
  </si>
  <si>
    <r>
      <rPr>
        <u/>
        <sz val="9"/>
        <color rgb="FFC00000"/>
        <rFont val="Times New Roman"/>
        <family val="1"/>
      </rPr>
      <t>8</t>
    </r>
    <r>
      <rPr>
        <sz val="9"/>
        <color rgb="FFC00000"/>
        <rFont val="Times New Roman"/>
        <family val="1"/>
      </rPr>
      <t xml:space="preserve">
16-110
16-110-10</t>
    </r>
  </si>
  <si>
    <t>km 0.000 to km 4.500 ; Total = 4500 m at Sannashi to Gabtola</t>
  </si>
  <si>
    <t>In between km 0.000 to km 3.262 ; Total = 2300 m at Morrelganj ferry ghat area</t>
  </si>
  <si>
    <t xml:space="preserve">Ch.  Km 0.000 to km 1.000 ; Total = 1000 m at Ghasiakhali </t>
  </si>
  <si>
    <t xml:space="preserve">No of section = </t>
  </si>
  <si>
    <t xml:space="preserve">No of Video = </t>
  </si>
  <si>
    <r>
      <rPr>
        <u/>
        <sz val="9"/>
        <rFont val="Times New Roman"/>
        <family val="1"/>
      </rPr>
      <t xml:space="preserve">
14</t>
    </r>
    <r>
      <rPr>
        <sz val="9"/>
        <rFont val="Times New Roman"/>
        <family val="1"/>
      </rPr>
      <t xml:space="preserve">
16-720
</t>
    </r>
  </si>
  <si>
    <t>A)16-720-10</t>
  </si>
  <si>
    <t>16-720-10</t>
  </si>
  <si>
    <t>Filling ditch/pond/channel/khal etc or land development/ improvment by dredged earth from river bed (all kind of soil but excluding organic material) , carried by Bulkhead/cargo/ boat or any other mean, loading and unloading/ Disposing/placing the dredged materials in the designated area upto 1 km from river bank by bulkhead dredger including , maintaining slopes, levelling and dressing in layers upto finished level with all lifts &amp; leads etc. all complete as per direction of the Engineer in charge.</t>
  </si>
  <si>
    <t>23                      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</si>
  <si>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t>
  </si>
  <si>
    <t>22                       16-500</t>
  </si>
  <si>
    <r>
      <rPr>
        <u/>
        <sz val="9"/>
        <rFont val="Times New Roman"/>
        <family val="1"/>
      </rPr>
      <t>17</t>
    </r>
    <r>
      <rPr>
        <sz val="9"/>
        <rFont val="Times New Roman"/>
        <family val="1"/>
      </rPr>
      <t xml:space="preserve">
10-140
</t>
    </r>
  </si>
  <si>
    <t xml:space="preserve">Excluding void 5% of total </t>
  </si>
  <si>
    <t>Supplying and laying sand as filter layers as per specific size ranges and gradation including preparation of surface, compacting in layer etc. complete with supply of all materials and as per direction of Engineer in charge.</t>
  </si>
  <si>
    <t>Filling ditch/pond/channel/khal etc or land development/improvment by dredged earth from river bed (all kind of soil but excluding organic material) , carried by Bulkhead/cargo/ boat or any other mean, loading and unloading/ Disposing/placing the dredged materials in the designated area upto 1 km from river bank by bulkhead dredger including , maintaining slopes, levelling and dressing in layers upto finished level with all lifts &amp; leads etc. all complete as per direction of the Engineer in charge.</t>
  </si>
  <si>
    <t>Construction of B.M. Pillars at site with first class bricks in cement mortar (1:4) of size 38cmx38cmx75cm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charge.</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</si>
  <si>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t>
  </si>
  <si>
    <t>River Morphological Data Collection/ Bathymetric Survey and river bank topography survey for river/ khal section (section width  251 m to 350 m), including cost of all necessary equipments (Level Machine, Hand GPS, DGPS etc), Necessary personnels (River Morphology Expert for data cosistency checking, Engineer/ Survey Specialist for data processing with survey software and Prepare necessary Table, Graph and Morphologhical parameters calculations, Surveyor &amp; Unskilled Labour for field data collection), Accomodation, Transportation from Headquarter to Site and Site movement and Shaded for Bathymetric Survey for field survey team including necessary fuels and lubricant, Other necessary auxiliary items such as survey flags, pegs with provision of submission of report in hard binded copies (at least 6 copies required), soft copies and raw survet data with provision of 10% random re-survey for data consistency checking as per direcion of Engineer in charge.</t>
  </si>
  <si>
    <t>Hectare</t>
  </si>
  <si>
    <r>
      <rPr>
        <u/>
        <sz val="9"/>
        <rFont val="Times New Roman"/>
        <family val="1"/>
      </rPr>
      <t>24</t>
    </r>
    <r>
      <rPr>
        <sz val="9"/>
        <rFont val="Times New Roman"/>
        <family val="1"/>
      </rPr>
      <t xml:space="preserve">
MRP</t>
    </r>
  </si>
  <si>
    <t>[For Artificial Mangrove Forest]
Supplying and Planting of all kinds of siblings for growing artificial  Mangrove forest including 1 year maintenance and guarding the plants as per direction of Engineer-in charge</t>
  </si>
  <si>
    <t>=</t>
  </si>
  <si>
    <t>Say =</t>
  </si>
  <si>
    <t>G. Total =</t>
  </si>
  <si>
    <t>Dumping work of Hard rock/ stone/ boulders/C.C blocks/brick blocks/sand cement blocks over a uniform area from properly positioned by engine boat upto an accuracy of 10cm monitoring with Total Station. The dumping area to be determined by conducting bathymetric survey, furnishing topographic site plan, cross section, dumping alignment, providing location of benchmark and stake at batches of dumping activity, doing by a river survey team ( including survey manager, ydrographic surveyor, Auto cad operator, etc.) with total station. Sequential stacking of Hard rock/ stone/ boulders/C.C blocks/brick blocks/sand cement blocks on the engine boat, carrying the Hard rock/ stone/ boulders/C.C locks/ brick blocks/sand cement blocks to dumping area and dumping the block from the boat by manual labour or any other means, all materials &amp; charges etc. complete as per direction of engineer in charge, specification and design.</t>
  </si>
  <si>
    <t>Top &amp; bottom of Slope</t>
  </si>
  <si>
    <t>Say  =</t>
  </si>
  <si>
    <t>Quantity of geo-bag =</t>
  </si>
  <si>
    <t>"[Dumping with Barge &amp; Total Station]
Filling and dumping of geo-textile bags of different sizes and capacity at project/work site, protecting from UV ray or any other damages, filling with sand (dry and minimum 80% sand must be retained on sieve no 100), sewing along one transverse (top) side after filling, staking in measurable/countable stakes, marking with synthetic enamel paint during counting, dumping from properly positioned and anchored flat top barge/pontoon over an area as per drawing, maintaining &amp; recording the dumping position of the barge /pontoon uning total station including loading, unloading, sequential piling of geo-bags on the dumping edge of barge/pontoon, cost of all materials &amp; equipments and its mobilization, labour, incidental charges, etc. complete as per technical specification, approved design and direction of Engineer in charge.
[fill volume and weight will be measured after filling with dry sand]"</t>
  </si>
  <si>
    <t>40-350-15</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</si>
  <si>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ressure)=&gt; 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</si>
  <si>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Mass =&gt;400 gm/m², thickness(Under 2 kpa pressure) =&gt;3.00 mm, EoS&lt;=0.08mm, strip tensile strength =&gt;23 kn/m, grab strength
=&gt;1500 N,CBR puncture resistance &gt;3800 N</t>
  </si>
  <si>
    <r>
      <rPr>
        <u/>
        <sz val="9"/>
        <rFont val="Times New Roman"/>
        <family val="1"/>
      </rPr>
      <t xml:space="preserve">22    </t>
    </r>
    <r>
      <rPr>
        <sz val="9"/>
        <rFont val="Times New Roman"/>
        <family val="1"/>
      </rPr>
      <t xml:space="preserve">                 36-300</t>
    </r>
  </si>
  <si>
    <t>1
04-180-00</t>
  </si>
  <si>
    <t>2
16-100-10</t>
  </si>
  <si>
    <t>5                                       40-270-00</t>
  </si>
  <si>
    <t>6                                        40-290-00</t>
  </si>
  <si>
    <t>7                                        40-320-00</t>
  </si>
  <si>
    <t>8                   40-330-00</t>
  </si>
  <si>
    <r>
      <t>9</t>
    </r>
    <r>
      <rPr>
        <u/>
        <sz val="9"/>
        <rFont val="Times New Roman"/>
        <family val="1"/>
      </rPr>
      <t xml:space="preserve">
</t>
    </r>
    <r>
      <rPr>
        <sz val="9"/>
        <rFont val="Times New Roman"/>
        <family val="1"/>
      </rPr>
      <t xml:space="preserve">40-350-00
</t>
    </r>
  </si>
  <si>
    <t xml:space="preserve">"Filling and placing of geo-textile bags of different sizes and capacity at project/work site, filling with sand (dry and minimum 80% sand must be retained on sieve no 100), sewing along one transverse (top) side after filling sand, staking in measurable/countable stakes, marking with synthetic enamel paint during counting and placing in position as per drawing including levelling, dressing, preparation of base, cost of all materials &amp; equipments and its mobilization, labour, incidental charges etc complete as per technical specification, approved design and direction of Engineer in charge.
[fill volume and weight will be measured after filling with dry sand]"
</t>
  </si>
  <si>
    <t xml:space="preserve">30% of </t>
  </si>
  <si>
    <t>70% of</t>
  </si>
  <si>
    <t xml:space="preserve">Supplying of geo-textile bags (empty) of different sizes and capacity at project/work site, making the bag with standard Geo-Textile fabric (100% Polypropylene Fabric, mass&gt;= 400gm/m², unit weight : 855
Kg/m3 to 946 Kg/m3,  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
</t>
  </si>
  <si>
    <t>Geo-bag; inner size :1100mmx850mm, outer size:1150mmx900mm, geo-fabric th.=&gt;3.0mm, Fill Vol: 0.1333cum; wt: 200kg</t>
  </si>
  <si>
    <t xml:space="preserve">Supplying and laying sand as filter layers as per specific size ranges and gradation including preparation of surface, compacting in layer etc. complete with supply of all materials and as per direction of Engineer in charge.
</t>
  </si>
  <si>
    <r>
      <t>10</t>
    </r>
    <r>
      <rPr>
        <u/>
        <sz val="9"/>
        <color theme="1"/>
        <rFont val="Times New Roman"/>
        <family val="1"/>
      </rPr>
      <t xml:space="preserve">
</t>
    </r>
    <r>
      <rPr>
        <sz val="9"/>
        <color theme="1"/>
        <rFont val="Times New Roman"/>
        <family val="1"/>
      </rPr>
      <t xml:space="preserve">40-550-00
</t>
    </r>
  </si>
  <si>
    <r>
      <t>11</t>
    </r>
    <r>
      <rPr>
        <u/>
        <sz val="9"/>
        <color theme="1"/>
        <rFont val="Times New Roman"/>
        <family val="1"/>
      </rPr>
      <t xml:space="preserve">
</t>
    </r>
    <r>
      <rPr>
        <sz val="9"/>
        <color theme="1"/>
        <rFont val="Times New Roman"/>
        <family val="1"/>
      </rPr>
      <t xml:space="preserve">40-520-00
</t>
    </r>
  </si>
  <si>
    <t>Geo bag size after filling = 1000 mmx 800 mm x 166 mm</t>
  </si>
  <si>
    <t>Total Area =</t>
  </si>
  <si>
    <t>Total volume =</t>
  </si>
  <si>
    <r>
      <t>14</t>
    </r>
    <r>
      <rPr>
        <u/>
        <sz val="9"/>
        <rFont val="Times New Roman"/>
        <family val="1"/>
      </rPr>
      <t xml:space="preserve">
</t>
    </r>
    <r>
      <rPr>
        <sz val="9"/>
        <rFont val="Times New Roman"/>
        <family val="1"/>
      </rPr>
      <t xml:space="preserve">16-720-00
</t>
    </r>
  </si>
  <si>
    <r>
      <t>13</t>
    </r>
    <r>
      <rPr>
        <u/>
        <sz val="9"/>
        <rFont val="Times New Roman"/>
        <family val="1"/>
      </rPr>
      <t xml:space="preserve">
</t>
    </r>
    <r>
      <rPr>
        <sz val="9"/>
        <rFont val="Times New Roman"/>
        <family val="1"/>
      </rPr>
      <t xml:space="preserve">40-920-00
</t>
    </r>
  </si>
  <si>
    <t>12
40-500-00</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</si>
  <si>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 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t>
  </si>
  <si>
    <r>
      <t>16</t>
    </r>
    <r>
      <rPr>
        <u/>
        <sz val="9"/>
        <rFont val="Times New Roman"/>
        <family val="1"/>
      </rPr>
      <t xml:space="preserve">
</t>
    </r>
    <r>
      <rPr>
        <sz val="9"/>
        <rFont val="Times New Roman"/>
        <family val="1"/>
      </rPr>
      <t xml:space="preserve">4-700-00
</t>
    </r>
  </si>
  <si>
    <t>No of Site Office</t>
  </si>
  <si>
    <t>9
40-350-00</t>
  </si>
  <si>
    <t>"Filling and placing of geo-textile bags of different sizes and capacity at project/work site, filling with sand (dry and minimum 80% sand must be retained on sieve no 100), sewing along one transverse (top) side after filling sand, staking in measurable/countable stakes, marking with synthetic enamel paint during counting and placing in position as per drawing including levelling, dressing, preparation of base, cost of all materials &amp; equipments and its mobilization, labour, incidental charges etc complete as per technical specification, approved design and direction of Engineer in charge.
[fill volume and weight will be measured after filling with dry sand]"</t>
  </si>
  <si>
    <t>Erection of bamboo profile with full bamboo posts and pegs not less than 60mm in diameter and coir strings etc. complete as per direction of Engineer in charge.</t>
  </si>
  <si>
    <t>Construction of B.M. Pillars at site with first class bricks in cement mortar (1:4) of size 38cmx38cmx75cm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charge</t>
  </si>
  <si>
    <r>
      <rPr>
        <u/>
        <sz val="9"/>
        <rFont val="Times New Roman"/>
        <family val="1"/>
      </rPr>
      <t>4</t>
    </r>
    <r>
      <rPr>
        <sz val="9"/>
        <rFont val="Times New Roman"/>
        <family val="1"/>
      </rPr>
      <t xml:space="preserve">
40-170
</t>
    </r>
  </si>
  <si>
    <t>A) 40-170-25</t>
  </si>
  <si>
    <t>B) 40-170-45</t>
  </si>
  <si>
    <t>Manufacturing and supplying C.C. blocks in leanest mix. 1:3:5.5 with cement, sand (FM&gt;=1.5) and Stone Chips (40mm down graded) to attain a 28 days cylinder strength of 10.5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t>
  </si>
  <si>
    <t>Manufacturing and supplying C.C. blocks in leanest mix. 1:2:5.5 with cement, sand (FM&gt;=1.5) and Stone Chips (40mm down graded) to attain a 28 days cylinder strength of 12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t>
  </si>
  <si>
    <t>5
40-190</t>
  </si>
  <si>
    <t>C) 40-190-40</t>
  </si>
  <si>
    <t xml:space="preserve">Manufacturing and supplying C.C. blocks in leanest mix. 1:3:5.5 with cement, sand (FM&gt;=1.5) and Stone Chips (40mm down graded) to attain a 28 days cylinder strength of 10.5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
</t>
  </si>
  <si>
    <t>4
40-170-00</t>
  </si>
  <si>
    <t>40-190</t>
  </si>
  <si>
    <t>-</t>
  </si>
  <si>
    <t>+</t>
  </si>
  <si>
    <t>Bottom
Width =</t>
  </si>
  <si>
    <t>Below Guide wall</t>
  </si>
  <si>
    <t>Total Volume below guide wall</t>
  </si>
  <si>
    <t>No of Bags =</t>
  </si>
  <si>
    <t>(510.00/0.70) X2 X 2 X 3  nos</t>
  </si>
  <si>
    <t>Volume of Geo-bag with pick jhama</t>
  </si>
  <si>
    <t>Volume of Sand =</t>
  </si>
  <si>
    <t>Total volume of Sand =</t>
  </si>
  <si>
    <t>Volume inside geo-bag =</t>
  </si>
  <si>
    <t>Volume at sloe and top</t>
  </si>
  <si>
    <t>0.20+0.20+0.1+1.20+6.15+0.40+1.35+1.00+1.00 =</t>
  </si>
  <si>
    <t>Total length =</t>
  </si>
  <si>
    <t>Earth Volume Calculation sheet is attached herewith</t>
  </si>
  <si>
    <r>
      <rPr>
        <u/>
        <sz val="11"/>
        <color theme="1"/>
        <rFont val="Times New Roman"/>
        <family val="1"/>
      </rPr>
      <t>17</t>
    </r>
    <r>
      <rPr>
        <sz val="11"/>
        <color theme="1"/>
        <rFont val="Times New Roman"/>
        <family val="1"/>
      </rPr>
      <t xml:space="preserve">
10-140       </t>
    </r>
  </si>
  <si>
    <r>
      <rPr>
        <u/>
        <sz val="11"/>
        <color theme="1"/>
        <rFont val="Times New Roman"/>
        <family val="1"/>
      </rPr>
      <t>18</t>
    </r>
    <r>
      <rPr>
        <sz val="11"/>
        <color theme="1"/>
        <rFont val="Times New Roman"/>
        <family val="1"/>
      </rPr>
      <t xml:space="preserve">
Market Rate      </t>
    </r>
  </si>
  <si>
    <t xml:space="preserve">19
28-200         </t>
  </si>
  <si>
    <r>
      <rPr>
        <u/>
        <sz val="9"/>
        <rFont val="Times New Roman"/>
        <family val="1"/>
      </rPr>
      <t>20</t>
    </r>
    <r>
      <rPr>
        <sz val="9"/>
        <rFont val="Times New Roman"/>
        <family val="1"/>
      </rPr>
      <t xml:space="preserve"> 
76-110</t>
    </r>
  </si>
  <si>
    <t>500 /100+1</t>
  </si>
  <si>
    <t>(500.00/0.70) X2 X 3  nos</t>
  </si>
  <si>
    <t xml:space="preserve">DPP Estimate (Including End Termination)
2979.07 lac </t>
  </si>
  <si>
    <t>Detailed  Estimate for Protective work along the Right Bank of Panguchi River from  km 0.000 to km 0.500 = 500.00 m at Ghashiakhali area  Upazila - Morrelganj, District- Bagerhat under Bagerhat O&amp;M Division, BWDB, Bagerhat.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</si>
</sst>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
  </numFmts>
  <fonts count="32" x14ac:knownFonts="1">
    <font>
      <sz val="11"/>
      <color theme="1"/>
      <name val="Calibri"/>
      <family val="2"/>
      <scheme val="minor"/>
    </font>
    <font>
      <sz val="10"/>
      <name val="Times New Roman"/>
      <family val="1"/>
    </font>
    <font>
      <b/>
      <sz val="11"/>
      <color theme="1"/>
      <name val="Times New Roman"/>
      <family val="1"/>
    </font>
    <font>
      <sz val="11"/>
      <color theme="1"/>
      <name val="Times New Roman"/>
      <family val="1"/>
    </font>
    <font>
      <u/>
      <sz val="11"/>
      <color theme="1"/>
      <name val="Times New Roman"/>
      <family val="1"/>
    </font>
    <font>
      <b/>
      <sz val="8"/>
      <color indexed="8"/>
      <name val="Times New Roman"/>
      <family val="1"/>
    </font>
    <font>
      <b/>
      <sz val="9"/>
      <color indexed="8"/>
      <name val="Times New Roman"/>
      <family val="1"/>
    </font>
    <font>
      <b/>
      <sz val="10"/>
      <color indexed="8"/>
      <name val="Times New Roman"/>
      <family val="1"/>
    </font>
    <font>
      <sz val="9"/>
      <color indexed="8"/>
      <name val="Times New Roman"/>
      <family val="1"/>
    </font>
    <font>
      <sz val="9"/>
      <name val="Times New Roman"/>
      <family val="1"/>
    </font>
    <font>
      <b/>
      <sz val="10"/>
      <name val="Times New Roman"/>
      <family val="1"/>
    </font>
    <font>
      <b/>
      <sz val="11"/>
      <name val="Times New Roman"/>
      <family val="1"/>
    </font>
    <font>
      <sz val="9"/>
      <color rgb="FFFF0000"/>
      <name val="Times New Roman"/>
      <family val="1"/>
    </font>
    <font>
      <sz val="9"/>
      <color rgb="FFC00000"/>
      <name val="Times New Roman"/>
      <family val="1"/>
    </font>
    <font>
      <sz val="8"/>
      <name val="Times New Roman"/>
      <family val="1"/>
    </font>
    <font>
      <sz val="8"/>
      <color indexed="8"/>
      <name val="Times New Roman"/>
      <family val="1"/>
    </font>
    <font>
      <u/>
      <sz val="9"/>
      <name val="Times New Roman"/>
      <family val="1"/>
    </font>
    <font>
      <sz val="11"/>
      <color rgb="FFFF0000"/>
      <name val="Times New Roman"/>
      <family val="1"/>
    </font>
    <font>
      <sz val="10"/>
      <color theme="1"/>
      <name val="Times New Roman"/>
      <family val="1"/>
    </font>
    <font>
      <b/>
      <sz val="9"/>
      <name val="Times New Roman"/>
      <family val="1"/>
    </font>
    <font>
      <u/>
      <sz val="9"/>
      <color rgb="FFFF0000"/>
      <name val="Times New Roman"/>
      <family val="1"/>
    </font>
    <font>
      <u/>
      <sz val="9"/>
      <color rgb="FFC00000"/>
      <name val="Times New Roman"/>
      <family val="1"/>
    </font>
    <font>
      <sz val="9"/>
      <color theme="1"/>
      <name val="Times New Roman"/>
      <family val="1"/>
    </font>
    <font>
      <sz val="11"/>
      <name val="Times New Roman"/>
      <family val="1"/>
    </font>
    <font>
      <sz val="8"/>
      <color theme="1"/>
      <name val="Times New Roman"/>
      <family val="1"/>
    </font>
    <font>
      <sz val="8"/>
      <color rgb="FFFF0000"/>
      <name val="Times New Roman"/>
      <family val="1"/>
    </font>
    <font>
      <sz val="10"/>
      <name val="Arial"/>
      <family val="2"/>
    </font>
    <font>
      <u/>
      <sz val="9"/>
      <color theme="1"/>
      <name val="Times New Roman"/>
      <family val="1"/>
    </font>
    <font>
      <b/>
      <sz val="11"/>
      <color rgb="FFFF0000"/>
      <name val="Times New Roman"/>
      <family val="1"/>
    </font>
    <font>
      <sz val="10"/>
      <color indexed="8"/>
      <name val="Times New Roman"/>
      <family val="1"/>
    </font>
    <font>
      <sz val="10"/>
      <color rgb="FFC00000"/>
      <name val="Times New Roman"/>
      <family val="1"/>
    </font>
    <font>
      <sz val="10"/>
      <color rgb="FFFF0000"/>
      <name val="Times New Roman"/>
      <family val="1"/>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26" fillId="0" borderId="0"/>
  </cellStyleXfs>
  <cellXfs count="516">
    <xf numFmtId="0" fontId="0" fillId="0" borderId="0" xfId="0"/>
    <xf numFmtId="0" fontId="1" fillId="0" borderId="0" xfId="0" applyFont="1" applyAlignment="1">
      <alignment horizontal="center" vertical="top" wrapText="1"/>
    </xf>
    <xf numFmtId="0" fontId="3" fillId="0" borderId="0" xfId="0" applyFont="1"/>
    <xf numFmtId="0" fontId="2" fillId="0" borderId="0" xfId="0" applyFont="1" applyAlignment="1">
      <alignment horizontal="center"/>
    </xf>
    <xf numFmtId="2" fontId="3" fillId="0" borderId="0" xfId="0" applyNumberFormat="1" applyFont="1"/>
    <xf numFmtId="2" fontId="2" fillId="0" borderId="0" xfId="0" applyNumberFormat="1" applyFont="1"/>
    <xf numFmtId="0" fontId="4" fillId="0" borderId="0" xfId="0" applyFont="1"/>
    <xf numFmtId="0" fontId="3" fillId="0" borderId="1" xfId="0" applyFont="1" applyBorder="1"/>
    <xf numFmtId="0" fontId="5" fillId="0" borderId="0" xfId="0" applyFont="1" applyBorder="1" applyAlignment="1">
      <alignment horizontal="right" vertical="top" wrapText="1"/>
    </xf>
    <xf numFmtId="2" fontId="6" fillId="0" borderId="0" xfId="0" applyNumberFormat="1" applyFont="1" applyBorder="1" applyAlignment="1">
      <alignment horizontal="center" vertical="top" wrapText="1"/>
    </xf>
    <xf numFmtId="0" fontId="3" fillId="0" borderId="0" xfId="0" applyFont="1" applyBorder="1" applyAlignment="1">
      <alignment vertical="top" wrapText="1"/>
    </xf>
    <xf numFmtId="0" fontId="3" fillId="0" borderId="0" xfId="0" applyFont="1" applyAlignment="1">
      <alignment vertical="top" wrapText="1"/>
    </xf>
    <xf numFmtId="164" fontId="2" fillId="0" borderId="0" xfId="0" applyNumberFormat="1" applyFont="1" applyAlignment="1">
      <alignment horizontal="center"/>
    </xf>
    <xf numFmtId="0" fontId="9" fillId="0" borderId="2" xfId="0" applyFont="1" applyBorder="1" applyAlignment="1">
      <alignment horizontal="justify" vertical="top" wrapText="1"/>
    </xf>
    <xf numFmtId="0" fontId="7" fillId="0" borderId="3" xfId="0" applyFont="1" applyBorder="1" applyAlignment="1">
      <alignment horizontal="center" vertical="top" wrapText="1"/>
    </xf>
    <xf numFmtId="2" fontId="8" fillId="0" borderId="10" xfId="0" applyNumberFormat="1" applyFont="1" applyBorder="1" applyAlignment="1">
      <alignment horizontal="right" vertical="top" wrapText="1"/>
    </xf>
    <xf numFmtId="0" fontId="8" fillId="0" borderId="1" xfId="0" applyFont="1" applyBorder="1" applyAlignment="1">
      <alignment horizontal="left" vertical="top" wrapText="1"/>
    </xf>
    <xf numFmtId="0" fontId="8" fillId="0" borderId="14" xfId="0" applyFont="1" applyBorder="1" applyAlignment="1">
      <alignment horizontal="left" vertical="top" wrapText="1"/>
    </xf>
    <xf numFmtId="2" fontId="8" fillId="0" borderId="13" xfId="0" applyNumberFormat="1" applyFont="1" applyBorder="1" applyAlignment="1">
      <alignment horizontal="right" vertical="top" wrapText="1"/>
    </xf>
    <xf numFmtId="2" fontId="9" fillId="0" borderId="0" xfId="0" applyNumberFormat="1" applyFont="1" applyBorder="1" applyAlignment="1">
      <alignment vertical="top" wrapText="1"/>
    </xf>
    <xf numFmtId="2" fontId="8" fillId="0" borderId="0" xfId="0" applyNumberFormat="1" applyFont="1" applyBorder="1" applyAlignment="1">
      <alignment vertical="top" wrapText="1"/>
    </xf>
    <xf numFmtId="2" fontId="9" fillId="0" borderId="14" xfId="0" applyNumberFormat="1" applyFont="1" applyBorder="1" applyAlignment="1">
      <alignment vertical="top" wrapText="1"/>
    </xf>
    <xf numFmtId="2" fontId="8" fillId="0" borderId="9" xfId="0" applyNumberFormat="1" applyFont="1" applyBorder="1" applyAlignment="1">
      <alignment vertical="top" wrapText="1"/>
    </xf>
    <xf numFmtId="2" fontId="8" fillId="0" borderId="9" xfId="0" applyNumberFormat="1" applyFont="1" applyBorder="1" applyAlignment="1">
      <alignment horizontal="right" vertical="top" wrapText="1"/>
    </xf>
    <xf numFmtId="164" fontId="3" fillId="0" borderId="2" xfId="0" applyNumberFormat="1" applyFont="1" applyBorder="1" applyAlignment="1">
      <alignment horizontal="center" vertical="top"/>
    </xf>
    <xf numFmtId="0" fontId="12" fillId="0" borderId="2" xfId="0" applyFont="1" applyBorder="1" applyAlignment="1">
      <alignment horizontal="justify" vertical="top" wrapText="1"/>
    </xf>
    <xf numFmtId="0" fontId="9" fillId="0" borderId="14" xfId="0" applyFont="1" applyBorder="1" applyAlignment="1">
      <alignment horizontal="left" vertical="top" wrapText="1"/>
    </xf>
    <xf numFmtId="0" fontId="13" fillId="0" borderId="2" xfId="0" applyFont="1" applyBorder="1" applyAlignment="1">
      <alignment horizontal="justify" vertical="top" wrapText="1"/>
    </xf>
    <xf numFmtId="0" fontId="13" fillId="0" borderId="9" xfId="0" applyFont="1" applyBorder="1" applyAlignment="1">
      <alignment horizontal="center" vertical="top" wrapText="1"/>
    </xf>
    <xf numFmtId="0" fontId="13" fillId="0" borderId="3" xfId="0" applyFont="1" applyBorder="1" applyAlignment="1">
      <alignment horizontal="justify" vertical="top" wrapText="1"/>
    </xf>
    <xf numFmtId="0" fontId="2" fillId="0" borderId="0" xfId="0" applyFont="1" applyAlignment="1">
      <alignment horizontal="center"/>
    </xf>
    <xf numFmtId="2" fontId="8" fillId="0" borderId="13" xfId="0" applyNumberFormat="1" applyFont="1" applyBorder="1" applyAlignment="1">
      <alignment vertical="top" wrapText="1"/>
    </xf>
    <xf numFmtId="2" fontId="9" fillId="0" borderId="13" xfId="0" applyNumberFormat="1" applyFont="1" applyBorder="1" applyAlignment="1">
      <alignment vertical="top" wrapText="1"/>
    </xf>
    <xf numFmtId="2" fontId="9" fillId="0" borderId="9" xfId="0" applyNumberFormat="1" applyFont="1" applyBorder="1" applyAlignment="1">
      <alignment vertical="top" wrapText="1"/>
    </xf>
    <xf numFmtId="0" fontId="9" fillId="0" borderId="0" xfId="0" applyFont="1" applyBorder="1" applyAlignment="1">
      <alignment horizontal="right" vertical="top" wrapText="1"/>
    </xf>
    <xf numFmtId="164" fontId="9" fillId="0" borderId="0" xfId="0" applyNumberFormat="1" applyFont="1" applyBorder="1" applyAlignment="1">
      <alignment horizontal="left" vertical="top" wrapText="1"/>
    </xf>
    <xf numFmtId="0" fontId="9" fillId="0" borderId="1" xfId="0" applyFont="1" applyBorder="1" applyAlignment="1">
      <alignment horizontal="left" vertical="top" wrapText="1"/>
    </xf>
    <xf numFmtId="0" fontId="9" fillId="0" borderId="2" xfId="0" applyFont="1" applyBorder="1" applyAlignment="1">
      <alignment horizontal="justify" vertical="center" wrapText="1"/>
    </xf>
    <xf numFmtId="0" fontId="8" fillId="0" borderId="9" xfId="0" applyFont="1" applyBorder="1" applyAlignment="1">
      <alignment vertical="top" wrapText="1"/>
    </xf>
    <xf numFmtId="0" fontId="13" fillId="0" borderId="0" xfId="0" applyFont="1" applyBorder="1" applyAlignment="1">
      <alignment horizontal="left" vertical="top" wrapText="1"/>
    </xf>
    <xf numFmtId="0" fontId="8" fillId="0" borderId="6" xfId="0" applyFont="1" applyBorder="1" applyAlignment="1">
      <alignment vertical="top" wrapText="1"/>
    </xf>
    <xf numFmtId="0" fontId="8" fillId="0" borderId="10" xfId="0" applyFont="1" applyBorder="1" applyAlignment="1">
      <alignment vertical="top" wrapText="1"/>
    </xf>
    <xf numFmtId="1" fontId="13" fillId="0" borderId="9" xfId="0" applyNumberFormat="1" applyFont="1" applyBorder="1" applyAlignment="1">
      <alignment vertical="top" wrapText="1"/>
    </xf>
    <xf numFmtId="1" fontId="8" fillId="0" borderId="9" xfId="0" applyNumberFormat="1" applyFont="1" applyBorder="1" applyAlignment="1">
      <alignment horizontal="right" vertical="top" wrapText="1"/>
    </xf>
    <xf numFmtId="2" fontId="9" fillId="0" borderId="15" xfId="0" applyNumberFormat="1" applyFont="1" applyBorder="1" applyAlignment="1">
      <alignment vertical="top" wrapText="1"/>
    </xf>
    <xf numFmtId="0" fontId="9" fillId="0" borderId="9" xfId="0" applyFont="1" applyBorder="1" applyAlignment="1">
      <alignment vertical="top" wrapText="1"/>
    </xf>
    <xf numFmtId="0" fontId="9" fillId="0" borderId="0" xfId="0" applyFont="1" applyBorder="1" applyAlignment="1">
      <alignment horizontal="center" vertical="center" wrapText="1"/>
    </xf>
    <xf numFmtId="2" fontId="1" fillId="0" borderId="0" xfId="0" applyNumberFormat="1" applyFont="1" applyBorder="1" applyAlignment="1">
      <alignment vertical="top" wrapText="1"/>
    </xf>
    <xf numFmtId="1" fontId="9" fillId="0" borderId="0" xfId="0" applyNumberFormat="1" applyFont="1" applyBorder="1" applyAlignment="1">
      <alignment vertical="center" wrapText="1"/>
    </xf>
    <xf numFmtId="0" fontId="9" fillId="0" borderId="0" xfId="0" applyFont="1" applyBorder="1" applyAlignment="1">
      <alignment vertical="center" wrapText="1"/>
    </xf>
    <xf numFmtId="0" fontId="9" fillId="0" borderId="0" xfId="0" applyFont="1" applyBorder="1" applyAlignment="1">
      <alignment horizontal="center" vertical="top" wrapText="1"/>
    </xf>
    <xf numFmtId="1" fontId="9" fillId="0" borderId="0" xfId="0" applyNumberFormat="1" applyFont="1" applyBorder="1" applyAlignment="1">
      <alignment horizontal="left" vertical="top" wrapText="1"/>
    </xf>
    <xf numFmtId="0" fontId="14" fillId="0" borderId="0" xfId="0" applyFont="1" applyBorder="1" applyAlignment="1">
      <alignment horizontal="left" vertical="top" wrapText="1"/>
    </xf>
    <xf numFmtId="0" fontId="9" fillId="0" borderId="0" xfId="0" applyFont="1" applyBorder="1" applyAlignment="1">
      <alignment horizontal="left" vertical="center" wrapText="1"/>
    </xf>
    <xf numFmtId="0" fontId="15" fillId="0" borderId="0" xfId="0" applyFont="1" applyBorder="1" applyAlignment="1">
      <alignment horizontal="left" vertical="top" wrapText="1"/>
    </xf>
    <xf numFmtId="164" fontId="9" fillId="0" borderId="9" xfId="0" applyNumberFormat="1" applyFont="1" applyBorder="1" applyAlignment="1">
      <alignment vertical="top" wrapText="1"/>
    </xf>
    <xf numFmtId="1" fontId="8" fillId="0" borderId="9" xfId="0" applyNumberFormat="1" applyFont="1" applyBorder="1" applyAlignment="1">
      <alignment vertical="top" wrapText="1"/>
    </xf>
    <xf numFmtId="0" fontId="12" fillId="0" borderId="0" xfId="0" applyFont="1" applyBorder="1" applyAlignment="1">
      <alignment horizontal="left" vertical="top" wrapText="1"/>
    </xf>
    <xf numFmtId="0" fontId="12" fillId="0" borderId="0" xfId="0" applyFont="1" applyBorder="1" applyAlignment="1">
      <alignment horizontal="left" vertical="center" wrapText="1"/>
    </xf>
    <xf numFmtId="2" fontId="12" fillId="0" borderId="13" xfId="0" applyNumberFormat="1" applyFont="1" applyBorder="1" applyAlignment="1">
      <alignment horizontal="center" vertical="center" wrapText="1"/>
    </xf>
    <xf numFmtId="2" fontId="12" fillId="0" borderId="14" xfId="0" applyNumberFormat="1" applyFont="1" applyBorder="1" applyAlignment="1">
      <alignment horizontal="center" vertical="center" wrapText="1"/>
    </xf>
    <xf numFmtId="0" fontId="12" fillId="0" borderId="14" xfId="0" applyFont="1" applyBorder="1" applyAlignment="1">
      <alignment horizontal="center" vertical="center" wrapText="1"/>
    </xf>
    <xf numFmtId="2" fontId="9" fillId="0" borderId="12" xfId="0" applyNumberFormat="1" applyFont="1" applyBorder="1" applyAlignment="1">
      <alignment vertical="top" wrapText="1"/>
    </xf>
    <xf numFmtId="2" fontId="8" fillId="0" borderId="1" xfId="0" applyNumberFormat="1" applyFont="1" applyBorder="1" applyAlignment="1">
      <alignment vertical="top" wrapText="1"/>
    </xf>
    <xf numFmtId="164" fontId="8" fillId="0" borderId="0" xfId="0" applyNumberFormat="1" applyFont="1" applyBorder="1" applyAlignment="1">
      <alignment vertical="top" wrapText="1"/>
    </xf>
    <xf numFmtId="164" fontId="8" fillId="0" borderId="1" xfId="0" applyNumberFormat="1" applyFont="1" applyBorder="1" applyAlignment="1">
      <alignment vertical="top" wrapText="1"/>
    </xf>
    <xf numFmtId="2" fontId="17" fillId="0" borderId="0" xfId="0" applyNumberFormat="1" applyFont="1"/>
    <xf numFmtId="2" fontId="8" fillId="0" borderId="14" xfId="0" applyNumberFormat="1" applyFont="1" applyBorder="1" applyAlignment="1">
      <alignment vertical="top" wrapText="1"/>
    </xf>
    <xf numFmtId="0" fontId="9" fillId="0" borderId="3" xfId="0" applyFont="1" applyBorder="1" applyAlignment="1">
      <alignment horizontal="justify" vertical="top" wrapText="1"/>
    </xf>
    <xf numFmtId="0" fontId="13" fillId="0" borderId="9" xfId="0" applyFont="1" applyBorder="1" applyAlignment="1">
      <alignment vertical="top" wrapText="1"/>
    </xf>
    <xf numFmtId="2" fontId="8" fillId="0" borderId="15" xfId="0" applyNumberFormat="1" applyFont="1" applyBorder="1" applyAlignment="1">
      <alignment horizontal="center" vertical="top" wrapText="1"/>
    </xf>
    <xf numFmtId="2" fontId="8" fillId="0" borderId="12" xfId="0" applyNumberFormat="1" applyFont="1" applyBorder="1" applyAlignment="1">
      <alignment vertical="top" wrapText="1"/>
    </xf>
    <xf numFmtId="0" fontId="8" fillId="0" borderId="7" xfId="0" applyFont="1" applyBorder="1" applyAlignment="1">
      <alignment vertical="top" wrapText="1"/>
    </xf>
    <xf numFmtId="2" fontId="9" fillId="0" borderId="10" xfId="0" applyNumberFormat="1" applyFont="1" applyBorder="1" applyAlignment="1">
      <alignment horizontal="right" vertical="top" wrapText="1"/>
    </xf>
    <xf numFmtId="2" fontId="9" fillId="0" borderId="1" xfId="0" applyNumberFormat="1" applyFont="1" applyBorder="1" applyAlignment="1">
      <alignment horizontal="left" vertical="top" wrapText="1"/>
    </xf>
    <xf numFmtId="2" fontId="9" fillId="0" borderId="10" xfId="0" applyNumberFormat="1" applyFont="1" applyBorder="1" applyAlignment="1">
      <alignment vertical="top" wrapText="1"/>
    </xf>
    <xf numFmtId="1" fontId="9" fillId="0" borderId="9" xfId="0" applyNumberFormat="1" applyFont="1" applyBorder="1" applyAlignment="1">
      <alignment vertical="top" wrapText="1"/>
    </xf>
    <xf numFmtId="1" fontId="12" fillId="0" borderId="9" xfId="0" applyNumberFormat="1" applyFont="1" applyBorder="1" applyAlignment="1">
      <alignment vertical="top" wrapText="1"/>
    </xf>
    <xf numFmtId="2" fontId="12" fillId="0" borderId="0" xfId="0" applyNumberFormat="1" applyFont="1" applyBorder="1" applyAlignment="1">
      <alignment vertical="top" wrapText="1"/>
    </xf>
    <xf numFmtId="164" fontId="9" fillId="0" borderId="9" xfId="0" applyNumberFormat="1" applyFont="1" applyBorder="1" applyAlignment="1">
      <alignment vertical="center" wrapText="1"/>
    </xf>
    <xf numFmtId="0" fontId="19" fillId="0" borderId="2" xfId="0" applyFont="1" applyBorder="1" applyAlignment="1">
      <alignment horizontal="center" vertical="center" wrapText="1"/>
    </xf>
    <xf numFmtId="164" fontId="19" fillId="0" borderId="2" xfId="0" applyNumberFormat="1" applyFont="1" applyBorder="1" applyAlignment="1">
      <alignment horizontal="center" vertical="center" wrapText="1"/>
    </xf>
    <xf numFmtId="0" fontId="19" fillId="2" borderId="2" xfId="0" applyFont="1" applyFill="1" applyBorder="1" applyAlignment="1">
      <alignment horizontal="center" vertical="center" wrapText="1"/>
    </xf>
    <xf numFmtId="1" fontId="19" fillId="2" borderId="2" xfId="0" applyNumberFormat="1" applyFont="1" applyFill="1" applyBorder="1" applyAlignment="1">
      <alignment horizontal="center" vertical="center" wrapText="1"/>
    </xf>
    <xf numFmtId="0" fontId="19" fillId="2" borderId="2" xfId="0" applyFont="1" applyFill="1" applyBorder="1" applyAlignment="1">
      <alignment horizontal="center" wrapText="1"/>
    </xf>
    <xf numFmtId="0" fontId="9" fillId="0" borderId="2" xfId="0" applyFont="1" applyBorder="1" applyAlignment="1">
      <alignment horizontal="center" vertical="top" wrapText="1"/>
    </xf>
    <xf numFmtId="2" fontId="9" fillId="0" borderId="2" xfId="0" applyNumberFormat="1" applyFont="1" applyBorder="1" applyAlignment="1">
      <alignment horizontal="center" wrapText="1"/>
    </xf>
    <xf numFmtId="164" fontId="9" fillId="0" borderId="2" xfId="0" applyNumberFormat="1" applyFont="1" applyBorder="1" applyAlignment="1">
      <alignment horizontal="center"/>
    </xf>
    <xf numFmtId="1" fontId="9" fillId="0" borderId="2" xfId="0" applyNumberFormat="1" applyFont="1" applyBorder="1" applyAlignment="1">
      <alignment horizontal="center" wrapText="1"/>
    </xf>
    <xf numFmtId="2" fontId="12" fillId="0" borderId="2" xfId="0" applyNumberFormat="1" applyFont="1" applyBorder="1" applyAlignment="1">
      <alignment horizontal="center" wrapText="1"/>
    </xf>
    <xf numFmtId="164" fontId="12" fillId="0" borderId="2" xfId="0" applyNumberFormat="1" applyFont="1" applyBorder="1" applyAlignment="1">
      <alignment horizontal="center"/>
    </xf>
    <xf numFmtId="0" fontId="9" fillId="0" borderId="2" xfId="0" applyFont="1" applyBorder="1" applyAlignment="1">
      <alignment horizontal="center" vertical="center" wrapText="1"/>
    </xf>
    <xf numFmtId="1" fontId="12" fillId="0" borderId="2" xfId="0" applyNumberFormat="1" applyFont="1" applyBorder="1" applyAlignment="1">
      <alignment horizontal="center" vertical="center" wrapText="1"/>
    </xf>
    <xf numFmtId="2" fontId="9" fillId="0" borderId="2" xfId="0" applyNumberFormat="1" applyFont="1" applyBorder="1" applyAlignment="1">
      <alignment horizontal="center" vertical="center" wrapText="1"/>
    </xf>
    <xf numFmtId="164" fontId="9" fillId="0" borderId="2" xfId="0" applyNumberFormat="1" applyFont="1" applyBorder="1" applyAlignment="1">
      <alignment horizontal="center" vertical="center"/>
    </xf>
    <xf numFmtId="164" fontId="12" fillId="0" borderId="2" xfId="0" applyNumberFormat="1" applyFont="1" applyBorder="1" applyAlignment="1">
      <alignment horizontal="center" vertical="center" wrapText="1"/>
    </xf>
    <xf numFmtId="2" fontId="13" fillId="0" borderId="2" xfId="0" applyNumberFormat="1" applyFont="1" applyBorder="1" applyAlignment="1">
      <alignment horizontal="center" wrapText="1"/>
    </xf>
    <xf numFmtId="164" fontId="13" fillId="0" borderId="2" xfId="0" applyNumberFormat="1" applyFont="1" applyBorder="1" applyAlignment="1">
      <alignment horizontal="center"/>
    </xf>
    <xf numFmtId="164" fontId="9" fillId="0" borderId="2" xfId="0" applyNumberFormat="1" applyFont="1" applyBorder="1" applyAlignment="1">
      <alignment horizontal="center" vertical="center" wrapText="1"/>
    </xf>
    <xf numFmtId="1" fontId="9" fillId="0" borderId="2" xfId="0" applyNumberFormat="1" applyFont="1" applyBorder="1" applyAlignment="1">
      <alignment horizontal="center" vertical="center" wrapText="1"/>
    </xf>
    <xf numFmtId="0" fontId="9" fillId="0" borderId="3" xfId="0" applyFont="1" applyBorder="1" applyAlignment="1">
      <alignment horizontal="center" vertical="top" wrapText="1"/>
    </xf>
    <xf numFmtId="0" fontId="9" fillId="0" borderId="3" xfId="0" applyFont="1" applyBorder="1" applyAlignment="1">
      <alignment horizontal="center" vertical="center" wrapText="1"/>
    </xf>
    <xf numFmtId="0" fontId="3" fillId="0" borderId="0" xfId="0" applyFont="1" applyAlignment="1">
      <alignment horizontal="center" vertical="top"/>
    </xf>
    <xf numFmtId="0" fontId="3" fillId="0" borderId="0" xfId="0" applyFont="1" applyAlignment="1">
      <alignment horizontal="justify" vertical="top" wrapText="1"/>
    </xf>
    <xf numFmtId="164" fontId="3" fillId="0" borderId="0" xfId="0" applyNumberFormat="1" applyFont="1" applyAlignment="1">
      <alignment vertical="top"/>
    </xf>
    <xf numFmtId="0" fontId="3" fillId="0" borderId="0" xfId="0" applyFont="1" applyAlignment="1">
      <alignment horizontal="center"/>
    </xf>
    <xf numFmtId="0" fontId="3" fillId="0" borderId="0" xfId="0" applyFont="1" applyAlignment="1">
      <alignment vertical="top"/>
    </xf>
    <xf numFmtId="0" fontId="12" fillId="0" borderId="2" xfId="0" applyFont="1" applyBorder="1" applyAlignment="1">
      <alignment horizontal="center" vertical="top" wrapText="1"/>
    </xf>
    <xf numFmtId="0" fontId="13" fillId="0" borderId="2" xfId="0" applyFont="1" applyBorder="1" applyAlignment="1">
      <alignment horizontal="center" vertical="top" wrapText="1"/>
    </xf>
    <xf numFmtId="0" fontId="13" fillId="0" borderId="3" xfId="0" applyFont="1" applyBorder="1" applyAlignment="1">
      <alignment horizontal="center" vertical="top" wrapText="1"/>
    </xf>
    <xf numFmtId="0" fontId="3" fillId="0" borderId="0" xfId="0" applyFont="1" applyBorder="1"/>
    <xf numFmtId="0" fontId="9" fillId="0" borderId="15" xfId="0" applyFont="1" applyBorder="1" applyAlignment="1">
      <alignment vertical="top" wrapText="1"/>
    </xf>
    <xf numFmtId="0" fontId="9" fillId="0" borderId="12" xfId="0" applyFont="1" applyBorder="1" applyAlignment="1">
      <alignment vertical="top" wrapText="1"/>
    </xf>
    <xf numFmtId="0" fontId="9" fillId="0" borderId="11" xfId="0" applyFont="1" applyBorder="1" applyAlignment="1">
      <alignment vertical="top" wrapText="1"/>
    </xf>
    <xf numFmtId="0" fontId="13" fillId="0" borderId="12" xfId="0" applyFont="1" applyBorder="1" applyAlignment="1">
      <alignment vertical="top" wrapText="1"/>
    </xf>
    <xf numFmtId="0" fontId="12" fillId="0" borderId="12" xfId="0" applyFont="1" applyBorder="1" applyAlignment="1">
      <alignment vertical="top" wrapText="1"/>
    </xf>
    <xf numFmtId="0" fontId="3" fillId="0" borderId="12" xfId="0" applyFont="1" applyBorder="1"/>
    <xf numFmtId="0" fontId="1" fillId="0" borderId="0" xfId="0" applyFont="1" applyBorder="1" applyAlignment="1">
      <alignment horizontal="center" vertical="top" wrapText="1"/>
    </xf>
    <xf numFmtId="0" fontId="3" fillId="0" borderId="0" xfId="0" applyFont="1" applyBorder="1" applyAlignment="1">
      <alignment vertical="center"/>
    </xf>
    <xf numFmtId="0" fontId="9" fillId="0" borderId="12" xfId="0" applyFont="1" applyBorder="1" applyAlignment="1">
      <alignment vertical="center" wrapText="1"/>
    </xf>
    <xf numFmtId="0" fontId="3" fillId="0" borderId="9" xfId="0" applyFont="1" applyBorder="1"/>
    <xf numFmtId="0" fontId="9" fillId="0" borderId="0" xfId="0" applyFont="1" applyBorder="1" applyAlignment="1">
      <alignment vertical="top" wrapText="1"/>
    </xf>
    <xf numFmtId="0" fontId="3" fillId="0" borderId="8" xfId="0" applyFont="1" applyBorder="1" applyAlignment="1">
      <alignment vertical="top" wrapText="1"/>
    </xf>
    <xf numFmtId="0" fontId="3" fillId="0" borderId="9" xfId="0" applyFont="1" applyBorder="1" applyAlignment="1">
      <alignment horizontal="left" vertical="top" wrapText="1"/>
    </xf>
    <xf numFmtId="0" fontId="24" fillId="0" borderId="9" xfId="0" applyFont="1" applyBorder="1" applyAlignment="1">
      <alignment horizontal="left" vertical="top" wrapText="1"/>
    </xf>
    <xf numFmtId="0" fontId="3" fillId="0" borderId="10" xfId="0" applyFont="1" applyBorder="1" applyAlignment="1">
      <alignment horizontal="center" vertical="top" wrapText="1"/>
    </xf>
    <xf numFmtId="0" fontId="3" fillId="0" borderId="0" xfId="0" applyFont="1" applyBorder="1" applyAlignment="1">
      <alignment horizontal="left" vertical="top" wrapText="1"/>
    </xf>
    <xf numFmtId="0" fontId="3" fillId="0" borderId="0" xfId="0" applyFont="1" applyBorder="1" applyAlignment="1">
      <alignment horizontal="center" vertical="top" wrapText="1"/>
    </xf>
    <xf numFmtId="0" fontId="1" fillId="0" borderId="9" xfId="0" applyFont="1" applyBorder="1" applyAlignment="1">
      <alignment vertical="top" wrapText="1"/>
    </xf>
    <xf numFmtId="0" fontId="1" fillId="0" borderId="9" xfId="0" applyFont="1" applyBorder="1" applyAlignment="1">
      <alignment horizontal="center" vertical="top" wrapText="1"/>
    </xf>
    <xf numFmtId="2" fontId="3" fillId="0" borderId="0" xfId="0" applyNumberFormat="1" applyFont="1" applyBorder="1" applyAlignment="1">
      <alignment horizontal="center" vertical="top" wrapText="1"/>
    </xf>
    <xf numFmtId="0" fontId="1" fillId="0" borderId="10" xfId="0" applyFont="1" applyBorder="1" applyAlignment="1">
      <alignment horizontal="center"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2" fontId="3" fillId="0" borderId="1" xfId="0" applyNumberFormat="1" applyFont="1" applyBorder="1" applyAlignment="1">
      <alignment horizontal="center" vertical="top" wrapText="1"/>
    </xf>
    <xf numFmtId="0" fontId="3" fillId="0" borderId="11" xfId="0" applyFont="1" applyBorder="1" applyAlignment="1">
      <alignment vertical="top" wrapText="1"/>
    </xf>
    <xf numFmtId="0" fontId="3" fillId="0" borderId="10" xfId="0" applyFont="1" applyBorder="1" applyAlignment="1">
      <alignment vertical="top" wrapText="1"/>
    </xf>
    <xf numFmtId="0" fontId="3" fillId="0" borderId="1" xfId="0" applyFont="1" applyBorder="1" applyAlignment="1">
      <alignment vertical="top" wrapText="1"/>
    </xf>
    <xf numFmtId="164" fontId="3" fillId="0" borderId="1" xfId="0" applyNumberFormat="1" applyFont="1" applyBorder="1" applyAlignment="1">
      <alignment horizontal="center" vertical="top" wrapText="1"/>
    </xf>
    <xf numFmtId="0" fontId="1" fillId="0" borderId="0" xfId="0" applyFont="1" applyBorder="1" applyAlignment="1">
      <alignment vertical="top" wrapText="1"/>
    </xf>
    <xf numFmtId="0" fontId="3" fillId="0" borderId="0" xfId="0" applyFont="1" applyAlignment="1">
      <alignment horizontal="right" vertical="top" wrapText="1"/>
    </xf>
    <xf numFmtId="0" fontId="3" fillId="0" borderId="0" xfId="0" applyFont="1" applyAlignment="1">
      <alignment horizontal="left" vertical="top" wrapText="1"/>
    </xf>
    <xf numFmtId="0" fontId="3" fillId="0" borderId="6" xfId="0" applyFont="1" applyBorder="1"/>
    <xf numFmtId="0" fontId="3" fillId="0" borderId="2" xfId="0" applyFont="1" applyBorder="1"/>
    <xf numFmtId="2" fontId="9" fillId="0" borderId="2" xfId="0" applyNumberFormat="1" applyFont="1" applyBorder="1" applyAlignment="1">
      <alignment horizontal="center" vertical="center"/>
    </xf>
    <xf numFmtId="2" fontId="12" fillId="0" borderId="9" xfId="0" applyNumberFormat="1" applyFont="1" applyBorder="1" applyAlignment="1">
      <alignment horizontal="center" vertical="center" wrapText="1"/>
    </xf>
    <xf numFmtId="0" fontId="12" fillId="0" borderId="0" xfId="0" applyFont="1" applyBorder="1" applyAlignment="1">
      <alignment horizontal="center" vertical="center" wrapText="1"/>
    </xf>
    <xf numFmtId="2" fontId="12" fillId="0" borderId="0" xfId="0" applyNumberFormat="1" applyFont="1" applyBorder="1" applyAlignment="1">
      <alignment horizontal="center" vertical="center" wrapText="1"/>
    </xf>
    <xf numFmtId="0" fontId="8" fillId="0" borderId="12" xfId="0" applyFont="1" applyBorder="1" applyAlignment="1">
      <alignment horizontal="left" vertical="top" wrapText="1"/>
    </xf>
    <xf numFmtId="2" fontId="6" fillId="0" borderId="1" xfId="0" applyNumberFormat="1" applyFont="1" applyBorder="1" applyAlignment="1">
      <alignment horizontal="center" vertical="top" wrapText="1"/>
    </xf>
    <xf numFmtId="164" fontId="6" fillId="0" borderId="1" xfId="0" applyNumberFormat="1" applyFont="1" applyBorder="1" applyAlignment="1">
      <alignment vertical="top" wrapText="1"/>
    </xf>
    <xf numFmtId="0" fontId="19" fillId="0" borderId="11" xfId="0" applyFont="1" applyBorder="1" applyAlignment="1">
      <alignment vertical="top" wrapText="1"/>
    </xf>
    <xf numFmtId="2" fontId="6" fillId="0" borderId="0" xfId="0" applyNumberFormat="1" applyFont="1" applyBorder="1" applyAlignment="1">
      <alignment vertical="top" wrapText="1"/>
    </xf>
    <xf numFmtId="0" fontId="9" fillId="0" borderId="2" xfId="0" applyFont="1" applyBorder="1" applyAlignment="1">
      <alignment vertical="top" wrapText="1"/>
    </xf>
    <xf numFmtId="2" fontId="1" fillId="0" borderId="2" xfId="1" applyNumberFormat="1" applyFont="1" applyBorder="1" applyAlignment="1" applyProtection="1">
      <alignment horizontal="center" vertical="top"/>
    </xf>
    <xf numFmtId="2" fontId="1" fillId="3" borderId="2" xfId="1" applyNumberFormat="1" applyFont="1" applyFill="1" applyBorder="1" applyAlignment="1" applyProtection="1">
      <alignment horizontal="center" vertical="top" wrapText="1"/>
    </xf>
    <xf numFmtId="2" fontId="1" fillId="3" borderId="7" xfId="1" applyNumberFormat="1" applyFont="1" applyFill="1" applyBorder="1" applyAlignment="1" applyProtection="1">
      <alignment horizontal="center" vertical="top" wrapText="1"/>
    </xf>
    <xf numFmtId="164" fontId="1" fillId="3" borderId="7" xfId="1" applyNumberFormat="1" applyFont="1" applyFill="1" applyBorder="1" applyAlignment="1" applyProtection="1">
      <alignment horizontal="center" vertical="top" wrapText="1"/>
    </xf>
    <xf numFmtId="2" fontId="9" fillId="3" borderId="7" xfId="1" applyNumberFormat="1" applyFont="1" applyFill="1" applyBorder="1" applyAlignment="1" applyProtection="1">
      <alignment horizontal="justify" vertical="top" wrapText="1"/>
    </xf>
    <xf numFmtId="164" fontId="3" fillId="0" borderId="0" xfId="0" applyNumberFormat="1" applyFont="1"/>
    <xf numFmtId="1" fontId="9" fillId="0" borderId="0" xfId="0" applyNumberFormat="1" applyFont="1" applyBorder="1" applyAlignment="1">
      <alignment vertical="top" wrapText="1"/>
    </xf>
    <xf numFmtId="1" fontId="9" fillId="0" borderId="1" xfId="0" applyNumberFormat="1"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23" fillId="0" borderId="0" xfId="0" applyFont="1"/>
    <xf numFmtId="0" fontId="23" fillId="0" borderId="12" xfId="0" applyFont="1" applyBorder="1"/>
    <xf numFmtId="2" fontId="9" fillId="0" borderId="14" xfId="0" applyNumberFormat="1" applyFont="1" applyBorder="1" applyAlignment="1">
      <alignment horizontal="right" vertical="top" wrapText="1"/>
    </xf>
    <xf numFmtId="2" fontId="8" fillId="0" borderId="0" xfId="0" applyNumberFormat="1" applyFont="1" applyBorder="1" applyAlignment="1">
      <alignment horizontal="right" vertical="top" wrapText="1"/>
    </xf>
    <xf numFmtId="2" fontId="8" fillId="0" borderId="0" xfId="0" applyNumberFormat="1" applyFont="1" applyBorder="1" applyAlignment="1">
      <alignment horizontal="center" vertical="top" wrapText="1"/>
    </xf>
    <xf numFmtId="2" fontId="8" fillId="0" borderId="9" xfId="0" applyNumberFormat="1" applyFont="1" applyBorder="1" applyAlignment="1">
      <alignment horizontal="left" vertical="top" wrapText="1"/>
    </xf>
    <xf numFmtId="2" fontId="8" fillId="0" borderId="0" xfId="0" applyNumberFormat="1" applyFont="1" applyBorder="1" applyAlignment="1">
      <alignment horizontal="left" vertical="top" wrapText="1"/>
    </xf>
    <xf numFmtId="2" fontId="9" fillId="0" borderId="0" xfId="0" applyNumberFormat="1" applyFont="1" applyBorder="1" applyAlignment="1">
      <alignment horizontal="center" vertical="center" wrapText="1"/>
    </xf>
    <xf numFmtId="2" fontId="12" fillId="0" borderId="0" xfId="0" applyNumberFormat="1" applyFont="1" applyBorder="1" applyAlignment="1">
      <alignment horizontal="left" vertical="top" wrapText="1"/>
    </xf>
    <xf numFmtId="0" fontId="9" fillId="0" borderId="9" xfId="0" applyFont="1" applyBorder="1" applyAlignment="1">
      <alignment horizontal="center" vertical="top" wrapText="1"/>
    </xf>
    <xf numFmtId="0" fontId="9" fillId="0" borderId="8" xfId="0" applyFont="1" applyBorder="1" applyAlignment="1">
      <alignment horizontal="left" vertical="top" wrapText="1"/>
    </xf>
    <xf numFmtId="2" fontId="8" fillId="0" borderId="1" xfId="0" applyNumberFormat="1" applyFont="1" applyBorder="1" applyAlignment="1">
      <alignment horizontal="center" vertical="top" wrapText="1"/>
    </xf>
    <xf numFmtId="0" fontId="7" fillId="0" borderId="2" xfId="0" applyFont="1" applyBorder="1" applyAlignment="1">
      <alignment horizontal="center" vertical="top" wrapText="1"/>
    </xf>
    <xf numFmtId="2" fontId="9" fillId="0" borderId="9" xfId="0" applyNumberFormat="1" applyFont="1" applyBorder="1" applyAlignment="1">
      <alignment horizontal="right" vertical="top" wrapText="1"/>
    </xf>
    <xf numFmtId="2" fontId="9" fillId="0" borderId="0" xfId="0" applyNumberFormat="1" applyFont="1" applyBorder="1" applyAlignment="1">
      <alignment horizontal="righ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2" fontId="8" fillId="0" borderId="14" xfId="0" applyNumberFormat="1" applyFont="1" applyBorder="1" applyAlignment="1">
      <alignment horizontal="center" vertical="top" wrapText="1"/>
    </xf>
    <xf numFmtId="2" fontId="9" fillId="0" borderId="9" xfId="0" applyNumberFormat="1" applyFont="1" applyBorder="1" applyAlignment="1">
      <alignment horizontal="center" vertical="top" wrapText="1"/>
    </xf>
    <xf numFmtId="2" fontId="9" fillId="0" borderId="0" xfId="0" applyNumberFormat="1" applyFont="1" applyBorder="1" applyAlignment="1">
      <alignment horizontal="center" vertical="top" wrapText="1"/>
    </xf>
    <xf numFmtId="2" fontId="9" fillId="0" borderId="0" xfId="0" applyNumberFormat="1" applyFont="1" applyBorder="1" applyAlignment="1">
      <alignment vertical="center" wrapText="1"/>
    </xf>
    <xf numFmtId="2" fontId="9" fillId="0" borderId="14" xfId="0" applyNumberFormat="1" applyFont="1" applyBorder="1" applyAlignment="1">
      <alignment horizontal="left" vertical="top" wrapText="1"/>
    </xf>
    <xf numFmtId="0" fontId="9" fillId="0" borderId="0" xfId="0" applyFont="1" applyBorder="1" applyAlignment="1">
      <alignment horizontal="left" vertical="top" wrapText="1"/>
    </xf>
    <xf numFmtId="0" fontId="8" fillId="0" borderId="0" xfId="0" applyFont="1" applyBorder="1" applyAlignment="1">
      <alignment horizontal="center" vertical="top" wrapText="1"/>
    </xf>
    <xf numFmtId="1" fontId="8" fillId="0" borderId="9" xfId="0" applyNumberFormat="1" applyFont="1" applyBorder="1" applyAlignment="1">
      <alignment horizontal="left" vertical="top" wrapText="1"/>
    </xf>
    <xf numFmtId="0" fontId="8" fillId="0" borderId="0" xfId="0" applyFont="1" applyBorder="1" applyAlignment="1">
      <alignment horizontal="left" vertical="top" wrapText="1"/>
    </xf>
    <xf numFmtId="2" fontId="8" fillId="0" borderId="1" xfId="0" applyNumberFormat="1" applyFont="1" applyBorder="1" applyAlignment="1">
      <alignment horizontal="left" vertical="top" wrapText="1"/>
    </xf>
    <xf numFmtId="2" fontId="8" fillId="0" borderId="12" xfId="0" applyNumberFormat="1" applyFont="1" applyBorder="1" applyAlignment="1">
      <alignment horizontal="center" vertical="top" wrapText="1"/>
    </xf>
    <xf numFmtId="0" fontId="15" fillId="0" borderId="12" xfId="0" applyFont="1" applyBorder="1" applyAlignment="1">
      <alignment horizontal="left" vertical="top" wrapText="1"/>
    </xf>
    <xf numFmtId="1" fontId="9" fillId="0" borderId="10" xfId="0" applyNumberFormat="1" applyFont="1" applyBorder="1" applyAlignment="1">
      <alignment vertical="top" wrapText="1"/>
    </xf>
    <xf numFmtId="2" fontId="8" fillId="0" borderId="0" xfId="0" applyNumberFormat="1" applyFont="1" applyBorder="1" applyAlignment="1">
      <alignment horizontal="left" vertical="top" wrapText="1"/>
    </xf>
    <xf numFmtId="2" fontId="8" fillId="0" borderId="0" xfId="0" applyNumberFormat="1" applyFont="1" applyBorder="1" applyAlignment="1">
      <alignment horizontal="center" vertical="top" wrapText="1"/>
    </xf>
    <xf numFmtId="2" fontId="8" fillId="0" borderId="12" xfId="0" applyNumberFormat="1" applyFont="1" applyBorder="1" applyAlignment="1">
      <alignment horizontal="center" vertical="top" wrapText="1"/>
    </xf>
    <xf numFmtId="2" fontId="9" fillId="0" borderId="9" xfId="0" applyNumberFormat="1" applyFont="1" applyBorder="1" applyAlignment="1">
      <alignment vertical="center" wrapText="1"/>
    </xf>
    <xf numFmtId="2" fontId="9" fillId="0" borderId="0" xfId="0" applyNumberFormat="1" applyFont="1" applyBorder="1" applyAlignment="1">
      <alignment vertical="center" wrapText="1"/>
    </xf>
    <xf numFmtId="2" fontId="9" fillId="0" borderId="0" xfId="0" applyNumberFormat="1" applyFont="1" applyBorder="1" applyAlignment="1">
      <alignment horizontal="center" vertical="top" wrapText="1"/>
    </xf>
    <xf numFmtId="2" fontId="8" fillId="0" borderId="9" xfId="0" applyNumberFormat="1" applyFont="1" applyBorder="1" applyAlignment="1">
      <alignment horizontal="center" vertical="top" wrapText="1"/>
    </xf>
    <xf numFmtId="2" fontId="8" fillId="0" borderId="0" xfId="0" applyNumberFormat="1" applyFont="1" applyBorder="1" applyAlignment="1">
      <alignment horizontal="right" vertical="top" wrapText="1"/>
    </xf>
    <xf numFmtId="1" fontId="8" fillId="0" borderId="0" xfId="0" applyNumberFormat="1" applyFont="1" applyBorder="1" applyAlignment="1">
      <alignment horizontal="center"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7" xfId="0" applyFont="1" applyBorder="1" applyAlignment="1">
      <alignment horizontal="center" vertical="top" wrapText="1"/>
    </xf>
    <xf numFmtId="0" fontId="9" fillId="0" borderId="8" xfId="0" applyFont="1" applyBorder="1" applyAlignment="1">
      <alignment horizontal="center" vertical="top" wrapText="1"/>
    </xf>
    <xf numFmtId="0" fontId="8" fillId="0" borderId="8" xfId="0" applyFont="1" applyBorder="1" applyAlignment="1">
      <alignment horizontal="center" vertical="top" wrapText="1"/>
    </xf>
    <xf numFmtId="0" fontId="8" fillId="0" borderId="6" xfId="0" applyFont="1" applyBorder="1" applyAlignment="1">
      <alignment horizontal="center" vertical="top" wrapText="1"/>
    </xf>
    <xf numFmtId="0" fontId="8" fillId="0" borderId="10" xfId="0" applyFont="1" applyBorder="1" applyAlignment="1">
      <alignment horizontal="center" vertical="top" wrapText="1"/>
    </xf>
    <xf numFmtId="2" fontId="8" fillId="0" borderId="10" xfId="0" applyNumberFormat="1" applyFont="1" applyBorder="1" applyAlignment="1">
      <alignment horizontal="left" vertical="top" wrapText="1"/>
    </xf>
    <xf numFmtId="2" fontId="8" fillId="0" borderId="1" xfId="0" applyNumberFormat="1" applyFont="1" applyBorder="1" applyAlignment="1">
      <alignment horizontal="left" vertical="top" wrapText="1"/>
    </xf>
    <xf numFmtId="0" fontId="8" fillId="0" borderId="0" xfId="0" applyFont="1" applyBorder="1" applyAlignment="1">
      <alignment horizontal="center" vertical="top" wrapText="1"/>
    </xf>
    <xf numFmtId="0" fontId="8" fillId="0" borderId="0" xfId="0" applyFont="1" applyBorder="1" applyAlignment="1">
      <alignment horizontal="left" vertical="top" wrapText="1"/>
    </xf>
    <xf numFmtId="1" fontId="8" fillId="0" borderId="9" xfId="0" applyNumberFormat="1" applyFont="1" applyBorder="1" applyAlignment="1">
      <alignment horizontal="left"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9" fillId="0" borderId="0" xfId="0" applyFont="1" applyBorder="1" applyAlignment="1">
      <alignment horizontal="left" vertical="top" wrapText="1"/>
    </xf>
    <xf numFmtId="0" fontId="7" fillId="0" borderId="2" xfId="0" applyFont="1" applyBorder="1" applyAlignment="1">
      <alignment horizontal="center" vertical="top" wrapText="1"/>
    </xf>
    <xf numFmtId="2" fontId="9" fillId="0" borderId="0" xfId="0" applyNumberFormat="1" applyFont="1" applyBorder="1" applyAlignment="1">
      <alignment horizontal="right" vertical="top" wrapText="1"/>
    </xf>
    <xf numFmtId="2" fontId="8" fillId="0" borderId="13" xfId="0" applyNumberFormat="1" applyFont="1" applyBorder="1" applyAlignment="1">
      <alignment horizontal="center" vertical="top" wrapText="1"/>
    </xf>
    <xf numFmtId="2" fontId="8" fillId="0" borderId="14"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0" fontId="3" fillId="0" borderId="9" xfId="0" applyFont="1" applyBorder="1" applyAlignment="1">
      <alignment horizontal="center" vertical="top" wrapText="1"/>
    </xf>
    <xf numFmtId="2" fontId="12" fillId="0" borderId="9" xfId="0" applyNumberFormat="1" applyFont="1" applyBorder="1" applyAlignment="1">
      <alignment vertical="top" wrapText="1"/>
    </xf>
    <xf numFmtId="0" fontId="17" fillId="0" borderId="0" xfId="0" applyFont="1"/>
    <xf numFmtId="2" fontId="12" fillId="0" borderId="9" xfId="0" applyNumberFormat="1" applyFont="1" applyBorder="1" applyAlignment="1">
      <alignment horizontal="right" vertical="top" wrapText="1"/>
    </xf>
    <xf numFmtId="2" fontId="8" fillId="0" borderId="0" xfId="0" applyNumberFormat="1" applyFont="1" applyBorder="1" applyAlignment="1">
      <alignment horizontal="left" vertical="top" wrapText="1"/>
    </xf>
    <xf numFmtId="2" fontId="8" fillId="0" borderId="0"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1" fontId="8" fillId="0" borderId="0" xfId="0" applyNumberFormat="1" applyFont="1" applyBorder="1" applyAlignment="1">
      <alignment horizontal="center" vertical="top" wrapText="1"/>
    </xf>
    <xf numFmtId="2" fontId="8" fillId="0" borderId="14" xfId="0" applyNumberFormat="1" applyFont="1" applyBorder="1" applyAlignment="1">
      <alignment horizontal="center" vertical="top" wrapText="1"/>
    </xf>
    <xf numFmtId="2" fontId="8" fillId="0" borderId="0" xfId="0" applyNumberFormat="1" applyFont="1" applyBorder="1" applyAlignment="1">
      <alignment horizontal="right" vertical="top" wrapText="1"/>
    </xf>
    <xf numFmtId="0" fontId="8" fillId="0" borderId="0" xfId="0" applyFont="1" applyBorder="1" applyAlignment="1">
      <alignment horizontal="center" vertical="top" wrapText="1"/>
    </xf>
    <xf numFmtId="0" fontId="8" fillId="0" borderId="0" xfId="0" applyFont="1" applyBorder="1" applyAlignment="1">
      <alignment horizontal="left" vertical="top" wrapText="1"/>
    </xf>
    <xf numFmtId="2" fontId="8" fillId="0" borderId="12" xfId="0" applyNumberFormat="1" applyFont="1" applyBorder="1" applyAlignment="1">
      <alignment horizontal="center" vertical="top" wrapText="1"/>
    </xf>
    <xf numFmtId="0" fontId="8" fillId="0" borderId="12" xfId="0" applyFont="1" applyBorder="1" applyAlignment="1">
      <alignment horizontal="center" vertical="top" wrapText="1"/>
    </xf>
    <xf numFmtId="0" fontId="22" fillId="0" borderId="14" xfId="0" applyFont="1" applyBorder="1" applyAlignment="1">
      <alignment horizontal="left" vertical="top" wrapText="1"/>
    </xf>
    <xf numFmtId="2" fontId="22" fillId="0" borderId="13" xfId="0" applyNumberFormat="1" applyFont="1" applyBorder="1" applyAlignment="1">
      <alignment vertical="top" wrapText="1"/>
    </xf>
    <xf numFmtId="0" fontId="22" fillId="0" borderId="15" xfId="0" applyFont="1" applyBorder="1" applyAlignment="1">
      <alignment vertical="top" wrapText="1"/>
    </xf>
    <xf numFmtId="2" fontId="22" fillId="0" borderId="0" xfId="0" applyNumberFormat="1" applyFont="1" applyBorder="1" applyAlignment="1">
      <alignment horizontal="left" vertical="top" wrapText="1"/>
    </xf>
    <xf numFmtId="0" fontId="22" fillId="0" borderId="0" xfId="0" applyFont="1" applyBorder="1" applyAlignment="1">
      <alignment horizontal="left" vertical="top" wrapText="1"/>
    </xf>
    <xf numFmtId="2" fontId="22" fillId="0" borderId="9" xfId="0" applyNumberFormat="1" applyFont="1" applyBorder="1" applyAlignment="1">
      <alignment vertical="top" wrapText="1"/>
    </xf>
    <xf numFmtId="0" fontId="22" fillId="0" borderId="12" xfId="0" applyFont="1" applyBorder="1" applyAlignment="1">
      <alignment vertical="top" wrapText="1"/>
    </xf>
    <xf numFmtId="2" fontId="22" fillId="0" borderId="9" xfId="0" applyNumberFormat="1" applyFont="1" applyBorder="1" applyAlignment="1">
      <alignment horizontal="right" vertical="top" wrapText="1"/>
    </xf>
    <xf numFmtId="0" fontId="22" fillId="0" borderId="0" xfId="0" applyFont="1" applyBorder="1" applyAlignment="1">
      <alignment horizontal="right" vertical="top" wrapText="1"/>
    </xf>
    <xf numFmtId="164" fontId="22" fillId="0" borderId="0" xfId="0" applyNumberFormat="1" applyFont="1" applyBorder="1" applyAlignment="1">
      <alignment horizontal="left" vertical="top" wrapText="1"/>
    </xf>
    <xf numFmtId="2" fontId="22" fillId="0" borderId="10" xfId="0" applyNumberFormat="1" applyFont="1" applyBorder="1" applyAlignment="1">
      <alignment horizontal="right" vertical="top" wrapText="1"/>
    </xf>
    <xf numFmtId="0" fontId="22" fillId="0" borderId="1" xfId="0" applyFont="1" applyBorder="1" applyAlignment="1">
      <alignment horizontal="left" vertical="top" wrapText="1"/>
    </xf>
    <xf numFmtId="2" fontId="22" fillId="0" borderId="1" xfId="0" applyNumberFormat="1" applyFont="1" applyBorder="1" applyAlignment="1">
      <alignment horizontal="left" vertical="top" wrapText="1"/>
    </xf>
    <xf numFmtId="2" fontId="22" fillId="0" borderId="10" xfId="0" applyNumberFormat="1" applyFont="1" applyBorder="1" applyAlignment="1">
      <alignment vertical="top" wrapText="1"/>
    </xf>
    <xf numFmtId="0" fontId="22" fillId="0" borderId="11" xfId="0" applyFont="1" applyBorder="1" applyAlignment="1">
      <alignment vertical="top" wrapText="1"/>
    </xf>
    <xf numFmtId="1" fontId="13" fillId="0" borderId="0" xfId="0" applyNumberFormat="1" applyFont="1" applyBorder="1" applyAlignment="1">
      <alignment vertical="top" wrapText="1"/>
    </xf>
    <xf numFmtId="0" fontId="23" fillId="0" borderId="0" xfId="0" applyFont="1" applyBorder="1"/>
    <xf numFmtId="0" fontId="9" fillId="0" borderId="15" xfId="0" applyFont="1" applyBorder="1" applyAlignment="1">
      <alignment horizontal="left" vertical="top" wrapText="1"/>
    </xf>
    <xf numFmtId="0" fontId="9" fillId="0" borderId="12" xfId="0" applyFont="1" applyBorder="1" applyAlignment="1">
      <alignment horizontal="left" vertical="center" wrapText="1"/>
    </xf>
    <xf numFmtId="0" fontId="14" fillId="0" borderId="5" xfId="0" applyFont="1" applyBorder="1" applyAlignment="1">
      <alignment horizontal="left" vertical="top" wrapText="1"/>
    </xf>
    <xf numFmtId="0" fontId="8" fillId="0" borderId="11" xfId="0" applyFont="1" applyBorder="1" applyAlignment="1">
      <alignment horizontal="left" vertical="top" wrapText="1"/>
    </xf>
    <xf numFmtId="0" fontId="12" fillId="0" borderId="15" xfId="0" applyFont="1" applyBorder="1" applyAlignment="1">
      <alignment horizontal="center" vertical="center" wrapText="1"/>
    </xf>
    <xf numFmtId="0" fontId="8" fillId="0" borderId="13" xfId="0" applyFont="1" applyBorder="1" applyAlignment="1">
      <alignment horizontal="center" vertical="top" wrapText="1"/>
    </xf>
    <xf numFmtId="0" fontId="3" fillId="0" borderId="10" xfId="0" applyFont="1" applyBorder="1" applyAlignment="1">
      <alignment horizontal="center" vertical="top"/>
    </xf>
    <xf numFmtId="0" fontId="13" fillId="0" borderId="8" xfId="0" applyFont="1" applyBorder="1" applyAlignment="1">
      <alignment horizontal="center" vertical="top" wrapText="1"/>
    </xf>
    <xf numFmtId="0" fontId="3" fillId="0" borderId="0" xfId="0" applyFont="1" applyAlignment="1">
      <alignment horizontal="center" vertical="top" wrapText="1"/>
    </xf>
    <xf numFmtId="0" fontId="9" fillId="0" borderId="0" xfId="0" applyFont="1" applyBorder="1" applyAlignment="1">
      <alignment horizontal="justify" vertical="top" wrapText="1"/>
    </xf>
    <xf numFmtId="2" fontId="22" fillId="0" borderId="14" xfId="0" applyNumberFormat="1" applyFont="1" applyBorder="1" applyAlignment="1">
      <alignment horizontal="center" vertical="center" wrapText="1"/>
    </xf>
    <xf numFmtId="0" fontId="22" fillId="0" borderId="14" xfId="0" applyFont="1" applyBorder="1" applyAlignment="1">
      <alignment horizontal="center" vertical="center" wrapText="1"/>
    </xf>
    <xf numFmtId="2" fontId="22" fillId="0" borderId="15" xfId="0" applyNumberFormat="1" applyFont="1" applyBorder="1" applyAlignment="1">
      <alignment vertical="top" wrapText="1"/>
    </xf>
    <xf numFmtId="2" fontId="22" fillId="0" borderId="0" xfId="0" applyNumberFormat="1" applyFont="1" applyBorder="1" applyAlignment="1">
      <alignment vertical="top" wrapText="1"/>
    </xf>
    <xf numFmtId="2" fontId="22" fillId="0" borderId="12" xfId="0" applyNumberFormat="1" applyFont="1" applyBorder="1" applyAlignment="1">
      <alignment vertical="top" wrapText="1"/>
    </xf>
    <xf numFmtId="0" fontId="22" fillId="0" borderId="0" xfId="0" applyFont="1" applyBorder="1" applyAlignment="1">
      <alignment horizontal="center" vertical="center" wrapText="1"/>
    </xf>
    <xf numFmtId="2" fontId="22" fillId="0" borderId="0" xfId="0" applyNumberFormat="1" applyFont="1" applyBorder="1" applyAlignment="1">
      <alignment horizontal="center" vertical="center" wrapText="1"/>
    </xf>
    <xf numFmtId="0" fontId="22" fillId="0" borderId="0" xfId="0" applyFont="1" applyBorder="1" applyAlignment="1">
      <alignment horizontal="left" vertical="center" wrapText="1"/>
    </xf>
    <xf numFmtId="2" fontId="22" fillId="0" borderId="0" xfId="0" applyNumberFormat="1" applyFont="1" applyBorder="1" applyAlignment="1">
      <alignment horizontal="right" vertical="top" wrapText="1"/>
    </xf>
    <xf numFmtId="0" fontId="22" fillId="0" borderId="0" xfId="0" applyFont="1" applyBorder="1" applyAlignment="1">
      <alignment vertical="top" wrapText="1"/>
    </xf>
    <xf numFmtId="0" fontId="22" fillId="0" borderId="12" xfId="0" applyFont="1" applyBorder="1" applyAlignment="1">
      <alignment horizontal="left" vertical="top" wrapText="1"/>
    </xf>
    <xf numFmtId="164" fontId="22" fillId="0" borderId="1" xfId="0" applyNumberFormat="1" applyFont="1" applyBorder="1" applyAlignment="1">
      <alignment vertical="top" wrapText="1"/>
    </xf>
    <xf numFmtId="0" fontId="22" fillId="0" borderId="2" xfId="0" applyFont="1" applyBorder="1" applyAlignment="1">
      <alignment horizontal="left" vertical="top" wrapText="1"/>
    </xf>
    <xf numFmtId="0" fontId="8" fillId="0" borderId="4" xfId="0" applyFont="1" applyBorder="1" applyAlignment="1">
      <alignment horizontal="left" vertical="top" wrapText="1"/>
    </xf>
    <xf numFmtId="2" fontId="8" fillId="0" borderId="4" xfId="0" applyNumberFormat="1" applyFont="1" applyBorder="1" applyAlignment="1">
      <alignment horizontal="center" vertical="top" wrapText="1"/>
    </xf>
    <xf numFmtId="0" fontId="9" fillId="0" borderId="5" xfId="0" applyFont="1" applyBorder="1" applyAlignment="1">
      <alignment vertical="top" wrapText="1"/>
    </xf>
    <xf numFmtId="0" fontId="3" fillId="0" borderId="2" xfId="0" applyFont="1" applyBorder="1" applyAlignment="1">
      <alignment horizontal="center" vertical="top"/>
    </xf>
    <xf numFmtId="1" fontId="9" fillId="0" borderId="0" xfId="0" applyNumberFormat="1" applyFont="1" applyBorder="1" applyAlignment="1">
      <alignment horizontal="right" vertical="center" wrapText="1"/>
    </xf>
    <xf numFmtId="0" fontId="9" fillId="0" borderId="4" xfId="0" applyFont="1" applyBorder="1" applyAlignment="1">
      <alignment horizontal="left" vertical="top" wrapText="1"/>
    </xf>
    <xf numFmtId="164" fontId="9" fillId="0" borderId="4" xfId="0" applyNumberFormat="1" applyFont="1" applyBorder="1" applyAlignment="1">
      <alignment horizontal="left" vertical="top" wrapText="1"/>
    </xf>
    <xf numFmtId="2" fontId="9" fillId="0" borderId="4" xfId="0" applyNumberFormat="1" applyFont="1" applyBorder="1" applyAlignment="1">
      <alignment vertical="top" wrapText="1"/>
    </xf>
    <xf numFmtId="164" fontId="9" fillId="0" borderId="3" xfId="0" applyNumberFormat="1" applyFont="1" applyBorder="1" applyAlignment="1">
      <alignment vertical="top" wrapText="1"/>
    </xf>
    <xf numFmtId="0" fontId="9" fillId="0" borderId="2" xfId="0" applyFont="1" applyBorder="1" applyAlignment="1">
      <alignment horizontal="center" vertical="top" wrapText="1"/>
    </xf>
    <xf numFmtId="0" fontId="9" fillId="0" borderId="3" xfId="0" applyFont="1" applyBorder="1" applyAlignment="1">
      <alignment vertical="top" wrapText="1"/>
    </xf>
    <xf numFmtId="0" fontId="14" fillId="0" borderId="11" xfId="0" applyFont="1" applyBorder="1" applyAlignment="1">
      <alignment horizontal="left" vertical="top" wrapText="1"/>
    </xf>
    <xf numFmtId="2" fontId="9" fillId="0" borderId="4" xfId="0" applyNumberFormat="1" applyFont="1" applyBorder="1" applyAlignment="1">
      <alignment horizontal="left" vertical="top" wrapText="1"/>
    </xf>
    <xf numFmtId="0" fontId="9" fillId="0" borderId="2" xfId="0" applyFont="1" applyBorder="1" applyAlignment="1">
      <alignment horizontal="justify" vertical="top" wrapText="1"/>
    </xf>
    <xf numFmtId="164" fontId="9" fillId="0" borderId="0" xfId="0" applyNumberFormat="1" applyFont="1" applyBorder="1" applyAlignment="1">
      <alignment horizontal="right" vertical="top" wrapText="1"/>
    </xf>
    <xf numFmtId="2" fontId="8" fillId="0" borderId="3" xfId="0" applyNumberFormat="1" applyFont="1" applyBorder="1" applyAlignment="1">
      <alignment vertical="top" wrapText="1"/>
    </xf>
    <xf numFmtId="2" fontId="8" fillId="0" borderId="10" xfId="0" applyNumberFormat="1" applyFont="1" applyBorder="1" applyAlignment="1">
      <alignment vertical="top" wrapText="1"/>
    </xf>
    <xf numFmtId="0" fontId="22" fillId="0" borderId="2" xfId="0" applyFont="1" applyBorder="1" applyAlignment="1">
      <alignment vertical="top" wrapText="1"/>
    </xf>
    <xf numFmtId="0" fontId="22" fillId="0" borderId="10" xfId="0" applyFont="1" applyBorder="1" applyAlignment="1">
      <alignment vertical="top" wrapText="1"/>
    </xf>
    <xf numFmtId="0" fontId="8" fillId="0" borderId="15" xfId="0" applyFont="1" applyBorder="1" applyAlignment="1">
      <alignment horizontal="left" vertical="top" wrapText="1"/>
    </xf>
    <xf numFmtId="0" fontId="3" fillId="0" borderId="12" xfId="0" applyFont="1" applyBorder="1" applyAlignment="1">
      <alignment horizontal="left" vertical="top" wrapText="1"/>
    </xf>
    <xf numFmtId="2" fontId="3" fillId="0" borderId="12" xfId="0" applyNumberFormat="1" applyFont="1" applyBorder="1" applyAlignment="1">
      <alignment horizontal="left" vertical="top" wrapText="1"/>
    </xf>
    <xf numFmtId="164" fontId="3" fillId="0" borderId="12" xfId="0" applyNumberFormat="1" applyFont="1" applyBorder="1" applyAlignment="1">
      <alignment horizontal="left" vertical="top" wrapText="1"/>
    </xf>
    <xf numFmtId="0" fontId="3" fillId="0" borderId="11" xfId="0" applyFont="1" applyBorder="1" applyAlignment="1">
      <alignment horizontal="left" vertical="top" wrapText="1"/>
    </xf>
    <xf numFmtId="0" fontId="3" fillId="0" borderId="3" xfId="0" applyFont="1" applyBorder="1" applyAlignment="1">
      <alignment horizontal="center" vertical="top"/>
    </xf>
    <xf numFmtId="2" fontId="6" fillId="0" borderId="0" xfId="0" applyNumberFormat="1" applyFont="1" applyBorder="1" applyAlignment="1">
      <alignment horizontal="right" vertical="top" wrapText="1"/>
    </xf>
    <xf numFmtId="2" fontId="6" fillId="0" borderId="9" xfId="0" applyNumberFormat="1" applyFont="1" applyBorder="1" applyAlignment="1">
      <alignment vertical="top" wrapText="1"/>
    </xf>
    <xf numFmtId="2" fontId="6" fillId="0" borderId="12" xfId="0" applyNumberFormat="1" applyFont="1" applyBorder="1" applyAlignment="1">
      <alignment vertical="top" wrapText="1"/>
    </xf>
    <xf numFmtId="0" fontId="3" fillId="0" borderId="14" xfId="0" applyFont="1" applyBorder="1"/>
    <xf numFmtId="0" fontId="3" fillId="0" borderId="15" xfId="0" applyFont="1" applyBorder="1"/>
    <xf numFmtId="0" fontId="1" fillId="0" borderId="3" xfId="0" applyFont="1" applyBorder="1" applyAlignment="1">
      <alignment horizontal="center" vertical="top"/>
    </xf>
    <xf numFmtId="164" fontId="8" fillId="0" borderId="10" xfId="0" applyNumberFormat="1" applyFont="1" applyBorder="1" applyAlignment="1">
      <alignment vertical="top" wrapText="1"/>
    </xf>
    <xf numFmtId="0" fontId="23" fillId="0" borderId="2" xfId="0" applyFont="1" applyBorder="1" applyAlignment="1">
      <alignment horizontal="center" vertical="top"/>
    </xf>
    <xf numFmtId="0" fontId="14" fillId="0" borderId="4" xfId="0" applyFont="1" applyBorder="1" applyAlignment="1">
      <alignment horizontal="left" vertical="top" wrapText="1"/>
    </xf>
    <xf numFmtId="2" fontId="9" fillId="0" borderId="3" xfId="0" applyNumberFormat="1" applyFont="1" applyBorder="1" applyAlignment="1">
      <alignment vertical="top" wrapText="1"/>
    </xf>
    <xf numFmtId="0" fontId="9" fillId="0" borderId="2" xfId="0" applyFont="1" applyBorder="1" applyAlignment="1">
      <alignment horizontal="center" vertical="top" wrapText="1"/>
    </xf>
    <xf numFmtId="0" fontId="9" fillId="0" borderId="2" xfId="0" applyFont="1" applyBorder="1" applyAlignment="1">
      <alignment horizontal="justify" vertical="top" wrapText="1"/>
    </xf>
    <xf numFmtId="2" fontId="8" fillId="0" borderId="9" xfId="0" applyNumberFormat="1" applyFont="1" applyBorder="1" applyAlignment="1">
      <alignment horizontal="left" vertical="top" wrapText="1"/>
    </xf>
    <xf numFmtId="2" fontId="8" fillId="0" borderId="0" xfId="0" applyNumberFormat="1" applyFont="1" applyBorder="1" applyAlignment="1">
      <alignment horizontal="left" vertical="top" wrapText="1"/>
    </xf>
    <xf numFmtId="0" fontId="9" fillId="0" borderId="7" xfId="0" applyFont="1" applyBorder="1" applyAlignment="1">
      <alignment horizontal="center" vertical="top" wrapText="1"/>
    </xf>
    <xf numFmtId="0" fontId="9" fillId="0" borderId="8" xfId="0" applyFont="1" applyBorder="1" applyAlignment="1">
      <alignment horizontal="center" vertical="top" wrapText="1"/>
    </xf>
    <xf numFmtId="0" fontId="9" fillId="0" borderId="6" xfId="0" applyFont="1" applyBorder="1" applyAlignment="1">
      <alignment horizontal="center" vertical="top" wrapText="1"/>
    </xf>
    <xf numFmtId="0" fontId="9" fillId="0" borderId="0" xfId="0" applyFont="1" applyBorder="1" applyAlignment="1">
      <alignment horizontal="left" vertical="top" wrapText="1"/>
    </xf>
    <xf numFmtId="0" fontId="8" fillId="0" borderId="8" xfId="0" applyFont="1" applyBorder="1" applyAlignment="1">
      <alignment horizontal="center" vertical="top" wrapText="1"/>
    </xf>
    <xf numFmtId="0" fontId="8" fillId="0" borderId="0" xfId="0" applyFont="1" applyBorder="1" applyAlignment="1">
      <alignment horizontal="left" vertical="top" wrapText="1"/>
    </xf>
    <xf numFmtId="0" fontId="22" fillId="0" borderId="2" xfId="0" applyFont="1" applyBorder="1" applyAlignment="1">
      <alignment horizontal="center" vertical="top" wrapText="1"/>
    </xf>
    <xf numFmtId="0" fontId="8" fillId="0" borderId="0" xfId="0" applyFont="1" applyBorder="1" applyAlignment="1">
      <alignment horizontal="center" vertical="top" wrapText="1"/>
    </xf>
    <xf numFmtId="0" fontId="9" fillId="0" borderId="7" xfId="0" applyFont="1" applyBorder="1" applyAlignment="1">
      <alignment horizontal="center" vertical="top" wrapText="1"/>
    </xf>
    <xf numFmtId="0" fontId="8" fillId="0" borderId="1" xfId="0" applyFont="1" applyBorder="1" applyAlignment="1">
      <alignment horizontal="center" vertical="top" wrapText="1"/>
    </xf>
    <xf numFmtId="2" fontId="22" fillId="0" borderId="0" xfId="0" applyNumberFormat="1" applyFont="1" applyBorder="1" applyAlignment="1">
      <alignment horizontal="left" vertical="top" wrapText="1"/>
    </xf>
    <xf numFmtId="2" fontId="22" fillId="0" borderId="0" xfId="0" applyNumberFormat="1" applyFont="1" applyBorder="1" applyAlignment="1">
      <alignment horizontal="center" vertical="center" wrapText="1"/>
    </xf>
    <xf numFmtId="2" fontId="8" fillId="0" borderId="1" xfId="0" applyNumberFormat="1" applyFont="1" applyBorder="1" applyAlignment="1">
      <alignment horizontal="center" vertical="top" wrapText="1"/>
    </xf>
    <xf numFmtId="2" fontId="8" fillId="0" borderId="0" xfId="0" applyNumberFormat="1" applyFont="1" applyBorder="1" applyAlignment="1">
      <alignment horizontal="center" vertical="top" wrapText="1"/>
    </xf>
    <xf numFmtId="2" fontId="8" fillId="0" borderId="9" xfId="0" applyNumberFormat="1" applyFont="1" applyBorder="1" applyAlignment="1">
      <alignment horizontal="left" vertical="top" wrapText="1"/>
    </xf>
    <xf numFmtId="2" fontId="8" fillId="0" borderId="0" xfId="0" applyNumberFormat="1" applyFont="1" applyBorder="1" applyAlignment="1">
      <alignment horizontal="left" vertical="top" wrapText="1"/>
    </xf>
    <xf numFmtId="0" fontId="22" fillId="0" borderId="8" xfId="0" applyFont="1" applyBorder="1" applyAlignment="1">
      <alignment horizontal="center" vertical="top" wrapText="1"/>
    </xf>
    <xf numFmtId="2" fontId="22" fillId="0" borderId="0" xfId="0" applyNumberFormat="1" applyFont="1" applyBorder="1" applyAlignment="1">
      <alignment horizontal="right" vertical="top" wrapText="1"/>
    </xf>
    <xf numFmtId="1" fontId="8" fillId="0" borderId="0" xfId="0" applyNumberFormat="1" applyFont="1" applyBorder="1" applyAlignment="1">
      <alignment horizontal="center"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18" fillId="0" borderId="9" xfId="0" applyFont="1" applyBorder="1" applyAlignment="1">
      <alignment horizontal="left" vertical="top" wrapText="1"/>
    </xf>
    <xf numFmtId="0" fontId="22" fillId="0" borderId="0" xfId="0" applyFont="1" applyBorder="1" applyAlignment="1">
      <alignment horizontal="center" vertical="top" wrapText="1"/>
    </xf>
    <xf numFmtId="2" fontId="22" fillId="0" borderId="0" xfId="0" applyNumberFormat="1" applyFont="1" applyBorder="1" applyAlignment="1">
      <alignment horizontal="center" vertical="top" wrapText="1"/>
    </xf>
    <xf numFmtId="0" fontId="22" fillId="0" borderId="7" xfId="0" applyFont="1" applyBorder="1" applyAlignment="1">
      <alignment vertical="top" wrapText="1"/>
    </xf>
    <xf numFmtId="0" fontId="22" fillId="0" borderId="8" xfId="0" applyFont="1" applyBorder="1" applyAlignment="1">
      <alignment vertical="top" wrapText="1"/>
    </xf>
    <xf numFmtId="2" fontId="18" fillId="0" borderId="0" xfId="0" applyNumberFormat="1" applyFont="1"/>
    <xf numFmtId="0" fontId="18" fillId="0" borderId="0" xfId="0" applyFont="1"/>
    <xf numFmtId="0" fontId="18" fillId="0" borderId="12" xfId="0" applyFont="1" applyBorder="1" applyAlignment="1">
      <alignment horizontal="left" vertical="top" wrapText="1"/>
    </xf>
    <xf numFmtId="0" fontId="18" fillId="0" borderId="0" xfId="0" applyFont="1" applyAlignment="1">
      <alignment horizontal="right"/>
    </xf>
    <xf numFmtId="0" fontId="18" fillId="0" borderId="0" xfId="0" applyFont="1" applyAlignment="1">
      <alignment horizontal="right" vertical="center"/>
    </xf>
    <xf numFmtId="0" fontId="18" fillId="0" borderId="0" xfId="0" applyFont="1" applyBorder="1" applyAlignment="1">
      <alignment horizontal="right" vertical="top" wrapText="1"/>
    </xf>
    <xf numFmtId="2" fontId="18" fillId="0" borderId="0" xfId="0" applyNumberFormat="1" applyFont="1" applyBorder="1" applyAlignment="1">
      <alignment vertical="top" wrapText="1"/>
    </xf>
    <xf numFmtId="0" fontId="18" fillId="0" borderId="0" xfId="0" applyFont="1" applyBorder="1" applyAlignment="1">
      <alignment vertical="top" wrapText="1"/>
    </xf>
    <xf numFmtId="2" fontId="18" fillId="0" borderId="1" xfId="0" applyNumberFormat="1" applyFont="1" applyBorder="1"/>
    <xf numFmtId="0" fontId="18" fillId="0" borderId="1" xfId="0" applyFont="1" applyBorder="1"/>
    <xf numFmtId="0" fontId="18" fillId="0" borderId="1" xfId="0" applyFont="1" applyBorder="1" applyAlignment="1">
      <alignment horizontal="center" vertical="center"/>
    </xf>
    <xf numFmtId="2" fontId="18" fillId="0" borderId="11" xfId="0" applyNumberFormat="1" applyFont="1" applyBorder="1" applyAlignment="1">
      <alignment horizontal="left" vertical="top" wrapText="1"/>
    </xf>
    <xf numFmtId="2" fontId="18" fillId="0" borderId="0" xfId="0" applyNumberFormat="1" applyFont="1" applyBorder="1"/>
    <xf numFmtId="0" fontId="18" fillId="0" borderId="0" xfId="0" applyFont="1" applyBorder="1" applyAlignment="1">
      <alignment horizontal="center" vertical="center"/>
    </xf>
    <xf numFmtId="0" fontId="18" fillId="0" borderId="0" xfId="0" applyFont="1" applyBorder="1"/>
    <xf numFmtId="2" fontId="18" fillId="0" borderId="12" xfId="0" applyNumberFormat="1" applyFont="1" applyBorder="1" applyAlignment="1">
      <alignment horizontal="left" vertical="top" wrapText="1"/>
    </xf>
    <xf numFmtId="2" fontId="13" fillId="0" borderId="0" xfId="0" applyNumberFormat="1" applyFont="1" applyBorder="1" applyAlignment="1">
      <alignment horizontal="left" vertical="top" wrapText="1"/>
    </xf>
    <xf numFmtId="0" fontId="18" fillId="0" borderId="0" xfId="0" applyFont="1" applyAlignment="1">
      <alignment horizontal="center" vertical="center"/>
    </xf>
    <xf numFmtId="2" fontId="18" fillId="0" borderId="0" xfId="0" applyNumberFormat="1" applyFont="1" applyAlignment="1">
      <alignment horizontal="center" vertical="center"/>
    </xf>
    <xf numFmtId="2" fontId="29" fillId="0" borderId="0" xfId="0" applyNumberFormat="1" applyFont="1" applyBorder="1" applyAlignment="1">
      <alignment horizontal="center" vertical="center" wrapText="1"/>
    </xf>
    <xf numFmtId="0" fontId="30" fillId="0" borderId="0" xfId="0" applyFont="1" applyBorder="1" applyAlignment="1">
      <alignment horizontal="center" vertical="center" wrapText="1"/>
    </xf>
    <xf numFmtId="0" fontId="31" fillId="0" borderId="0" xfId="0" applyFont="1" applyBorder="1" applyAlignment="1">
      <alignment horizontal="center" vertical="center" wrapText="1"/>
    </xf>
    <xf numFmtId="0" fontId="18" fillId="0" borderId="0" xfId="0" applyFont="1" applyBorder="1" applyAlignment="1">
      <alignment horizontal="center" vertical="center" wrapText="1"/>
    </xf>
    <xf numFmtId="164" fontId="18" fillId="0" borderId="0" xfId="0" applyNumberFormat="1" applyFont="1" applyBorder="1" applyAlignment="1">
      <alignment horizontal="center" vertical="center" wrapText="1"/>
    </xf>
    <xf numFmtId="2" fontId="14" fillId="0" borderId="0" xfId="0" applyNumberFormat="1" applyFont="1" applyBorder="1" applyAlignment="1">
      <alignment horizontal="center" vertical="center" wrapText="1"/>
    </xf>
    <xf numFmtId="0" fontId="3" fillId="0" borderId="10" xfId="0" applyFont="1" applyBorder="1"/>
    <xf numFmtId="0" fontId="3" fillId="0" borderId="11" xfId="0" applyFont="1" applyBorder="1"/>
    <xf numFmtId="0" fontId="18" fillId="0" borderId="8" xfId="0" applyFont="1" applyBorder="1" applyAlignment="1">
      <alignment vertical="top" wrapText="1"/>
    </xf>
    <xf numFmtId="0" fontId="24" fillId="0" borderId="6" xfId="0" applyFont="1" applyBorder="1" applyAlignment="1">
      <alignment horizontal="left" vertical="top" wrapText="1"/>
    </xf>
    <xf numFmtId="165" fontId="3" fillId="0" borderId="2" xfId="0" applyNumberFormat="1" applyFont="1" applyBorder="1" applyAlignment="1">
      <alignment horizontal="center" vertical="top"/>
    </xf>
    <xf numFmtId="0" fontId="2" fillId="0" borderId="0" xfId="0" applyFont="1" applyAlignment="1">
      <alignment horizontal="justify" vertical="top" wrapText="1"/>
    </xf>
    <xf numFmtId="0" fontId="2" fillId="0" borderId="0" xfId="0" applyFont="1" applyAlignment="1">
      <alignment horizontal="center"/>
    </xf>
    <xf numFmtId="0" fontId="11" fillId="0" borderId="1" xfId="0" applyFont="1" applyBorder="1" applyAlignment="1">
      <alignment horizontal="justify" vertical="top" wrapText="1"/>
    </xf>
    <xf numFmtId="0" fontId="10" fillId="0" borderId="1" xfId="0" applyFont="1" applyBorder="1" applyAlignment="1">
      <alignment horizontal="justify" vertical="top" wrapText="1"/>
    </xf>
    <xf numFmtId="0" fontId="3" fillId="0" borderId="3" xfId="0" applyFont="1" applyBorder="1" applyAlignment="1">
      <alignment horizontal="right" vertical="top"/>
    </xf>
    <xf numFmtId="0" fontId="3" fillId="0" borderId="4" xfId="0" applyFont="1" applyBorder="1" applyAlignment="1">
      <alignment horizontal="right" vertical="top"/>
    </xf>
    <xf numFmtId="0" fontId="3" fillId="0" borderId="5" xfId="0" applyFont="1" applyBorder="1" applyAlignment="1">
      <alignment horizontal="right" vertical="top"/>
    </xf>
    <xf numFmtId="0" fontId="28" fillId="0" borderId="9" xfId="0" applyFont="1" applyBorder="1" applyAlignment="1">
      <alignment horizontal="center" vertical="center" wrapText="1"/>
    </xf>
    <xf numFmtId="0" fontId="28" fillId="0" borderId="0" xfId="0" applyFont="1" applyAlignment="1">
      <alignment horizontal="center" vertical="center"/>
    </xf>
    <xf numFmtId="0" fontId="28" fillId="0" borderId="9" xfId="0" applyFont="1" applyBorder="1" applyAlignment="1">
      <alignment horizontal="center" vertical="center"/>
    </xf>
    <xf numFmtId="0" fontId="1" fillId="0" borderId="9" xfId="0" applyFont="1" applyBorder="1" applyAlignment="1">
      <alignment horizontal="left" vertical="top" wrapText="1"/>
    </xf>
    <xf numFmtId="0" fontId="1" fillId="0" borderId="0" xfId="0" applyFont="1" applyBorder="1" applyAlignment="1">
      <alignment horizontal="left" vertical="top" wrapText="1"/>
    </xf>
    <xf numFmtId="0" fontId="8" fillId="0" borderId="0" xfId="0" applyFont="1" applyBorder="1" applyAlignment="1">
      <alignment horizontal="center" vertical="top" wrapText="1"/>
    </xf>
    <xf numFmtId="0" fontId="8" fillId="0" borderId="0"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2" fontId="6" fillId="0" borderId="9" xfId="0" applyNumberFormat="1" applyFont="1" applyBorder="1" applyAlignment="1">
      <alignment horizontal="center" vertical="top" wrapText="1"/>
    </xf>
    <xf numFmtId="2" fontId="6" fillId="0" borderId="0" xfId="0" applyNumberFormat="1" applyFont="1" applyBorder="1" applyAlignment="1">
      <alignment horizontal="center" vertical="top" wrapText="1"/>
    </xf>
    <xf numFmtId="2" fontId="6" fillId="0" borderId="12" xfId="0" applyNumberFormat="1" applyFont="1" applyBorder="1" applyAlignment="1">
      <alignment horizontal="center" vertical="top" wrapText="1"/>
    </xf>
    <xf numFmtId="0" fontId="9" fillId="0" borderId="9" xfId="0" applyFont="1" applyBorder="1" applyAlignment="1">
      <alignment horizontal="center" vertical="top" wrapText="1"/>
    </xf>
    <xf numFmtId="0" fontId="22" fillId="0" borderId="0" xfId="0" applyFont="1" applyBorder="1" applyAlignment="1">
      <alignment horizontal="center" vertical="top" wrapText="1"/>
    </xf>
    <xf numFmtId="1" fontId="8" fillId="0" borderId="9" xfId="0" applyNumberFormat="1" applyFont="1" applyBorder="1" applyAlignment="1">
      <alignment horizontal="left" vertical="top" wrapText="1"/>
    </xf>
    <xf numFmtId="1" fontId="8" fillId="0" borderId="0" xfId="0" applyNumberFormat="1" applyFont="1" applyBorder="1" applyAlignment="1">
      <alignment horizontal="left" vertical="top" wrapText="1"/>
    </xf>
    <xf numFmtId="1" fontId="8" fillId="0" borderId="9" xfId="0" applyNumberFormat="1" applyFont="1" applyBorder="1" applyAlignment="1">
      <alignment horizontal="center" vertical="top" wrapText="1"/>
    </xf>
    <xf numFmtId="1" fontId="8" fillId="0" borderId="0" xfId="0" applyNumberFormat="1" applyFont="1" applyBorder="1" applyAlignment="1">
      <alignment horizontal="center" vertical="top" wrapText="1"/>
    </xf>
    <xf numFmtId="0" fontId="9" fillId="0" borderId="7" xfId="0" applyFont="1" applyBorder="1" applyAlignment="1">
      <alignment horizontal="center" vertical="top" wrapText="1"/>
    </xf>
    <xf numFmtId="0" fontId="9" fillId="0" borderId="8" xfId="0" applyFont="1" applyBorder="1" applyAlignment="1">
      <alignment horizontal="center" vertical="top" wrapText="1"/>
    </xf>
    <xf numFmtId="0" fontId="8" fillId="0" borderId="13" xfId="0" applyFont="1" applyBorder="1" applyAlignment="1">
      <alignment horizontal="justify" vertical="top" wrapText="1"/>
    </xf>
    <xf numFmtId="0" fontId="8" fillId="0" borderId="9" xfId="0" applyFont="1" applyBorder="1" applyAlignment="1">
      <alignment horizontal="justify" vertical="top" wrapText="1"/>
    </xf>
    <xf numFmtId="2" fontId="8" fillId="0" borderId="9" xfId="0" applyNumberFormat="1" applyFont="1" applyBorder="1" applyAlignment="1">
      <alignment horizontal="center" vertical="top" wrapText="1"/>
    </xf>
    <xf numFmtId="2" fontId="8" fillId="0" borderId="0" xfId="0" applyNumberFormat="1" applyFont="1" applyBorder="1" applyAlignment="1">
      <alignment horizontal="center" vertical="top" wrapText="1"/>
    </xf>
    <xf numFmtId="2" fontId="8" fillId="0" borderId="9" xfId="0" applyNumberFormat="1" applyFont="1" applyBorder="1" applyAlignment="1">
      <alignment horizontal="left" vertical="top" wrapText="1"/>
    </xf>
    <xf numFmtId="2" fontId="8" fillId="0" borderId="0" xfId="0" applyNumberFormat="1" applyFont="1" applyBorder="1" applyAlignment="1">
      <alignment horizontal="left" vertical="top" wrapText="1"/>
    </xf>
    <xf numFmtId="0" fontId="3" fillId="0" borderId="13" xfId="0" applyFont="1" applyBorder="1" applyAlignment="1">
      <alignment horizontal="center" vertical="top" wrapText="1"/>
    </xf>
    <xf numFmtId="0" fontId="3" fillId="0" borderId="9" xfId="0" applyFont="1" applyBorder="1" applyAlignment="1">
      <alignment horizontal="center" vertical="top" wrapText="1"/>
    </xf>
    <xf numFmtId="0" fontId="18" fillId="0" borderId="13" xfId="0" applyFont="1" applyBorder="1" applyAlignment="1">
      <alignment horizontal="left" vertical="top" wrapText="1"/>
    </xf>
    <xf numFmtId="0" fontId="18" fillId="0" borderId="9"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18" fillId="0" borderId="7" xfId="0" applyFont="1" applyBorder="1" applyAlignment="1">
      <alignment horizontal="left" vertical="top" wrapText="1"/>
    </xf>
    <xf numFmtId="0" fontId="18" fillId="0" borderId="8" xfId="0" applyFont="1" applyBorder="1" applyAlignment="1">
      <alignment horizontal="left" vertical="top" wrapText="1"/>
    </xf>
    <xf numFmtId="0" fontId="9" fillId="0" borderId="6" xfId="0" applyFont="1" applyBorder="1" applyAlignment="1">
      <alignment horizontal="center" vertical="top" wrapText="1"/>
    </xf>
    <xf numFmtId="0" fontId="9" fillId="0" borderId="7" xfId="0" applyFont="1" applyBorder="1" applyAlignment="1">
      <alignment horizontal="justify" vertical="top" wrapText="1"/>
    </xf>
    <xf numFmtId="0" fontId="9" fillId="0" borderId="8" xfId="0" applyFont="1" applyBorder="1" applyAlignment="1">
      <alignment horizontal="justify" vertical="top" wrapText="1"/>
    </xf>
    <xf numFmtId="0" fontId="9" fillId="0" borderId="6" xfId="0" applyFont="1" applyBorder="1" applyAlignment="1">
      <alignment horizontal="justify" vertical="top" wrapText="1"/>
    </xf>
    <xf numFmtId="2" fontId="8" fillId="0" borderId="12" xfId="0" applyNumberFormat="1" applyFont="1" applyBorder="1" applyAlignment="1">
      <alignment horizontal="center" vertical="top" wrapText="1"/>
    </xf>
    <xf numFmtId="0" fontId="6" fillId="0" borderId="0" xfId="0" applyFont="1" applyBorder="1" applyAlignment="1">
      <alignment horizontal="center" vertical="top" wrapText="1"/>
    </xf>
    <xf numFmtId="0" fontId="6" fillId="0" borderId="12" xfId="0" applyFont="1" applyBorder="1" applyAlignment="1">
      <alignment horizontal="center" vertical="top" wrapText="1"/>
    </xf>
    <xf numFmtId="0" fontId="6" fillId="0" borderId="9" xfId="0" applyFont="1" applyBorder="1" applyAlignment="1">
      <alignment horizontal="center" vertical="top" wrapText="1"/>
    </xf>
    <xf numFmtId="2" fontId="8" fillId="0" borderId="10"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0" fontId="22" fillId="0" borderId="7" xfId="0" applyFont="1" applyBorder="1" applyAlignment="1">
      <alignment horizontal="justify" vertical="top" wrapText="1"/>
    </xf>
    <xf numFmtId="0" fontId="22" fillId="0" borderId="8" xfId="0" applyFont="1" applyBorder="1" applyAlignment="1">
      <alignment horizontal="justify" vertical="top" wrapText="1"/>
    </xf>
    <xf numFmtId="0" fontId="3" fillId="0" borderId="15" xfId="0" applyFont="1" applyBorder="1" applyAlignment="1">
      <alignment horizontal="center" vertical="top" wrapText="1"/>
    </xf>
    <xf numFmtId="0" fontId="3" fillId="0" borderId="12" xfId="0" applyFont="1" applyBorder="1" applyAlignment="1">
      <alignment horizontal="center" vertical="top"/>
    </xf>
    <xf numFmtId="2" fontId="8" fillId="0" borderId="12" xfId="0" applyNumberFormat="1" applyFont="1" applyBorder="1" applyAlignment="1">
      <alignment horizontal="left" vertical="top" wrapText="1"/>
    </xf>
    <xf numFmtId="0" fontId="8" fillId="0" borderId="12" xfId="0" applyFont="1" applyBorder="1" applyAlignment="1">
      <alignment horizontal="left" vertical="top" wrapText="1"/>
    </xf>
    <xf numFmtId="2" fontId="9" fillId="0" borderId="14" xfId="0" applyNumberFormat="1" applyFont="1" applyBorder="1" applyAlignment="1">
      <alignment horizontal="lef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12" fillId="0" borderId="7" xfId="0" applyFont="1" applyBorder="1" applyAlignment="1">
      <alignment horizontal="center" vertical="top" wrapText="1"/>
    </xf>
    <xf numFmtId="0" fontId="12" fillId="0" borderId="8" xfId="0" applyFont="1" applyBorder="1" applyAlignment="1">
      <alignment horizontal="center" vertical="top" wrapText="1"/>
    </xf>
    <xf numFmtId="0" fontId="12" fillId="0" borderId="6" xfId="0" applyFont="1" applyBorder="1" applyAlignment="1">
      <alignment horizontal="center" vertical="top" wrapText="1"/>
    </xf>
    <xf numFmtId="0" fontId="12" fillId="0" borderId="7" xfId="0" applyFont="1" applyBorder="1" applyAlignment="1">
      <alignment horizontal="justify" vertical="top" wrapText="1"/>
    </xf>
    <xf numFmtId="0" fontId="12" fillId="0" borderId="8" xfId="0" applyFont="1" applyBorder="1" applyAlignment="1">
      <alignment horizontal="justify" vertical="top" wrapText="1"/>
    </xf>
    <xf numFmtId="0" fontId="12" fillId="0" borderId="6" xfId="0" applyFont="1" applyBorder="1" applyAlignment="1">
      <alignment horizontal="justify" vertical="top" wrapText="1"/>
    </xf>
    <xf numFmtId="2" fontId="12" fillId="0" borderId="9" xfId="0" applyNumberFormat="1" applyFont="1" applyBorder="1" applyAlignment="1">
      <alignment horizontal="left" vertical="top" wrapText="1"/>
    </xf>
    <xf numFmtId="2" fontId="12" fillId="0" borderId="0" xfId="0" applyNumberFormat="1" applyFont="1" applyBorder="1" applyAlignment="1">
      <alignment horizontal="left" vertical="top" wrapText="1"/>
    </xf>
    <xf numFmtId="2" fontId="8" fillId="0" borderId="14" xfId="0" applyNumberFormat="1" applyFont="1" applyBorder="1" applyAlignment="1">
      <alignment horizontal="center" vertical="top" wrapText="1"/>
    </xf>
    <xf numFmtId="2" fontId="25" fillId="0" borderId="0" xfId="0" applyNumberFormat="1" applyFont="1" applyBorder="1" applyAlignment="1">
      <alignment horizontal="center" vertical="top" wrapText="1"/>
    </xf>
    <xf numFmtId="2" fontId="25" fillId="0" borderId="12" xfId="0" applyNumberFormat="1" applyFont="1" applyBorder="1" applyAlignment="1">
      <alignment horizontal="center" vertical="top" wrapText="1"/>
    </xf>
    <xf numFmtId="0" fontId="11" fillId="0" borderId="3" xfId="0" applyFont="1" applyBorder="1" applyAlignment="1">
      <alignment horizontal="justify" vertical="top" wrapText="1"/>
    </xf>
    <xf numFmtId="0" fontId="11" fillId="0" borderId="4" xfId="0" applyFont="1" applyBorder="1" applyAlignment="1">
      <alignment horizontal="justify" vertical="top" wrapText="1"/>
    </xf>
    <xf numFmtId="0" fontId="11" fillId="0" borderId="5" xfId="0" applyFont="1" applyBorder="1" applyAlignment="1">
      <alignment horizontal="justify" vertical="top" wrapText="1"/>
    </xf>
    <xf numFmtId="0" fontId="7"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5" xfId="0" applyFont="1" applyBorder="1" applyAlignment="1">
      <alignment horizontal="center" vertical="top" wrapText="1"/>
    </xf>
    <xf numFmtId="0" fontId="7" fillId="0" borderId="7" xfId="0" applyFont="1" applyBorder="1" applyAlignment="1">
      <alignment horizontal="center" vertical="top" wrapText="1"/>
    </xf>
    <xf numFmtId="0" fontId="7" fillId="0" borderId="14" xfId="0" applyFont="1" applyBorder="1" applyAlignment="1">
      <alignment horizontal="center" vertical="top" wrapText="1"/>
    </xf>
    <xf numFmtId="0" fontId="7" fillId="0" borderId="15" xfId="0" applyFont="1" applyBorder="1" applyAlignment="1">
      <alignment horizontal="center" vertical="top" wrapText="1"/>
    </xf>
    <xf numFmtId="0" fontId="22" fillId="0" borderId="7" xfId="0" applyFont="1" applyBorder="1" applyAlignment="1">
      <alignment horizontal="center" vertical="top" wrapText="1"/>
    </xf>
    <xf numFmtId="0" fontId="22" fillId="0" borderId="8" xfId="0" applyFont="1" applyBorder="1" applyAlignment="1">
      <alignment horizontal="center" vertical="top" wrapText="1"/>
    </xf>
    <xf numFmtId="0" fontId="22" fillId="0" borderId="6" xfId="0" applyFont="1" applyBorder="1" applyAlignment="1">
      <alignment horizontal="center" vertical="top" wrapText="1"/>
    </xf>
    <xf numFmtId="2" fontId="22" fillId="0" borderId="13" xfId="0" applyNumberFormat="1" applyFont="1" applyBorder="1" applyAlignment="1">
      <alignment horizontal="center" vertical="top" wrapText="1"/>
    </xf>
    <xf numFmtId="2" fontId="22" fillId="0" borderId="14" xfId="0" applyNumberFormat="1" applyFont="1" applyBorder="1" applyAlignment="1">
      <alignment horizontal="center" vertical="top" wrapText="1"/>
    </xf>
    <xf numFmtId="2" fontId="22" fillId="0" borderId="9" xfId="0" applyNumberFormat="1" applyFont="1" applyBorder="1" applyAlignment="1">
      <alignment horizontal="right" vertical="top" wrapText="1"/>
    </xf>
    <xf numFmtId="2" fontId="22" fillId="0" borderId="0" xfId="0" applyNumberFormat="1" applyFont="1" applyBorder="1" applyAlignment="1">
      <alignment horizontal="right" vertical="top" wrapText="1"/>
    </xf>
    <xf numFmtId="2" fontId="22" fillId="0" borderId="9" xfId="0" applyNumberFormat="1" applyFont="1" applyBorder="1" applyAlignment="1">
      <alignment horizontal="left" vertical="top" wrapText="1"/>
    </xf>
    <xf numFmtId="2" fontId="22" fillId="0" borderId="0" xfId="0" applyNumberFormat="1" applyFont="1" applyBorder="1" applyAlignment="1">
      <alignment horizontal="left" vertical="top" wrapText="1"/>
    </xf>
    <xf numFmtId="2" fontId="9" fillId="0" borderId="3" xfId="0" applyNumberFormat="1" applyFont="1" applyBorder="1" applyAlignment="1">
      <alignment horizontal="center" vertical="top" wrapText="1"/>
    </xf>
    <xf numFmtId="2" fontId="9" fillId="0" borderId="4" xfId="0" applyNumberFormat="1" applyFont="1" applyBorder="1" applyAlignment="1">
      <alignment horizontal="center" vertical="top" wrapText="1"/>
    </xf>
    <xf numFmtId="0" fontId="9" fillId="0" borderId="4" xfId="0" applyFont="1" applyBorder="1" applyAlignment="1">
      <alignment horizontal="center" vertical="top" wrapText="1"/>
    </xf>
    <xf numFmtId="164" fontId="9" fillId="0" borderId="0" xfId="0" applyNumberFormat="1" applyFont="1" applyBorder="1" applyAlignment="1">
      <alignment horizontal="center" vertical="center" wrapText="1"/>
    </xf>
    <xf numFmtId="0" fontId="9" fillId="0" borderId="15" xfId="0" applyFont="1" applyBorder="1" applyAlignment="1">
      <alignment horizontal="justify" vertical="top" wrapText="1"/>
    </xf>
    <xf numFmtId="0" fontId="9" fillId="0" borderId="12" xfId="0" applyFont="1" applyBorder="1" applyAlignment="1">
      <alignment horizontal="justify" vertical="top" wrapText="1"/>
    </xf>
    <xf numFmtId="0" fontId="9" fillId="0" borderId="11" xfId="0" applyFont="1" applyBorder="1" applyAlignment="1">
      <alignment horizontal="justify" vertical="top" wrapText="1"/>
    </xf>
    <xf numFmtId="2" fontId="9" fillId="0" borderId="10" xfId="0" applyNumberFormat="1" applyFont="1" applyBorder="1" applyAlignment="1">
      <alignment horizontal="right" vertical="top" wrapText="1"/>
    </xf>
    <xf numFmtId="2" fontId="9" fillId="0" borderId="1" xfId="0" applyNumberFormat="1" applyFont="1" applyBorder="1" applyAlignment="1">
      <alignment horizontal="right" vertical="top" wrapText="1"/>
    </xf>
    <xf numFmtId="164" fontId="9" fillId="0" borderId="1" xfId="0" applyNumberFormat="1" applyFont="1" applyBorder="1" applyAlignment="1">
      <alignment horizontal="center" vertical="top" wrapText="1"/>
    </xf>
    <xf numFmtId="0" fontId="9" fillId="0" borderId="2" xfId="0" applyFont="1" applyBorder="1" applyAlignment="1">
      <alignment horizontal="center" vertical="top" wrapText="1"/>
    </xf>
    <xf numFmtId="0" fontId="9" fillId="0" borderId="2" xfId="0" applyFont="1" applyBorder="1" applyAlignment="1">
      <alignment horizontal="justify" vertical="top" wrapText="1"/>
    </xf>
    <xf numFmtId="0" fontId="9" fillId="0" borderId="0" xfId="0" applyFont="1" applyBorder="1" applyAlignment="1">
      <alignment horizontal="left" vertical="top" wrapText="1"/>
    </xf>
    <xf numFmtId="2" fontId="9" fillId="0" borderId="0" xfId="0" applyNumberFormat="1" applyFont="1" applyBorder="1" applyAlignment="1">
      <alignment horizontal="center" vertical="top" wrapText="1"/>
    </xf>
    <xf numFmtId="2" fontId="9" fillId="0" borderId="0" xfId="0" applyNumberFormat="1" applyFont="1" applyBorder="1" applyAlignment="1">
      <alignment vertical="center" wrapText="1"/>
    </xf>
    <xf numFmtId="2" fontId="9" fillId="0" borderId="9" xfId="0" applyNumberFormat="1" applyFont="1" applyBorder="1" applyAlignment="1">
      <alignment horizontal="center" vertical="top" wrapText="1"/>
    </xf>
    <xf numFmtId="2" fontId="9" fillId="0" borderId="9" xfId="0" applyNumberFormat="1" applyFont="1" applyBorder="1" applyAlignment="1">
      <alignment vertical="center" wrapText="1"/>
    </xf>
    <xf numFmtId="164" fontId="9" fillId="0" borderId="0" xfId="0" applyNumberFormat="1" applyFont="1" applyBorder="1" applyAlignment="1">
      <alignment horizontal="center" vertical="top" wrapText="1"/>
    </xf>
    <xf numFmtId="0" fontId="9" fillId="0" borderId="13" xfId="0" applyFont="1" applyBorder="1" applyAlignment="1">
      <alignment horizontal="justify" vertical="top" wrapText="1"/>
    </xf>
    <xf numFmtId="0" fontId="9" fillId="0" borderId="9" xfId="0" applyFont="1" applyBorder="1" applyAlignment="1">
      <alignment horizontal="justify" vertical="top" wrapText="1"/>
    </xf>
    <xf numFmtId="0" fontId="8" fillId="0" borderId="10" xfId="0" applyFont="1" applyBorder="1" applyAlignment="1">
      <alignment horizontal="center" vertical="top" wrapText="1"/>
    </xf>
    <xf numFmtId="0" fontId="8" fillId="0" borderId="1" xfId="0" applyFont="1" applyBorder="1" applyAlignment="1">
      <alignment horizontal="center" vertical="top" wrapText="1"/>
    </xf>
    <xf numFmtId="0" fontId="9" fillId="0" borderId="13" xfId="0" applyFont="1" applyBorder="1" applyAlignment="1">
      <alignment horizontal="center" vertical="top" wrapText="1"/>
    </xf>
    <xf numFmtId="0" fontId="9" fillId="0" borderId="10" xfId="0" applyFont="1" applyBorder="1" applyAlignment="1">
      <alignment horizontal="center" vertical="top" wrapText="1"/>
    </xf>
    <xf numFmtId="2" fontId="9" fillId="0" borderId="9" xfId="0" applyNumberFormat="1" applyFont="1" applyBorder="1" applyAlignment="1">
      <alignment horizontal="center" vertical="center" wrapText="1"/>
    </xf>
    <xf numFmtId="2" fontId="9" fillId="0" borderId="0" xfId="0" applyNumberFormat="1" applyFont="1" applyBorder="1" applyAlignment="1">
      <alignment horizontal="center" vertical="center" wrapText="1"/>
    </xf>
    <xf numFmtId="2" fontId="8" fillId="0" borderId="0" xfId="0" applyNumberFormat="1" applyFont="1" applyBorder="1" applyAlignment="1">
      <alignment horizontal="right" vertical="top" wrapText="1"/>
    </xf>
    <xf numFmtId="2" fontId="9" fillId="0" borderId="13" xfId="0" applyNumberFormat="1" applyFont="1" applyBorder="1" applyAlignment="1">
      <alignment horizontal="left" vertical="top" wrapText="1"/>
    </xf>
    <xf numFmtId="164" fontId="9" fillId="0" borderId="4" xfId="0" applyNumberFormat="1" applyFont="1" applyBorder="1" applyAlignment="1">
      <alignment horizontal="center" vertical="top" wrapText="1"/>
    </xf>
    <xf numFmtId="2" fontId="9" fillId="0" borderId="3" xfId="0" applyNumberFormat="1" applyFont="1" applyBorder="1" applyAlignment="1">
      <alignment horizontal="right" vertical="top" wrapText="1"/>
    </xf>
    <xf numFmtId="2" fontId="9" fillId="0" borderId="4" xfId="0" applyNumberFormat="1" applyFont="1" applyBorder="1" applyAlignment="1">
      <alignment horizontal="right" vertical="top" wrapText="1"/>
    </xf>
    <xf numFmtId="0" fontId="8" fillId="0" borderId="8" xfId="0" applyFont="1" applyBorder="1" applyAlignment="1">
      <alignment horizontal="center" vertical="top" wrapText="1"/>
    </xf>
    <xf numFmtId="0" fontId="8" fillId="0" borderId="6" xfId="0" applyFont="1" applyBorder="1" applyAlignment="1">
      <alignment horizontal="center" vertical="top" wrapText="1"/>
    </xf>
    <xf numFmtId="2" fontId="22" fillId="0" borderId="0" xfId="0" applyNumberFormat="1" applyFont="1" applyBorder="1" applyAlignment="1">
      <alignment horizontal="center" vertical="center" wrapText="1"/>
    </xf>
    <xf numFmtId="1" fontId="8" fillId="0" borderId="12" xfId="0" applyNumberFormat="1" applyFont="1" applyBorder="1" applyAlignment="1">
      <alignment horizontal="center" vertical="top" wrapText="1"/>
    </xf>
    <xf numFmtId="0" fontId="22" fillId="0" borderId="2" xfId="0" applyFont="1" applyBorder="1" applyAlignment="1">
      <alignment horizontal="center" vertical="top" wrapText="1"/>
    </xf>
    <xf numFmtId="2" fontId="22" fillId="0" borderId="9" xfId="0" applyNumberFormat="1" applyFont="1" applyBorder="1" applyAlignment="1">
      <alignment horizontal="center" vertical="top" wrapText="1"/>
    </xf>
    <xf numFmtId="2" fontId="22" fillId="0" borderId="0" xfId="0" applyNumberFormat="1" applyFont="1" applyBorder="1" applyAlignment="1">
      <alignment horizontal="center" vertical="top" wrapText="1"/>
    </xf>
    <xf numFmtId="2" fontId="18" fillId="0" borderId="10" xfId="0" applyNumberFormat="1" applyFont="1" applyBorder="1" applyAlignment="1">
      <alignment horizontal="right" vertical="top" wrapText="1"/>
    </xf>
    <xf numFmtId="2" fontId="18" fillId="0" borderId="1" xfId="0" applyNumberFormat="1" applyFont="1" applyBorder="1" applyAlignment="1">
      <alignment horizontal="right" vertical="top" wrapText="1"/>
    </xf>
    <xf numFmtId="2" fontId="8" fillId="0" borderId="9" xfId="0" applyNumberFormat="1" applyFont="1" applyBorder="1" applyAlignment="1">
      <alignment horizontal="right" vertical="top" wrapText="1"/>
    </xf>
    <xf numFmtId="0" fontId="9" fillId="0" borderId="0" xfId="0" applyFont="1" applyBorder="1" applyAlignment="1">
      <alignment horizontal="center" vertical="top" wrapText="1"/>
    </xf>
    <xf numFmtId="2" fontId="8" fillId="0" borderId="3" xfId="0" applyNumberFormat="1" applyFont="1" applyBorder="1" applyAlignment="1">
      <alignment horizontal="center" vertical="top" wrapText="1"/>
    </xf>
    <xf numFmtId="2" fontId="8" fillId="0" borderId="4" xfId="0" applyNumberFormat="1" applyFont="1" applyBorder="1" applyAlignment="1">
      <alignment horizontal="center" vertical="top" wrapText="1"/>
    </xf>
    <xf numFmtId="2" fontId="22" fillId="0" borderId="9" xfId="0" applyNumberFormat="1" applyFont="1" applyBorder="1" applyAlignment="1">
      <alignment horizontal="right" vertical="center" wrapText="1"/>
    </xf>
    <xf numFmtId="2" fontId="22" fillId="0" borderId="0" xfId="0" applyNumberFormat="1" applyFont="1" applyBorder="1" applyAlignment="1">
      <alignment horizontal="right" vertical="center" wrapText="1"/>
    </xf>
    <xf numFmtId="0" fontId="22" fillId="0" borderId="7" xfId="0" applyFont="1" applyBorder="1" applyAlignment="1">
      <alignment horizontal="left" vertical="top" wrapText="1"/>
    </xf>
    <xf numFmtId="0" fontId="22" fillId="0" borderId="8" xfId="0" applyFont="1" applyBorder="1" applyAlignment="1">
      <alignment horizontal="left" vertical="top" wrapText="1"/>
    </xf>
    <xf numFmtId="0" fontId="22" fillId="0" borderId="9" xfId="0" applyFont="1" applyBorder="1" applyAlignment="1">
      <alignment horizontal="left" vertical="top" wrapText="1"/>
    </xf>
    <xf numFmtId="0" fontId="22" fillId="0" borderId="6" xfId="0" applyFont="1" applyBorder="1" applyAlignment="1">
      <alignment horizontal="left" vertical="top" wrapText="1"/>
    </xf>
    <xf numFmtId="2" fontId="18" fillId="0" borderId="9" xfId="0" applyNumberFormat="1" applyFont="1" applyBorder="1" applyAlignment="1">
      <alignment horizontal="right" vertical="top" wrapText="1"/>
    </xf>
    <xf numFmtId="2" fontId="18" fillId="0" borderId="0" xfId="0" applyNumberFormat="1" applyFont="1" applyBorder="1" applyAlignment="1">
      <alignment horizontal="right" vertical="top" wrapText="1"/>
    </xf>
    <xf numFmtId="0" fontId="22" fillId="0" borderId="2" xfId="0" applyFont="1" applyBorder="1" applyAlignment="1">
      <alignment horizontal="justify" vertical="top" wrapText="1"/>
    </xf>
  </cellXfs>
  <cellStyles count="2">
    <cellStyle name="Normal" xfId="0" builtinId="0"/>
    <cellStyle name="Normal 5"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38"/>
        </c:manualLayout>
      </c:layout>
      <c:scatterChart>
        <c:scatterStyle val="lineMarker"/>
        <c:varyColors val="0"/>
        <c:ser>
          <c:idx val="0"/>
          <c:order val="0"/>
          <c:xVal>
            <c:numRef>
              <c:f>'EARTH CALCULATION'!$A$5:$A$11</c:f>
              <c:numCache>
                <c:formatCode>0.00</c:formatCode>
                <c:ptCount val="7"/>
                <c:pt idx="0">
                  <c:v>0</c:v>
                </c:pt>
                <c:pt idx="1">
                  <c:v>4</c:v>
                </c:pt>
                <c:pt idx="2">
                  <c:v>5</c:v>
                </c:pt>
                <c:pt idx="3">
                  <c:v>7</c:v>
                </c:pt>
                <c:pt idx="4">
                  <c:v>9</c:v>
                </c:pt>
                <c:pt idx="5">
                  <c:v>12</c:v>
                </c:pt>
                <c:pt idx="6">
                  <c:v>12.43</c:v>
                </c:pt>
              </c:numCache>
            </c:numRef>
          </c:xVal>
          <c:yVal>
            <c:numRef>
              <c:f>'EARTH CALCULATION'!$B$5:$B$11</c:f>
              <c:numCache>
                <c:formatCode>0.00</c:formatCode>
                <c:ptCount val="7"/>
                <c:pt idx="0">
                  <c:v>3</c:v>
                </c:pt>
                <c:pt idx="1">
                  <c:v>2.98</c:v>
                </c:pt>
                <c:pt idx="2">
                  <c:v>2.8</c:v>
                </c:pt>
                <c:pt idx="3">
                  <c:v>1.91</c:v>
                </c:pt>
                <c:pt idx="4">
                  <c:v>1.56</c:v>
                </c:pt>
                <c:pt idx="5">
                  <c:v>0.3</c:v>
                </c:pt>
                <c:pt idx="6">
                  <c:v>-0.5</c:v>
                </c:pt>
              </c:numCache>
            </c:numRef>
          </c:yVal>
          <c:smooth val="0"/>
          <c:extLst>
            <c:ext xmlns:c16="http://schemas.microsoft.com/office/drawing/2014/chart" uri="{C3380CC4-5D6E-409C-BE32-E72D297353CC}">
              <c16:uniqueId val="{00000000-48B9-473D-8C14-8F8E07AF0F39}"/>
            </c:ext>
          </c:extLst>
        </c:ser>
        <c:ser>
          <c:idx val="1"/>
          <c:order val="1"/>
          <c:xVal>
            <c:numRef>
              <c:f>'EARTH CALCULATION'!$H$5:$H$8</c:f>
              <c:numCache>
                <c:formatCode>0.00</c:formatCode>
                <c:ptCount val="4"/>
                <c:pt idx="0">
                  <c:v>0</c:v>
                </c:pt>
                <c:pt idx="1">
                  <c:v>12.43</c:v>
                </c:pt>
              </c:numCache>
            </c:numRef>
          </c:xVal>
          <c:yVal>
            <c:numRef>
              <c:f>'EARTH CALCULATION'!$I$5:$I$8</c:f>
              <c:numCache>
                <c:formatCode>0.00</c:formatCode>
                <c:ptCount val="4"/>
                <c:pt idx="0">
                  <c:v>3</c:v>
                </c:pt>
                <c:pt idx="1">
                  <c:v>-0.5</c:v>
                </c:pt>
              </c:numCache>
            </c:numRef>
          </c:yVal>
          <c:smooth val="0"/>
          <c:extLst>
            <c:ext xmlns:c16="http://schemas.microsoft.com/office/drawing/2014/chart" uri="{C3380CC4-5D6E-409C-BE32-E72D297353CC}">
              <c16:uniqueId val="{00000001-48B9-473D-8C14-8F8E07AF0F39}"/>
            </c:ext>
          </c:extLst>
        </c:ser>
        <c:dLbls>
          <c:showLegendKey val="0"/>
          <c:showVal val="0"/>
          <c:showCatName val="0"/>
          <c:showSerName val="0"/>
          <c:showPercent val="0"/>
          <c:showBubbleSize val="0"/>
        </c:dLbls>
        <c:axId val="190460672"/>
        <c:axId val="190462208"/>
      </c:scatterChart>
      <c:valAx>
        <c:axId val="190460672"/>
        <c:scaling>
          <c:orientation val="minMax"/>
          <c:max val="12.5"/>
        </c:scaling>
        <c:delete val="0"/>
        <c:axPos val="b"/>
        <c:numFmt formatCode="0.00" sourceLinked="1"/>
        <c:majorTickMark val="out"/>
        <c:minorTickMark val="none"/>
        <c:tickLblPos val="nextTo"/>
        <c:crossAx val="190462208"/>
        <c:crosses val="autoZero"/>
        <c:crossBetween val="midCat"/>
        <c:majorUnit val="2"/>
      </c:valAx>
      <c:valAx>
        <c:axId val="190462208"/>
        <c:scaling>
          <c:orientation val="minMax"/>
          <c:max val="5"/>
        </c:scaling>
        <c:delete val="0"/>
        <c:axPos val="l"/>
        <c:majorGridlines/>
        <c:numFmt formatCode="0.00" sourceLinked="1"/>
        <c:majorTickMark val="out"/>
        <c:minorTickMark val="none"/>
        <c:tickLblPos val="nextTo"/>
        <c:crossAx val="190460672"/>
        <c:crosses val="autoZero"/>
        <c:crossBetween val="midCat"/>
      </c:valAx>
    </c:plotArea>
    <c:plotVisOnly val="1"/>
    <c:dispBlanksAs val="gap"/>
    <c:showDLblsOverMax val="0"/>
  </c:chart>
  <c:printSettings>
    <c:headerFooter/>
    <c:pageMargins b="0.75000000000000744" l="0.70000000000000062" r="0.70000000000000062" t="0.750000000000007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94"/>
        </c:manualLayout>
      </c:layout>
      <c:scatterChart>
        <c:scatterStyle val="lineMarker"/>
        <c:varyColors val="0"/>
        <c:ser>
          <c:idx val="0"/>
          <c:order val="0"/>
          <c:xVal>
            <c:numRef>
              <c:f>'EARTH CALCULATION'!$A$101:$A$104</c:f>
              <c:numCache>
                <c:formatCode>0.00</c:formatCode>
                <c:ptCount val="4"/>
                <c:pt idx="0">
                  <c:v>0</c:v>
                </c:pt>
                <c:pt idx="1">
                  <c:v>0.6</c:v>
                </c:pt>
                <c:pt idx="2">
                  <c:v>1.2</c:v>
                </c:pt>
                <c:pt idx="3">
                  <c:v>15</c:v>
                </c:pt>
              </c:numCache>
            </c:numRef>
          </c:xVal>
          <c:yVal>
            <c:numRef>
              <c:f>'EARTH CALCULATION'!$B$101:$B$104</c:f>
              <c:numCache>
                <c:formatCode>0.00</c:formatCode>
                <c:ptCount val="4"/>
                <c:pt idx="0">
                  <c:v>2</c:v>
                </c:pt>
                <c:pt idx="1">
                  <c:v>1.5</c:v>
                </c:pt>
                <c:pt idx="2">
                  <c:v>1.4</c:v>
                </c:pt>
                <c:pt idx="3">
                  <c:v>0</c:v>
                </c:pt>
              </c:numCache>
            </c:numRef>
          </c:yVal>
          <c:smooth val="0"/>
          <c:extLst>
            <c:ext xmlns:c16="http://schemas.microsoft.com/office/drawing/2014/chart" uri="{C3380CC4-5D6E-409C-BE32-E72D297353CC}">
              <c16:uniqueId val="{00000000-D2A5-44C3-AB9B-6FBD1C4A3F85}"/>
            </c:ext>
          </c:extLst>
        </c:ser>
        <c:ser>
          <c:idx val="1"/>
          <c:order val="1"/>
          <c:xVal>
            <c:numRef>
              <c:f>'EARTH CALCULATION'!$H$101:$H$104</c:f>
              <c:numCache>
                <c:formatCode>0.00</c:formatCode>
                <c:ptCount val="4"/>
                <c:pt idx="0">
                  <c:v>0</c:v>
                </c:pt>
                <c:pt idx="1">
                  <c:v>3</c:v>
                </c:pt>
                <c:pt idx="2">
                  <c:v>7</c:v>
                </c:pt>
                <c:pt idx="3">
                  <c:v>15</c:v>
                </c:pt>
              </c:numCache>
            </c:numRef>
          </c:xVal>
          <c:yVal>
            <c:numRef>
              <c:f>'EARTH CALCULATION'!$I$101:$I$104</c:f>
              <c:numCache>
                <c:formatCode>0.00</c:formatCode>
                <c:ptCount val="4"/>
                <c:pt idx="0">
                  <c:v>2</c:v>
                </c:pt>
                <c:pt idx="1">
                  <c:v>4</c:v>
                </c:pt>
                <c:pt idx="2">
                  <c:v>4</c:v>
                </c:pt>
                <c:pt idx="3">
                  <c:v>0</c:v>
                </c:pt>
              </c:numCache>
            </c:numRef>
          </c:yVal>
          <c:smooth val="0"/>
          <c:extLst>
            <c:ext xmlns:c16="http://schemas.microsoft.com/office/drawing/2014/chart" uri="{C3380CC4-5D6E-409C-BE32-E72D297353CC}">
              <c16:uniqueId val="{00000001-D2A5-44C3-AB9B-6FBD1C4A3F85}"/>
            </c:ext>
          </c:extLst>
        </c:ser>
        <c:dLbls>
          <c:showLegendKey val="0"/>
          <c:showVal val="0"/>
          <c:showCatName val="0"/>
          <c:showSerName val="0"/>
          <c:showPercent val="0"/>
          <c:showBubbleSize val="0"/>
        </c:dLbls>
        <c:axId val="190483456"/>
        <c:axId val="190509824"/>
      </c:scatterChart>
      <c:valAx>
        <c:axId val="190483456"/>
        <c:scaling>
          <c:orientation val="minMax"/>
          <c:max val="15"/>
        </c:scaling>
        <c:delete val="0"/>
        <c:axPos val="b"/>
        <c:numFmt formatCode="0.00" sourceLinked="1"/>
        <c:majorTickMark val="out"/>
        <c:minorTickMark val="none"/>
        <c:tickLblPos val="nextTo"/>
        <c:crossAx val="190509824"/>
        <c:crosses val="autoZero"/>
        <c:crossBetween val="midCat"/>
        <c:majorUnit val="2"/>
      </c:valAx>
      <c:valAx>
        <c:axId val="190509824"/>
        <c:scaling>
          <c:orientation val="minMax"/>
          <c:max val="5"/>
        </c:scaling>
        <c:delete val="0"/>
        <c:axPos val="l"/>
        <c:majorGridlines/>
        <c:numFmt formatCode="0.00" sourceLinked="1"/>
        <c:majorTickMark val="out"/>
        <c:minorTickMark val="none"/>
        <c:tickLblPos val="nextTo"/>
        <c:crossAx val="190483456"/>
        <c:crosses val="autoZero"/>
        <c:crossBetween val="midCat"/>
      </c:valAx>
    </c:plotArea>
    <c:plotVisOnly val="1"/>
    <c:dispBlanksAs val="gap"/>
    <c:showDLblsOverMax val="0"/>
  </c:chart>
  <c:printSettings>
    <c:headerFooter/>
    <c:pageMargins b="0.75000000000000788" l="0.70000000000000062" r="0.70000000000000062" t="0.7500000000000078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285751</xdr:colOff>
      <xdr:row>358</xdr:row>
      <xdr:rowOff>9525</xdr:rowOff>
    </xdr:from>
    <xdr:to>
      <xdr:col>7</xdr:col>
      <xdr:colOff>226219</xdr:colOff>
      <xdr:row>362</xdr:row>
      <xdr:rowOff>83344</xdr:rowOff>
    </xdr:to>
    <xdr:sp macro="" textlink="">
      <xdr:nvSpPr>
        <xdr:cNvPr id="10" name="Text Box 76">
          <a:extLst>
            <a:ext uri="{FF2B5EF4-FFF2-40B4-BE49-F238E27FC236}">
              <a16:creationId xmlns:a16="http://schemas.microsoft.com/office/drawing/2014/main" id="{00000000-0008-0000-0000-00000A000000}"/>
            </a:ext>
          </a:extLst>
        </xdr:cNvPr>
        <xdr:cNvSpPr txBox="1">
          <a:spLocks noChangeArrowheads="1"/>
        </xdr:cNvSpPr>
      </xdr:nvSpPr>
      <xdr:spPr bwMode="auto">
        <a:xfrm>
          <a:off x="1833564" y="37633275"/>
          <a:ext cx="2047874" cy="83581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(S.M. Ahsan Habib)</a:t>
          </a:r>
        </a:p>
        <a:p>
          <a:pPr algn="ctr" rtl="1">
            <a:defRPr sz="1000"/>
          </a:pPr>
          <a:r>
            <a:rPr lang="en-US" sz="1100" b="0" i="0" strike="noStrike">
              <a:solidFill>
                <a:srgbClr val="000000"/>
              </a:solidFill>
              <a:latin typeface="Arial"/>
              <a:cs typeface="Arial"/>
            </a:rPr>
            <a:t>Sub- Divisional Engineer (A.C)</a:t>
          </a:r>
        </a:p>
        <a:p>
          <a:pPr algn="ctr" rtl="1">
            <a:defRPr sz="1000"/>
          </a:pPr>
          <a:r>
            <a:rPr lang="en-US" sz="1100" b="0" i="0" strike="noStrike">
              <a:solidFill>
                <a:srgbClr val="000000"/>
              </a:solidFill>
              <a:latin typeface="Arial"/>
              <a:cs typeface="Arial"/>
            </a:rPr>
            <a:t>Satkhira O&amp;M Sub-Division-1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7</xdr:col>
      <xdr:colOff>190501</xdr:colOff>
      <xdr:row>358</xdr:row>
      <xdr:rowOff>35718</xdr:rowOff>
    </xdr:from>
    <xdr:to>
      <xdr:col>12</xdr:col>
      <xdr:colOff>130970</xdr:colOff>
      <xdr:row>362</xdr:row>
      <xdr:rowOff>107157</xdr:rowOff>
    </xdr:to>
    <xdr:sp macro="" textlink="">
      <xdr:nvSpPr>
        <xdr:cNvPr id="11" name="Text Box 77">
          <a:extLst>
            <a:ext uri="{FF2B5EF4-FFF2-40B4-BE49-F238E27FC236}">
              <a16:creationId xmlns:a16="http://schemas.microsoft.com/office/drawing/2014/main" id="{00000000-0008-0000-0000-00000B000000}"/>
            </a:ext>
          </a:extLst>
        </xdr:cNvPr>
        <xdr:cNvSpPr txBox="1">
          <a:spLocks noChangeArrowheads="1"/>
        </xdr:cNvSpPr>
      </xdr:nvSpPr>
      <xdr:spPr bwMode="auto">
        <a:xfrm>
          <a:off x="3845720" y="37659468"/>
          <a:ext cx="2000250" cy="83343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(Muhammad Abu Hanif)</a:t>
          </a:r>
        </a:p>
        <a:p>
          <a:pPr algn="ctr" rtl="1">
            <a:defRPr sz="1000"/>
          </a:pPr>
          <a:r>
            <a:rPr lang="en-US" sz="1100" b="0" i="0" strike="noStrike">
              <a:solidFill>
                <a:srgbClr val="000000"/>
              </a:solidFill>
              <a:latin typeface="Arial"/>
              <a:cs typeface="Arial"/>
            </a:rPr>
            <a:t> Sub-Asstt. Engineer</a:t>
          </a:r>
        </a:p>
        <a:p>
          <a:pPr algn="ctr" rtl="1">
            <a:defRPr sz="1000"/>
          </a:pPr>
          <a:r>
            <a:rPr lang="en-US" sz="1100" b="0" i="0" strike="noStrike">
              <a:solidFill>
                <a:srgbClr val="000000"/>
              </a:solidFill>
              <a:latin typeface="Arial"/>
              <a:cs typeface="Arial"/>
            </a:rPr>
            <a:t>Parulia O&amp;M Section</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0</xdr:col>
      <xdr:colOff>66675</xdr:colOff>
      <xdr:row>358</xdr:row>
      <xdr:rowOff>28574</xdr:rowOff>
    </xdr:from>
    <xdr:to>
      <xdr:col>3</xdr:col>
      <xdr:colOff>464344</xdr:colOff>
      <xdr:row>363</xdr:row>
      <xdr:rowOff>83343</xdr:rowOff>
    </xdr:to>
    <xdr:sp macro="" textlink="">
      <xdr:nvSpPr>
        <xdr:cNvPr id="12" name="Text Box 79">
          <a:extLst>
            <a:ext uri="{FF2B5EF4-FFF2-40B4-BE49-F238E27FC236}">
              <a16:creationId xmlns:a16="http://schemas.microsoft.com/office/drawing/2014/main" id="{00000000-0008-0000-0000-00000C000000}"/>
            </a:ext>
          </a:extLst>
        </xdr:cNvPr>
        <xdr:cNvSpPr txBox="1">
          <a:spLocks noChangeArrowheads="1"/>
        </xdr:cNvSpPr>
      </xdr:nvSpPr>
      <xdr:spPr bwMode="auto">
        <a:xfrm>
          <a:off x="66675" y="37652324"/>
          <a:ext cx="1945482" cy="100726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(B. M. Abdul Momin)                    </a:t>
          </a:r>
          <a:r>
            <a:rPr lang="en-US" sz="1100" b="0" i="0" strike="noStrike" baseline="0">
              <a:solidFill>
                <a:srgbClr val="000000"/>
              </a:solidFill>
              <a:latin typeface="Arial"/>
              <a:cs typeface="Arial"/>
            </a:rPr>
            <a:t> </a:t>
          </a:r>
          <a:r>
            <a:rPr lang="en-US" sz="1100" b="0" i="0" strike="noStrike">
              <a:solidFill>
                <a:srgbClr val="000000"/>
              </a:solidFill>
              <a:latin typeface="Arial"/>
              <a:cs typeface="Arial"/>
            </a:rPr>
            <a:t> Executive Engineer (C.C)</a:t>
          </a:r>
        </a:p>
        <a:p>
          <a:pPr algn="ctr" rtl="1">
            <a:defRPr sz="1000"/>
          </a:pPr>
          <a:r>
            <a:rPr lang="en-US" sz="1100" b="0" i="0" strike="noStrike">
              <a:solidFill>
                <a:srgbClr val="000000"/>
              </a:solidFill>
              <a:latin typeface="Arial"/>
              <a:cs typeface="Arial"/>
            </a:rPr>
            <a:t>Satkhira O&amp;M 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xdr:col>
      <xdr:colOff>240030</xdr:colOff>
      <xdr:row>12</xdr:row>
      <xdr:rowOff>116205</xdr:rowOff>
    </xdr:from>
    <xdr:to>
      <xdr:col>9</xdr:col>
      <xdr:colOff>259080</xdr:colOff>
      <xdr:row>21</xdr:row>
      <xdr:rowOff>167640</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295275</xdr:colOff>
      <xdr:row>195</xdr:row>
      <xdr:rowOff>152400</xdr:rowOff>
    </xdr:from>
    <xdr:to>
      <xdr:col>11</xdr:col>
      <xdr:colOff>182298</xdr:colOff>
      <xdr:row>199</xdr:row>
      <xdr:rowOff>215900</xdr:rowOff>
    </xdr:to>
    <xdr:sp macro="" textlink="">
      <xdr:nvSpPr>
        <xdr:cNvPr id="21" name="Text Box 77">
          <a:extLst>
            <a:ext uri="{FF2B5EF4-FFF2-40B4-BE49-F238E27FC236}">
              <a16:creationId xmlns:a16="http://schemas.microsoft.com/office/drawing/2014/main" id="{00000000-0008-0000-0000-000015000000}"/>
            </a:ext>
          </a:extLst>
        </xdr:cNvPr>
        <xdr:cNvSpPr txBox="1">
          <a:spLocks noChangeArrowheads="1"/>
        </xdr:cNvSpPr>
      </xdr:nvSpPr>
      <xdr:spPr bwMode="auto">
        <a:xfrm>
          <a:off x="3533775" y="27727275"/>
          <a:ext cx="1830123" cy="825500"/>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0" i="0">
              <a:latin typeface="Times New Roman" pitchFamily="18" charset="0"/>
              <a:ea typeface="+mn-ea"/>
              <a:cs typeface="Times New Roman" pitchFamily="18" charset="0"/>
            </a:rPr>
            <a:t>(Muhammad Abu Hanif)</a:t>
          </a:r>
          <a:endParaRPr lang="en-US">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/SO</a:t>
          </a:r>
        </a:p>
        <a:p>
          <a:pPr algn="ctr" rtl="1">
            <a:lnSpc>
              <a:spcPts val="1200"/>
            </a:lnSpc>
          </a:pPr>
          <a:r>
            <a:rPr lang="en-US" sz="1100" b="0" i="0">
              <a:latin typeface="Times New Roman" pitchFamily="18" charset="0"/>
              <a:ea typeface="+mn-ea"/>
              <a:cs typeface="Times New Roman" pitchFamily="18" charset="0"/>
            </a:rPr>
            <a:t>Jhalodangha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3</xdr:col>
      <xdr:colOff>0</xdr:colOff>
      <xdr:row>195</xdr:row>
      <xdr:rowOff>142875</xdr:rowOff>
    </xdr:from>
    <xdr:to>
      <xdr:col>7</xdr:col>
      <xdr:colOff>76200</xdr:colOff>
      <xdr:row>200</xdr:row>
      <xdr:rowOff>19049</xdr:rowOff>
    </xdr:to>
    <xdr:sp macro="" textlink="">
      <xdr:nvSpPr>
        <xdr:cNvPr id="22" name="Text Box 76">
          <a:extLst>
            <a:ext uri="{FF2B5EF4-FFF2-40B4-BE49-F238E27FC236}">
              <a16:creationId xmlns:a16="http://schemas.microsoft.com/office/drawing/2014/main" id="{00000000-0008-0000-0000-000016000000}"/>
            </a:ext>
          </a:extLst>
        </xdr:cNvPr>
        <xdr:cNvSpPr txBox="1">
          <a:spLocks noChangeArrowheads="1"/>
        </xdr:cNvSpPr>
      </xdr:nvSpPr>
      <xdr:spPr bwMode="auto">
        <a:xfrm>
          <a:off x="1390650" y="27717750"/>
          <a:ext cx="1924050" cy="895349"/>
        </a:xfrm>
        <a:prstGeom prst="rect">
          <a:avLst/>
        </a:prstGeom>
        <a:noFill/>
        <a:ln w="9525">
          <a:noFill/>
          <a:miter lim="800000"/>
          <a:headEnd/>
          <a:tailEnd/>
        </a:ln>
      </xdr:spPr>
      <xdr:txBody>
        <a:bodyPr vertOverflow="clip" wrap="square" lIns="27432" tIns="22860" rIns="27432" bIns="0" anchor="t" upright="1"/>
        <a:lstStyle/>
        <a:p>
          <a:pPr algn="ctr" rtl="1"/>
          <a:r>
            <a:rPr lang="en-US" sz="1100" b="0" i="0" strike="noStrike">
              <a:solidFill>
                <a:srgbClr val="000000"/>
              </a:solidFill>
              <a:latin typeface="Times New Roman" pitchFamily="18" charset="0"/>
              <a:ea typeface="+mn-ea"/>
              <a:cs typeface="Times New Roman" pitchFamily="18" charset="0"/>
            </a:rPr>
            <a:t>(Faruk</a:t>
          </a:r>
          <a:r>
            <a:rPr lang="en-US" sz="1100" b="0" i="0" strike="noStrike" baseline="0">
              <a:solidFill>
                <a:srgbClr val="000000"/>
              </a:solidFill>
              <a:latin typeface="Times New Roman" pitchFamily="18" charset="0"/>
              <a:ea typeface="+mn-ea"/>
              <a:cs typeface="Times New Roman" pitchFamily="18" charset="0"/>
            </a:rPr>
            <a:t> Ahmed</a:t>
          </a:r>
          <a:r>
            <a:rPr lang="en-US" sz="1100" b="0"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Bagerhat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209550</xdr:colOff>
      <xdr:row>117</xdr:row>
      <xdr:rowOff>123825</xdr:rowOff>
    </xdr:from>
    <xdr:to>
      <xdr:col>9</xdr:col>
      <xdr:colOff>228600</xdr:colOff>
      <xdr:row>127</xdr:row>
      <xdr:rowOff>0</xdr:rowOff>
    </xdr:to>
    <xdr:graphicFrame macro="">
      <xdr:nvGraphicFramePr>
        <xdr:cNvPr id="14" name="Chart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110</xdr:row>
      <xdr:rowOff>145838</xdr:rowOff>
    </xdr:from>
    <xdr:to>
      <xdr:col>1</xdr:col>
      <xdr:colOff>2329243</xdr:colOff>
      <xdr:row>114</xdr:row>
      <xdr:rowOff>186054</xdr:rowOff>
    </xdr:to>
    <xdr:sp macro="" textlink="">
      <xdr:nvSpPr>
        <xdr:cNvPr id="2" name="Text Box 76">
          <a:extLst>
            <a:ext uri="{FF2B5EF4-FFF2-40B4-BE49-F238E27FC236}">
              <a16:creationId xmlns:a16="http://schemas.microsoft.com/office/drawing/2014/main" id="{00000000-0008-0000-0100-000005000000}"/>
            </a:ext>
          </a:extLst>
        </xdr:cNvPr>
        <xdr:cNvSpPr txBox="1">
          <a:spLocks noChangeArrowheads="1"/>
        </xdr:cNvSpPr>
      </xdr:nvSpPr>
      <xdr:spPr bwMode="auto">
        <a:xfrm>
          <a:off x="828675" y="74821838"/>
          <a:ext cx="2186368" cy="802216"/>
        </a:xfrm>
        <a:prstGeom prst="rect">
          <a:avLst/>
        </a:prstGeom>
        <a:noFill/>
        <a:ln w="9525">
          <a:noFill/>
          <a:miter lim="800000"/>
          <a:headEnd/>
          <a:tailEnd/>
        </a:ln>
      </xdr:spPr>
      <xdr:txBody>
        <a:bodyPr vertOverflow="clip" wrap="square" lIns="27432" tIns="22860" rIns="27432" bIns="0" anchor="t" upright="1"/>
        <a:lstStyle/>
        <a:p>
          <a:pPr algn="ctr" rtl="1"/>
          <a:r>
            <a:rPr lang="en-US" sz="1100" b="1" i="0" strike="noStrike">
              <a:solidFill>
                <a:srgbClr val="000000"/>
              </a:solidFill>
              <a:latin typeface="Times New Roman" pitchFamily="18" charset="0"/>
              <a:ea typeface="+mn-ea"/>
              <a:cs typeface="Times New Roman" pitchFamily="18" charset="0"/>
            </a:rPr>
            <a:t>(Faruk</a:t>
          </a:r>
          <a:r>
            <a:rPr lang="en-US" sz="1100" b="1" i="0" strike="noStrike" baseline="0">
              <a:solidFill>
                <a:srgbClr val="000000"/>
              </a:solidFill>
              <a:latin typeface="Times New Roman" pitchFamily="18" charset="0"/>
              <a:ea typeface="+mn-ea"/>
              <a:cs typeface="Times New Roman" pitchFamily="18" charset="0"/>
            </a:rPr>
            <a:t> Ahmed</a:t>
          </a:r>
          <a:r>
            <a:rPr lang="en-US" sz="1100" b="1"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200" b="0" i="0">
              <a:latin typeface="Times New Roman" pitchFamily="18" charset="0"/>
              <a:ea typeface="+mn-ea"/>
              <a:cs typeface="Times New Roman" pitchFamily="18" charset="0"/>
            </a:rPr>
            <a:t>Bagerhat</a:t>
          </a:r>
          <a:r>
            <a:rPr lang="en-US" sz="1100" b="0" i="0">
              <a:latin typeface="Times New Roman" pitchFamily="18" charset="0"/>
              <a:ea typeface="+mn-ea"/>
              <a:cs typeface="Times New Roman" pitchFamily="18" charset="0"/>
            </a:rPr>
            <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2</xdr:col>
      <xdr:colOff>566209</xdr:colOff>
      <xdr:row>111</xdr:row>
      <xdr:rowOff>11401</xdr:rowOff>
    </xdr:from>
    <xdr:to>
      <xdr:col>5</xdr:col>
      <xdr:colOff>495723</xdr:colOff>
      <xdr:row>114</xdr:row>
      <xdr:rowOff>186024</xdr:rowOff>
    </xdr:to>
    <xdr:sp macro="" textlink="">
      <xdr:nvSpPr>
        <xdr:cNvPr id="3" name="Text Box 77">
          <a:extLst>
            <a:ext uri="{FF2B5EF4-FFF2-40B4-BE49-F238E27FC236}">
              <a16:creationId xmlns:a16="http://schemas.microsoft.com/office/drawing/2014/main" id="{00000000-0008-0000-0100-000006000000}"/>
            </a:ext>
          </a:extLst>
        </xdr:cNvPr>
        <xdr:cNvSpPr txBox="1">
          <a:spLocks noChangeArrowheads="1"/>
        </xdr:cNvSpPr>
      </xdr:nvSpPr>
      <xdr:spPr bwMode="auto">
        <a:xfrm>
          <a:off x="3585634" y="74877901"/>
          <a:ext cx="1948814" cy="746123"/>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1" i="0">
              <a:latin typeface="Times New Roman" pitchFamily="18" charset="0"/>
              <a:ea typeface="+mn-ea"/>
              <a:cs typeface="Times New Roman" pitchFamily="18" charset="0"/>
            </a:rPr>
            <a:t>(Muhammad Abu Hanif)</a:t>
          </a:r>
          <a:endParaRPr lang="en-US" b="1">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 O     </a:t>
          </a:r>
        </a:p>
        <a:p>
          <a:pPr algn="ctr" rtl="1">
            <a:lnSpc>
              <a:spcPts val="1200"/>
            </a:lnSpc>
          </a:pPr>
          <a:r>
            <a:rPr lang="en-US" sz="1200" b="0" i="0">
              <a:latin typeface="Times New Roman" pitchFamily="18" charset="0"/>
              <a:ea typeface="+mn-ea"/>
              <a:cs typeface="Times New Roman" pitchFamily="18" charset="0"/>
            </a:rPr>
            <a:t>Jhalodangha</a:t>
          </a:r>
          <a:r>
            <a:rPr lang="en-US" sz="1100" b="0" i="0">
              <a:latin typeface="Times New Roman" pitchFamily="18" charset="0"/>
              <a:ea typeface="+mn-ea"/>
              <a:cs typeface="Times New Roman" pitchFamily="18" charset="0"/>
            </a:rPr>
            <a:t>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0</xdr:col>
      <xdr:colOff>125694</xdr:colOff>
      <xdr:row>53</xdr:row>
      <xdr:rowOff>133351</xdr:rowOff>
    </xdr:from>
    <xdr:to>
      <xdr:col>1</xdr:col>
      <xdr:colOff>1190625</xdr:colOff>
      <xdr:row>58</xdr:row>
      <xdr:rowOff>62193</xdr:rowOff>
    </xdr:to>
    <xdr:sp macro="" textlink="">
      <xdr:nvSpPr>
        <xdr:cNvPr id="4" name="TextBox 3">
          <a:extLst>
            <a:ext uri="{FF2B5EF4-FFF2-40B4-BE49-F238E27FC236}">
              <a16:creationId xmlns:a16="http://schemas.microsoft.com/office/drawing/2014/main" id="{00000000-0008-0000-0000-000002000000}"/>
            </a:ext>
          </a:extLst>
        </xdr:cNvPr>
        <xdr:cNvSpPr txBox="1"/>
      </xdr:nvSpPr>
      <xdr:spPr>
        <a:xfrm>
          <a:off x="125694" y="53778151"/>
          <a:ext cx="1855506" cy="88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(Nahid-Uz-Zaman</a:t>
          </a:r>
          <a:r>
            <a:rPr lang="en-US" sz="1100" baseline="0">
              <a:solidFill>
                <a:schemeClr val="dk1"/>
              </a:solidFill>
              <a:latin typeface="Times New Roman" pitchFamily="18" charset="0"/>
              <a:ea typeface="+mn-ea"/>
              <a:cs typeface="Times New Roman" pitchFamily="18" charset="0"/>
            </a:rPr>
            <a:t> Khan)</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Executive Engineer</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Bagerhat O&amp;M 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 Bagerhat. </a:t>
          </a:r>
        </a:p>
      </xdr:txBody>
    </xdr:sp>
    <xdr:clientData/>
  </xdr:twoCellAnchor>
  <xdr:twoCellAnchor>
    <xdr:from>
      <xdr:col>3</xdr:col>
      <xdr:colOff>295275</xdr:colOff>
      <xdr:row>53</xdr:row>
      <xdr:rowOff>133351</xdr:rowOff>
    </xdr:from>
    <xdr:to>
      <xdr:col>6</xdr:col>
      <xdr:colOff>106149</xdr:colOff>
      <xdr:row>58</xdr:row>
      <xdr:rowOff>1</xdr:rowOff>
    </xdr:to>
    <xdr:sp macro="" textlink="">
      <xdr:nvSpPr>
        <xdr:cNvPr id="5" name="TextBox 4">
          <a:extLst>
            <a:ext uri="{FF2B5EF4-FFF2-40B4-BE49-F238E27FC236}">
              <a16:creationId xmlns:a16="http://schemas.microsoft.com/office/drawing/2014/main" id="{00000000-0008-0000-0000-000004000000}"/>
            </a:ext>
          </a:extLst>
        </xdr:cNvPr>
        <xdr:cNvSpPr txBox="1"/>
      </xdr:nvSpPr>
      <xdr:spPr>
        <a:xfrm>
          <a:off x="4048125" y="53778151"/>
          <a:ext cx="2058774"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a:t>
          </a:r>
          <a:r>
            <a:rPr lang="en-US" sz="1100" baseline="0">
              <a:solidFill>
                <a:schemeClr val="dk1"/>
              </a:solidFill>
              <a:latin typeface="Times New Roman" pitchFamily="18" charset="0"/>
              <a:ea typeface="+mn-ea"/>
              <a:cs typeface="Times New Roman" pitchFamily="18" charset="0"/>
            </a:rPr>
            <a:t> Mahmudunnabi)</a:t>
          </a:r>
        </a:p>
        <a:p>
          <a:pPr algn="ctr"/>
          <a:r>
            <a:rPr lang="en-US" sz="1100" baseline="0">
              <a:solidFill>
                <a:schemeClr val="dk1"/>
              </a:solidFill>
              <a:latin typeface="Times New Roman" pitchFamily="18" charset="0"/>
              <a:ea typeface="+mn-ea"/>
              <a:cs typeface="Times New Roman" pitchFamily="18" charset="0"/>
            </a:rPr>
            <a:t>Sub-Assistant Engineer</a:t>
          </a:r>
          <a:endParaRPr lang="en-US" sz="1100">
            <a:solidFill>
              <a:schemeClr val="dk1"/>
            </a:solidFill>
            <a:latin typeface="Times New Roman" pitchFamily="18" charset="0"/>
            <a:ea typeface="+mn-ea"/>
            <a:cs typeface="Times New Roman" pitchFamily="18" charset="0"/>
          </a:endParaRPr>
        </a:p>
        <a:p>
          <a:pPr algn="ctr"/>
          <a:r>
            <a:rPr lang="en-US" sz="1100" i="0">
              <a:solidFill>
                <a:schemeClr val="dk1"/>
              </a:solidFill>
              <a:latin typeface="Times New Roman" pitchFamily="18" charset="0"/>
              <a:ea typeface="+mn-ea"/>
              <a:cs typeface="Times New Roman" pitchFamily="18" charset="0"/>
            </a:rPr>
            <a:t>Rayenda O&amp;M Section-1</a:t>
          </a:r>
        </a:p>
        <a:p>
          <a:pPr algn="ctr"/>
          <a:r>
            <a:rPr lang="en-US" sz="1100">
              <a:solidFill>
                <a:schemeClr val="dk1"/>
              </a:solidFill>
              <a:latin typeface="Times New Roman" pitchFamily="18" charset="0"/>
              <a:ea typeface="+mn-ea"/>
              <a:cs typeface="Times New Roman" pitchFamily="18" charset="0"/>
            </a:rPr>
            <a:t>BWDB, Rayenda, Bagerhat. </a:t>
          </a:r>
          <a:endParaRPr lang="en-US">
            <a:latin typeface="Times New Roman" pitchFamily="18" charset="0"/>
            <a:cs typeface="Times New Roman" pitchFamily="18" charset="0"/>
          </a:endParaRPr>
        </a:p>
      </xdr:txBody>
    </xdr:sp>
    <xdr:clientData/>
  </xdr:twoCellAnchor>
  <xdr:twoCellAnchor>
    <xdr:from>
      <xdr:col>1</xdr:col>
      <xdr:colOff>1257300</xdr:colOff>
      <xdr:row>53</xdr:row>
      <xdr:rowOff>133349</xdr:rowOff>
    </xdr:from>
    <xdr:to>
      <xdr:col>3</xdr:col>
      <xdr:colOff>230800</xdr:colOff>
      <xdr:row>58</xdr:row>
      <xdr:rowOff>89646</xdr:rowOff>
    </xdr:to>
    <xdr:sp macro="" textlink="">
      <xdr:nvSpPr>
        <xdr:cNvPr id="6" name="TextBox 5">
          <a:extLst>
            <a:ext uri="{FF2B5EF4-FFF2-40B4-BE49-F238E27FC236}">
              <a16:creationId xmlns:a16="http://schemas.microsoft.com/office/drawing/2014/main" id="{00000000-0008-0000-0000-000002000000}"/>
            </a:ext>
          </a:extLst>
        </xdr:cNvPr>
        <xdr:cNvSpPr txBox="1"/>
      </xdr:nvSpPr>
      <xdr:spPr>
        <a:xfrm>
          <a:off x="2047875" y="53778149"/>
          <a:ext cx="1935775" cy="908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 Arif Hossen</a:t>
          </a:r>
          <a:r>
            <a:rPr lang="en-US" sz="1100" baseline="0">
              <a:solidFill>
                <a:schemeClr val="dk1"/>
              </a:solidFill>
              <a:latin typeface="Times New Roman" pitchFamily="18" charset="0"/>
              <a:ea typeface="+mn-ea"/>
              <a:cs typeface="Times New Roman" pitchFamily="18" charset="0"/>
            </a:rPr>
            <a:t>)</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Sub-Divisional Engineer(A.C)</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Rayenda O&amp;M Sub-Division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a:t>
          </a:r>
          <a:r>
            <a:rPr lang="en-US" sz="1100" baseline="0">
              <a:solidFill>
                <a:schemeClr val="dk1"/>
              </a:solidFill>
              <a:latin typeface="Times New Roman" pitchFamily="18" charset="0"/>
              <a:ea typeface="+mn-ea"/>
              <a:cs typeface="Times New Roman" pitchFamily="18" charset="0"/>
            </a:rPr>
            <a:t> </a:t>
          </a:r>
          <a:r>
            <a:rPr lang="en-US" sz="1100">
              <a:solidFill>
                <a:schemeClr val="dk1"/>
              </a:solidFill>
              <a:latin typeface="Times New Roman" pitchFamily="18" charset="0"/>
              <a:ea typeface="+mn-ea"/>
              <a:cs typeface="Times New Roman" pitchFamily="18" charset="0"/>
            </a:rPr>
            <a:t>Rayenda, Bagerhat.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96837</xdr:colOff>
      <xdr:row>391</xdr:row>
      <xdr:rowOff>125015</xdr:rowOff>
    </xdr:from>
    <xdr:to>
      <xdr:col>9</xdr:col>
      <xdr:colOff>411294</xdr:colOff>
      <xdr:row>396</xdr:row>
      <xdr:rowOff>134936</xdr:rowOff>
    </xdr:to>
    <xdr:sp macro="" textlink="">
      <xdr:nvSpPr>
        <xdr:cNvPr id="2" name="Text Box 77">
          <a:extLst>
            <a:ext uri="{FF2B5EF4-FFF2-40B4-BE49-F238E27FC236}">
              <a16:creationId xmlns:a16="http://schemas.microsoft.com/office/drawing/2014/main" id="{00000000-0008-0000-0200-000002000000}"/>
            </a:ext>
          </a:extLst>
        </xdr:cNvPr>
        <xdr:cNvSpPr txBox="1">
          <a:spLocks noChangeArrowheads="1"/>
        </xdr:cNvSpPr>
      </xdr:nvSpPr>
      <xdr:spPr bwMode="auto">
        <a:xfrm>
          <a:off x="3602037" y="137408840"/>
          <a:ext cx="2590932" cy="962421"/>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(Muhammad Abu Hanif)</a:t>
          </a:r>
        </a:p>
        <a:p>
          <a:pPr algn="ctr" rtl="1">
            <a:defRPr sz="1000"/>
          </a:pPr>
          <a:r>
            <a:rPr lang="en-US" sz="1100" b="0" i="0" strike="noStrike">
              <a:solidFill>
                <a:srgbClr val="000000"/>
              </a:solidFill>
              <a:latin typeface="Times New Roman" pitchFamily="18" charset="0"/>
              <a:cs typeface="Times New Roman" pitchFamily="18" charset="0"/>
            </a:rPr>
            <a:t> Sub-Asstt. Engineer/SO</a:t>
          </a:r>
        </a:p>
        <a:p>
          <a:pPr algn="ctr" rtl="1">
            <a:defRPr sz="1000"/>
          </a:pPr>
          <a:r>
            <a:rPr lang="en-US" sz="1100" b="0" i="0" strike="noStrike">
              <a:solidFill>
                <a:srgbClr val="000000"/>
              </a:solidFill>
              <a:latin typeface="Times New Roman" pitchFamily="18" charset="0"/>
              <a:cs typeface="Times New Roman" pitchFamily="18" charset="0"/>
            </a:rPr>
            <a:t>Jhalodanga</a:t>
          </a:r>
          <a:r>
            <a:rPr lang="en-US" sz="1100" b="0" i="0" strike="noStrike" baseline="0">
              <a:solidFill>
                <a:srgbClr val="000000"/>
              </a:solidFill>
              <a:latin typeface="Times New Roman" pitchFamily="18" charset="0"/>
              <a:cs typeface="Times New Roman" pitchFamily="18" charset="0"/>
            </a:rPr>
            <a:t> </a:t>
          </a:r>
          <a:r>
            <a:rPr lang="en-US" sz="1100" b="0" i="0" strike="noStrike">
              <a:solidFill>
                <a:srgbClr val="000000"/>
              </a:solidFill>
              <a:latin typeface="Times New Roman" pitchFamily="18" charset="0"/>
              <a:cs typeface="Times New Roman" pitchFamily="18" charset="0"/>
            </a:rPr>
            <a:t>O&amp;M Section</a:t>
          </a:r>
        </a:p>
        <a:p>
          <a:pPr algn="ctr" rtl="1">
            <a:defRPr sz="1000"/>
          </a:pPr>
          <a:r>
            <a:rPr lang="en-US" sz="1100" b="0" i="0" strike="noStrike">
              <a:solidFill>
                <a:srgbClr val="000000"/>
              </a:solidFill>
              <a:latin typeface="Times New Roman" pitchFamily="18" charset="0"/>
              <a:cs typeface="Times New Roman" pitchFamily="18" charset="0"/>
            </a:rPr>
            <a:t>BWDB, Bagerhat.</a:t>
          </a:r>
          <a:endParaRPr lang="en-US" sz="1000" b="0" i="0" strike="noStrike">
            <a:solidFill>
              <a:srgbClr val="000000"/>
            </a:solidFill>
            <a:latin typeface="Times New Roman" pitchFamily="18" charset="0"/>
            <a:cs typeface="Times New Roman" pitchFamily="18" charset="0"/>
          </a:endParaRP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3176</xdr:colOff>
      <xdr:row>391</xdr:row>
      <xdr:rowOff>156448</xdr:rowOff>
    </xdr:from>
    <xdr:to>
      <xdr:col>2</xdr:col>
      <xdr:colOff>640281</xdr:colOff>
      <xdr:row>396</xdr:row>
      <xdr:rowOff>49500</xdr:rowOff>
    </xdr:to>
    <xdr:sp macro="" textlink="">
      <xdr:nvSpPr>
        <xdr:cNvPr id="3" name="Text Box 76">
          <a:extLst>
            <a:ext uri="{FF2B5EF4-FFF2-40B4-BE49-F238E27FC236}">
              <a16:creationId xmlns:a16="http://schemas.microsoft.com/office/drawing/2014/main" id="{00000000-0008-0000-0200-000003000000}"/>
            </a:ext>
          </a:extLst>
        </xdr:cNvPr>
        <xdr:cNvSpPr txBox="1">
          <a:spLocks noChangeArrowheads="1"/>
        </xdr:cNvSpPr>
      </xdr:nvSpPr>
      <xdr:spPr bwMode="auto">
        <a:xfrm>
          <a:off x="765176" y="137440273"/>
          <a:ext cx="2618305" cy="845552"/>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(Faruk Ahmed)</a:t>
          </a:r>
          <a:endParaRPr lang="en-US" sz="1100" b="0" i="0" strike="noStrike">
            <a:solidFill>
              <a:srgbClr val="000000"/>
            </a:solidFill>
            <a:latin typeface="Times New Roman" pitchFamily="18" charset="0"/>
            <a:cs typeface="Times New Roman" pitchFamily="18" charset="0"/>
          </a:endParaRPr>
        </a:p>
        <a:p>
          <a:pPr algn="ctr" rtl="1">
            <a:defRPr sz="1000"/>
          </a:pPr>
          <a:r>
            <a:rPr lang="en-US" sz="1100" b="0" i="0" strike="noStrike">
              <a:solidFill>
                <a:srgbClr val="000000"/>
              </a:solidFill>
              <a:latin typeface="Times New Roman" pitchFamily="18" charset="0"/>
              <a:cs typeface="Times New Roman" pitchFamily="18" charset="0"/>
            </a:rPr>
            <a:t>Sub-Divisional Engineer </a:t>
          </a:r>
        </a:p>
        <a:p>
          <a:pPr algn="ctr" rtl="1">
            <a:defRPr sz="1000"/>
          </a:pPr>
          <a:r>
            <a:rPr lang="en-US" sz="1100" b="0" i="0" strike="noStrike">
              <a:solidFill>
                <a:srgbClr val="000000"/>
              </a:solidFill>
              <a:latin typeface="Times New Roman" pitchFamily="18" charset="0"/>
              <a:cs typeface="Times New Roman" pitchFamily="18" charset="0"/>
            </a:rPr>
            <a:t>Bagerhat O&amp;M Sub-Division</a:t>
          </a:r>
        </a:p>
        <a:p>
          <a:pPr algn="ctr" rtl="1">
            <a:defRPr sz="1000"/>
          </a:pPr>
          <a:r>
            <a:rPr lang="en-US" sz="1100" b="0" i="0" strike="noStrike">
              <a:solidFill>
                <a:srgbClr val="000000"/>
              </a:solidFill>
              <a:latin typeface="Times New Roman" pitchFamily="18" charset="0"/>
              <a:cs typeface="Times New Roman" pitchFamily="18" charset="0"/>
            </a:rPr>
            <a:t>BWDB, Bagerhat.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16"/>
  <sheetViews>
    <sheetView workbookViewId="0">
      <selection activeCell="B8" sqref="B8"/>
    </sheetView>
  </sheetViews>
  <sheetFormatPr defaultColWidth="9.109375" defaultRowHeight="13.8" x14ac:dyDescent="0.25"/>
  <cols>
    <col min="1" max="1" width="9.109375" style="2" customWidth="1"/>
    <col min="2" max="2" width="7.109375" style="2" customWidth="1"/>
    <col min="3" max="3" width="6.6640625" style="2" customWidth="1"/>
    <col min="4" max="5" width="8.5546875" style="2" customWidth="1"/>
    <col min="6" max="6" width="8.33203125" style="2" customWidth="1"/>
    <col min="7" max="7" width="2.33203125" style="2" customWidth="1"/>
    <col min="8" max="8" width="6.5546875" style="2" customWidth="1"/>
    <col min="9" max="9" width="7.33203125" style="2" customWidth="1"/>
    <col min="10" max="10" width="9.109375" style="2" customWidth="1"/>
    <col min="11" max="11" width="6.109375" style="2" customWidth="1"/>
    <col min="12" max="12" width="6.33203125" style="2" customWidth="1"/>
    <col min="13" max="16384" width="9.109375" style="2"/>
  </cols>
  <sheetData>
    <row r="2" spans="1:12" ht="83.25" customHeight="1" x14ac:dyDescent="0.25">
      <c r="A2" s="372" t="s">
        <v>136</v>
      </c>
      <c r="B2" s="372"/>
      <c r="C2" s="372"/>
      <c r="D2" s="372"/>
      <c r="E2" s="372"/>
      <c r="F2" s="372"/>
      <c r="G2" s="372"/>
      <c r="H2" s="372"/>
      <c r="I2" s="372"/>
      <c r="J2" s="372"/>
      <c r="K2" s="372"/>
      <c r="L2" s="372"/>
    </row>
    <row r="3" spans="1:12" x14ac:dyDescent="0.25">
      <c r="A3" s="373"/>
      <c r="B3" s="373"/>
      <c r="C3" s="373"/>
      <c r="D3" s="373"/>
      <c r="E3" s="373"/>
      <c r="F3" s="373"/>
      <c r="G3" s="373"/>
      <c r="H3" s="373"/>
      <c r="I3" s="373"/>
      <c r="J3" s="12"/>
      <c r="K3" s="3"/>
    </row>
    <row r="4" spans="1:12" x14ac:dyDescent="0.25">
      <c r="B4" s="2" t="s">
        <v>0</v>
      </c>
      <c r="H4" s="2" t="s">
        <v>1</v>
      </c>
    </row>
    <row r="5" spans="1:12" x14ac:dyDescent="0.25">
      <c r="A5" s="4">
        <v>0</v>
      </c>
      <c r="B5" s="4">
        <v>3</v>
      </c>
      <c r="H5" s="4">
        <v>0</v>
      </c>
      <c r="I5" s="4">
        <f>B5</f>
        <v>3</v>
      </c>
    </row>
    <row r="6" spans="1:12" x14ac:dyDescent="0.25">
      <c r="A6" s="4">
        <v>4</v>
      </c>
      <c r="B6" s="4">
        <v>2.98</v>
      </c>
      <c r="C6" s="4">
        <f>(B5+B6)/2</f>
        <v>2.99</v>
      </c>
      <c r="D6" s="4">
        <f>A6-A5</f>
        <v>4</v>
      </c>
      <c r="E6" s="4">
        <f>C6*D6</f>
        <v>11.96</v>
      </c>
      <c r="H6" s="4">
        <v>12.43</v>
      </c>
      <c r="I6" s="4">
        <v>-0.5</v>
      </c>
      <c r="J6" s="4">
        <f>(I5+I6)/2</f>
        <v>1.25</v>
      </c>
      <c r="K6" s="4">
        <f>H6-H5</f>
        <v>12.43</v>
      </c>
      <c r="L6" s="4">
        <f>J6*K6</f>
        <v>15.5375</v>
      </c>
    </row>
    <row r="7" spans="1:12" x14ac:dyDescent="0.25">
      <c r="A7" s="4">
        <v>5</v>
      </c>
      <c r="B7" s="4">
        <v>2.8</v>
      </c>
      <c r="C7" s="4">
        <f t="shared" ref="C7" si="0">(B6+B7)/2</f>
        <v>2.8899999999999997</v>
      </c>
      <c r="D7" s="4">
        <f t="shared" ref="D7" si="1">A7-A6</f>
        <v>1</v>
      </c>
      <c r="E7" s="4">
        <f t="shared" ref="E7" si="2">C7*D7</f>
        <v>2.8899999999999997</v>
      </c>
      <c r="H7" s="4"/>
      <c r="I7" s="4"/>
      <c r="J7" s="4"/>
      <c r="K7" s="4"/>
      <c r="L7" s="4"/>
    </row>
    <row r="8" spans="1:12" x14ac:dyDescent="0.25">
      <c r="A8" s="4">
        <v>7</v>
      </c>
      <c r="B8" s="4">
        <v>1.91</v>
      </c>
      <c r="C8" s="4">
        <f t="shared" ref="C8:C9" si="3">(B7+B8)/2</f>
        <v>2.355</v>
      </c>
      <c r="D8" s="4">
        <f t="shared" ref="D8:D9" si="4">A8-A7</f>
        <v>2</v>
      </c>
      <c r="E8" s="4">
        <f t="shared" ref="E8:E9" si="5">C8*D8</f>
        <v>4.71</v>
      </c>
      <c r="H8" s="4"/>
      <c r="I8" s="4"/>
      <c r="J8" s="4"/>
      <c r="K8" s="4"/>
      <c r="L8" s="4"/>
    </row>
    <row r="9" spans="1:12" x14ac:dyDescent="0.25">
      <c r="A9" s="4">
        <v>9</v>
      </c>
      <c r="B9" s="4">
        <v>1.56</v>
      </c>
      <c r="C9" s="4">
        <f t="shared" si="3"/>
        <v>1.7349999999999999</v>
      </c>
      <c r="D9" s="4">
        <f t="shared" si="4"/>
        <v>2</v>
      </c>
      <c r="E9" s="4">
        <f t="shared" si="5"/>
        <v>3.4699999999999998</v>
      </c>
      <c r="H9" s="4"/>
      <c r="I9" s="4"/>
      <c r="J9" s="4"/>
      <c r="K9" s="5">
        <f>SUM(K6:K8)</f>
        <v>12.43</v>
      </c>
      <c r="L9" s="5">
        <f>SUM(L6:L8)</f>
        <v>15.5375</v>
      </c>
    </row>
    <row r="10" spans="1:12" x14ac:dyDescent="0.25">
      <c r="A10" s="4">
        <v>12</v>
      </c>
      <c r="B10" s="4">
        <v>0.3</v>
      </c>
      <c r="C10" s="4">
        <f t="shared" ref="C10" si="6">(B9+B10)/2</f>
        <v>0.93</v>
      </c>
      <c r="D10" s="4">
        <f t="shared" ref="D10" si="7">A10-A9</f>
        <v>3</v>
      </c>
      <c r="E10" s="4">
        <f t="shared" ref="E10" si="8">C10*D10</f>
        <v>2.79</v>
      </c>
      <c r="H10" s="4"/>
      <c r="I10" s="4"/>
      <c r="J10" s="4"/>
      <c r="K10" s="4"/>
      <c r="L10" s="4"/>
    </row>
    <row r="11" spans="1:12" x14ac:dyDescent="0.25">
      <c r="A11" s="4">
        <v>12.43</v>
      </c>
      <c r="B11" s="4">
        <v>-0.5</v>
      </c>
      <c r="C11" s="4">
        <f>(B7+B11)/2</f>
        <v>1.1499999999999999</v>
      </c>
      <c r="D11" s="4">
        <f>A11-A7</f>
        <v>7.43</v>
      </c>
      <c r="E11" s="4">
        <f>C11*D11</f>
        <v>8.5444999999999993</v>
      </c>
    </row>
    <row r="12" spans="1:12" x14ac:dyDescent="0.25">
      <c r="A12" s="4"/>
      <c r="B12" s="4"/>
      <c r="C12" s="4"/>
      <c r="D12" s="5">
        <f>SUM(D6:D11)</f>
        <v>19.43</v>
      </c>
      <c r="E12" s="5">
        <f>SUM(E6:E11)</f>
        <v>34.3645</v>
      </c>
      <c r="H12" s="2" t="s">
        <v>4</v>
      </c>
      <c r="I12" s="4">
        <f>E12-L9</f>
        <v>18.826999999999998</v>
      </c>
      <c r="J12" s="2" t="s">
        <v>2</v>
      </c>
    </row>
    <row r="15" spans="1:12" x14ac:dyDescent="0.25">
      <c r="D15" s="6"/>
    </row>
    <row r="25" spans="2:11" x14ac:dyDescent="0.25">
      <c r="B25" s="2" t="s">
        <v>73</v>
      </c>
      <c r="D25" s="66">
        <v>3100</v>
      </c>
      <c r="E25" s="2" t="s">
        <v>20</v>
      </c>
      <c r="F25" s="4">
        <f>I12</f>
        <v>18.826999999999998</v>
      </c>
      <c r="I25" s="2" t="s">
        <v>21</v>
      </c>
      <c r="J25" s="2">
        <f>D25*F25</f>
        <v>58363.7</v>
      </c>
      <c r="K25" s="2" t="s">
        <v>3</v>
      </c>
    </row>
    <row r="26" spans="2:11" x14ac:dyDescent="0.25">
      <c r="B26" s="2" t="s">
        <v>74</v>
      </c>
      <c r="D26" s="66"/>
      <c r="F26" s="4"/>
    </row>
    <row r="27" spans="2:11" x14ac:dyDescent="0.25">
      <c r="B27" s="4"/>
      <c r="D27" s="4">
        <f>D25</f>
        <v>3100</v>
      </c>
      <c r="E27" s="2" t="s">
        <v>16</v>
      </c>
      <c r="F27" s="2">
        <v>1.56</v>
      </c>
      <c r="G27" s="2" t="s">
        <v>16</v>
      </c>
      <c r="H27" s="4">
        <v>1</v>
      </c>
      <c r="I27" s="2" t="s">
        <v>21</v>
      </c>
      <c r="J27" s="7">
        <f>D27*F27*H27</f>
        <v>4836</v>
      </c>
      <c r="K27" s="2" t="s">
        <v>3</v>
      </c>
    </row>
    <row r="28" spans="2:11" x14ac:dyDescent="0.25">
      <c r="J28" s="2">
        <f>SUM(J25:J27)</f>
        <v>63199.7</v>
      </c>
      <c r="K28" s="2" t="s">
        <v>3</v>
      </c>
    </row>
    <row r="46" spans="1:1" x14ac:dyDescent="0.25">
      <c r="A46" s="2" t="s">
        <v>137</v>
      </c>
    </row>
    <row r="50" spans="1:12" x14ac:dyDescent="0.25">
      <c r="B50" s="2" t="s">
        <v>0</v>
      </c>
      <c r="H50" s="2" t="s">
        <v>1</v>
      </c>
    </row>
    <row r="51" spans="1:12" x14ac:dyDescent="0.25">
      <c r="A51" s="4">
        <v>18</v>
      </c>
      <c r="B51" s="4">
        <v>1.58</v>
      </c>
      <c r="H51" s="4">
        <v>18</v>
      </c>
      <c r="I51" s="4">
        <f>B51</f>
        <v>1.58</v>
      </c>
    </row>
    <row r="52" spans="1:12" x14ac:dyDescent="0.25">
      <c r="A52" s="4">
        <v>20</v>
      </c>
      <c r="B52" s="4">
        <v>1.1499999999999999</v>
      </c>
      <c r="C52" s="4">
        <f>(B51+B52)/2</f>
        <v>1.365</v>
      </c>
      <c r="D52" s="4">
        <f>A52-A51</f>
        <v>2</v>
      </c>
      <c r="E52" s="4">
        <f>C52*D52</f>
        <v>2.73</v>
      </c>
      <c r="H52" s="4">
        <v>44.7</v>
      </c>
      <c r="I52" s="4">
        <v>-0.5</v>
      </c>
      <c r="J52" s="4">
        <f>(I51+I52)/2</f>
        <v>0.54</v>
      </c>
      <c r="K52" s="4">
        <f>H52-H51</f>
        <v>26.700000000000003</v>
      </c>
      <c r="L52" s="4">
        <f>J52*K52</f>
        <v>14.418000000000003</v>
      </c>
    </row>
    <row r="53" spans="1:12" x14ac:dyDescent="0.25">
      <c r="A53" s="4">
        <v>22</v>
      </c>
      <c r="B53" s="4">
        <v>-2.36</v>
      </c>
      <c r="C53" s="4">
        <f t="shared" ref="C53:C56" si="9">(B52+B53)/2</f>
        <v>-0.60499999999999998</v>
      </c>
      <c r="D53" s="4">
        <f t="shared" ref="D53:D56" si="10">A53-A52</f>
        <v>2</v>
      </c>
      <c r="E53" s="4">
        <f t="shared" ref="E53:E56" si="11">C53*D53</f>
        <v>-1.21</v>
      </c>
      <c r="H53" s="4"/>
      <c r="I53" s="4"/>
      <c r="J53" s="4"/>
      <c r="K53" s="4"/>
      <c r="L53" s="4"/>
    </row>
    <row r="54" spans="1:12" x14ac:dyDescent="0.25">
      <c r="A54" s="4">
        <v>24</v>
      </c>
      <c r="B54" s="4">
        <v>-4.26</v>
      </c>
      <c r="C54" s="4">
        <f t="shared" si="9"/>
        <v>-3.3099999999999996</v>
      </c>
      <c r="D54" s="4">
        <f t="shared" si="10"/>
        <v>2</v>
      </c>
      <c r="E54" s="4">
        <f t="shared" si="11"/>
        <v>-6.6199999999999992</v>
      </c>
      <c r="H54" s="4"/>
      <c r="I54" s="4"/>
      <c r="J54" s="4"/>
      <c r="K54" s="4"/>
      <c r="L54" s="4"/>
    </row>
    <row r="55" spans="1:12" x14ac:dyDescent="0.25">
      <c r="A55" s="4">
        <v>26</v>
      </c>
      <c r="B55" s="4">
        <v>-6.16</v>
      </c>
      <c r="C55" s="4">
        <f t="shared" si="9"/>
        <v>-5.21</v>
      </c>
      <c r="D55" s="4">
        <f t="shared" si="10"/>
        <v>2</v>
      </c>
      <c r="E55" s="4">
        <f t="shared" si="11"/>
        <v>-10.42</v>
      </c>
      <c r="H55" s="4"/>
      <c r="I55" s="4"/>
      <c r="J55" s="4"/>
      <c r="K55" s="5">
        <f>SUM(K52:K54)</f>
        <v>26.700000000000003</v>
      </c>
      <c r="L55" s="5">
        <f>SUM(L52:L54)</f>
        <v>14.418000000000003</v>
      </c>
    </row>
    <row r="56" spans="1:12" x14ac:dyDescent="0.25">
      <c r="A56" s="4">
        <v>28</v>
      </c>
      <c r="B56" s="4">
        <v>-8.06</v>
      </c>
      <c r="C56" s="4">
        <f t="shared" si="9"/>
        <v>-7.11</v>
      </c>
      <c r="D56" s="4">
        <f t="shared" si="10"/>
        <v>2</v>
      </c>
      <c r="E56" s="4">
        <f t="shared" si="11"/>
        <v>-14.22</v>
      </c>
      <c r="H56" s="4"/>
      <c r="I56" s="4"/>
      <c r="J56" s="4"/>
      <c r="K56" s="4"/>
      <c r="L56" s="4"/>
    </row>
    <row r="57" spans="1:12" x14ac:dyDescent="0.25">
      <c r="A57" s="4">
        <v>30</v>
      </c>
      <c r="B57" s="4">
        <v>-9.65</v>
      </c>
      <c r="C57" s="4">
        <f t="shared" ref="C57:C62" si="12">(B56+B57)/2</f>
        <v>-8.8550000000000004</v>
      </c>
      <c r="D57" s="4">
        <f t="shared" ref="D57:D62" si="13">A57-A56</f>
        <v>2</v>
      </c>
      <c r="E57" s="4">
        <f t="shared" ref="E57:E62" si="14">C57*D57</f>
        <v>-17.71</v>
      </c>
      <c r="H57" s="4"/>
      <c r="I57" s="4"/>
      <c r="J57" s="4"/>
      <c r="K57" s="4"/>
      <c r="L57" s="4"/>
    </row>
    <row r="58" spans="1:12" x14ac:dyDescent="0.25">
      <c r="A58" s="4">
        <v>32</v>
      </c>
      <c r="B58" s="4">
        <v>-11.36</v>
      </c>
      <c r="C58" s="4">
        <f t="shared" si="12"/>
        <v>-10.504999999999999</v>
      </c>
      <c r="D58" s="4">
        <f t="shared" si="13"/>
        <v>2</v>
      </c>
      <c r="E58" s="4">
        <f t="shared" si="14"/>
        <v>-21.009999999999998</v>
      </c>
      <c r="H58" s="4"/>
      <c r="I58" s="4"/>
      <c r="J58" s="4"/>
      <c r="K58" s="4"/>
      <c r="L58" s="4"/>
    </row>
    <row r="59" spans="1:12" x14ac:dyDescent="0.25">
      <c r="A59" s="4">
        <v>33.5</v>
      </c>
      <c r="B59" s="4">
        <v>-12.36</v>
      </c>
      <c r="C59" s="4">
        <f t="shared" si="12"/>
        <v>-11.86</v>
      </c>
      <c r="D59" s="4">
        <f t="shared" si="13"/>
        <v>1.5</v>
      </c>
      <c r="E59" s="4">
        <f t="shared" si="14"/>
        <v>-17.79</v>
      </c>
      <c r="H59" s="4"/>
      <c r="I59" s="4"/>
      <c r="J59" s="4"/>
      <c r="K59" s="4"/>
      <c r="L59" s="4"/>
    </row>
    <row r="60" spans="1:12" x14ac:dyDescent="0.25">
      <c r="A60" s="4">
        <v>35.4</v>
      </c>
      <c r="B60" s="4">
        <v>-14.36</v>
      </c>
      <c r="C60" s="4">
        <f t="shared" si="12"/>
        <v>-13.36</v>
      </c>
      <c r="D60" s="4">
        <f t="shared" si="13"/>
        <v>1.8999999999999986</v>
      </c>
      <c r="E60" s="4">
        <f t="shared" si="14"/>
        <v>-25.383999999999979</v>
      </c>
      <c r="H60" s="4"/>
      <c r="I60" s="4"/>
      <c r="J60" s="4"/>
      <c r="K60" s="4"/>
      <c r="L60" s="4"/>
    </row>
    <row r="61" spans="1:12" x14ac:dyDescent="0.25">
      <c r="A61" s="4">
        <v>36.799999999999997</v>
      </c>
      <c r="B61" s="4">
        <v>-14.95</v>
      </c>
      <c r="C61" s="4">
        <f t="shared" si="12"/>
        <v>-14.654999999999999</v>
      </c>
      <c r="D61" s="4">
        <f t="shared" si="13"/>
        <v>1.3999999999999986</v>
      </c>
      <c r="E61" s="4">
        <f t="shared" si="14"/>
        <v>-20.516999999999978</v>
      </c>
      <c r="H61" s="4"/>
      <c r="I61" s="4"/>
      <c r="J61" s="4"/>
      <c r="K61" s="4"/>
      <c r="L61" s="4"/>
    </row>
    <row r="62" spans="1:12" x14ac:dyDescent="0.25">
      <c r="A62" s="4">
        <v>38.799999999999997</v>
      </c>
      <c r="B62" s="4">
        <v>-15.09</v>
      </c>
      <c r="C62" s="4">
        <f t="shared" si="12"/>
        <v>-15.02</v>
      </c>
      <c r="D62" s="4">
        <f t="shared" si="13"/>
        <v>2</v>
      </c>
      <c r="E62" s="4">
        <f t="shared" si="14"/>
        <v>-30.04</v>
      </c>
      <c r="H62" s="4"/>
      <c r="I62" s="4"/>
      <c r="J62" s="4"/>
      <c r="K62" s="4"/>
      <c r="L62" s="4"/>
    </row>
    <row r="63" spans="1:12" x14ac:dyDescent="0.25">
      <c r="A63" s="4">
        <v>40.700000000000003</v>
      </c>
      <c r="B63" s="4">
        <v>-15.26</v>
      </c>
      <c r="C63" s="4">
        <f t="shared" ref="C63:C65" si="15">(B62+B63)/2</f>
        <v>-15.175000000000001</v>
      </c>
      <c r="D63" s="4">
        <f t="shared" ref="D63:D65" si="16">A63-A62</f>
        <v>1.9000000000000057</v>
      </c>
      <c r="E63" s="4">
        <f t="shared" ref="E63:E65" si="17">C63*D63</f>
        <v>-28.832500000000088</v>
      </c>
      <c r="H63" s="4"/>
      <c r="I63" s="4"/>
      <c r="J63" s="4"/>
      <c r="K63" s="4"/>
      <c r="L63" s="4"/>
    </row>
    <row r="64" spans="1:12" x14ac:dyDescent="0.25">
      <c r="A64" s="4">
        <v>42.7</v>
      </c>
      <c r="B64" s="4">
        <v>-15.78</v>
      </c>
      <c r="C64" s="4">
        <f t="shared" si="15"/>
        <v>-15.52</v>
      </c>
      <c r="D64" s="4">
        <f t="shared" si="16"/>
        <v>2</v>
      </c>
      <c r="E64" s="4">
        <f t="shared" si="17"/>
        <v>-31.04</v>
      </c>
      <c r="H64" s="4"/>
      <c r="I64" s="4"/>
      <c r="J64" s="4"/>
      <c r="K64" s="4"/>
      <c r="L64" s="4"/>
    </row>
    <row r="65" spans="1:12" x14ac:dyDescent="0.25">
      <c r="A65" s="4">
        <v>44.7</v>
      </c>
      <c r="B65" s="4">
        <v>-18.5</v>
      </c>
      <c r="C65" s="4">
        <f t="shared" si="15"/>
        <v>-17.14</v>
      </c>
      <c r="D65" s="4">
        <f t="shared" si="16"/>
        <v>2</v>
      </c>
      <c r="E65" s="4">
        <f t="shared" si="17"/>
        <v>-34.28</v>
      </c>
      <c r="H65" s="4"/>
      <c r="I65" s="4"/>
      <c r="J65" s="4"/>
      <c r="K65" s="4"/>
      <c r="L65" s="4"/>
    </row>
    <row r="66" spans="1:12" x14ac:dyDescent="0.25">
      <c r="A66" s="4"/>
      <c r="B66" s="4"/>
      <c r="C66" s="4"/>
      <c r="D66" s="4"/>
      <c r="E66" s="4"/>
      <c r="H66" s="4"/>
      <c r="I66" s="4"/>
      <c r="J66" s="4"/>
      <c r="K66" s="4"/>
      <c r="L66" s="4"/>
    </row>
    <row r="67" spans="1:12" x14ac:dyDescent="0.25">
      <c r="A67" s="4"/>
      <c r="B67" s="4"/>
      <c r="C67" s="4"/>
      <c r="D67" s="4"/>
      <c r="E67" s="4"/>
    </row>
    <row r="68" spans="1:12" x14ac:dyDescent="0.25">
      <c r="A68" s="4"/>
      <c r="B68" s="4"/>
      <c r="C68" s="4"/>
      <c r="D68" s="5">
        <f>SUM(D52:D67)</f>
        <v>26.700000000000003</v>
      </c>
      <c r="E68" s="5">
        <f>SUM(E52:E67)</f>
        <v>-256.34350000000006</v>
      </c>
      <c r="H68" s="2" t="s">
        <v>4</v>
      </c>
      <c r="I68" s="4">
        <f>L55-E68</f>
        <v>270.76150000000007</v>
      </c>
      <c r="J68" s="2" t="s">
        <v>2</v>
      </c>
    </row>
    <row r="72" spans="1:12" x14ac:dyDescent="0.25">
      <c r="B72" s="2" t="s">
        <v>73</v>
      </c>
      <c r="D72" s="66">
        <v>800</v>
      </c>
      <c r="E72" s="2" t="s">
        <v>20</v>
      </c>
      <c r="F72" s="4">
        <f>I68</f>
        <v>270.76150000000007</v>
      </c>
      <c r="I72" s="2" t="s">
        <v>21</v>
      </c>
      <c r="J72" s="2">
        <f>D72*F72</f>
        <v>216609.20000000007</v>
      </c>
      <c r="K72" s="2" t="s">
        <v>3</v>
      </c>
    </row>
    <row r="74" spans="1:12" x14ac:dyDescent="0.25">
      <c r="E74" s="2">
        <v>0.04</v>
      </c>
      <c r="F74" s="2" t="s">
        <v>139</v>
      </c>
    </row>
    <row r="75" spans="1:12" x14ac:dyDescent="0.25">
      <c r="D75" s="2" t="s">
        <v>138</v>
      </c>
      <c r="J75" s="2">
        <f>J72/E74</f>
        <v>5415230.0000000019</v>
      </c>
      <c r="K75" s="2" t="s">
        <v>18</v>
      </c>
    </row>
    <row r="99" spans="1:12" x14ac:dyDescent="0.25">
      <c r="A99" s="373"/>
      <c r="B99" s="373"/>
      <c r="C99" s="373"/>
      <c r="D99" s="373"/>
      <c r="E99" s="373"/>
      <c r="F99" s="373"/>
      <c r="G99" s="373"/>
      <c r="H99" s="373"/>
      <c r="I99" s="373"/>
      <c r="J99" s="12"/>
    </row>
    <row r="100" spans="1:12" x14ac:dyDescent="0.25">
      <c r="B100" s="2" t="s">
        <v>0</v>
      </c>
      <c r="H100" s="2" t="s">
        <v>1</v>
      </c>
    </row>
    <row r="101" spans="1:12" x14ac:dyDescent="0.25">
      <c r="A101" s="4">
        <v>0</v>
      </c>
      <c r="B101" s="4">
        <v>2</v>
      </c>
      <c r="H101" s="4">
        <v>0</v>
      </c>
      <c r="I101" s="4">
        <f>B101</f>
        <v>2</v>
      </c>
    </row>
    <row r="102" spans="1:12" x14ac:dyDescent="0.25">
      <c r="A102" s="4">
        <v>0.6</v>
      </c>
      <c r="B102" s="4">
        <v>1.5</v>
      </c>
      <c r="C102" s="4">
        <f>(B101+B102)/2</f>
        <v>1.75</v>
      </c>
      <c r="D102" s="4">
        <f>A102-A101</f>
        <v>0.6</v>
      </c>
      <c r="E102" s="4">
        <f>C102*D102</f>
        <v>1.05</v>
      </c>
      <c r="H102" s="4">
        <f>(I102-I101)*1.5</f>
        <v>3</v>
      </c>
      <c r="I102" s="4">
        <v>4</v>
      </c>
      <c r="J102" s="4">
        <f>(I101+I102)/2</f>
        <v>3</v>
      </c>
      <c r="K102" s="4">
        <f>H102-H101</f>
        <v>3</v>
      </c>
      <c r="L102" s="4">
        <f>J102*K102</f>
        <v>9</v>
      </c>
    </row>
    <row r="103" spans="1:12" x14ac:dyDescent="0.25">
      <c r="A103" s="4">
        <v>1.2</v>
      </c>
      <c r="B103" s="4">
        <v>1.4</v>
      </c>
      <c r="C103" s="4">
        <f t="shared" ref="C103:C104" si="18">(B102+B103)/2</f>
        <v>1.45</v>
      </c>
      <c r="D103" s="4">
        <f t="shared" ref="D103:D104" si="19">A103-A102</f>
        <v>0.6</v>
      </c>
      <c r="E103" s="4">
        <f t="shared" ref="E103:E104" si="20">C103*D103</f>
        <v>0.87</v>
      </c>
      <c r="H103" s="4">
        <f>H102+4</f>
        <v>7</v>
      </c>
      <c r="I103" s="4">
        <f>I102</f>
        <v>4</v>
      </c>
      <c r="J103" s="4">
        <f t="shared" ref="J103:J104" si="21">(I102+I103)/2</f>
        <v>4</v>
      </c>
      <c r="K103" s="4">
        <f t="shared" ref="K103:K104" si="22">H103-H102</f>
        <v>4</v>
      </c>
      <c r="L103" s="4">
        <f t="shared" ref="L103:L104" si="23">J103*K103</f>
        <v>16</v>
      </c>
    </row>
    <row r="104" spans="1:12" x14ac:dyDescent="0.25">
      <c r="A104" s="4">
        <f>H104</f>
        <v>15</v>
      </c>
      <c r="B104" s="4">
        <v>0</v>
      </c>
      <c r="C104" s="4">
        <f t="shared" si="18"/>
        <v>0.7</v>
      </c>
      <c r="D104" s="4">
        <f t="shared" si="19"/>
        <v>13.8</v>
      </c>
      <c r="E104" s="4">
        <f t="shared" si="20"/>
        <v>9.66</v>
      </c>
      <c r="H104" s="4">
        <f>H103+(I103-I104)*2</f>
        <v>15</v>
      </c>
      <c r="I104" s="4">
        <f>B104</f>
        <v>0</v>
      </c>
      <c r="J104" s="4">
        <f t="shared" si="21"/>
        <v>2</v>
      </c>
      <c r="K104" s="4">
        <f t="shared" si="22"/>
        <v>8</v>
      </c>
      <c r="L104" s="4">
        <f t="shared" si="23"/>
        <v>16</v>
      </c>
    </row>
    <row r="105" spans="1:12" x14ac:dyDescent="0.25">
      <c r="A105" s="4"/>
      <c r="B105" s="4"/>
      <c r="C105" s="4"/>
      <c r="D105" s="5">
        <f>SUM(D102:D104)</f>
        <v>15</v>
      </c>
      <c r="E105" s="5">
        <f>SUM(E102:E104)</f>
        <v>11.58</v>
      </c>
      <c r="H105" s="4"/>
      <c r="I105" s="4"/>
      <c r="J105" s="4"/>
      <c r="K105" s="5">
        <f>SUM(K102:K104)</f>
        <v>15</v>
      </c>
      <c r="L105" s="5">
        <f>SUM(L102:L104)</f>
        <v>41</v>
      </c>
    </row>
    <row r="106" spans="1:12" x14ac:dyDescent="0.25">
      <c r="A106" s="4"/>
      <c r="B106" s="4"/>
      <c r="C106" s="4"/>
      <c r="H106" s="4"/>
      <c r="I106" s="4"/>
      <c r="J106" s="4"/>
    </row>
    <row r="107" spans="1:12" x14ac:dyDescent="0.25">
      <c r="A107" s="4"/>
      <c r="B107" s="4"/>
      <c r="C107" s="4"/>
      <c r="H107" s="2" t="s">
        <v>4</v>
      </c>
      <c r="I107" s="4">
        <f>L105-E105</f>
        <v>29.42</v>
      </c>
      <c r="J107" s="2" t="s">
        <v>2</v>
      </c>
    </row>
    <row r="110" spans="1:12" x14ac:dyDescent="0.25">
      <c r="D110" s="6"/>
    </row>
    <row r="113" spans="1:14" x14ac:dyDescent="0.25">
      <c r="A113" s="30"/>
      <c r="B113" s="30"/>
      <c r="C113" s="30"/>
      <c r="D113" s="30"/>
      <c r="E113" s="30"/>
      <c r="F113" s="30"/>
      <c r="G113" s="30"/>
      <c r="H113" s="30"/>
      <c r="I113" s="30"/>
    </row>
    <row r="114" spans="1:14" x14ac:dyDescent="0.25">
      <c r="B114" s="2" t="s">
        <v>76</v>
      </c>
      <c r="C114" s="2" t="s">
        <v>21</v>
      </c>
      <c r="D114" s="4">
        <f>D27</f>
        <v>3100</v>
      </c>
      <c r="E114" s="4">
        <f>I107</f>
        <v>29.42</v>
      </c>
      <c r="I114" s="2" t="s">
        <v>21</v>
      </c>
      <c r="J114" s="4">
        <f>D114*E114</f>
        <v>91202</v>
      </c>
      <c r="K114" s="2" t="s">
        <v>3</v>
      </c>
    </row>
    <row r="116" spans="1:14" s="11" customFormat="1" x14ac:dyDescent="0.3">
      <c r="A116" s="8"/>
      <c r="B116" s="8"/>
      <c r="C116" s="8"/>
      <c r="D116" s="8"/>
      <c r="E116" s="8"/>
      <c r="F116" s="8"/>
      <c r="G116" s="8"/>
      <c r="H116" s="8"/>
      <c r="I116" s="9"/>
      <c r="J116" s="9"/>
      <c r="K116" s="9"/>
      <c r="L116" s="9"/>
      <c r="M116" s="1"/>
      <c r="N116" s="10"/>
    </row>
  </sheetData>
  <mergeCells count="3">
    <mergeCell ref="A2:L2"/>
    <mergeCell ref="A3:I3"/>
    <mergeCell ref="A99:I9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7"/>
  <sheetViews>
    <sheetView tabSelected="1" view="pageBreakPreview" topLeftCell="A50" zoomScale="160" zoomScaleNormal="100" zoomScaleSheetLayoutView="160" workbookViewId="0">
      <selection activeCell="G52" sqref="G52"/>
    </sheetView>
  </sheetViews>
  <sheetFormatPr defaultColWidth="9.109375" defaultRowHeight="13.8" x14ac:dyDescent="0.25"/>
  <cols>
    <col min="1" max="1" width="11.88671875" style="2" customWidth="1"/>
    <col min="2" max="2" width="33.44140625" style="2" customWidth="1"/>
    <col min="3" max="3" width="11" style="2" customWidth="1"/>
    <col min="4" max="4" width="8.44140625" style="2" customWidth="1"/>
    <col min="5" max="5" width="10.88671875" style="2" customWidth="1"/>
    <col min="6" max="6" width="14.44140625" style="2" customWidth="1"/>
    <col min="7" max="7" width="9.109375" style="2"/>
    <col min="8" max="8" width="12.5546875" style="2" bestFit="1" customWidth="1"/>
    <col min="9" max="9" width="15.44140625" style="2" customWidth="1"/>
    <col min="10" max="16384" width="9.109375" style="2"/>
  </cols>
  <sheetData>
    <row r="1" spans="1:6" ht="62.25" customHeight="1" x14ac:dyDescent="0.25">
      <c r="A1" s="374" t="str">
        <f>'DETAILED (2)'!A1:K1</f>
        <v>Detailed  Estimate for Protective work along the Right Bank of Panguchi River from  km 0.000 to km 0.500 = 500.00 m at Ghashiakhali area  Upazila - Morrelganj, District- Bagerhat under Bagerhat O&amp;M Division, BWDB, Bagerhat.</v>
      </c>
      <c r="B1" s="375"/>
      <c r="C1" s="375"/>
      <c r="D1" s="375"/>
      <c r="E1" s="375"/>
      <c r="F1" s="375"/>
    </row>
    <row r="2" spans="1:6" ht="42.75" customHeight="1" x14ac:dyDescent="0.25">
      <c r="A2" s="80" t="s">
        <v>7</v>
      </c>
      <c r="B2" s="80" t="s">
        <v>8</v>
      </c>
      <c r="C2" s="81" t="s">
        <v>9</v>
      </c>
      <c r="D2" s="80" t="s">
        <v>10</v>
      </c>
      <c r="E2" s="80" t="s">
        <v>11</v>
      </c>
      <c r="F2" s="80" t="s">
        <v>12</v>
      </c>
    </row>
    <row r="3" spans="1:6" x14ac:dyDescent="0.25">
      <c r="A3" s="82">
        <v>1</v>
      </c>
      <c r="B3" s="82">
        <v>2</v>
      </c>
      <c r="C3" s="83">
        <v>3</v>
      </c>
      <c r="D3" s="84">
        <v>4</v>
      </c>
      <c r="E3" s="82">
        <v>5</v>
      </c>
      <c r="F3" s="82">
        <v>6</v>
      </c>
    </row>
    <row r="4" spans="1:6" ht="81.75" customHeight="1" x14ac:dyDescent="0.25">
      <c r="A4" s="85" t="s">
        <v>185</v>
      </c>
      <c r="B4" s="13" t="s">
        <v>37</v>
      </c>
      <c r="C4" s="86">
        <f>'DETAILED (2)'!J7</f>
        <v>25000</v>
      </c>
      <c r="D4" s="86" t="s">
        <v>38</v>
      </c>
      <c r="E4" s="87">
        <v>43.54</v>
      </c>
      <c r="F4" s="87">
        <f t="shared" ref="F4:F17" si="0">C4*E4</f>
        <v>1088500</v>
      </c>
    </row>
    <row r="5" spans="1:6" ht="62.25" customHeight="1" x14ac:dyDescent="0.25">
      <c r="A5" s="85" t="s">
        <v>186</v>
      </c>
      <c r="B5" s="13" t="s">
        <v>151</v>
      </c>
      <c r="C5" s="88">
        <f>'DETAILED (2)'!J11</f>
        <v>6</v>
      </c>
      <c r="D5" s="86" t="s">
        <v>18</v>
      </c>
      <c r="E5" s="87">
        <v>372.04</v>
      </c>
      <c r="F5" s="87">
        <f t="shared" si="0"/>
        <v>2232.2400000000002</v>
      </c>
    </row>
    <row r="6" spans="1:6" ht="144" x14ac:dyDescent="0.25">
      <c r="A6" s="85" t="s">
        <v>187</v>
      </c>
      <c r="B6" s="13" t="s">
        <v>225</v>
      </c>
      <c r="C6" s="88">
        <f>'DETAILED (2)'!J16</f>
        <v>0</v>
      </c>
      <c r="D6" s="86" t="s">
        <v>18</v>
      </c>
      <c r="E6" s="87">
        <v>1421.49</v>
      </c>
      <c r="F6" s="87">
        <f t="shared" si="0"/>
        <v>0</v>
      </c>
    </row>
    <row r="7" spans="1:6" ht="160.5" customHeight="1" x14ac:dyDescent="0.25">
      <c r="A7" s="85" t="s">
        <v>271</v>
      </c>
      <c r="B7" s="13" t="s">
        <v>274</v>
      </c>
      <c r="C7" s="89"/>
      <c r="D7" s="89"/>
      <c r="E7" s="90"/>
      <c r="F7" s="90"/>
    </row>
    <row r="8" spans="1:6" ht="24" customHeight="1" x14ac:dyDescent="0.25">
      <c r="A8" s="91" t="s">
        <v>272</v>
      </c>
      <c r="B8" s="37" t="s">
        <v>40</v>
      </c>
      <c r="C8" s="92">
        <f>'DETAILED (2)'!J32</f>
        <v>72428</v>
      </c>
      <c r="D8" s="93" t="s">
        <v>17</v>
      </c>
      <c r="E8" s="144">
        <v>1366.89</v>
      </c>
      <c r="F8" s="94">
        <f t="shared" si="0"/>
        <v>99001108.920000002</v>
      </c>
    </row>
    <row r="9" spans="1:6" ht="24" customHeight="1" x14ac:dyDescent="0.25">
      <c r="A9" s="91" t="s">
        <v>273</v>
      </c>
      <c r="B9" s="37" t="s">
        <v>46</v>
      </c>
      <c r="C9" s="92">
        <f>'DETAILED (2)'!J39</f>
        <v>102624</v>
      </c>
      <c r="D9" s="93" t="s">
        <v>17</v>
      </c>
      <c r="E9" s="144">
        <v>642.03</v>
      </c>
      <c r="F9" s="94">
        <f t="shared" si="0"/>
        <v>65887686.719999999</v>
      </c>
    </row>
    <row r="10" spans="1:6" ht="164.25" customHeight="1" x14ac:dyDescent="0.25">
      <c r="A10" s="312" t="s">
        <v>276</v>
      </c>
      <c r="B10" s="313" t="s">
        <v>275</v>
      </c>
      <c r="C10" s="92"/>
      <c r="D10" s="93"/>
      <c r="E10" s="144"/>
      <c r="F10" s="94"/>
    </row>
    <row r="11" spans="1:6" ht="24" customHeight="1" x14ac:dyDescent="0.25">
      <c r="A11" s="91" t="s">
        <v>277</v>
      </c>
      <c r="B11" s="37" t="s">
        <v>160</v>
      </c>
      <c r="C11" s="92">
        <f>'DETAILED (2)'!J55</f>
        <v>23008.05</v>
      </c>
      <c r="D11" s="93" t="s">
        <v>17</v>
      </c>
      <c r="E11" s="144">
        <v>491.04</v>
      </c>
      <c r="F11" s="94">
        <f>C11*E11</f>
        <v>11297872.872</v>
      </c>
    </row>
    <row r="12" spans="1:6" ht="62.25" customHeight="1" x14ac:dyDescent="0.25">
      <c r="A12" s="85" t="s">
        <v>188</v>
      </c>
      <c r="B12" s="13" t="s">
        <v>167</v>
      </c>
      <c r="C12" s="89"/>
      <c r="D12" s="89"/>
      <c r="E12" s="90"/>
      <c r="F12" s="90"/>
    </row>
    <row r="13" spans="1:6" ht="33.75" customHeight="1" x14ac:dyDescent="0.25">
      <c r="A13" s="85" t="s">
        <v>50</v>
      </c>
      <c r="B13" s="13" t="s">
        <v>49</v>
      </c>
      <c r="C13" s="95">
        <f>'DETAILED (2)'!J63</f>
        <v>220.87728000000004</v>
      </c>
      <c r="D13" s="93" t="s">
        <v>5</v>
      </c>
      <c r="E13" s="94">
        <v>1586.93</v>
      </c>
      <c r="F13" s="94">
        <f t="shared" ref="F13:F14" si="1">C13*E13</f>
        <v>350516.78195040009</v>
      </c>
    </row>
    <row r="14" spans="1:6" ht="33.75" customHeight="1" x14ac:dyDescent="0.25">
      <c r="A14" s="85" t="s">
        <v>53</v>
      </c>
      <c r="B14" s="13" t="s">
        <v>54</v>
      </c>
      <c r="C14" s="95">
        <f>'DETAILED (2)'!J64</f>
        <v>515.3803200000001</v>
      </c>
      <c r="D14" s="93" t="s">
        <v>5</v>
      </c>
      <c r="E14" s="94">
        <v>2486.73</v>
      </c>
      <c r="F14" s="94">
        <f t="shared" si="1"/>
        <v>1281611.7031536002</v>
      </c>
    </row>
    <row r="15" spans="1:6" ht="321.75" customHeight="1" x14ac:dyDescent="0.25">
      <c r="A15" s="85" t="s">
        <v>189</v>
      </c>
      <c r="B15" s="13" t="s">
        <v>144</v>
      </c>
      <c r="C15" s="96"/>
      <c r="D15" s="96"/>
      <c r="E15" s="97"/>
      <c r="F15" s="97"/>
    </row>
    <row r="16" spans="1:6" ht="22.95" customHeight="1" x14ac:dyDescent="0.25">
      <c r="A16" s="85" t="s">
        <v>142</v>
      </c>
      <c r="B16" s="13" t="s">
        <v>49</v>
      </c>
      <c r="C16" s="95">
        <f>'DETAILED (2)'!J78</f>
        <v>3300.0016499999997</v>
      </c>
      <c r="D16" s="93" t="s">
        <v>5</v>
      </c>
      <c r="E16" s="94">
        <v>2157.1</v>
      </c>
      <c r="F16" s="94">
        <f t="shared" si="0"/>
        <v>7118433.559214999</v>
      </c>
    </row>
    <row r="17" spans="1:9" ht="22.95" customHeight="1" x14ac:dyDescent="0.25">
      <c r="A17" s="85" t="s">
        <v>143</v>
      </c>
      <c r="B17" s="13" t="s">
        <v>54</v>
      </c>
      <c r="C17" s="95">
        <f>'DETAILED (2)'!J80</f>
        <v>7700.0038499999991</v>
      </c>
      <c r="D17" s="93" t="s">
        <v>5</v>
      </c>
      <c r="E17" s="94">
        <v>2796.3</v>
      </c>
      <c r="F17" s="94">
        <f t="shared" si="0"/>
        <v>21531520.765754998</v>
      </c>
    </row>
    <row r="18" spans="1:9" ht="176.25" customHeight="1" x14ac:dyDescent="0.25">
      <c r="A18" s="85" t="s">
        <v>155</v>
      </c>
      <c r="B18" s="13" t="s">
        <v>141</v>
      </c>
      <c r="C18" s="96"/>
      <c r="D18" s="96"/>
      <c r="E18" s="97"/>
      <c r="F18" s="97"/>
    </row>
    <row r="19" spans="1:9" ht="51.75" customHeight="1" x14ac:dyDescent="0.25">
      <c r="A19" s="85" t="s">
        <v>169</v>
      </c>
      <c r="B19" s="13" t="s">
        <v>170</v>
      </c>
      <c r="C19" s="92">
        <f>'DETAILED (2)'!J99</f>
        <v>128603</v>
      </c>
      <c r="D19" s="93" t="s">
        <v>17</v>
      </c>
      <c r="E19" s="144">
        <v>353.88</v>
      </c>
      <c r="F19" s="94">
        <f t="shared" ref="F19" si="2">C19*E19</f>
        <v>45510029.640000001</v>
      </c>
    </row>
    <row r="20" spans="1:9" ht="317.25" customHeight="1" x14ac:dyDescent="0.25">
      <c r="A20" s="85" t="s">
        <v>190</v>
      </c>
      <c r="B20" s="13" t="s">
        <v>58</v>
      </c>
      <c r="C20" s="88"/>
      <c r="D20" s="86"/>
      <c r="E20" s="87"/>
      <c r="F20" s="87"/>
    </row>
    <row r="21" spans="1:9" ht="41.25" customHeight="1" x14ac:dyDescent="0.25">
      <c r="A21" s="85" t="s">
        <v>173</v>
      </c>
      <c r="B21" s="13" t="s">
        <v>172</v>
      </c>
      <c r="C21" s="88">
        <f>'DETAILED (2)'!J107</f>
        <v>120031</v>
      </c>
      <c r="D21" s="86" t="s">
        <v>17</v>
      </c>
      <c r="E21" s="87">
        <v>211.15</v>
      </c>
      <c r="F21" s="87">
        <f t="shared" ref="F21:F23" si="3">C21*E21</f>
        <v>25344545.650000002</v>
      </c>
    </row>
    <row r="22" spans="1:9" ht="41.25" customHeight="1" x14ac:dyDescent="0.25">
      <c r="A22" s="286" t="s">
        <v>267</v>
      </c>
      <c r="B22" s="290" t="s">
        <v>268</v>
      </c>
      <c r="C22" s="88"/>
      <c r="D22" s="86"/>
      <c r="E22" s="87"/>
      <c r="F22" s="87"/>
    </row>
    <row r="23" spans="1:9" ht="41.25" customHeight="1" x14ac:dyDescent="0.25">
      <c r="A23" s="286" t="s">
        <v>239</v>
      </c>
      <c r="B23" s="290" t="s">
        <v>172</v>
      </c>
      <c r="C23" s="88">
        <f>'DETAILED (2)'!J119</f>
        <v>8572</v>
      </c>
      <c r="D23" s="86" t="s">
        <v>17</v>
      </c>
      <c r="E23" s="87">
        <v>193.53</v>
      </c>
      <c r="F23" s="87">
        <f t="shared" si="3"/>
        <v>1658939.16</v>
      </c>
    </row>
    <row r="24" spans="1:9" ht="64.5" customHeight="1" x14ac:dyDescent="0.25">
      <c r="A24" s="85" t="s">
        <v>191</v>
      </c>
      <c r="B24" s="13" t="s">
        <v>223</v>
      </c>
      <c r="C24" s="88"/>
      <c r="D24" s="86"/>
      <c r="E24" s="87"/>
      <c r="F24" s="87"/>
    </row>
    <row r="25" spans="1:9" ht="27.75" customHeight="1" x14ac:dyDescent="0.25">
      <c r="A25" s="91" t="s">
        <v>59</v>
      </c>
      <c r="B25" s="37" t="s">
        <v>60</v>
      </c>
      <c r="C25" s="98">
        <f>'DETAILED (2)'!J141</f>
        <v>446.17620000000011</v>
      </c>
      <c r="D25" s="93" t="s">
        <v>5</v>
      </c>
      <c r="E25" s="94">
        <v>1344.22</v>
      </c>
      <c r="F25" s="94">
        <f t="shared" ref="F25" si="4">C25*E25</f>
        <v>599758.97156400012</v>
      </c>
    </row>
    <row r="26" spans="1:9" ht="87.75" customHeight="1" x14ac:dyDescent="0.25">
      <c r="A26" s="85" t="s">
        <v>192</v>
      </c>
      <c r="B26" s="13" t="s">
        <v>61</v>
      </c>
      <c r="C26" s="88"/>
      <c r="D26" s="86"/>
      <c r="E26" s="87"/>
      <c r="F26" s="87"/>
      <c r="H26" s="2">
        <v>30</v>
      </c>
      <c r="I26" s="105">
        <f>H26/H28</f>
        <v>0.55555555555555558</v>
      </c>
    </row>
    <row r="27" spans="1:9" ht="27.75" customHeight="1" x14ac:dyDescent="0.25">
      <c r="A27" s="91" t="s">
        <v>64</v>
      </c>
      <c r="B27" s="37" t="s">
        <v>62</v>
      </c>
      <c r="C27" s="98">
        <f>'DETAILED (2)'!J156</f>
        <v>469.41190000000006</v>
      </c>
      <c r="D27" s="93" t="s">
        <v>5</v>
      </c>
      <c r="E27" s="94">
        <v>4900.41</v>
      </c>
      <c r="F27" s="94">
        <f t="shared" ref="F27:F28" si="5">C27*E27</f>
        <v>2300310.7688790001</v>
      </c>
      <c r="H27" s="2">
        <v>24</v>
      </c>
      <c r="I27" s="105">
        <f>H27/H28</f>
        <v>0.44444444444444442</v>
      </c>
    </row>
    <row r="28" spans="1:9" ht="39" customHeight="1" x14ac:dyDescent="0.25">
      <c r="A28" s="91" t="s">
        <v>65</v>
      </c>
      <c r="B28" s="37" t="s">
        <v>63</v>
      </c>
      <c r="C28" s="98">
        <f>'DETAILED (2)'!J157</f>
        <v>469.41190000000006</v>
      </c>
      <c r="D28" s="93" t="s">
        <v>5</v>
      </c>
      <c r="E28" s="94">
        <v>5401.45</v>
      </c>
      <c r="F28" s="94">
        <f t="shared" si="5"/>
        <v>2535504.9072550004</v>
      </c>
      <c r="H28" s="2">
        <f>SUM(H26:H27)</f>
        <v>54</v>
      </c>
    </row>
    <row r="29" spans="1:9" ht="285.75" customHeight="1" x14ac:dyDescent="0.25">
      <c r="A29" s="85" t="s">
        <v>193</v>
      </c>
      <c r="B29" s="13" t="s">
        <v>175</v>
      </c>
      <c r="C29" s="88"/>
      <c r="D29" s="86"/>
      <c r="E29" s="87"/>
      <c r="F29" s="87"/>
    </row>
    <row r="30" spans="1:9" ht="75" customHeight="1" x14ac:dyDescent="0.25">
      <c r="A30" s="91" t="s">
        <v>66</v>
      </c>
      <c r="B30" s="37" t="s">
        <v>67</v>
      </c>
      <c r="C30" s="98">
        <f>'DETAILED (2)'!J177</f>
        <v>6245.44</v>
      </c>
      <c r="D30" s="93" t="s">
        <v>38</v>
      </c>
      <c r="E30" s="94">
        <v>286.16000000000003</v>
      </c>
      <c r="F30" s="94">
        <f t="shared" ref="F30:F31" si="6">C30*E30</f>
        <v>1787195.1104000001</v>
      </c>
    </row>
    <row r="31" spans="1:9" ht="131.25" customHeight="1" x14ac:dyDescent="0.25">
      <c r="A31" s="85" t="s">
        <v>194</v>
      </c>
      <c r="B31" s="13" t="s">
        <v>75</v>
      </c>
      <c r="C31" s="98">
        <f>'DETAILED (2)'!J180</f>
        <v>3914.25</v>
      </c>
      <c r="D31" s="93" t="s">
        <v>5</v>
      </c>
      <c r="E31" s="94">
        <v>248.87</v>
      </c>
      <c r="F31" s="94">
        <f t="shared" si="6"/>
        <v>974139.39749999996</v>
      </c>
    </row>
    <row r="32" spans="1:9" ht="134.25" customHeight="1" x14ac:dyDescent="0.25">
      <c r="A32" s="85" t="s">
        <v>214</v>
      </c>
      <c r="B32" s="13" t="s">
        <v>224</v>
      </c>
      <c r="C32" s="98"/>
      <c r="D32" s="93"/>
      <c r="E32" s="94"/>
      <c r="F32" s="94"/>
    </row>
    <row r="33" spans="1:9" ht="28.5" customHeight="1" x14ac:dyDescent="0.25">
      <c r="A33" s="85" t="s">
        <v>216</v>
      </c>
      <c r="B33" s="13" t="s">
        <v>77</v>
      </c>
      <c r="C33" s="98">
        <f>'DETAILED (2)'!J196</f>
        <v>6597</v>
      </c>
      <c r="D33" s="93" t="s">
        <v>5</v>
      </c>
      <c r="E33" s="94">
        <v>173.46</v>
      </c>
      <c r="F33" s="94">
        <f t="shared" ref="F33:F36" si="7">C33*E33</f>
        <v>1144315.6200000001</v>
      </c>
      <c r="H33" s="159">
        <v>36377025</v>
      </c>
      <c r="I33" s="159">
        <v>1580325</v>
      </c>
    </row>
    <row r="34" spans="1:9" ht="303.75" customHeight="1" x14ac:dyDescent="0.25">
      <c r="A34" s="85" t="s">
        <v>195</v>
      </c>
      <c r="B34" s="153" t="s">
        <v>226</v>
      </c>
      <c r="C34" s="98"/>
      <c r="D34" s="93"/>
      <c r="E34" s="94"/>
      <c r="F34" s="94"/>
      <c r="H34" s="159">
        <f>H33-I33</f>
        <v>34796700</v>
      </c>
      <c r="I34" s="2">
        <f>H34/E33</f>
        <v>200603.59737115185</v>
      </c>
    </row>
    <row r="35" spans="1:9" ht="22.5" customHeight="1" x14ac:dyDescent="0.25">
      <c r="A35" s="85" t="s">
        <v>156</v>
      </c>
      <c r="B35" s="13" t="s">
        <v>78</v>
      </c>
      <c r="C35" s="99">
        <f>'DETAILED (2)'!J201</f>
        <v>1</v>
      </c>
      <c r="D35" s="93" t="s">
        <v>18</v>
      </c>
      <c r="E35" s="94">
        <v>508581.43</v>
      </c>
      <c r="F35" s="94">
        <f t="shared" si="7"/>
        <v>508581.43</v>
      </c>
    </row>
    <row r="36" spans="1:9" ht="66.75" customHeight="1" x14ac:dyDescent="0.25">
      <c r="A36" s="85" t="s">
        <v>196</v>
      </c>
      <c r="B36" s="13" t="s">
        <v>178</v>
      </c>
      <c r="C36" s="93">
        <v>0</v>
      </c>
      <c r="D36" s="93" t="s">
        <v>38</v>
      </c>
      <c r="E36" s="94">
        <v>33.94</v>
      </c>
      <c r="F36" s="94">
        <f t="shared" si="7"/>
        <v>0</v>
      </c>
    </row>
    <row r="37" spans="1:9" ht="291" customHeight="1" x14ac:dyDescent="0.25">
      <c r="A37" s="85" t="s">
        <v>221</v>
      </c>
      <c r="B37" s="13" t="s">
        <v>227</v>
      </c>
      <c r="C37" s="99"/>
      <c r="D37" s="93"/>
      <c r="E37" s="94"/>
      <c r="F37" s="94"/>
    </row>
    <row r="38" spans="1:9" ht="23.25" customHeight="1" x14ac:dyDescent="0.25">
      <c r="A38" s="85" t="s">
        <v>148</v>
      </c>
      <c r="B38" s="13" t="s">
        <v>149</v>
      </c>
      <c r="C38" s="99">
        <v>0</v>
      </c>
      <c r="D38" s="93" t="s">
        <v>18</v>
      </c>
      <c r="E38" s="94">
        <v>1871.35</v>
      </c>
      <c r="F38" s="94">
        <f t="shared" ref="F38:F39" si="8">C38*E38</f>
        <v>0</v>
      </c>
    </row>
    <row r="39" spans="1:9" ht="48" customHeight="1" x14ac:dyDescent="0.25">
      <c r="A39" s="85" t="s">
        <v>197</v>
      </c>
      <c r="B39" s="13" t="s">
        <v>150</v>
      </c>
      <c r="C39" s="99">
        <v>0</v>
      </c>
      <c r="D39" s="93" t="s">
        <v>18</v>
      </c>
      <c r="E39" s="94">
        <v>2760</v>
      </c>
      <c r="F39" s="94">
        <f t="shared" si="8"/>
        <v>0</v>
      </c>
    </row>
    <row r="40" spans="1:9" ht="132.75" customHeight="1" x14ac:dyDescent="0.25">
      <c r="A40" s="85" t="s">
        <v>198</v>
      </c>
      <c r="B40" s="13" t="s">
        <v>177</v>
      </c>
      <c r="C40" s="99"/>
      <c r="D40" s="93"/>
      <c r="E40" s="94"/>
      <c r="F40" s="94"/>
    </row>
    <row r="41" spans="1:9" ht="24.75" customHeight="1" x14ac:dyDescent="0.25">
      <c r="A41" s="91" t="s">
        <v>140</v>
      </c>
      <c r="B41" s="37" t="s">
        <v>79</v>
      </c>
      <c r="C41" s="98">
        <v>0</v>
      </c>
      <c r="D41" s="93" t="s">
        <v>3</v>
      </c>
      <c r="E41" s="94">
        <v>14932.16</v>
      </c>
      <c r="F41" s="94">
        <f t="shared" ref="F41" si="9">C41*E41</f>
        <v>0</v>
      </c>
    </row>
    <row r="42" spans="1:9" ht="96" customHeight="1" x14ac:dyDescent="0.25">
      <c r="A42" s="85" t="s">
        <v>199</v>
      </c>
      <c r="B42" s="13" t="s">
        <v>96</v>
      </c>
      <c r="C42" s="86"/>
      <c r="D42" s="86"/>
      <c r="E42" s="87"/>
      <c r="F42" s="87"/>
    </row>
    <row r="43" spans="1:9" ht="18.75" customHeight="1" x14ac:dyDescent="0.25">
      <c r="A43" s="100" t="s">
        <v>98</v>
      </c>
      <c r="B43" s="68" t="s">
        <v>97</v>
      </c>
      <c r="C43" s="86">
        <v>0</v>
      </c>
      <c r="D43" s="86" t="s">
        <v>23</v>
      </c>
      <c r="E43" s="87">
        <v>90.32</v>
      </c>
      <c r="F43" s="87">
        <f t="shared" ref="F43" si="10">C43*E43</f>
        <v>0</v>
      </c>
    </row>
    <row r="44" spans="1:9" ht="128.25" customHeight="1" x14ac:dyDescent="0.25">
      <c r="A44" s="100" t="s">
        <v>200</v>
      </c>
      <c r="B44" s="68" t="s">
        <v>129</v>
      </c>
      <c r="C44" s="86"/>
      <c r="D44" s="86"/>
      <c r="E44" s="87"/>
      <c r="F44" s="87"/>
    </row>
    <row r="45" spans="1:9" ht="33" customHeight="1" x14ac:dyDescent="0.25">
      <c r="A45" s="100" t="s">
        <v>122</v>
      </c>
      <c r="B45" s="68" t="s">
        <v>130</v>
      </c>
      <c r="C45" s="86">
        <v>0</v>
      </c>
      <c r="D45" s="86" t="s">
        <v>38</v>
      </c>
      <c r="E45" s="87">
        <v>695.99</v>
      </c>
      <c r="F45" s="87">
        <f t="shared" ref="F45" si="11">C45*E45</f>
        <v>0</v>
      </c>
    </row>
    <row r="46" spans="1:9" ht="67.5" customHeight="1" x14ac:dyDescent="0.25">
      <c r="A46" s="100" t="s">
        <v>220</v>
      </c>
      <c r="B46" s="68" t="s">
        <v>180</v>
      </c>
      <c r="C46" s="86">
        <v>0</v>
      </c>
      <c r="D46" s="86" t="s">
        <v>5</v>
      </c>
      <c r="E46" s="87">
        <v>238.12</v>
      </c>
      <c r="F46" s="87">
        <f>C46*E46</f>
        <v>0</v>
      </c>
    </row>
    <row r="47" spans="1:9" ht="102" customHeight="1" x14ac:dyDescent="0.25">
      <c r="A47" s="100" t="s">
        <v>201</v>
      </c>
      <c r="B47" s="68" t="s">
        <v>181</v>
      </c>
      <c r="C47" s="86"/>
      <c r="D47" s="86"/>
      <c r="E47" s="87"/>
      <c r="F47" s="87"/>
    </row>
    <row r="48" spans="1:9" x14ac:dyDescent="0.25">
      <c r="A48" s="101" t="s">
        <v>158</v>
      </c>
      <c r="B48" s="40" t="s">
        <v>159</v>
      </c>
      <c r="C48" s="98">
        <v>42</v>
      </c>
      <c r="D48" s="93" t="s">
        <v>3</v>
      </c>
      <c r="E48" s="94">
        <v>7541</v>
      </c>
      <c r="F48" s="94">
        <f t="shared" ref="F48" si="12">C48*E48</f>
        <v>316722</v>
      </c>
    </row>
    <row r="49" spans="1:8" ht="70.5" customHeight="1" x14ac:dyDescent="0.25">
      <c r="A49" s="100" t="s">
        <v>229</v>
      </c>
      <c r="B49" s="158" t="s">
        <v>230</v>
      </c>
      <c r="C49" s="154">
        <v>0</v>
      </c>
      <c r="D49" s="155" t="s">
        <v>228</v>
      </c>
      <c r="E49" s="156">
        <v>263387.5</v>
      </c>
      <c r="F49" s="157">
        <f>E49*C49</f>
        <v>0</v>
      </c>
    </row>
    <row r="50" spans="1:8" x14ac:dyDescent="0.25">
      <c r="A50" s="376" t="s">
        <v>19</v>
      </c>
      <c r="B50" s="377"/>
      <c r="C50" s="377"/>
      <c r="D50" s="377"/>
      <c r="E50" s="378"/>
      <c r="F50" s="371">
        <f>SUM(F4:F49)</f>
        <v>290239526.21767205</v>
      </c>
    </row>
    <row r="51" spans="1:8" x14ac:dyDescent="0.25">
      <c r="A51" s="102"/>
      <c r="B51" s="103"/>
      <c r="C51" s="104"/>
      <c r="D51" s="105"/>
      <c r="E51" s="102"/>
      <c r="F51" s="106"/>
      <c r="G51" s="2">
        <f>F50/10^5</f>
        <v>2902.3952621767203</v>
      </c>
    </row>
    <row r="52" spans="1:8" x14ac:dyDescent="0.25">
      <c r="A52" s="102"/>
      <c r="B52" s="103"/>
      <c r="C52" s="104"/>
      <c r="D52" s="105"/>
      <c r="E52" s="102"/>
      <c r="F52" s="106"/>
    </row>
    <row r="53" spans="1:8" x14ac:dyDescent="0.25">
      <c r="A53" s="102"/>
      <c r="B53" s="103"/>
      <c r="C53" s="104"/>
      <c r="D53" s="105"/>
      <c r="E53" s="102"/>
      <c r="F53" s="106"/>
    </row>
    <row r="54" spans="1:8" ht="14.4" x14ac:dyDescent="0.3">
      <c r="A54"/>
      <c r="B54"/>
      <c r="C54"/>
      <c r="D54"/>
      <c r="E54"/>
      <c r="F54"/>
    </row>
    <row r="55" spans="1:8" ht="14.4" x14ac:dyDescent="0.3">
      <c r="A55"/>
      <c r="B55"/>
      <c r="C55"/>
      <c r="D55"/>
      <c r="E55"/>
      <c r="F55"/>
    </row>
    <row r="56" spans="1:8" ht="14.4" x14ac:dyDescent="0.3">
      <c r="A56"/>
      <c r="B56"/>
      <c r="C56"/>
      <c r="D56"/>
      <c r="E56"/>
      <c r="F56"/>
    </row>
    <row r="57" spans="1:8" ht="14.4" x14ac:dyDescent="0.3">
      <c r="A57"/>
      <c r="B57"/>
      <c r="C57"/>
      <c r="D57"/>
      <c r="E57"/>
      <c r="F57"/>
    </row>
    <row r="58" spans="1:8" ht="14.4" x14ac:dyDescent="0.3">
      <c r="A58"/>
      <c r="B58"/>
      <c r="C58"/>
      <c r="D58"/>
      <c r="E58"/>
      <c r="F58"/>
    </row>
    <row r="59" spans="1:8" ht="14.4" x14ac:dyDescent="0.3">
      <c r="A59"/>
      <c r="B59"/>
      <c r="C59"/>
      <c r="D59"/>
      <c r="E59"/>
      <c r="F59"/>
    </row>
    <row r="60" spans="1:8" ht="14.4" x14ac:dyDescent="0.3">
      <c r="A60"/>
      <c r="B60"/>
      <c r="C60"/>
      <c r="D60"/>
      <c r="E60"/>
      <c r="F60"/>
    </row>
    <row r="61" spans="1:8" x14ac:dyDescent="0.25">
      <c r="A61" s="102"/>
      <c r="B61" s="103"/>
      <c r="C61" s="104"/>
      <c r="D61" s="379" t="s">
        <v>302</v>
      </c>
      <c r="E61" s="380"/>
      <c r="F61" s="106"/>
    </row>
    <row r="62" spans="1:8" ht="48" customHeight="1" x14ac:dyDescent="0.25">
      <c r="A62" s="102"/>
      <c r="B62" s="103"/>
      <c r="C62" s="104"/>
      <c r="D62" s="381"/>
      <c r="E62" s="380"/>
      <c r="F62" s="106"/>
      <c r="H62" s="4"/>
    </row>
    <row r="63" spans="1:8" x14ac:dyDescent="0.25">
      <c r="A63" s="102"/>
      <c r="B63" s="103"/>
      <c r="C63" s="104"/>
      <c r="D63" s="105"/>
      <c r="E63" s="102"/>
      <c r="F63" s="106"/>
      <c r="H63" s="2" t="s">
        <v>25</v>
      </c>
    </row>
    <row r="64" spans="1:8" x14ac:dyDescent="0.25">
      <c r="A64" s="102"/>
      <c r="B64" s="103"/>
      <c r="C64" s="104"/>
      <c r="D64" s="105"/>
      <c r="E64" s="102"/>
      <c r="F64" s="106"/>
    </row>
    <row r="96" spans="1:6" ht="60" customHeight="1" x14ac:dyDescent="0.25">
      <c r="A96" s="375" t="s">
        <v>36</v>
      </c>
      <c r="B96" s="375"/>
      <c r="C96" s="375"/>
      <c r="D96" s="375"/>
      <c r="E96" s="375"/>
      <c r="F96" s="375"/>
    </row>
    <row r="97" spans="1:6" ht="22.8" x14ac:dyDescent="0.25">
      <c r="A97" s="80" t="s">
        <v>7</v>
      </c>
      <c r="B97" s="80" t="s">
        <v>8</v>
      </c>
      <c r="C97" s="81" t="s">
        <v>9</v>
      </c>
      <c r="D97" s="80" t="s">
        <v>10</v>
      </c>
      <c r="E97" s="80" t="s">
        <v>11</v>
      </c>
      <c r="F97" s="80" t="s">
        <v>12</v>
      </c>
    </row>
    <row r="98" spans="1:6" x14ac:dyDescent="0.25">
      <c r="A98" s="82">
        <v>1</v>
      </c>
      <c r="B98" s="82">
        <v>2</v>
      </c>
      <c r="C98" s="83">
        <v>3</v>
      </c>
      <c r="D98" s="84">
        <v>4</v>
      </c>
      <c r="E98" s="82">
        <v>5</v>
      </c>
      <c r="F98" s="82">
        <v>6</v>
      </c>
    </row>
    <row r="99" spans="1:6" ht="111.75" customHeight="1" x14ac:dyDescent="0.25">
      <c r="A99" s="107" t="s">
        <v>202</v>
      </c>
      <c r="B99" s="25" t="s">
        <v>26</v>
      </c>
      <c r="C99" s="89">
        <v>669</v>
      </c>
      <c r="D99" s="89" t="s">
        <v>6</v>
      </c>
      <c r="E99" s="90">
        <v>315.14</v>
      </c>
      <c r="F99" s="90">
        <f t="shared" ref="F99:F106" si="13">C99*E99</f>
        <v>210828.66</v>
      </c>
    </row>
    <row r="100" spans="1:6" ht="97.5" customHeight="1" x14ac:dyDescent="0.25">
      <c r="A100" s="107" t="s">
        <v>203</v>
      </c>
      <c r="B100" s="25" t="s">
        <v>27</v>
      </c>
      <c r="C100" s="89">
        <v>456.5</v>
      </c>
      <c r="D100" s="89" t="s">
        <v>6</v>
      </c>
      <c r="E100" s="90">
        <v>183.57</v>
      </c>
      <c r="F100" s="90">
        <f t="shared" si="13"/>
        <v>83799.705000000002</v>
      </c>
    </row>
    <row r="101" spans="1:6" ht="72" x14ac:dyDescent="0.25">
      <c r="A101" s="107" t="s">
        <v>204</v>
      </c>
      <c r="B101" s="25" t="s">
        <v>28</v>
      </c>
      <c r="C101" s="89">
        <v>334</v>
      </c>
      <c r="D101" s="89" t="s">
        <v>17</v>
      </c>
      <c r="E101" s="90">
        <v>317.06</v>
      </c>
      <c r="F101" s="90">
        <f t="shared" si="13"/>
        <v>105898.04</v>
      </c>
    </row>
    <row r="102" spans="1:6" ht="72" x14ac:dyDescent="0.25">
      <c r="A102" s="108" t="s">
        <v>205</v>
      </c>
      <c r="B102" s="27" t="s">
        <v>29</v>
      </c>
      <c r="C102" s="96">
        <v>668</v>
      </c>
      <c r="D102" s="96" t="s">
        <v>6</v>
      </c>
      <c r="E102" s="97">
        <v>185.58</v>
      </c>
      <c r="F102" s="97">
        <f t="shared" si="13"/>
        <v>123967.44</v>
      </c>
    </row>
    <row r="103" spans="1:6" ht="72" x14ac:dyDescent="0.25">
      <c r="A103" s="108" t="s">
        <v>31</v>
      </c>
      <c r="B103" s="27" t="s">
        <v>30</v>
      </c>
      <c r="C103" s="96">
        <v>200.6</v>
      </c>
      <c r="D103" s="96" t="s">
        <v>24</v>
      </c>
      <c r="E103" s="97">
        <v>228.65</v>
      </c>
      <c r="F103" s="97">
        <f t="shared" si="13"/>
        <v>45867.19</v>
      </c>
    </row>
    <row r="104" spans="1:6" ht="96" x14ac:dyDescent="0.25">
      <c r="A104" s="108" t="s">
        <v>206</v>
      </c>
      <c r="B104" s="27" t="s">
        <v>32</v>
      </c>
      <c r="C104" s="88">
        <v>10833</v>
      </c>
      <c r="D104" s="86" t="s">
        <v>17</v>
      </c>
      <c r="E104" s="87">
        <v>37.090000000000003</v>
      </c>
      <c r="F104" s="87">
        <f t="shared" si="13"/>
        <v>401795.97000000003</v>
      </c>
    </row>
    <row r="105" spans="1:6" ht="117.75" customHeight="1" x14ac:dyDescent="0.25">
      <c r="A105" s="108" t="s">
        <v>207</v>
      </c>
      <c r="B105" s="27" t="s">
        <v>33</v>
      </c>
      <c r="C105" s="86">
        <v>143.22</v>
      </c>
      <c r="D105" s="86" t="s">
        <v>23</v>
      </c>
      <c r="E105" s="87">
        <v>85.47</v>
      </c>
      <c r="F105" s="87">
        <f t="shared" si="13"/>
        <v>12241.0134</v>
      </c>
    </row>
    <row r="106" spans="1:6" ht="192" x14ac:dyDescent="0.25">
      <c r="A106" s="109" t="s">
        <v>208</v>
      </c>
      <c r="B106" s="29" t="s">
        <v>35</v>
      </c>
      <c r="C106" s="86">
        <v>550</v>
      </c>
      <c r="D106" s="86" t="s">
        <v>3</v>
      </c>
      <c r="E106" s="87">
        <v>214.38</v>
      </c>
      <c r="F106" s="87">
        <f t="shared" si="13"/>
        <v>117909</v>
      </c>
    </row>
    <row r="107" spans="1:6" x14ac:dyDescent="0.25">
      <c r="A107" s="376" t="s">
        <v>22</v>
      </c>
      <c r="B107" s="377"/>
      <c r="C107" s="377"/>
      <c r="D107" s="377"/>
      <c r="E107" s="378"/>
      <c r="F107" s="24">
        <f>SUM(F99:F106)</f>
        <v>1102307.0183999999</v>
      </c>
    </row>
    <row r="108" spans="1:6" x14ac:dyDescent="0.25">
      <c r="A108" s="102"/>
      <c r="B108" s="103"/>
      <c r="C108" s="104"/>
      <c r="D108" s="105"/>
      <c r="E108" s="102"/>
      <c r="F108" s="106"/>
    </row>
    <row r="109" spans="1:6" x14ac:dyDescent="0.25">
      <c r="A109" s="102"/>
      <c r="B109" s="103"/>
      <c r="C109" s="104"/>
      <c r="D109" s="105"/>
      <c r="E109" s="102"/>
      <c r="F109" s="106"/>
    </row>
    <row r="110" spans="1:6" x14ac:dyDescent="0.25">
      <c r="A110" s="102"/>
      <c r="B110" s="103"/>
      <c r="C110" s="104"/>
      <c r="D110" s="105"/>
      <c r="E110" s="102"/>
      <c r="F110" s="106"/>
    </row>
    <row r="111" spans="1:6" x14ac:dyDescent="0.25">
      <c r="A111" s="102"/>
      <c r="B111" s="103"/>
      <c r="C111" s="104"/>
      <c r="D111" s="105"/>
      <c r="E111" s="102"/>
      <c r="F111" s="106"/>
    </row>
    <row r="112" spans="1:6" x14ac:dyDescent="0.25">
      <c r="A112" s="102"/>
      <c r="B112" s="103"/>
      <c r="C112" s="104"/>
      <c r="D112" s="105"/>
      <c r="E112" s="102"/>
      <c r="F112" s="106"/>
    </row>
    <row r="113" spans="1:6" x14ac:dyDescent="0.25">
      <c r="A113" s="102"/>
      <c r="B113" s="103"/>
      <c r="C113" s="104"/>
      <c r="D113" s="105"/>
      <c r="E113" s="102"/>
      <c r="F113" s="106"/>
    </row>
    <row r="114" spans="1:6" x14ac:dyDescent="0.25">
      <c r="A114" s="102"/>
      <c r="B114" s="103"/>
      <c r="C114" s="104"/>
      <c r="D114" s="105"/>
      <c r="E114" s="102"/>
      <c r="F114" s="106"/>
    </row>
    <row r="115" spans="1:6" x14ac:dyDescent="0.25">
      <c r="A115" s="102"/>
      <c r="B115" s="103"/>
      <c r="C115" s="104"/>
      <c r="D115" s="105"/>
      <c r="E115" s="102"/>
      <c r="F115" s="106"/>
    </row>
    <row r="116" spans="1:6" x14ac:dyDescent="0.25">
      <c r="A116" s="102"/>
      <c r="B116" s="103"/>
      <c r="C116" s="104"/>
      <c r="D116" s="105"/>
      <c r="E116" s="102"/>
      <c r="F116" s="106"/>
    </row>
    <row r="117" spans="1:6" x14ac:dyDescent="0.25">
      <c r="A117" s="102"/>
      <c r="B117" s="103"/>
      <c r="C117" s="104"/>
      <c r="D117" s="105"/>
      <c r="E117" s="102"/>
      <c r="F117" s="106"/>
    </row>
  </sheetData>
  <mergeCells count="5">
    <mergeCell ref="A1:F1"/>
    <mergeCell ref="A50:E50"/>
    <mergeCell ref="A96:F96"/>
    <mergeCell ref="A107:E107"/>
    <mergeCell ref="D61:E62"/>
  </mergeCells>
  <pageMargins left="0.7" right="0.45" top="0.75" bottom="0.5" header="0.3" footer="0.3"/>
  <pageSetup paperSize="9"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9"/>
  <sheetViews>
    <sheetView topLeftCell="A106" zoomScale="145" zoomScaleNormal="145" workbookViewId="0">
      <selection activeCell="J101" sqref="J101"/>
    </sheetView>
  </sheetViews>
  <sheetFormatPr defaultColWidth="9.109375" defaultRowHeight="13.8" x14ac:dyDescent="0.25"/>
  <cols>
    <col min="1" max="1" width="11.44140625" style="105" customWidth="1"/>
    <col min="2" max="2" width="32.44140625" style="2" customWidth="1"/>
    <col min="3" max="3" width="6.88671875" style="2" customWidth="1"/>
    <col min="4" max="4" width="3.6640625" style="2" customWidth="1"/>
    <col min="5" max="5" width="7.88671875" style="2" customWidth="1"/>
    <col min="6" max="6" width="5.88671875" style="2" customWidth="1"/>
    <col min="7" max="7" width="6" style="2" customWidth="1"/>
    <col min="8" max="8" width="9" style="2" customWidth="1"/>
    <col min="9" max="9" width="8.88671875" style="2" customWidth="1"/>
    <col min="10" max="10" width="10.33203125" style="143" customWidth="1"/>
    <col min="11" max="11" width="4.5546875" style="143" customWidth="1"/>
    <col min="12" max="15" width="9.109375" style="2"/>
    <col min="16" max="16" width="9.109375" style="2" customWidth="1"/>
    <col min="17" max="16384" width="9.109375" style="2"/>
  </cols>
  <sheetData>
    <row r="1" spans="1:13" ht="54.75" customHeight="1" x14ac:dyDescent="0.25">
      <c r="A1" s="445" t="s">
        <v>303</v>
      </c>
      <c r="B1" s="446"/>
      <c r="C1" s="446"/>
      <c r="D1" s="446"/>
      <c r="E1" s="446"/>
      <c r="F1" s="446"/>
      <c r="G1" s="446"/>
      <c r="H1" s="446"/>
      <c r="I1" s="446"/>
      <c r="J1" s="446"/>
      <c r="K1" s="447"/>
      <c r="L1" s="110"/>
    </row>
    <row r="2" spans="1:13" ht="26.4" customHeight="1" x14ac:dyDescent="0.25">
      <c r="A2" s="218" t="s">
        <v>13</v>
      </c>
      <c r="B2" s="176" t="s">
        <v>14</v>
      </c>
      <c r="C2" s="448" t="s">
        <v>15</v>
      </c>
      <c r="D2" s="448"/>
      <c r="E2" s="448"/>
      <c r="F2" s="448"/>
      <c r="G2" s="448"/>
      <c r="H2" s="448"/>
      <c r="I2" s="448"/>
      <c r="J2" s="449" t="s">
        <v>9</v>
      </c>
      <c r="K2" s="450"/>
      <c r="L2" s="110"/>
    </row>
    <row r="3" spans="1:13" x14ac:dyDescent="0.25">
      <c r="A3" s="218">
        <v>1</v>
      </c>
      <c r="B3" s="14">
        <v>2</v>
      </c>
      <c r="C3" s="451">
        <v>3</v>
      </c>
      <c r="D3" s="451"/>
      <c r="E3" s="451"/>
      <c r="F3" s="451"/>
      <c r="G3" s="451"/>
      <c r="H3" s="451"/>
      <c r="I3" s="451"/>
      <c r="J3" s="452">
        <v>4</v>
      </c>
      <c r="K3" s="453"/>
      <c r="L3" s="110"/>
      <c r="M3" s="110"/>
    </row>
    <row r="4" spans="1:13" ht="19.5" customHeight="1" x14ac:dyDescent="0.25">
      <c r="A4" s="454" t="s">
        <v>243</v>
      </c>
      <c r="B4" s="416" t="s">
        <v>37</v>
      </c>
      <c r="C4" s="457"/>
      <c r="D4" s="458"/>
      <c r="E4" s="458"/>
      <c r="F4" s="458"/>
      <c r="G4" s="458"/>
      <c r="H4" s="237"/>
      <c r="I4" s="237"/>
      <c r="J4" s="238"/>
      <c r="K4" s="239"/>
    </row>
    <row r="5" spans="1:13" x14ac:dyDescent="0.25">
      <c r="A5" s="455"/>
      <c r="B5" s="417"/>
      <c r="C5" s="459"/>
      <c r="D5" s="460"/>
      <c r="E5" s="240"/>
      <c r="F5" s="241"/>
      <c r="G5" s="241"/>
      <c r="H5" s="241"/>
      <c r="I5" s="241"/>
      <c r="J5" s="242"/>
      <c r="K5" s="243"/>
    </row>
    <row r="6" spans="1:13" x14ac:dyDescent="0.25">
      <c r="A6" s="455"/>
      <c r="B6" s="417"/>
      <c r="C6" s="461" t="s">
        <v>39</v>
      </c>
      <c r="D6" s="462"/>
      <c r="E6" s="462"/>
      <c r="F6" s="462"/>
      <c r="G6" s="462"/>
      <c r="H6" s="241"/>
      <c r="I6" s="241"/>
      <c r="J6" s="242"/>
      <c r="K6" s="243"/>
      <c r="L6" s="225"/>
    </row>
    <row r="7" spans="1:13" x14ac:dyDescent="0.25">
      <c r="A7" s="455"/>
      <c r="B7" s="417"/>
      <c r="C7" s="244">
        <v>500</v>
      </c>
      <c r="D7" s="241" t="s">
        <v>16</v>
      </c>
      <c r="E7" s="240">
        <v>50</v>
      </c>
      <c r="F7" s="245"/>
      <c r="G7" s="241" t="s">
        <v>21</v>
      </c>
      <c r="H7" s="246">
        <f>ROUND((C7*E7),3)</f>
        <v>25000</v>
      </c>
      <c r="I7" s="246" t="s">
        <v>38</v>
      </c>
      <c r="J7" s="242">
        <f>H7</f>
        <v>25000</v>
      </c>
      <c r="K7" s="243" t="s">
        <v>38</v>
      </c>
      <c r="L7" s="225"/>
    </row>
    <row r="8" spans="1:13" ht="13.5" customHeight="1" x14ac:dyDescent="0.25">
      <c r="A8" s="456"/>
      <c r="B8" s="418"/>
      <c r="C8" s="247"/>
      <c r="D8" s="248"/>
      <c r="E8" s="249"/>
      <c r="F8" s="248"/>
      <c r="G8" s="248"/>
      <c r="H8" s="248"/>
      <c r="I8" s="248"/>
      <c r="J8" s="250"/>
      <c r="K8" s="251"/>
    </row>
    <row r="9" spans="1:13" ht="15" customHeight="1" x14ac:dyDescent="0.25">
      <c r="A9" s="397" t="s">
        <v>244</v>
      </c>
      <c r="B9" s="416" t="s">
        <v>269</v>
      </c>
      <c r="C9" s="177"/>
      <c r="D9" s="186"/>
      <c r="E9" s="180"/>
      <c r="F9" s="186"/>
      <c r="G9" s="186"/>
      <c r="H9" s="186"/>
      <c r="I9" s="186"/>
      <c r="J9" s="33"/>
      <c r="K9" s="112"/>
    </row>
    <row r="10" spans="1:13" ht="24" customHeight="1" x14ac:dyDescent="0.25">
      <c r="A10" s="398"/>
      <c r="B10" s="417"/>
      <c r="C10" s="432" t="s">
        <v>152</v>
      </c>
      <c r="D10" s="433"/>
      <c r="E10" s="433"/>
      <c r="F10" s="433"/>
      <c r="G10" s="186"/>
      <c r="H10" s="186" t="s">
        <v>300</v>
      </c>
      <c r="I10" s="116"/>
      <c r="J10" s="160"/>
      <c r="K10" s="116"/>
    </row>
    <row r="11" spans="1:13" ht="18" customHeight="1" x14ac:dyDescent="0.25">
      <c r="A11" s="398"/>
      <c r="B11" s="417"/>
      <c r="C11" s="73"/>
      <c r="D11" s="36"/>
      <c r="E11" s="74"/>
      <c r="F11" s="36"/>
      <c r="G11" s="36" t="s">
        <v>231</v>
      </c>
      <c r="H11" s="36">
        <v>6</v>
      </c>
      <c r="I11" s="36" t="s">
        <v>18</v>
      </c>
      <c r="J11" s="75">
        <v>6</v>
      </c>
      <c r="K11" s="113" t="s">
        <v>18</v>
      </c>
    </row>
    <row r="12" spans="1:13" x14ac:dyDescent="0.25">
      <c r="A12" s="434" t="s">
        <v>153</v>
      </c>
      <c r="B12" s="437" t="s">
        <v>270</v>
      </c>
      <c r="C12" s="226"/>
      <c r="D12" s="57"/>
      <c r="E12" s="172"/>
      <c r="F12" s="57"/>
      <c r="G12" s="57"/>
      <c r="H12" s="57"/>
      <c r="I12" s="57"/>
      <c r="J12" s="224"/>
      <c r="K12" s="115"/>
    </row>
    <row r="13" spans="1:13" x14ac:dyDescent="0.25">
      <c r="A13" s="435"/>
      <c r="B13" s="438"/>
      <c r="C13" s="226"/>
      <c r="D13" s="57"/>
      <c r="E13" s="172"/>
      <c r="F13" s="57"/>
      <c r="G13" s="57"/>
      <c r="H13" s="57"/>
      <c r="I13" s="57"/>
      <c r="J13" s="224"/>
      <c r="K13" s="115"/>
    </row>
    <row r="14" spans="1:13" x14ac:dyDescent="0.25">
      <c r="A14" s="435"/>
      <c r="B14" s="438"/>
      <c r="C14" s="226"/>
      <c r="D14" s="57"/>
      <c r="E14" s="172"/>
      <c r="F14" s="57"/>
      <c r="G14" s="57"/>
      <c r="H14" s="57"/>
      <c r="I14" s="57"/>
      <c r="J14" s="224"/>
      <c r="K14" s="115"/>
    </row>
    <row r="15" spans="1:13" x14ac:dyDescent="0.25">
      <c r="A15" s="435"/>
      <c r="B15" s="438"/>
      <c r="C15" s="226"/>
      <c r="D15" s="57"/>
      <c r="E15" s="172"/>
      <c r="F15" s="57"/>
      <c r="G15" s="57"/>
      <c r="H15" s="57"/>
      <c r="I15" s="57"/>
      <c r="J15" s="224"/>
      <c r="K15" s="115"/>
    </row>
    <row r="16" spans="1:13" x14ac:dyDescent="0.25">
      <c r="A16" s="435"/>
      <c r="B16" s="438"/>
      <c r="C16" s="440" t="s">
        <v>154</v>
      </c>
      <c r="D16" s="441"/>
      <c r="E16" s="441"/>
      <c r="F16" s="441"/>
      <c r="G16" s="57"/>
      <c r="H16" s="57">
        <v>0</v>
      </c>
      <c r="I16" s="57" t="s">
        <v>18</v>
      </c>
      <c r="J16" s="77">
        <v>0</v>
      </c>
      <c r="K16" s="115" t="s">
        <v>18</v>
      </c>
    </row>
    <row r="17" spans="1:11" ht="57.75" customHeight="1" x14ac:dyDescent="0.25">
      <c r="A17" s="436"/>
      <c r="B17" s="439"/>
      <c r="C17" s="226"/>
      <c r="D17" s="57"/>
      <c r="E17" s="172"/>
      <c r="F17" s="57"/>
      <c r="G17" s="57"/>
      <c r="H17" s="57"/>
      <c r="I17" s="57"/>
      <c r="J17" s="224"/>
      <c r="K17" s="115"/>
    </row>
    <row r="18" spans="1:11" ht="52.5" customHeight="1" x14ac:dyDescent="0.25">
      <c r="A18" s="316" t="s">
        <v>279</v>
      </c>
      <c r="B18" s="416" t="s">
        <v>278</v>
      </c>
      <c r="C18" s="442"/>
      <c r="D18" s="442"/>
      <c r="E18" s="442"/>
      <c r="F18" s="442"/>
      <c r="G18" s="442"/>
      <c r="H18" s="442"/>
      <c r="I18" s="181"/>
      <c r="J18" s="31"/>
      <c r="K18" s="111"/>
    </row>
    <row r="19" spans="1:11" x14ac:dyDescent="0.25">
      <c r="A19" s="317"/>
      <c r="B19" s="417"/>
      <c r="C19" s="201"/>
      <c r="D19" s="213"/>
      <c r="E19" s="213"/>
      <c r="F19" s="213"/>
      <c r="G19" s="189"/>
      <c r="H19" s="189"/>
      <c r="I19" s="189"/>
      <c r="J19" s="22"/>
      <c r="K19" s="112"/>
    </row>
    <row r="20" spans="1:11" x14ac:dyDescent="0.25">
      <c r="A20" s="317"/>
      <c r="B20" s="417"/>
      <c r="C20" s="263"/>
      <c r="D20" s="263"/>
      <c r="E20" s="263"/>
      <c r="F20" s="213"/>
      <c r="G20" s="189"/>
      <c r="H20" s="189"/>
      <c r="I20" s="189"/>
      <c r="J20" s="22"/>
      <c r="K20" s="112"/>
    </row>
    <row r="21" spans="1:11" x14ac:dyDescent="0.25">
      <c r="A21" s="317"/>
      <c r="B21" s="417"/>
      <c r="C21" s="404"/>
      <c r="D21" s="404"/>
      <c r="E21" s="404"/>
      <c r="F21" s="404"/>
      <c r="G21" s="404"/>
      <c r="H21" s="189"/>
      <c r="I21" s="189"/>
      <c r="J21" s="22"/>
      <c r="K21" s="112"/>
    </row>
    <row r="22" spans="1:11" x14ac:dyDescent="0.25">
      <c r="A22" s="317"/>
      <c r="B22" s="417"/>
      <c r="C22" s="404"/>
      <c r="D22" s="404"/>
      <c r="E22" s="404"/>
      <c r="F22" s="170"/>
      <c r="G22" s="189"/>
      <c r="H22" s="189"/>
      <c r="I22" s="189"/>
      <c r="J22" s="22"/>
      <c r="K22" s="112"/>
    </row>
    <row r="23" spans="1:11" x14ac:dyDescent="0.25">
      <c r="A23" s="317"/>
      <c r="B23" s="417"/>
      <c r="C23" s="402"/>
      <c r="D23" s="402"/>
      <c r="E23" s="187"/>
      <c r="F23" s="187"/>
      <c r="G23" s="168"/>
      <c r="H23" s="189"/>
      <c r="I23" s="189"/>
      <c r="J23" s="22"/>
      <c r="K23" s="112"/>
    </row>
    <row r="24" spans="1:11" ht="32.25" customHeight="1" x14ac:dyDescent="0.25">
      <c r="A24" s="318"/>
      <c r="B24" s="418"/>
      <c r="C24" s="201"/>
      <c r="D24" s="189"/>
      <c r="E24" s="168"/>
      <c r="F24" s="189"/>
      <c r="G24" s="189"/>
      <c r="H24" s="189"/>
      <c r="I24" s="189"/>
      <c r="J24" s="22"/>
      <c r="K24" s="112"/>
    </row>
    <row r="25" spans="1:11" x14ac:dyDescent="0.25">
      <c r="A25" s="206" t="s">
        <v>272</v>
      </c>
      <c r="B25" s="174" t="s">
        <v>40</v>
      </c>
      <c r="C25" s="23"/>
      <c r="D25" s="189"/>
      <c r="E25" s="168"/>
      <c r="F25" s="189"/>
      <c r="G25" s="189"/>
      <c r="H25" s="189"/>
      <c r="I25" s="189"/>
      <c r="J25" s="22"/>
      <c r="K25" s="112"/>
    </row>
    <row r="26" spans="1:11" ht="24" customHeight="1" x14ac:dyDescent="0.25">
      <c r="A26" s="207"/>
      <c r="B26" s="38"/>
      <c r="C26" s="23">
        <v>22</v>
      </c>
      <c r="D26" s="189"/>
      <c r="E26" s="170" t="s">
        <v>41</v>
      </c>
      <c r="F26" s="189"/>
      <c r="G26" s="213"/>
      <c r="H26" s="443"/>
      <c r="I26" s="444"/>
      <c r="J26" s="443"/>
      <c r="K26" s="444"/>
    </row>
    <row r="27" spans="1:11" ht="24" customHeight="1" x14ac:dyDescent="0.25">
      <c r="A27" s="207"/>
      <c r="B27" s="38"/>
      <c r="C27" s="23">
        <f>C7</f>
        <v>500</v>
      </c>
      <c r="D27" s="189" t="s">
        <v>16</v>
      </c>
      <c r="E27" s="170">
        <f>C26</f>
        <v>22</v>
      </c>
      <c r="F27" s="189"/>
      <c r="G27" s="189" t="s">
        <v>21</v>
      </c>
      <c r="H27" s="170">
        <f>C27*E27</f>
        <v>11000</v>
      </c>
      <c r="I27" s="189" t="s">
        <v>3</v>
      </c>
      <c r="J27" s="77"/>
      <c r="K27" s="115"/>
    </row>
    <row r="28" spans="1:11" ht="24" customHeight="1" x14ac:dyDescent="0.25">
      <c r="A28" s="207"/>
      <c r="B28" s="38"/>
      <c r="C28" s="23" t="s">
        <v>42</v>
      </c>
      <c r="D28" s="189"/>
      <c r="E28" s="170">
        <f>H27</f>
        <v>11000</v>
      </c>
      <c r="F28" s="189"/>
      <c r="G28" s="189" t="s">
        <v>21</v>
      </c>
      <c r="H28" s="170">
        <f>H27*0.6</f>
        <v>6600</v>
      </c>
      <c r="I28" s="189" t="s">
        <v>3</v>
      </c>
      <c r="J28" s="77"/>
      <c r="K28" s="115"/>
    </row>
    <row r="29" spans="1:11" ht="24" customHeight="1" x14ac:dyDescent="0.25">
      <c r="A29" s="207"/>
      <c r="B29" s="38"/>
      <c r="C29" s="23"/>
      <c r="D29" s="189"/>
      <c r="E29" s="170"/>
      <c r="F29" s="189"/>
      <c r="G29" s="189"/>
      <c r="H29" s="170"/>
      <c r="I29" s="189"/>
      <c r="J29" s="77"/>
      <c r="K29" s="115"/>
    </row>
    <row r="30" spans="1:11" ht="24" customHeight="1" x14ac:dyDescent="0.25">
      <c r="A30" s="207"/>
      <c r="B30" s="38"/>
      <c r="C30" s="403" t="s">
        <v>43</v>
      </c>
      <c r="D30" s="404"/>
      <c r="E30" s="404"/>
      <c r="F30" s="110"/>
      <c r="G30" s="189"/>
      <c r="H30" s="189">
        <f>0.45*0.45*0.45</f>
        <v>9.1125000000000012E-2</v>
      </c>
      <c r="I30" s="189" t="s">
        <v>3</v>
      </c>
      <c r="J30" s="77"/>
      <c r="K30" s="115"/>
    </row>
    <row r="31" spans="1:11" ht="24" customHeight="1" x14ac:dyDescent="0.25">
      <c r="A31" s="207"/>
      <c r="B31" s="38"/>
      <c r="C31" s="403" t="s">
        <v>44</v>
      </c>
      <c r="D31" s="404"/>
      <c r="E31" s="404"/>
      <c r="F31" s="213"/>
      <c r="G31" s="213"/>
      <c r="H31" s="217">
        <f>H28/H30</f>
        <v>72427.983539094639</v>
      </c>
      <c r="I31" s="163" t="s">
        <v>18</v>
      </c>
      <c r="J31" s="253"/>
      <c r="K31" s="165"/>
    </row>
    <row r="32" spans="1:11" ht="24" customHeight="1" x14ac:dyDescent="0.25">
      <c r="A32" s="208"/>
      <c r="B32" s="41"/>
      <c r="C32" s="210"/>
      <c r="D32" s="211"/>
      <c r="E32" s="211" t="s">
        <v>232</v>
      </c>
      <c r="F32" s="16"/>
      <c r="G32" s="16"/>
      <c r="H32" s="36">
        <f>ROUNDUP(H31,0)</f>
        <v>72428</v>
      </c>
      <c r="I32" s="36" t="str">
        <f>I31</f>
        <v>Nos</v>
      </c>
      <c r="J32" s="193">
        <f>H32</f>
        <v>72428</v>
      </c>
      <c r="K32" s="113" t="s">
        <v>18</v>
      </c>
    </row>
    <row r="33" spans="1:11" ht="15" customHeight="1" x14ac:dyDescent="0.25">
      <c r="A33" s="207" t="s">
        <v>273</v>
      </c>
      <c r="B33" s="38" t="s">
        <v>46</v>
      </c>
      <c r="C33" s="388"/>
      <c r="D33" s="389"/>
      <c r="E33" s="389"/>
      <c r="F33" s="389"/>
      <c r="G33" s="389"/>
      <c r="H33" s="389"/>
      <c r="I33" s="390"/>
      <c r="J33" s="252"/>
      <c r="K33" s="114"/>
    </row>
    <row r="34" spans="1:11" ht="24" customHeight="1" x14ac:dyDescent="0.25">
      <c r="A34" s="207"/>
      <c r="B34" s="38"/>
      <c r="C34" s="23">
        <v>22</v>
      </c>
      <c r="D34" s="189"/>
      <c r="E34" s="170" t="s">
        <v>41</v>
      </c>
      <c r="F34" s="189"/>
      <c r="G34" s="213"/>
      <c r="H34" s="443"/>
      <c r="I34" s="444"/>
      <c r="J34" s="443"/>
      <c r="K34" s="444"/>
    </row>
    <row r="35" spans="1:11" ht="24" customHeight="1" x14ac:dyDescent="0.25">
      <c r="A35" s="207"/>
      <c r="B35" s="38"/>
      <c r="C35" s="23">
        <f>C7</f>
        <v>500</v>
      </c>
      <c r="D35" s="189" t="s">
        <v>16</v>
      </c>
      <c r="E35" s="170">
        <f>C34</f>
        <v>22</v>
      </c>
      <c r="F35" s="189"/>
      <c r="G35" s="189" t="s">
        <v>21</v>
      </c>
      <c r="H35" s="170">
        <f>C35*E35</f>
        <v>11000</v>
      </c>
      <c r="I35" s="189" t="s">
        <v>3</v>
      </c>
      <c r="J35" s="22"/>
      <c r="K35" s="112"/>
    </row>
    <row r="36" spans="1:11" ht="24" customHeight="1" x14ac:dyDescent="0.25">
      <c r="A36" s="207"/>
      <c r="B36" s="38"/>
      <c r="C36" s="23" t="s">
        <v>45</v>
      </c>
      <c r="D36" s="189"/>
      <c r="E36" s="170">
        <f>H35</f>
        <v>11000</v>
      </c>
      <c r="F36" s="189"/>
      <c r="G36" s="189" t="s">
        <v>21</v>
      </c>
      <c r="H36" s="170">
        <f>H35*0.4</f>
        <v>4400</v>
      </c>
      <c r="I36" s="189" t="s">
        <v>3</v>
      </c>
      <c r="J36" s="22"/>
      <c r="K36" s="112"/>
    </row>
    <row r="37" spans="1:11" ht="24" customHeight="1" x14ac:dyDescent="0.25">
      <c r="A37" s="207"/>
      <c r="B37" s="38"/>
      <c r="C37" s="403" t="s">
        <v>43</v>
      </c>
      <c r="D37" s="404"/>
      <c r="E37" s="404"/>
      <c r="F37" s="110"/>
      <c r="G37" s="189"/>
      <c r="H37" s="189">
        <f>0.35*0.35*0.35</f>
        <v>4.287499999999999E-2</v>
      </c>
      <c r="I37" s="189" t="s">
        <v>3</v>
      </c>
      <c r="J37" s="22"/>
      <c r="K37" s="112"/>
    </row>
    <row r="38" spans="1:11" ht="24" customHeight="1" x14ac:dyDescent="0.25">
      <c r="A38" s="207"/>
      <c r="B38" s="38"/>
      <c r="C38" s="403" t="s">
        <v>44</v>
      </c>
      <c r="D38" s="404"/>
      <c r="E38" s="404"/>
      <c r="F38" s="189"/>
      <c r="G38" s="189"/>
      <c r="H38" s="186">
        <f>H36/H37</f>
        <v>102623.90670553938</v>
      </c>
      <c r="I38" s="163" t="s">
        <v>18</v>
      </c>
      <c r="J38" s="164"/>
      <c r="K38" s="116"/>
    </row>
    <row r="39" spans="1:11" ht="24" customHeight="1" x14ac:dyDescent="0.25">
      <c r="A39" s="208"/>
      <c r="B39" s="41"/>
      <c r="C39" s="210"/>
      <c r="D39" s="211"/>
      <c r="E39" s="211" t="s">
        <v>232</v>
      </c>
      <c r="F39" s="16"/>
      <c r="G39" s="16"/>
      <c r="H39" s="36">
        <f>ROUNDUP(H38,0)</f>
        <v>102624</v>
      </c>
      <c r="I39" s="36"/>
      <c r="J39" s="193">
        <f>H39</f>
        <v>102624</v>
      </c>
      <c r="K39" s="113" t="s">
        <v>18</v>
      </c>
    </row>
    <row r="40" spans="1:11" ht="149.25" customHeight="1" x14ac:dyDescent="0.25">
      <c r="A40" s="320" t="s">
        <v>280</v>
      </c>
      <c r="B40" s="38" t="s">
        <v>275</v>
      </c>
      <c r="C40" s="314"/>
      <c r="D40" s="315"/>
      <c r="E40" s="315"/>
      <c r="F40" s="321"/>
      <c r="G40" s="321"/>
      <c r="H40" s="319"/>
      <c r="I40" s="319"/>
      <c r="J40" s="76"/>
      <c r="K40" s="112"/>
    </row>
    <row r="41" spans="1:11" ht="12.75" customHeight="1" x14ac:dyDescent="0.25">
      <c r="A41" s="207" t="s">
        <v>277</v>
      </c>
      <c r="B41" s="38" t="s">
        <v>160</v>
      </c>
      <c r="C41" s="388"/>
      <c r="D41" s="389"/>
      <c r="E41" s="389"/>
      <c r="F41" s="389"/>
      <c r="G41" s="389"/>
      <c r="H41" s="389"/>
      <c r="I41" s="390"/>
      <c r="J41" s="42"/>
      <c r="K41" s="114"/>
    </row>
    <row r="42" spans="1:11" ht="24" customHeight="1" x14ac:dyDescent="0.25">
      <c r="A42" s="207"/>
      <c r="B42" s="38"/>
      <c r="C42" s="169" t="s">
        <v>163</v>
      </c>
      <c r="D42" s="189" t="s">
        <v>21</v>
      </c>
      <c r="E42" s="240">
        <v>6.15</v>
      </c>
      <c r="F42" s="189" t="s">
        <v>6</v>
      </c>
      <c r="G42" s="189"/>
      <c r="H42" s="180"/>
      <c r="I42" s="186"/>
      <c r="J42" s="42"/>
      <c r="K42" s="114"/>
    </row>
    <row r="43" spans="1:11" ht="24" customHeight="1" x14ac:dyDescent="0.25">
      <c r="A43" s="207"/>
      <c r="B43" s="38"/>
      <c r="C43" s="169" t="s">
        <v>162</v>
      </c>
      <c r="D43" s="189" t="s">
        <v>21</v>
      </c>
      <c r="E43" s="170">
        <v>1.2</v>
      </c>
      <c r="F43" s="189" t="s">
        <v>6</v>
      </c>
      <c r="G43" s="189"/>
      <c r="H43" s="180"/>
      <c r="I43" s="186"/>
      <c r="J43" s="42"/>
      <c r="K43" s="114"/>
    </row>
    <row r="44" spans="1:11" ht="24" customHeight="1" x14ac:dyDescent="0.25">
      <c r="A44" s="207"/>
      <c r="B44" s="38"/>
      <c r="C44" s="169" t="s">
        <v>133</v>
      </c>
      <c r="D44" s="189" t="s">
        <v>21</v>
      </c>
      <c r="E44" s="170">
        <f>E42+E43</f>
        <v>7.3500000000000005</v>
      </c>
      <c r="F44" s="189"/>
      <c r="G44" s="189"/>
      <c r="H44" s="180"/>
      <c r="I44" s="186"/>
      <c r="J44" s="42"/>
      <c r="K44" s="114"/>
    </row>
    <row r="45" spans="1:11" ht="24" customHeight="1" x14ac:dyDescent="0.25">
      <c r="A45" s="207"/>
      <c r="B45" s="38"/>
      <c r="C45" s="169" t="s">
        <v>39</v>
      </c>
      <c r="D45" s="189"/>
      <c r="E45" s="170"/>
      <c r="F45" s="189"/>
      <c r="G45" s="189"/>
      <c r="H45" s="180"/>
      <c r="I45" s="186"/>
      <c r="J45" s="42"/>
      <c r="K45" s="114"/>
    </row>
    <row r="46" spans="1:11" ht="24" customHeight="1" x14ac:dyDescent="0.25">
      <c r="A46" s="207"/>
      <c r="B46" s="38"/>
      <c r="C46" s="169">
        <f>C7</f>
        <v>500</v>
      </c>
      <c r="D46" s="170" t="s">
        <v>16</v>
      </c>
      <c r="E46" s="170">
        <f>E44</f>
        <v>7.3500000000000005</v>
      </c>
      <c r="F46" s="189"/>
      <c r="G46" s="189" t="s">
        <v>21</v>
      </c>
      <c r="H46" s="180">
        <f>C46*E46</f>
        <v>3675.0000000000005</v>
      </c>
      <c r="I46" s="186" t="s">
        <v>38</v>
      </c>
      <c r="J46" s="42"/>
      <c r="K46" s="114"/>
    </row>
    <row r="47" spans="1:11" ht="24" customHeight="1" x14ac:dyDescent="0.25">
      <c r="A47" s="207"/>
      <c r="B47" s="38"/>
      <c r="C47" s="401" t="s">
        <v>161</v>
      </c>
      <c r="D47" s="402"/>
      <c r="E47" s="402"/>
      <c r="F47" s="402"/>
      <c r="G47" s="189" t="s">
        <v>21</v>
      </c>
      <c r="H47" s="180">
        <f>0.4^2</f>
        <v>0.16000000000000003</v>
      </c>
      <c r="I47" s="186" t="s">
        <v>38</v>
      </c>
      <c r="J47" s="42"/>
      <c r="K47" s="114"/>
    </row>
    <row r="48" spans="1:11" ht="24" customHeight="1" x14ac:dyDescent="0.25">
      <c r="A48" s="207"/>
      <c r="B48" s="38"/>
      <c r="C48" s="403" t="s">
        <v>44</v>
      </c>
      <c r="D48" s="404"/>
      <c r="E48" s="404"/>
      <c r="F48" s="189"/>
      <c r="G48" s="189"/>
      <c r="H48" s="180">
        <f>H46/H47</f>
        <v>22968.75</v>
      </c>
      <c r="I48" s="186" t="s">
        <v>18</v>
      </c>
      <c r="J48" s="42"/>
      <c r="K48" s="114"/>
    </row>
    <row r="49" spans="1:11" ht="24" customHeight="1" x14ac:dyDescent="0.25">
      <c r="A49" s="207"/>
      <c r="B49" s="38"/>
      <c r="C49" s="169"/>
      <c r="D49" s="170"/>
      <c r="E49" s="170" t="s">
        <v>232</v>
      </c>
      <c r="F49" s="189"/>
      <c r="G49" s="189"/>
      <c r="H49" s="180">
        <f>ROUNDUP(H48,0)</f>
        <v>22969</v>
      </c>
      <c r="I49" s="186" t="s">
        <v>18</v>
      </c>
      <c r="J49" s="42"/>
      <c r="K49" s="114"/>
    </row>
    <row r="50" spans="1:11" ht="24" customHeight="1" x14ac:dyDescent="0.25">
      <c r="A50" s="207"/>
      <c r="B50" s="38"/>
      <c r="C50" s="169" t="s">
        <v>164</v>
      </c>
      <c r="D50" s="170"/>
      <c r="E50" s="170"/>
      <c r="F50" s="189"/>
      <c r="G50" s="189"/>
      <c r="H50" s="180"/>
      <c r="I50" s="186"/>
      <c r="J50" s="42"/>
      <c r="K50" s="114"/>
    </row>
    <row r="51" spans="1:11" ht="24" customHeight="1" x14ac:dyDescent="0.25">
      <c r="A51" s="207"/>
      <c r="B51" s="38"/>
      <c r="C51" s="188">
        <f>C7</f>
        <v>500</v>
      </c>
      <c r="D51" s="170" t="s">
        <v>165</v>
      </c>
      <c r="E51" s="170">
        <v>0.4</v>
      </c>
      <c r="F51" s="189"/>
      <c r="G51" s="189" t="s">
        <v>21</v>
      </c>
      <c r="H51" s="51">
        <f>C51/E51</f>
        <v>1250</v>
      </c>
      <c r="I51" s="186" t="s">
        <v>166</v>
      </c>
      <c r="J51" s="42"/>
      <c r="K51" s="114"/>
    </row>
    <row r="52" spans="1:11" ht="24" customHeight="1" x14ac:dyDescent="0.25">
      <c r="A52" s="207"/>
      <c r="B52" s="38"/>
      <c r="C52" s="188"/>
      <c r="D52" s="170"/>
      <c r="E52" s="170"/>
      <c r="F52" s="189"/>
      <c r="G52" s="189"/>
      <c r="H52" s="51"/>
      <c r="I52" s="39"/>
      <c r="J52" s="42"/>
      <c r="K52" s="114"/>
    </row>
    <row r="53" spans="1:11" ht="24" customHeight="1" x14ac:dyDescent="0.25">
      <c r="A53" s="207"/>
      <c r="B53" s="38"/>
      <c r="C53" s="403" t="s">
        <v>157</v>
      </c>
      <c r="D53" s="404"/>
      <c r="E53" s="404"/>
      <c r="F53" s="189"/>
      <c r="G53" s="189"/>
      <c r="H53" s="180">
        <f>H49+H51</f>
        <v>24219</v>
      </c>
      <c r="I53" s="186" t="s">
        <v>18</v>
      </c>
      <c r="J53" s="42"/>
      <c r="K53" s="114"/>
    </row>
    <row r="54" spans="1:11" ht="24" customHeight="1" x14ac:dyDescent="0.25">
      <c r="A54" s="207"/>
      <c r="B54" s="38"/>
      <c r="C54" s="395" t="s">
        <v>222</v>
      </c>
      <c r="D54" s="396"/>
      <c r="E54" s="396"/>
      <c r="F54" s="175"/>
      <c r="G54" s="16"/>
      <c r="H54" s="161">
        <f>H53*0.05</f>
        <v>1210.95</v>
      </c>
      <c r="I54" s="162" t="s">
        <v>18</v>
      </c>
      <c r="J54" s="42"/>
      <c r="K54" s="114"/>
    </row>
    <row r="55" spans="1:11" ht="24" customHeight="1" x14ac:dyDescent="0.25">
      <c r="A55" s="207"/>
      <c r="B55" s="38"/>
      <c r="C55" s="395" t="s">
        <v>233</v>
      </c>
      <c r="D55" s="396"/>
      <c r="E55" s="396"/>
      <c r="F55" s="168"/>
      <c r="G55" s="189"/>
      <c r="H55" s="51">
        <f>H53-H54</f>
        <v>23008.05</v>
      </c>
      <c r="I55" s="186" t="s">
        <v>18</v>
      </c>
      <c r="J55" s="76">
        <f>H55</f>
        <v>23008.05</v>
      </c>
      <c r="K55" s="163" t="s">
        <v>18</v>
      </c>
    </row>
    <row r="56" spans="1:11" ht="24" customHeight="1" x14ac:dyDescent="0.25">
      <c r="A56" s="473" t="s">
        <v>245</v>
      </c>
      <c r="B56" s="474" t="s">
        <v>167</v>
      </c>
      <c r="C56" s="431"/>
      <c r="D56" s="431"/>
      <c r="E56" s="185"/>
      <c r="F56" s="26"/>
      <c r="G56" s="26"/>
      <c r="H56" s="26"/>
      <c r="I56" s="254"/>
      <c r="J56" s="21"/>
      <c r="K56" s="111"/>
    </row>
    <row r="57" spans="1:11" ht="24" customHeight="1" x14ac:dyDescent="0.25">
      <c r="A57" s="473"/>
      <c r="B57" s="474"/>
      <c r="C57" s="475"/>
      <c r="D57" s="475"/>
      <c r="E57" s="475"/>
      <c r="F57" s="475"/>
      <c r="G57" s="475"/>
      <c r="H57" s="475"/>
      <c r="I57" s="163"/>
      <c r="J57" s="19"/>
      <c r="K57" s="112"/>
    </row>
    <row r="58" spans="1:11" x14ac:dyDescent="0.25">
      <c r="A58" s="473"/>
      <c r="B58" s="474"/>
      <c r="C58" s="199"/>
      <c r="D58" s="46"/>
      <c r="E58" s="47"/>
      <c r="F58" s="117"/>
      <c r="G58" s="180"/>
      <c r="H58" s="186"/>
      <c r="I58" s="163"/>
      <c r="J58" s="19"/>
      <c r="K58" s="112"/>
    </row>
    <row r="59" spans="1:11" x14ac:dyDescent="0.25">
      <c r="A59" s="473"/>
      <c r="B59" s="474"/>
      <c r="C59" s="433"/>
      <c r="D59" s="433"/>
      <c r="E59" s="433"/>
      <c r="F59" s="19"/>
      <c r="G59" s="19"/>
      <c r="H59" s="186"/>
      <c r="I59" s="163"/>
      <c r="J59" s="19"/>
      <c r="K59" s="112"/>
    </row>
    <row r="60" spans="1:11" ht="12.75" customHeight="1" x14ac:dyDescent="0.25">
      <c r="A60" s="473"/>
      <c r="B60" s="474"/>
      <c r="C60" s="476" t="s">
        <v>56</v>
      </c>
      <c r="D60" s="476"/>
      <c r="E60" s="180"/>
      <c r="F60" s="19"/>
      <c r="G60" s="19"/>
      <c r="H60" s="186"/>
      <c r="I60" s="163"/>
      <c r="J60" s="19"/>
      <c r="K60" s="112"/>
    </row>
    <row r="61" spans="1:11" ht="14.25" customHeight="1" x14ac:dyDescent="0.25">
      <c r="A61" s="473"/>
      <c r="B61" s="474"/>
      <c r="C61" s="477" t="s">
        <v>168</v>
      </c>
      <c r="D61" s="477"/>
      <c r="E61" s="48">
        <f>J55</f>
        <v>23008.05</v>
      </c>
      <c r="F61" s="184"/>
      <c r="G61" s="49" t="s">
        <v>16</v>
      </c>
      <c r="H61" s="118">
        <f>0.4*0.4*0.2</f>
        <v>3.2000000000000008E-2</v>
      </c>
      <c r="I61" s="255" t="s">
        <v>21</v>
      </c>
      <c r="J61" s="184"/>
      <c r="K61" s="119"/>
    </row>
    <row r="62" spans="1:11" ht="12" customHeight="1" x14ac:dyDescent="0.25">
      <c r="A62" s="473"/>
      <c r="B62" s="474"/>
      <c r="C62" s="204"/>
      <c r="D62" s="180" t="s">
        <v>231</v>
      </c>
      <c r="E62" s="180">
        <f>E61*H61</f>
        <v>736.25760000000014</v>
      </c>
      <c r="F62" s="19" t="s">
        <v>3</v>
      </c>
      <c r="G62" s="50"/>
      <c r="H62" s="51"/>
      <c r="I62" s="163"/>
      <c r="J62" s="19"/>
      <c r="K62" s="112"/>
    </row>
    <row r="63" spans="1:11" x14ac:dyDescent="0.25">
      <c r="A63" s="85" t="s">
        <v>50</v>
      </c>
      <c r="B63" s="287" t="s">
        <v>49</v>
      </c>
      <c r="C63" s="463" t="s">
        <v>251</v>
      </c>
      <c r="D63" s="464"/>
      <c r="E63" s="464">
        <f>E62</f>
        <v>736.25760000000014</v>
      </c>
      <c r="F63" s="465"/>
      <c r="G63" s="282" t="s">
        <v>231</v>
      </c>
      <c r="H63" s="289">
        <f>E62*0.3</f>
        <v>220.87728000000004</v>
      </c>
      <c r="I63" s="310" t="s">
        <v>5</v>
      </c>
      <c r="J63" s="311">
        <f>H63</f>
        <v>220.87728000000004</v>
      </c>
      <c r="K63" s="279" t="s">
        <v>3</v>
      </c>
    </row>
    <row r="64" spans="1:11" ht="15" customHeight="1" x14ac:dyDescent="0.25">
      <c r="A64" s="85" t="s">
        <v>53</v>
      </c>
      <c r="B64" s="153" t="s">
        <v>54</v>
      </c>
      <c r="C64" s="423" t="s">
        <v>252</v>
      </c>
      <c r="D64" s="424"/>
      <c r="E64" s="424">
        <f>E62</f>
        <v>736.25760000000014</v>
      </c>
      <c r="F64" s="424"/>
      <c r="G64" s="213" t="s">
        <v>231</v>
      </c>
      <c r="H64" s="204">
        <f>E64*0.7</f>
        <v>515.3803200000001</v>
      </c>
      <c r="I64" s="288" t="s">
        <v>5</v>
      </c>
      <c r="J64" s="19">
        <f>H64</f>
        <v>515.3803200000001</v>
      </c>
      <c r="K64" s="113" t="s">
        <v>3</v>
      </c>
    </row>
    <row r="65" spans="1:11" ht="24" customHeight="1" x14ac:dyDescent="0.25">
      <c r="A65" s="397" t="s">
        <v>246</v>
      </c>
      <c r="B65" s="467" t="s">
        <v>234</v>
      </c>
      <c r="C65" s="490"/>
      <c r="D65" s="431"/>
      <c r="E65" s="185"/>
      <c r="F65" s="26"/>
      <c r="G65" s="26"/>
      <c r="H65" s="26"/>
      <c r="I65" s="26"/>
      <c r="J65" s="32"/>
      <c r="K65" s="111"/>
    </row>
    <row r="66" spans="1:11" x14ac:dyDescent="0.25">
      <c r="A66" s="398"/>
      <c r="B66" s="468"/>
      <c r="C66" s="410"/>
      <c r="D66" s="475"/>
      <c r="E66" s="475"/>
      <c r="F66" s="475"/>
      <c r="G66" s="475"/>
      <c r="H66" s="475"/>
      <c r="I66" s="186"/>
      <c r="J66" s="33"/>
      <c r="K66" s="112"/>
    </row>
    <row r="67" spans="1:11" x14ac:dyDescent="0.25">
      <c r="A67" s="398"/>
      <c r="B67" s="468"/>
      <c r="C67" s="182"/>
      <c r="D67" s="46"/>
      <c r="E67" s="47"/>
      <c r="F67" s="117"/>
      <c r="G67" s="180"/>
      <c r="H67" s="186"/>
      <c r="I67" s="186"/>
      <c r="J67" s="33"/>
      <c r="K67" s="112"/>
    </row>
    <row r="68" spans="1:11" x14ac:dyDescent="0.25">
      <c r="A68" s="398"/>
      <c r="B68" s="468"/>
      <c r="C68" s="120"/>
      <c r="D68" s="110"/>
      <c r="E68" s="110"/>
      <c r="F68" s="110"/>
      <c r="G68" s="110"/>
      <c r="H68" s="110"/>
      <c r="I68" s="110"/>
      <c r="J68" s="33"/>
      <c r="K68" s="112"/>
    </row>
    <row r="69" spans="1:11" x14ac:dyDescent="0.25">
      <c r="A69" s="398"/>
      <c r="B69" s="468"/>
      <c r="C69" s="120"/>
      <c r="D69" s="110"/>
      <c r="E69" s="110"/>
      <c r="F69" s="110"/>
      <c r="G69" s="110"/>
      <c r="H69" s="110"/>
      <c r="I69" s="110"/>
      <c r="J69" s="33"/>
      <c r="K69" s="112"/>
    </row>
    <row r="70" spans="1:11" ht="130.5" customHeight="1" x14ac:dyDescent="0.25">
      <c r="A70" s="398"/>
      <c r="B70" s="468"/>
      <c r="C70" s="120"/>
      <c r="D70" s="110"/>
      <c r="E70" s="110"/>
      <c r="F70" s="110"/>
      <c r="G70" s="110"/>
      <c r="H70" s="110"/>
      <c r="I70" s="110"/>
      <c r="J70" s="33"/>
      <c r="K70" s="112"/>
    </row>
    <row r="71" spans="1:11" x14ac:dyDescent="0.25">
      <c r="A71" s="398"/>
      <c r="B71" s="468"/>
      <c r="C71" s="478" t="s">
        <v>56</v>
      </c>
      <c r="D71" s="476"/>
      <c r="E71" s="180"/>
      <c r="F71" s="19"/>
      <c r="G71" s="19"/>
      <c r="H71" s="186"/>
      <c r="I71" s="186"/>
      <c r="J71" s="33"/>
      <c r="K71" s="112"/>
    </row>
    <row r="72" spans="1:11" ht="15" customHeight="1" x14ac:dyDescent="0.25">
      <c r="A72" s="398"/>
      <c r="B72" s="468"/>
      <c r="C72" s="479" t="s">
        <v>51</v>
      </c>
      <c r="D72" s="477"/>
      <c r="E72" s="48">
        <f>J32</f>
        <v>72428</v>
      </c>
      <c r="F72" s="184"/>
      <c r="G72" s="49" t="s">
        <v>16</v>
      </c>
      <c r="H72" s="118">
        <v>9.1124999999999998E-2</v>
      </c>
      <c r="I72" s="53" t="s">
        <v>21</v>
      </c>
      <c r="J72" s="79"/>
      <c r="K72" s="112"/>
    </row>
    <row r="73" spans="1:11" ht="15" customHeight="1" x14ac:dyDescent="0.25">
      <c r="A73" s="398"/>
      <c r="B73" s="468"/>
      <c r="C73" s="197"/>
      <c r="D73" s="198"/>
      <c r="E73" s="281" t="s">
        <v>231</v>
      </c>
      <c r="F73" s="466">
        <f>E72*H72</f>
        <v>6600.0014999999994</v>
      </c>
      <c r="G73" s="466"/>
      <c r="H73" s="118" t="s">
        <v>3</v>
      </c>
      <c r="I73" s="53"/>
      <c r="J73" s="79"/>
      <c r="K73" s="112"/>
    </row>
    <row r="74" spans="1:11" ht="24" customHeight="1" x14ac:dyDescent="0.25">
      <c r="A74" s="398"/>
      <c r="B74" s="468"/>
      <c r="C74" s="479" t="s">
        <v>52</v>
      </c>
      <c r="D74" s="477"/>
      <c r="E74" s="48">
        <f>J39</f>
        <v>102624</v>
      </c>
      <c r="F74" s="184"/>
      <c r="G74" s="49" t="s">
        <v>16</v>
      </c>
      <c r="H74" s="118">
        <f>0.35^3</f>
        <v>4.287499999999999E-2</v>
      </c>
      <c r="I74" s="53"/>
      <c r="J74" s="79"/>
      <c r="K74" s="112"/>
    </row>
    <row r="75" spans="1:11" x14ac:dyDescent="0.25">
      <c r="A75" s="398"/>
      <c r="B75" s="468"/>
      <c r="C75" s="179"/>
      <c r="D75" s="180"/>
      <c r="E75" s="219" t="s">
        <v>231</v>
      </c>
      <c r="F75" s="480">
        <f>E74*H74</f>
        <v>4400.003999999999</v>
      </c>
      <c r="G75" s="480"/>
      <c r="H75" s="51" t="s">
        <v>3</v>
      </c>
      <c r="I75" s="186"/>
      <c r="J75" s="55"/>
      <c r="K75" s="112"/>
    </row>
    <row r="76" spans="1:11" x14ac:dyDescent="0.25">
      <c r="A76" s="398"/>
      <c r="B76" s="468"/>
      <c r="C76" s="203"/>
      <c r="D76" s="204"/>
      <c r="E76" s="219"/>
      <c r="F76" s="199"/>
      <c r="G76" s="199"/>
      <c r="H76" s="51"/>
      <c r="I76" s="217"/>
      <c r="J76" s="55"/>
      <c r="K76" s="112"/>
    </row>
    <row r="77" spans="1:11" x14ac:dyDescent="0.25">
      <c r="A77" s="415"/>
      <c r="B77" s="469"/>
      <c r="C77" s="470" t="s">
        <v>260</v>
      </c>
      <c r="D77" s="471"/>
      <c r="E77" s="471"/>
      <c r="F77" s="472">
        <f>F73+F75</f>
        <v>11000.005499999999</v>
      </c>
      <c r="G77" s="472"/>
      <c r="H77" s="51" t="s">
        <v>3</v>
      </c>
      <c r="I77" s="217"/>
      <c r="J77" s="55"/>
      <c r="K77" s="112"/>
    </row>
    <row r="78" spans="1:11" ht="22.5" customHeight="1" x14ac:dyDescent="0.25">
      <c r="A78" s="85" t="s">
        <v>142</v>
      </c>
      <c r="B78" s="153" t="s">
        <v>49</v>
      </c>
      <c r="C78" s="492" t="s">
        <v>146</v>
      </c>
      <c r="D78" s="493"/>
      <c r="E78" s="284">
        <f>F77</f>
        <v>11000.005499999999</v>
      </c>
      <c r="F78" s="491" t="s">
        <v>231</v>
      </c>
      <c r="G78" s="491"/>
      <c r="H78" s="283">
        <f>F77*0.3</f>
        <v>3300.0016499999997</v>
      </c>
      <c r="I78" s="256" t="s">
        <v>3</v>
      </c>
      <c r="J78" s="285">
        <f>H78</f>
        <v>3300.0016499999997</v>
      </c>
      <c r="K78" s="279" t="s">
        <v>5</v>
      </c>
    </row>
    <row r="79" spans="1:11" x14ac:dyDescent="0.25">
      <c r="A79" s="206" t="s">
        <v>55</v>
      </c>
      <c r="B79" s="45" t="s">
        <v>54</v>
      </c>
      <c r="C79" s="179"/>
      <c r="D79" s="180"/>
      <c r="E79" s="180"/>
      <c r="F79" s="19"/>
      <c r="G79" s="19"/>
      <c r="H79" s="35"/>
      <c r="I79" s="52"/>
      <c r="J79" s="33"/>
      <c r="K79" s="112"/>
    </row>
    <row r="80" spans="1:11" ht="17.25" customHeight="1" x14ac:dyDescent="0.25">
      <c r="A80" s="206"/>
      <c r="B80" s="45"/>
      <c r="C80" s="478" t="s">
        <v>145</v>
      </c>
      <c r="D80" s="476"/>
      <c r="E80" s="183">
        <f>E78</f>
        <v>11000.005499999999</v>
      </c>
      <c r="F80" s="50" t="s">
        <v>21</v>
      </c>
      <c r="G80" s="50"/>
      <c r="H80" s="35">
        <f>E80*0.7</f>
        <v>7700.0038499999991</v>
      </c>
      <c r="I80" s="186" t="s">
        <v>3</v>
      </c>
      <c r="J80" s="55">
        <f>H80</f>
        <v>7700.0038499999991</v>
      </c>
      <c r="K80" s="112" t="s">
        <v>5</v>
      </c>
    </row>
    <row r="81" spans="1:11" ht="24" customHeight="1" x14ac:dyDescent="0.25">
      <c r="A81" s="397" t="s">
        <v>247</v>
      </c>
      <c r="B81" s="416" t="s">
        <v>253</v>
      </c>
      <c r="C81" s="166"/>
      <c r="D81" s="26"/>
      <c r="E81" s="26"/>
      <c r="F81" s="26"/>
      <c r="G81" s="26"/>
      <c r="H81" s="26"/>
      <c r="I81" s="26"/>
      <c r="J81" s="32"/>
      <c r="K81" s="111"/>
    </row>
    <row r="82" spans="1:11" ht="8.25" customHeight="1" x14ac:dyDescent="0.25">
      <c r="A82" s="398"/>
      <c r="B82" s="417"/>
      <c r="C82" s="433"/>
      <c r="D82" s="433"/>
      <c r="E82" s="433"/>
      <c r="F82" s="186"/>
      <c r="G82" s="186"/>
      <c r="H82" s="186"/>
      <c r="I82" s="186"/>
      <c r="J82" s="33"/>
      <c r="K82" s="112"/>
    </row>
    <row r="83" spans="1:11" x14ac:dyDescent="0.25">
      <c r="A83" s="398"/>
      <c r="B83" s="417"/>
      <c r="C83" s="433"/>
      <c r="D83" s="433"/>
      <c r="E83" s="433"/>
      <c r="F83" s="433"/>
      <c r="G83" s="433"/>
      <c r="H83" s="186"/>
      <c r="I83" s="186"/>
      <c r="J83" s="33"/>
      <c r="K83" s="112"/>
    </row>
    <row r="84" spans="1:11" ht="10.5" customHeight="1" x14ac:dyDescent="0.25">
      <c r="A84" s="398"/>
      <c r="B84" s="417"/>
      <c r="C84" s="433"/>
      <c r="D84" s="433"/>
      <c r="E84" s="433"/>
      <c r="F84" s="180"/>
      <c r="G84" s="186"/>
      <c r="H84" s="186"/>
      <c r="I84" s="186"/>
      <c r="J84" s="33"/>
      <c r="K84" s="112"/>
    </row>
    <row r="85" spans="1:11" ht="9" customHeight="1" x14ac:dyDescent="0.25">
      <c r="A85" s="398"/>
      <c r="B85" s="417"/>
      <c r="C85" s="476"/>
      <c r="D85" s="476"/>
      <c r="E85" s="50"/>
      <c r="F85" s="50"/>
      <c r="G85" s="183"/>
      <c r="H85" s="186"/>
      <c r="I85" s="186"/>
      <c r="J85" s="33"/>
      <c r="K85" s="112"/>
    </row>
    <row r="86" spans="1:11" ht="7.5" customHeight="1" x14ac:dyDescent="0.25">
      <c r="A86" s="398"/>
      <c r="B86" s="417"/>
      <c r="C86" s="178"/>
      <c r="D86" s="186"/>
      <c r="E86" s="183"/>
      <c r="F86" s="186"/>
      <c r="G86" s="186"/>
      <c r="H86" s="186"/>
      <c r="I86" s="163"/>
      <c r="J86" s="19"/>
      <c r="K86" s="112"/>
    </row>
    <row r="87" spans="1:11" ht="26.25" customHeight="1" x14ac:dyDescent="0.25">
      <c r="A87" s="398"/>
      <c r="B87" s="417"/>
      <c r="C87" s="389"/>
      <c r="D87" s="389"/>
      <c r="E87" s="389"/>
      <c r="F87" s="389"/>
      <c r="G87" s="389"/>
      <c r="H87" s="389"/>
      <c r="I87" s="390"/>
      <c r="J87" s="22"/>
      <c r="K87" s="112"/>
    </row>
    <row r="88" spans="1:11" ht="12.75" customHeight="1" x14ac:dyDescent="0.25">
      <c r="A88" s="398"/>
      <c r="B88" s="417"/>
      <c r="C88" s="404"/>
      <c r="D88" s="404"/>
      <c r="E88" s="404"/>
      <c r="F88" s="404"/>
      <c r="G88" s="404"/>
      <c r="H88" s="404"/>
      <c r="I88" s="189"/>
      <c r="J88" s="22"/>
      <c r="K88" s="112"/>
    </row>
    <row r="89" spans="1:11" ht="17.25" customHeight="1" x14ac:dyDescent="0.25">
      <c r="A89" s="398"/>
      <c r="B89" s="417"/>
      <c r="C89" s="167" t="s">
        <v>57</v>
      </c>
      <c r="D89" s="189"/>
      <c r="E89" s="168">
        <f>C7</f>
        <v>500</v>
      </c>
      <c r="F89" s="189" t="s">
        <v>6</v>
      </c>
      <c r="G89" s="189"/>
      <c r="H89" s="189"/>
      <c r="I89" s="189"/>
      <c r="J89" s="22"/>
      <c r="K89" s="112"/>
    </row>
    <row r="90" spans="1:11" ht="17.25" customHeight="1" x14ac:dyDescent="0.25">
      <c r="A90" s="398"/>
      <c r="B90" s="417"/>
      <c r="C90" s="167">
        <v>32</v>
      </c>
      <c r="D90" s="189"/>
      <c r="E90" s="170" t="s">
        <v>41</v>
      </c>
      <c r="F90" s="189"/>
      <c r="G90" s="189"/>
      <c r="H90" s="189"/>
      <c r="I90" s="189"/>
      <c r="J90" s="22"/>
      <c r="K90" s="112"/>
    </row>
    <row r="91" spans="1:11" ht="24.75" customHeight="1" x14ac:dyDescent="0.25">
      <c r="A91" s="415"/>
      <c r="B91" s="417"/>
      <c r="C91" s="167">
        <f>E89</f>
        <v>500</v>
      </c>
      <c r="D91" s="189" t="s">
        <v>16</v>
      </c>
      <c r="E91" s="170">
        <f>C90</f>
        <v>32</v>
      </c>
      <c r="F91" s="189"/>
      <c r="G91" s="189" t="s">
        <v>21</v>
      </c>
      <c r="H91" s="170">
        <f>C91*E91</f>
        <v>16000</v>
      </c>
      <c r="I91" s="189" t="s">
        <v>3</v>
      </c>
      <c r="J91" s="22"/>
      <c r="K91" s="112"/>
    </row>
    <row r="92" spans="1:11" ht="17.25" customHeight="1" x14ac:dyDescent="0.25">
      <c r="A92" s="205" t="s">
        <v>169</v>
      </c>
      <c r="B92" s="416" t="s">
        <v>254</v>
      </c>
      <c r="C92" s="403" t="s">
        <v>171</v>
      </c>
      <c r="D92" s="404"/>
      <c r="E92" s="404"/>
      <c r="F92" s="404"/>
      <c r="G92" s="404"/>
      <c r="H92" s="189">
        <v>0.1333</v>
      </c>
      <c r="I92" s="54" t="s">
        <v>5</v>
      </c>
      <c r="J92" s="22"/>
      <c r="K92" s="112"/>
    </row>
    <row r="93" spans="1:11" ht="17.25" customHeight="1" x14ac:dyDescent="0.25">
      <c r="A93" s="28"/>
      <c r="B93" s="417"/>
      <c r="C93" s="169"/>
      <c r="D93" s="170"/>
      <c r="E93" s="170"/>
      <c r="F93" s="170"/>
      <c r="G93" s="170" t="s">
        <v>21</v>
      </c>
      <c r="H93" s="189">
        <f>H91/H92</f>
        <v>120030.00750187547</v>
      </c>
      <c r="I93" s="54" t="s">
        <v>18</v>
      </c>
      <c r="J93" s="22"/>
      <c r="K93" s="112"/>
    </row>
    <row r="94" spans="1:11" ht="15" customHeight="1" x14ac:dyDescent="0.25">
      <c r="A94" s="28"/>
      <c r="B94" s="417"/>
      <c r="C94" s="23"/>
      <c r="D94" s="189"/>
      <c r="E94" s="168"/>
      <c r="F94" s="489" t="s">
        <v>232</v>
      </c>
      <c r="G94" s="489"/>
      <c r="H94" s="189">
        <f>ROUNDUP(H93,0)</f>
        <v>120031</v>
      </c>
      <c r="I94" s="192" t="s">
        <v>18</v>
      </c>
      <c r="J94" s="110"/>
      <c r="K94" s="116"/>
    </row>
    <row r="95" spans="1:11" ht="17.25" customHeight="1" x14ac:dyDescent="0.25">
      <c r="A95" s="28"/>
      <c r="B95" s="173"/>
      <c r="C95" s="401" t="s">
        <v>235</v>
      </c>
      <c r="D95" s="402"/>
      <c r="E95" s="402"/>
      <c r="F95" s="402"/>
      <c r="G95" s="167"/>
      <c r="H95" s="189"/>
      <c r="I95" s="189"/>
      <c r="J95" s="56"/>
      <c r="K95" s="112"/>
    </row>
    <row r="96" spans="1:11" ht="17.25" customHeight="1" x14ac:dyDescent="0.25">
      <c r="A96" s="28"/>
      <c r="B96" s="173"/>
      <c r="C96" s="23"/>
      <c r="D96" s="189"/>
      <c r="E96" s="167" t="s">
        <v>231</v>
      </c>
      <c r="F96" s="402" t="s">
        <v>287</v>
      </c>
      <c r="G96" s="402"/>
      <c r="H96" s="402"/>
      <c r="I96" s="419"/>
      <c r="J96" s="56"/>
      <c r="K96" s="112"/>
    </row>
    <row r="97" spans="1:13" ht="17.25" customHeight="1" x14ac:dyDescent="0.25">
      <c r="A97" s="28"/>
      <c r="B97" s="173"/>
      <c r="C97" s="23"/>
      <c r="D97" s="189"/>
      <c r="E97" s="167" t="s">
        <v>231</v>
      </c>
      <c r="F97" s="402">
        <f>(E89/0.7)*2*3*2</f>
        <v>8571.4285714285725</v>
      </c>
      <c r="G97" s="402"/>
      <c r="H97" s="189" t="str">
        <f>I93</f>
        <v>Nos</v>
      </c>
      <c r="I97" s="189"/>
      <c r="J97" s="56"/>
      <c r="K97" s="112"/>
    </row>
    <row r="98" spans="1:13" ht="17.25" customHeight="1" x14ac:dyDescent="0.25">
      <c r="A98" s="28"/>
      <c r="B98" s="173"/>
      <c r="C98" s="23"/>
      <c r="D98" s="189"/>
      <c r="E98" s="168" t="s">
        <v>236</v>
      </c>
      <c r="F98" s="402">
        <f>ROUNDUP(F97,0)</f>
        <v>8572</v>
      </c>
      <c r="G98" s="402"/>
      <c r="H98" s="189" t="str">
        <f>H97</f>
        <v>Nos</v>
      </c>
      <c r="I98" s="148"/>
      <c r="J98" s="110"/>
      <c r="K98" s="116"/>
    </row>
    <row r="99" spans="1:13" ht="17.25" customHeight="1" x14ac:dyDescent="0.25">
      <c r="A99" s="28"/>
      <c r="B99" s="173"/>
      <c r="C99" s="23"/>
      <c r="D99" s="189"/>
      <c r="E99" s="489" t="s">
        <v>233</v>
      </c>
      <c r="F99" s="489"/>
      <c r="G99" s="402">
        <f>F98+H94</f>
        <v>128603</v>
      </c>
      <c r="H99" s="402"/>
      <c r="I99" s="189" t="str">
        <f>H98</f>
        <v>Nos</v>
      </c>
      <c r="J99" s="56">
        <f>G99</f>
        <v>128603</v>
      </c>
      <c r="K99" s="112" t="s">
        <v>18</v>
      </c>
      <c r="M99" s="2" t="s">
        <v>258</v>
      </c>
    </row>
    <row r="100" spans="1:13" ht="14.4" customHeight="1" x14ac:dyDescent="0.25">
      <c r="A100" s="397" t="s">
        <v>248</v>
      </c>
      <c r="B100" s="481" t="s">
        <v>238</v>
      </c>
      <c r="C100" s="18"/>
      <c r="D100" s="17"/>
      <c r="E100" s="17"/>
      <c r="F100" s="17"/>
      <c r="G100" s="17"/>
      <c r="H100" s="17"/>
      <c r="I100" s="17"/>
      <c r="J100" s="31"/>
      <c r="K100" s="111"/>
    </row>
    <row r="101" spans="1:13" ht="15" customHeight="1" x14ac:dyDescent="0.25">
      <c r="A101" s="398"/>
      <c r="B101" s="482"/>
      <c r="C101" s="388"/>
      <c r="D101" s="389"/>
      <c r="E101" s="389"/>
      <c r="F101" s="389"/>
      <c r="G101" s="389"/>
      <c r="H101" s="389"/>
      <c r="I101" s="390"/>
      <c r="J101" s="22"/>
      <c r="K101" s="112"/>
    </row>
    <row r="102" spans="1:13" x14ac:dyDescent="0.25">
      <c r="A102" s="398"/>
      <c r="B102" s="482"/>
      <c r="C102" s="388"/>
      <c r="D102" s="389"/>
      <c r="E102" s="389"/>
      <c r="F102" s="389"/>
      <c r="G102" s="389"/>
      <c r="H102" s="389"/>
      <c r="I102" s="390"/>
      <c r="J102" s="22"/>
      <c r="K102" s="112"/>
    </row>
    <row r="103" spans="1:13" x14ac:dyDescent="0.25">
      <c r="A103" s="398"/>
      <c r="B103" s="482"/>
      <c r="C103" s="401"/>
      <c r="D103" s="402"/>
      <c r="E103" s="189"/>
      <c r="F103" s="189"/>
      <c r="G103" s="189"/>
      <c r="H103" s="189"/>
      <c r="I103" s="189"/>
      <c r="J103" s="22"/>
      <c r="K103" s="112"/>
    </row>
    <row r="104" spans="1:13" x14ac:dyDescent="0.25">
      <c r="A104" s="398"/>
      <c r="B104" s="482"/>
      <c r="C104" s="395"/>
      <c r="D104" s="396"/>
      <c r="E104" s="396"/>
      <c r="F104" s="396"/>
      <c r="G104" s="396"/>
      <c r="H104" s="396"/>
      <c r="I104" s="497"/>
      <c r="J104" s="22"/>
      <c r="K104" s="112"/>
    </row>
    <row r="105" spans="1:13" ht="185.25" customHeight="1" x14ac:dyDescent="0.25">
      <c r="A105" s="415"/>
      <c r="B105" s="482"/>
      <c r="C105" s="43"/>
      <c r="D105" s="189"/>
      <c r="E105" s="170"/>
      <c r="F105" s="189"/>
      <c r="G105" s="189"/>
      <c r="H105" s="189"/>
      <c r="I105" s="189"/>
      <c r="J105" s="22"/>
      <c r="K105" s="112"/>
    </row>
    <row r="106" spans="1:13" ht="24.75" customHeight="1" x14ac:dyDescent="0.25">
      <c r="A106" s="259" t="s">
        <v>173</v>
      </c>
      <c r="B106" s="481" t="s">
        <v>172</v>
      </c>
      <c r="C106" s="388"/>
      <c r="D106" s="389"/>
      <c r="E106" s="389"/>
      <c r="F106" s="389"/>
      <c r="G106" s="389"/>
      <c r="H106" s="389"/>
      <c r="I106" s="390"/>
      <c r="J106" s="110"/>
      <c r="K106" s="116"/>
    </row>
    <row r="107" spans="1:13" ht="16.5" customHeight="1" x14ac:dyDescent="0.25">
      <c r="A107" s="209"/>
      <c r="B107" s="482"/>
      <c r="C107" s="483" t="s">
        <v>237</v>
      </c>
      <c r="D107" s="484"/>
      <c r="E107" s="484"/>
      <c r="F107" s="484"/>
      <c r="G107" s="484"/>
      <c r="H107" s="211">
        <f>H94</f>
        <v>120031</v>
      </c>
      <c r="I107" s="257" t="s">
        <v>18</v>
      </c>
      <c r="J107" s="193">
        <f>H107</f>
        <v>120031</v>
      </c>
      <c r="K107" s="113" t="s">
        <v>18</v>
      </c>
    </row>
    <row r="108" spans="1:13" ht="15" customHeight="1" x14ac:dyDescent="0.25">
      <c r="A108" s="485" t="s">
        <v>249</v>
      </c>
      <c r="B108" s="416" t="s">
        <v>250</v>
      </c>
      <c r="C108" s="59"/>
      <c r="D108" s="61"/>
      <c r="E108" s="61"/>
      <c r="F108" s="61"/>
      <c r="G108" s="60"/>
      <c r="H108" s="61"/>
      <c r="I108" s="258"/>
      <c r="J108" s="21"/>
      <c r="K108" s="44"/>
    </row>
    <row r="109" spans="1:13" ht="15" customHeight="1" x14ac:dyDescent="0.25">
      <c r="A109" s="391"/>
      <c r="B109" s="417"/>
      <c r="C109" s="388"/>
      <c r="D109" s="389"/>
      <c r="E109" s="389"/>
      <c r="F109" s="389"/>
      <c r="G109" s="389"/>
      <c r="H109" s="389"/>
      <c r="I109" s="390"/>
      <c r="J109" s="19"/>
      <c r="K109" s="62"/>
    </row>
    <row r="110" spans="1:13" x14ac:dyDescent="0.25">
      <c r="A110" s="391"/>
      <c r="B110" s="417"/>
      <c r="C110" s="388"/>
      <c r="D110" s="389"/>
      <c r="E110" s="389"/>
      <c r="F110" s="389"/>
      <c r="G110" s="389"/>
      <c r="H110" s="389"/>
      <c r="I110" s="390"/>
      <c r="J110" s="33"/>
      <c r="K110" s="62"/>
    </row>
    <row r="111" spans="1:13" x14ac:dyDescent="0.25">
      <c r="A111" s="391"/>
      <c r="B111" s="417"/>
      <c r="C111" s="145"/>
      <c r="D111" s="146"/>
      <c r="E111" s="146"/>
      <c r="F111" s="146"/>
      <c r="G111" s="147"/>
      <c r="H111" s="146"/>
      <c r="I111" s="146"/>
      <c r="J111" s="33"/>
      <c r="K111" s="62"/>
    </row>
    <row r="112" spans="1:13" x14ac:dyDescent="0.25">
      <c r="A112" s="391"/>
      <c r="B112" s="417"/>
      <c r="C112" s="403"/>
      <c r="D112" s="404"/>
      <c r="E112" s="404"/>
      <c r="F112" s="404"/>
      <c r="G112" s="404"/>
      <c r="H112" s="404"/>
      <c r="I112" s="57"/>
      <c r="J112" s="33"/>
      <c r="K112" s="62"/>
    </row>
    <row r="113" spans="1:11" x14ac:dyDescent="0.25">
      <c r="A113" s="391"/>
      <c r="B113" s="417"/>
      <c r="C113" s="169"/>
      <c r="D113" s="170"/>
      <c r="E113" s="170"/>
      <c r="F113" s="189"/>
      <c r="G113" s="189"/>
      <c r="H113" s="39"/>
      <c r="I113" s="172"/>
      <c r="J113" s="33"/>
      <c r="K113" s="62"/>
    </row>
    <row r="114" spans="1:11" x14ac:dyDescent="0.25">
      <c r="A114" s="391"/>
      <c r="B114" s="417"/>
      <c r="C114" s="169"/>
      <c r="D114" s="170"/>
      <c r="E114" s="170"/>
      <c r="F114" s="189"/>
      <c r="G114" s="189"/>
      <c r="H114" s="39"/>
      <c r="I114" s="57"/>
      <c r="J114" s="33"/>
      <c r="K114" s="62"/>
    </row>
    <row r="115" spans="1:11" x14ac:dyDescent="0.25">
      <c r="A115" s="391"/>
      <c r="B115" s="417"/>
      <c r="C115" s="169"/>
      <c r="D115" s="170"/>
      <c r="E115" s="170"/>
      <c r="F115" s="189"/>
      <c r="G115" s="189"/>
      <c r="H115" s="39"/>
      <c r="I115" s="57"/>
      <c r="J115" s="33"/>
      <c r="K115" s="62"/>
    </row>
    <row r="116" spans="1:11" x14ac:dyDescent="0.25">
      <c r="A116" s="391"/>
      <c r="B116" s="417"/>
      <c r="C116" s="487"/>
      <c r="D116" s="488"/>
      <c r="E116" s="46"/>
      <c r="F116" s="171"/>
      <c r="G116" s="46"/>
      <c r="H116" s="53"/>
      <c r="I116" s="58"/>
      <c r="J116" s="33"/>
      <c r="K116" s="62"/>
    </row>
    <row r="117" spans="1:11" ht="60.75" customHeight="1" x14ac:dyDescent="0.25">
      <c r="A117" s="486"/>
      <c r="B117" s="418"/>
      <c r="C117" s="177"/>
      <c r="D117" s="34"/>
      <c r="E117" s="19"/>
      <c r="F117" s="121"/>
      <c r="G117" s="186"/>
      <c r="H117" s="35"/>
      <c r="I117" s="186"/>
      <c r="J117" s="55"/>
      <c r="K117" s="112"/>
    </row>
    <row r="118" spans="1:11" ht="27.75" customHeight="1" x14ac:dyDescent="0.25">
      <c r="A118" s="494" t="s">
        <v>239</v>
      </c>
      <c r="B118" s="416" t="s">
        <v>172</v>
      </c>
      <c r="C118" s="388"/>
      <c r="D118" s="420"/>
      <c r="E118" s="420"/>
      <c r="F118" s="420"/>
      <c r="G118" s="420"/>
      <c r="H118" s="420"/>
      <c r="I118" s="421"/>
      <c r="J118" s="76"/>
      <c r="K118" s="112"/>
    </row>
    <row r="119" spans="1:11" ht="15" customHeight="1" x14ac:dyDescent="0.25">
      <c r="A119" s="495"/>
      <c r="B119" s="418"/>
      <c r="C119" s="483" t="s">
        <v>237</v>
      </c>
      <c r="D119" s="484"/>
      <c r="E119" s="484"/>
      <c r="F119" s="484"/>
      <c r="G119" s="484"/>
      <c r="H119" s="190">
        <f>F98</f>
        <v>8572</v>
      </c>
      <c r="I119" s="16" t="s">
        <v>18</v>
      </c>
      <c r="J119" s="193">
        <f>H119</f>
        <v>8572</v>
      </c>
      <c r="K119" s="113" t="s">
        <v>18</v>
      </c>
    </row>
    <row r="120" spans="1:11" ht="14.4" customHeight="1" x14ac:dyDescent="0.25">
      <c r="A120" s="340" t="s">
        <v>256</v>
      </c>
      <c r="B120" s="509" t="s">
        <v>255</v>
      </c>
      <c r="C120" s="264"/>
      <c r="D120" s="265"/>
      <c r="E120" s="265"/>
      <c r="F120" s="265"/>
      <c r="G120" s="264"/>
      <c r="H120" s="265"/>
      <c r="I120" s="265"/>
      <c r="J120" s="238"/>
      <c r="K120" s="266"/>
    </row>
    <row r="121" spans="1:11" ht="15" customHeight="1" x14ac:dyDescent="0.25">
      <c r="A121" s="341"/>
      <c r="B121" s="510"/>
      <c r="C121" s="240" t="s">
        <v>47</v>
      </c>
      <c r="D121" s="240"/>
      <c r="E121" s="339"/>
      <c r="F121" s="327">
        <f>E42</f>
        <v>6.15</v>
      </c>
      <c r="G121" s="339" t="s">
        <v>6</v>
      </c>
      <c r="H121" s="338"/>
      <c r="I121" s="240"/>
      <c r="J121" s="242"/>
      <c r="K121" s="268"/>
    </row>
    <row r="122" spans="1:11" ht="24.75" customHeight="1" x14ac:dyDescent="0.25">
      <c r="A122" s="341"/>
      <c r="B122" s="510"/>
      <c r="C122" s="240" t="s">
        <v>48</v>
      </c>
      <c r="D122" s="240"/>
      <c r="E122" s="240"/>
      <c r="F122" s="327">
        <v>1.2</v>
      </c>
      <c r="G122" s="241" t="s">
        <v>6</v>
      </c>
      <c r="H122" s="241"/>
      <c r="I122" s="241"/>
      <c r="J122" s="242"/>
      <c r="K122" s="268"/>
    </row>
    <row r="123" spans="1:11" ht="24.75" customHeight="1" x14ac:dyDescent="0.25">
      <c r="A123" s="341"/>
      <c r="B123" s="510"/>
      <c r="C123" s="326" t="s">
        <v>283</v>
      </c>
      <c r="D123" s="326"/>
      <c r="E123" s="326"/>
      <c r="F123" s="327">
        <v>1</v>
      </c>
      <c r="G123" s="241" t="s">
        <v>6</v>
      </c>
      <c r="H123" s="241"/>
      <c r="I123" s="241"/>
      <c r="J123" s="242"/>
      <c r="K123" s="268"/>
    </row>
    <row r="124" spans="1:11" ht="14.25" customHeight="1" x14ac:dyDescent="0.25">
      <c r="A124" s="341"/>
      <c r="B124" s="510"/>
      <c r="C124" s="240"/>
      <c r="D124" s="240"/>
      <c r="E124" s="240"/>
      <c r="F124" s="327">
        <f>SUM(F121:F123)</f>
        <v>8.3500000000000014</v>
      </c>
      <c r="G124" s="241" t="s">
        <v>6</v>
      </c>
      <c r="H124" s="241"/>
      <c r="I124" s="241"/>
      <c r="J124" s="242"/>
      <c r="K124" s="268"/>
    </row>
    <row r="125" spans="1:11" x14ac:dyDescent="0.25">
      <c r="A125" s="341"/>
      <c r="B125" s="510"/>
      <c r="C125" s="496" t="s">
        <v>56</v>
      </c>
      <c r="D125" s="496"/>
      <c r="E125" s="269"/>
      <c r="F125" s="270"/>
      <c r="G125" s="269"/>
      <c r="H125" s="271"/>
      <c r="I125" s="271"/>
      <c r="J125" s="242"/>
      <c r="K125" s="268"/>
    </row>
    <row r="126" spans="1:11" ht="15" customHeight="1" x14ac:dyDescent="0.25">
      <c r="A126" s="341"/>
      <c r="B126" s="510"/>
      <c r="C126" s="272">
        <f>C7</f>
        <v>500</v>
      </c>
      <c r="D126" s="245" t="s">
        <v>20</v>
      </c>
      <c r="E126" s="267">
        <f>F124</f>
        <v>8.3500000000000014</v>
      </c>
      <c r="F126" s="273"/>
      <c r="G126" s="241" t="s">
        <v>16</v>
      </c>
      <c r="H126" s="246">
        <v>0.1</v>
      </c>
      <c r="I126" s="274" t="s">
        <v>5</v>
      </c>
      <c r="J126" s="2"/>
      <c r="K126" s="116"/>
    </row>
    <row r="127" spans="1:11" ht="15" customHeight="1" x14ac:dyDescent="0.25">
      <c r="A127" s="341"/>
      <c r="B127" s="510"/>
      <c r="C127" s="333"/>
      <c r="D127" s="245"/>
      <c r="E127" s="267"/>
      <c r="F127" s="245" t="s">
        <v>231</v>
      </c>
      <c r="G127" s="392">
        <f>C126*E126*H126</f>
        <v>417.50000000000011</v>
      </c>
      <c r="H127" s="392"/>
      <c r="I127" s="274" t="str">
        <f>I126</f>
        <v>Cum</v>
      </c>
      <c r="J127" s="2"/>
      <c r="K127" s="116"/>
    </row>
    <row r="128" spans="1:11" ht="15" customHeight="1" x14ac:dyDescent="0.25">
      <c r="A128" s="341"/>
      <c r="B128" s="510"/>
      <c r="C128" s="333"/>
      <c r="D128" s="245"/>
      <c r="E128" s="267"/>
      <c r="F128" s="245"/>
      <c r="G128" s="338"/>
      <c r="H128" s="338"/>
      <c r="I128" s="274"/>
      <c r="J128" s="2"/>
      <c r="K128" s="116"/>
    </row>
    <row r="129" spans="1:11" ht="15" customHeight="1" x14ac:dyDescent="0.25">
      <c r="A129" s="341"/>
      <c r="B129" s="510"/>
      <c r="C129" s="499" t="s">
        <v>284</v>
      </c>
      <c r="D129" s="500"/>
      <c r="E129" s="500"/>
      <c r="F129" s="273"/>
      <c r="G129" s="241"/>
      <c r="H129" s="246"/>
      <c r="I129" s="274"/>
      <c r="J129" s="2"/>
      <c r="K129" s="116"/>
    </row>
    <row r="130" spans="1:11" ht="15" customHeight="1" x14ac:dyDescent="0.25">
      <c r="A130" s="341"/>
      <c r="B130" s="510"/>
      <c r="C130" s="499" t="s">
        <v>285</v>
      </c>
      <c r="D130" s="500"/>
      <c r="E130" s="500"/>
      <c r="F130" s="500"/>
      <c r="G130" s="500"/>
      <c r="H130" s="500"/>
      <c r="I130" s="274"/>
      <c r="J130" s="2"/>
      <c r="K130" s="116"/>
    </row>
    <row r="131" spans="1:11" ht="15" customHeight="1" x14ac:dyDescent="0.25">
      <c r="A131" s="341"/>
      <c r="B131" s="510"/>
      <c r="C131" s="245" t="s">
        <v>231</v>
      </c>
      <c r="D131" s="267">
        <v>2</v>
      </c>
      <c r="E131" s="245" t="s">
        <v>16</v>
      </c>
      <c r="F131" s="339">
        <v>0.6</v>
      </c>
      <c r="G131" s="338" t="s">
        <v>16</v>
      </c>
      <c r="H131" s="342">
        <f>C126</f>
        <v>500</v>
      </c>
      <c r="I131" s="274"/>
      <c r="J131" s="2"/>
      <c r="K131" s="116"/>
    </row>
    <row r="132" spans="1:11" ht="15" customHeight="1" x14ac:dyDescent="0.25">
      <c r="A132" s="341"/>
      <c r="B132" s="510"/>
      <c r="C132" s="333"/>
      <c r="D132" s="245" t="s">
        <v>231</v>
      </c>
      <c r="E132" s="267">
        <f>D131*F131*H131</f>
        <v>600</v>
      </c>
      <c r="F132" s="245" t="s">
        <v>3</v>
      </c>
      <c r="G132" s="338"/>
      <c r="H132" s="338"/>
      <c r="I132" s="274"/>
      <c r="J132" s="2"/>
      <c r="K132" s="116"/>
    </row>
    <row r="133" spans="1:11" ht="15" customHeight="1" x14ac:dyDescent="0.25">
      <c r="A133" s="341"/>
      <c r="B133" s="510"/>
      <c r="C133" s="333"/>
      <c r="D133" s="245"/>
      <c r="E133" s="267"/>
      <c r="F133" s="273"/>
      <c r="G133" s="241"/>
      <c r="H133" s="246"/>
      <c r="I133" s="274"/>
      <c r="J133" s="2"/>
      <c r="K133" s="116"/>
    </row>
    <row r="134" spans="1:11" ht="15" customHeight="1" x14ac:dyDescent="0.25">
      <c r="A134" s="341"/>
      <c r="B134" s="510"/>
      <c r="C134" s="507" t="s">
        <v>286</v>
      </c>
      <c r="D134" s="508"/>
      <c r="E134" s="508"/>
      <c r="F134" s="402" t="s">
        <v>301</v>
      </c>
      <c r="G134" s="402"/>
      <c r="H134" s="402"/>
      <c r="I134" s="419"/>
      <c r="J134" s="2"/>
      <c r="K134" s="116"/>
    </row>
    <row r="135" spans="1:11" ht="15" customHeight="1" x14ac:dyDescent="0.25">
      <c r="A135" s="341"/>
      <c r="B135" s="510"/>
      <c r="C135" s="343"/>
      <c r="D135" s="342"/>
      <c r="E135" s="346" t="s">
        <v>231</v>
      </c>
      <c r="F135" s="343">
        <f>ROUNDUP(C126*2*3/0.7,0)</f>
        <v>4286</v>
      </c>
      <c r="G135" s="343" t="s">
        <v>166</v>
      </c>
      <c r="H135" s="343"/>
      <c r="I135" s="344"/>
      <c r="J135" s="2"/>
      <c r="K135" s="116"/>
    </row>
    <row r="136" spans="1:11" ht="15" customHeight="1" x14ac:dyDescent="0.25">
      <c r="A136" s="341"/>
      <c r="B136" s="510"/>
      <c r="C136" s="343" t="s">
        <v>288</v>
      </c>
      <c r="D136" s="343"/>
      <c r="E136" s="343"/>
      <c r="F136" s="343"/>
      <c r="G136" s="343"/>
      <c r="H136" s="343"/>
      <c r="I136" s="344"/>
      <c r="J136" s="2"/>
      <c r="K136" s="116"/>
    </row>
    <row r="137" spans="1:11" ht="15" customHeight="1" x14ac:dyDescent="0.25">
      <c r="A137" s="341"/>
      <c r="B137" s="510"/>
      <c r="C137" s="343"/>
      <c r="D137" s="347" t="s">
        <v>231</v>
      </c>
      <c r="E137" s="348">
        <f>F135</f>
        <v>4286</v>
      </c>
      <c r="F137" s="347" t="s">
        <v>16</v>
      </c>
      <c r="G137" s="349">
        <v>0.1333</v>
      </c>
      <c r="H137" s="349" t="s">
        <v>3</v>
      </c>
      <c r="I137" s="344"/>
      <c r="J137" s="2"/>
      <c r="K137" s="116"/>
    </row>
    <row r="138" spans="1:11" ht="15" customHeight="1" x14ac:dyDescent="0.25">
      <c r="A138" s="341"/>
      <c r="B138" s="510"/>
      <c r="C138" s="343"/>
      <c r="D138" s="345" t="s">
        <v>231</v>
      </c>
      <c r="E138" s="343">
        <f>E137*G137</f>
        <v>571.32380000000001</v>
      </c>
      <c r="F138" s="343" t="s">
        <v>3</v>
      </c>
      <c r="G138" s="343"/>
      <c r="H138" s="343"/>
      <c r="I138" s="344"/>
      <c r="J138" s="2"/>
      <c r="K138" s="116"/>
    </row>
    <row r="139" spans="1:11" ht="15" customHeight="1" x14ac:dyDescent="0.25">
      <c r="A139" s="332"/>
      <c r="B139" s="511"/>
      <c r="C139" s="513" t="s">
        <v>289</v>
      </c>
      <c r="D139" s="514"/>
      <c r="E139" s="514"/>
      <c r="F139" s="354">
        <f>E132</f>
        <v>600</v>
      </c>
      <c r="G139" s="355" t="s">
        <v>281</v>
      </c>
      <c r="H139" s="356">
        <f>E138</f>
        <v>571.32380000000001</v>
      </c>
      <c r="I139" s="357" t="s">
        <v>3</v>
      </c>
      <c r="J139" s="2"/>
      <c r="K139" s="116"/>
    </row>
    <row r="140" spans="1:11" ht="15" customHeight="1" x14ac:dyDescent="0.25">
      <c r="A140" s="332"/>
      <c r="B140" s="512"/>
      <c r="C140" s="343"/>
      <c r="D140" s="345"/>
      <c r="E140" s="345" t="s">
        <v>231</v>
      </c>
      <c r="F140" s="342">
        <f>F139-H139</f>
        <v>28.676199999999994</v>
      </c>
      <c r="G140" s="343" t="s">
        <v>3</v>
      </c>
      <c r="H140" s="343"/>
      <c r="I140" s="344"/>
      <c r="J140" s="2"/>
      <c r="K140" s="116"/>
    </row>
    <row r="141" spans="1:11" ht="15" customHeight="1" x14ac:dyDescent="0.25">
      <c r="A141" s="322" t="s">
        <v>59</v>
      </c>
      <c r="B141" s="276" t="s">
        <v>60</v>
      </c>
      <c r="C141" s="501" t="s">
        <v>290</v>
      </c>
      <c r="D141" s="502"/>
      <c r="E141" s="502"/>
      <c r="F141" s="350">
        <f>F140+G127</f>
        <v>446.17620000000011</v>
      </c>
      <c r="G141" s="352" t="s">
        <v>3</v>
      </c>
      <c r="H141" s="351"/>
      <c r="I141" s="353"/>
      <c r="J141" s="275">
        <f>F141</f>
        <v>446.17620000000011</v>
      </c>
      <c r="K141" s="251" t="str">
        <f>G141</f>
        <v>cum</v>
      </c>
    </row>
    <row r="142" spans="1:11" ht="15" customHeight="1" x14ac:dyDescent="0.25">
      <c r="A142" s="498" t="s">
        <v>257</v>
      </c>
      <c r="B142" s="515" t="s">
        <v>61</v>
      </c>
      <c r="C142" s="201"/>
      <c r="D142" s="189"/>
      <c r="E142" s="168"/>
      <c r="F142" s="189"/>
      <c r="G142" s="189"/>
      <c r="H142" s="189"/>
      <c r="I142" s="148"/>
      <c r="J142" s="20"/>
      <c r="K142" s="112"/>
    </row>
    <row r="143" spans="1:11" x14ac:dyDescent="0.25">
      <c r="A143" s="498"/>
      <c r="B143" s="515"/>
      <c r="C143" s="201"/>
      <c r="D143" s="189"/>
      <c r="E143" s="168"/>
      <c r="F143" s="189"/>
      <c r="G143" s="189"/>
      <c r="H143" s="189"/>
      <c r="I143" s="148"/>
      <c r="J143" s="20"/>
      <c r="K143" s="112"/>
    </row>
    <row r="144" spans="1:11" x14ac:dyDescent="0.25">
      <c r="A144" s="498"/>
      <c r="B144" s="515"/>
      <c r="C144" s="194" t="s">
        <v>47</v>
      </c>
      <c r="D144" s="170"/>
      <c r="E144" s="170">
        <f>E42</f>
        <v>6.15</v>
      </c>
      <c r="F144" s="189" t="s">
        <v>6</v>
      </c>
      <c r="G144" s="189"/>
      <c r="H144" s="39"/>
      <c r="I144" s="172"/>
      <c r="J144" s="33"/>
      <c r="K144" s="62"/>
    </row>
    <row r="145" spans="1:11" ht="24" x14ac:dyDescent="0.25">
      <c r="A145" s="498"/>
      <c r="B145" s="515"/>
      <c r="C145" s="194" t="s">
        <v>48</v>
      </c>
      <c r="D145" s="170"/>
      <c r="E145" s="170">
        <f>F122</f>
        <v>1.2</v>
      </c>
      <c r="F145" s="189" t="s">
        <v>6</v>
      </c>
      <c r="G145" s="189"/>
      <c r="H145" s="39"/>
      <c r="I145" s="57"/>
      <c r="J145" s="33"/>
      <c r="K145" s="62"/>
    </row>
    <row r="146" spans="1:11" x14ac:dyDescent="0.25">
      <c r="A146" s="498"/>
      <c r="B146" s="515"/>
      <c r="C146" s="194"/>
      <c r="D146" s="170"/>
      <c r="E146" s="170">
        <f>SUM(E144:E145)</f>
        <v>7.3500000000000005</v>
      </c>
      <c r="F146" s="189" t="s">
        <v>6</v>
      </c>
      <c r="G146" s="189"/>
      <c r="H146" s="39"/>
      <c r="I146" s="57"/>
      <c r="J146" s="33"/>
      <c r="K146" s="62"/>
    </row>
    <row r="147" spans="1:11" x14ac:dyDescent="0.25">
      <c r="A147" s="498"/>
      <c r="B147" s="515"/>
      <c r="C147" s="401" t="s">
        <v>292</v>
      </c>
      <c r="D147" s="402"/>
      <c r="E147" s="402"/>
      <c r="F147" s="331"/>
      <c r="G147" s="335"/>
      <c r="H147" s="358"/>
      <c r="I147" s="57"/>
      <c r="J147" s="33"/>
      <c r="K147" s="62"/>
    </row>
    <row r="148" spans="1:11" ht="15" customHeight="1" x14ac:dyDescent="0.25">
      <c r="A148" s="498"/>
      <c r="B148" s="515"/>
      <c r="C148" s="343"/>
      <c r="D148" s="359" t="s">
        <v>231</v>
      </c>
      <c r="E148" s="360">
        <f>C7</f>
        <v>500</v>
      </c>
      <c r="F148" s="359" t="s">
        <v>16</v>
      </c>
      <c r="G148" s="361">
        <f>E146</f>
        <v>7.3500000000000005</v>
      </c>
      <c r="H148" s="364" t="s">
        <v>16</v>
      </c>
      <c r="I148" s="365">
        <v>0.1</v>
      </c>
      <c r="J148" s="33"/>
      <c r="K148" s="62"/>
    </row>
    <row r="149" spans="1:11" ht="15" customHeight="1" x14ac:dyDescent="0.25">
      <c r="A149" s="498"/>
      <c r="B149" s="515"/>
      <c r="C149" s="343"/>
      <c r="D149" s="359" t="s">
        <v>231</v>
      </c>
      <c r="E149" s="360">
        <f>E148*G148*I148</f>
        <v>367.50000000000006</v>
      </c>
      <c r="F149" s="359" t="s">
        <v>3</v>
      </c>
      <c r="G149" s="361"/>
      <c r="H149" s="362"/>
      <c r="I149" s="363"/>
      <c r="J149" s="33"/>
      <c r="K149" s="62"/>
    </row>
    <row r="150" spans="1:11" ht="15" customHeight="1" x14ac:dyDescent="0.25">
      <c r="A150" s="498"/>
      <c r="B150" s="515"/>
      <c r="C150" s="343"/>
      <c r="D150" s="359"/>
      <c r="E150" s="360"/>
      <c r="F150" s="359"/>
      <c r="G150" s="361"/>
      <c r="H150" s="362"/>
      <c r="I150" s="363"/>
      <c r="J150" s="33"/>
      <c r="K150" s="62"/>
    </row>
    <row r="151" spans="1:11" ht="15" customHeight="1" x14ac:dyDescent="0.25">
      <c r="A151" s="498"/>
      <c r="B151" s="515"/>
      <c r="C151" s="487" t="s">
        <v>291</v>
      </c>
      <c r="D151" s="488"/>
      <c r="E151" s="488"/>
      <c r="F151" s="366">
        <f>E137</f>
        <v>4286</v>
      </c>
      <c r="G151" s="46" t="s">
        <v>16</v>
      </c>
      <c r="H151" s="53">
        <f>G137</f>
        <v>0.1333</v>
      </c>
      <c r="I151" s="58" t="s">
        <v>3</v>
      </c>
      <c r="J151" s="33"/>
      <c r="K151" s="62"/>
    </row>
    <row r="152" spans="1:11" ht="12.75" customHeight="1" x14ac:dyDescent="0.25">
      <c r="A152" s="498"/>
      <c r="B152" s="515"/>
      <c r="C152" s="219"/>
      <c r="D152" s="34"/>
      <c r="E152" s="219" t="s">
        <v>231</v>
      </c>
      <c r="F152" s="504">
        <f>F151*H151</f>
        <v>571.32380000000001</v>
      </c>
      <c r="G152" s="504"/>
      <c r="H152" s="35" t="s">
        <v>3</v>
      </c>
      <c r="I152" s="186"/>
      <c r="J152" s="55"/>
      <c r="K152" s="112"/>
    </row>
    <row r="153" spans="1:11" ht="12" customHeight="1" x14ac:dyDescent="0.25">
      <c r="A153" s="498"/>
      <c r="B153" s="515"/>
      <c r="C153" s="219"/>
      <c r="D153" s="34"/>
      <c r="E153" s="291"/>
      <c r="F153" s="480"/>
      <c r="G153" s="480"/>
      <c r="H153" s="35"/>
      <c r="I153" s="186"/>
      <c r="J153" s="55"/>
      <c r="K153" s="112"/>
    </row>
    <row r="154" spans="1:11" ht="15" customHeight="1" x14ac:dyDescent="0.25">
      <c r="A154" s="498"/>
      <c r="B154" s="515"/>
      <c r="C154" s="503" t="s">
        <v>260</v>
      </c>
      <c r="D154" s="489"/>
      <c r="E154" s="489"/>
      <c r="F154" s="327">
        <f>E149</f>
        <v>367.50000000000006</v>
      </c>
      <c r="G154" s="327" t="s">
        <v>282</v>
      </c>
      <c r="H154" s="327">
        <f>F152</f>
        <v>571.32380000000001</v>
      </c>
      <c r="I154" s="269" t="s">
        <v>3</v>
      </c>
      <c r="J154" s="55"/>
      <c r="K154" s="112"/>
    </row>
    <row r="155" spans="1:11" ht="17.25" customHeight="1" x14ac:dyDescent="0.25">
      <c r="A155" s="498"/>
      <c r="B155" s="515"/>
      <c r="C155" s="489" t="s">
        <v>231</v>
      </c>
      <c r="D155" s="489"/>
      <c r="E155" s="489"/>
      <c r="F155" s="402">
        <f>F154+H154</f>
        <v>938.82380000000012</v>
      </c>
      <c r="G155" s="384"/>
      <c r="H155" s="241" t="s">
        <v>3</v>
      </c>
      <c r="I155" s="172"/>
      <c r="J155" s="55"/>
      <c r="K155" s="112"/>
    </row>
    <row r="156" spans="1:11" ht="30.75" customHeight="1" x14ac:dyDescent="0.25">
      <c r="A156" s="280" t="s">
        <v>64</v>
      </c>
      <c r="B156" s="294" t="s">
        <v>62</v>
      </c>
      <c r="C156" s="505" t="s">
        <v>174</v>
      </c>
      <c r="D156" s="506"/>
      <c r="E156" s="278">
        <f>F155</f>
        <v>938.82380000000012</v>
      </c>
      <c r="F156" s="277" t="s">
        <v>3</v>
      </c>
      <c r="G156" s="277" t="s">
        <v>231</v>
      </c>
      <c r="H156" s="277">
        <f>E156*0.5</f>
        <v>469.41190000000006</v>
      </c>
      <c r="I156" s="277" t="s">
        <v>3</v>
      </c>
      <c r="J156" s="292">
        <f>H156</f>
        <v>469.41190000000006</v>
      </c>
      <c r="K156" s="279" t="s">
        <v>3</v>
      </c>
    </row>
    <row r="157" spans="1:11" ht="39" customHeight="1" x14ac:dyDescent="0.25">
      <c r="A157" s="260" t="s">
        <v>65</v>
      </c>
      <c r="B157" s="295" t="s">
        <v>63</v>
      </c>
      <c r="C157" s="505" t="s">
        <v>174</v>
      </c>
      <c r="D157" s="506"/>
      <c r="E157" s="278">
        <f>F155</f>
        <v>938.82380000000012</v>
      </c>
      <c r="F157" s="277" t="s">
        <v>3</v>
      </c>
      <c r="G157" s="277" t="s">
        <v>231</v>
      </c>
      <c r="H157" s="277">
        <f>E157*0.5</f>
        <v>469.41190000000006</v>
      </c>
      <c r="I157" s="277" t="s">
        <v>3</v>
      </c>
      <c r="J157" s="293">
        <f>H157</f>
        <v>469.41190000000006</v>
      </c>
      <c r="K157" s="113" t="s">
        <v>3</v>
      </c>
    </row>
    <row r="158" spans="1:11" ht="27" customHeight="1" x14ac:dyDescent="0.25">
      <c r="A158" s="427" t="s">
        <v>263</v>
      </c>
      <c r="B158" s="425" t="s">
        <v>240</v>
      </c>
      <c r="C158" s="389"/>
      <c r="D158" s="420"/>
      <c r="E158" s="420"/>
      <c r="F158" s="420"/>
      <c r="G158" s="420"/>
      <c r="H158" s="420"/>
      <c r="I158" s="421"/>
      <c r="J158" s="20"/>
      <c r="K158" s="112"/>
    </row>
    <row r="159" spans="1:11" ht="15" customHeight="1" x14ac:dyDescent="0.25">
      <c r="A159" s="428"/>
      <c r="B159" s="426"/>
      <c r="C159" s="404"/>
      <c r="D159" s="404"/>
      <c r="E159" s="404"/>
      <c r="F159" s="404"/>
      <c r="G159" s="404"/>
      <c r="H159" s="404"/>
      <c r="I159" s="148"/>
      <c r="J159" s="20"/>
      <c r="K159" s="112"/>
    </row>
    <row r="160" spans="1:11" ht="21.75" customHeight="1" x14ac:dyDescent="0.25">
      <c r="A160" s="428"/>
      <c r="B160" s="426"/>
      <c r="C160" s="227" t="s">
        <v>47</v>
      </c>
      <c r="D160" s="227"/>
      <c r="E160" s="227">
        <f>E144</f>
        <v>6.15</v>
      </c>
      <c r="F160" s="234" t="s">
        <v>6</v>
      </c>
      <c r="G160" s="234"/>
      <c r="H160" s="39"/>
      <c r="I160" s="148"/>
      <c r="J160" s="20"/>
      <c r="K160" s="112"/>
    </row>
    <row r="161" spans="1:13" x14ac:dyDescent="0.25">
      <c r="A161" s="428"/>
      <c r="B161" s="426"/>
      <c r="C161" s="227"/>
      <c r="D161" s="227"/>
      <c r="E161" s="227"/>
      <c r="F161" s="234"/>
      <c r="G161" s="234"/>
      <c r="H161" s="39"/>
      <c r="I161" s="148"/>
      <c r="J161" s="20"/>
      <c r="K161" s="112"/>
    </row>
    <row r="162" spans="1:13" ht="24" customHeight="1" x14ac:dyDescent="0.25">
      <c r="A162" s="428"/>
      <c r="B162" s="426"/>
      <c r="C162" s="401" t="s">
        <v>294</v>
      </c>
      <c r="D162" s="402"/>
      <c r="E162" s="20"/>
      <c r="F162" s="234"/>
      <c r="G162" s="234"/>
      <c r="H162" s="234"/>
      <c r="I162" s="148"/>
      <c r="J162" s="20"/>
      <c r="K162" s="112"/>
    </row>
    <row r="163" spans="1:13" ht="20.25" customHeight="1" x14ac:dyDescent="0.25">
      <c r="A163" s="428"/>
      <c r="B163" s="426"/>
      <c r="C163" s="404" t="s">
        <v>293</v>
      </c>
      <c r="D163" s="404"/>
      <c r="E163" s="404"/>
      <c r="F163" s="404"/>
      <c r="G163" s="404"/>
      <c r="H163" s="404"/>
      <c r="I163" s="429"/>
      <c r="J163" s="20"/>
      <c r="K163" s="112"/>
      <c r="M163" s="2">
        <f>0.2+0.2+1.2+9.62+0.45+1.35+1</f>
        <v>14.019999999999998</v>
      </c>
    </row>
    <row r="164" spans="1:13" ht="12" customHeight="1" x14ac:dyDescent="0.25">
      <c r="A164" s="428"/>
      <c r="B164" s="426"/>
      <c r="C164" s="232"/>
      <c r="D164" s="233"/>
      <c r="E164" s="228"/>
      <c r="F164" s="233"/>
      <c r="G164" s="234" t="s">
        <v>21</v>
      </c>
      <c r="H164" s="227">
        <f>0.2+0.2+0.1+1.2+6.15+0.4+1.35+1+1</f>
        <v>11.6</v>
      </c>
      <c r="I164" s="148" t="s">
        <v>6</v>
      </c>
      <c r="J164" s="20"/>
      <c r="K164" s="112"/>
    </row>
    <row r="165" spans="1:13" ht="12" customHeight="1" x14ac:dyDescent="0.25">
      <c r="A165" s="428"/>
      <c r="B165" s="426"/>
      <c r="C165" s="232"/>
      <c r="D165" s="233"/>
      <c r="E165" s="228"/>
      <c r="F165" s="233"/>
      <c r="G165" s="234"/>
      <c r="H165" s="227"/>
      <c r="I165" s="148"/>
      <c r="J165" s="20"/>
      <c r="K165" s="112"/>
    </row>
    <row r="166" spans="1:13" ht="16.5" customHeight="1" x14ac:dyDescent="0.25">
      <c r="A166" s="428"/>
      <c r="B166" s="426"/>
      <c r="C166" s="232" t="s">
        <v>39</v>
      </c>
      <c r="D166" s="233"/>
      <c r="E166" s="228">
        <f>C7</f>
        <v>500</v>
      </c>
      <c r="F166" s="233"/>
      <c r="G166" s="234" t="s">
        <v>20</v>
      </c>
      <c r="H166" s="227">
        <f>H164</f>
        <v>11.6</v>
      </c>
      <c r="I166" s="235" t="s">
        <v>38</v>
      </c>
      <c r="J166" s="20"/>
      <c r="K166" s="112"/>
    </row>
    <row r="167" spans="1:13" ht="12" customHeight="1" x14ac:dyDescent="0.25">
      <c r="A167" s="428"/>
      <c r="B167" s="426"/>
      <c r="C167" s="232"/>
      <c r="D167" s="233"/>
      <c r="E167" s="232" t="s">
        <v>231</v>
      </c>
      <c r="F167" s="402">
        <f>E166*H166</f>
        <v>5800</v>
      </c>
      <c r="G167" s="402"/>
      <c r="H167" s="227" t="s">
        <v>38</v>
      </c>
      <c r="I167" s="235"/>
      <c r="J167" s="20"/>
      <c r="K167" s="112"/>
    </row>
    <row r="168" spans="1:13" ht="12" customHeight="1" x14ac:dyDescent="0.25">
      <c r="A168" s="428"/>
      <c r="B168" s="426"/>
      <c r="C168" s="302" t="s">
        <v>69</v>
      </c>
      <c r="D168" s="234"/>
      <c r="E168" s="228"/>
      <c r="F168" s="234"/>
      <c r="G168" s="234"/>
      <c r="H168" s="234"/>
      <c r="I168" s="148"/>
      <c r="J168" s="20"/>
      <c r="K168" s="112"/>
    </row>
    <row r="169" spans="1:13" ht="12" customHeight="1" x14ac:dyDescent="0.25">
      <c r="A169" s="428"/>
      <c r="B169" s="426"/>
      <c r="C169" s="232"/>
      <c r="D169" s="234"/>
      <c r="E169" s="228"/>
      <c r="F169" s="234"/>
      <c r="G169" s="234"/>
      <c r="H169" s="234"/>
      <c r="I169" s="148"/>
      <c r="J169" s="20"/>
      <c r="K169" s="112"/>
    </row>
    <row r="170" spans="1:13" ht="17.25" customHeight="1" x14ac:dyDescent="0.25">
      <c r="A170" s="428"/>
      <c r="B170" s="426"/>
      <c r="C170" s="232" t="s">
        <v>57</v>
      </c>
      <c r="D170" s="234"/>
      <c r="E170" s="228">
        <f>E166</f>
        <v>500</v>
      </c>
      <c r="F170" s="234"/>
      <c r="G170" s="234"/>
      <c r="H170" s="234"/>
      <c r="I170" s="148"/>
      <c r="J170" s="20"/>
      <c r="K170" s="112"/>
    </row>
    <row r="171" spans="1:13" ht="18" customHeight="1" x14ac:dyDescent="0.25">
      <c r="A171" s="428"/>
      <c r="B171" s="426"/>
      <c r="C171" s="232" t="s">
        <v>70</v>
      </c>
      <c r="D171" s="234"/>
      <c r="E171" s="228">
        <v>4</v>
      </c>
      <c r="F171" s="234" t="s">
        <v>6</v>
      </c>
      <c r="G171" s="234"/>
      <c r="H171" s="234"/>
      <c r="I171" s="148"/>
      <c r="J171" s="20"/>
      <c r="K171" s="112"/>
    </row>
    <row r="172" spans="1:13" ht="19.5" customHeight="1" x14ac:dyDescent="0.25">
      <c r="A172" s="428"/>
      <c r="B172" s="426"/>
      <c r="C172" s="404" t="s">
        <v>71</v>
      </c>
      <c r="D172" s="404"/>
      <c r="E172" s="404"/>
      <c r="F172" s="234">
        <f>E170/E171</f>
        <v>125</v>
      </c>
      <c r="G172" s="385" t="s">
        <v>166</v>
      </c>
      <c r="H172" s="385"/>
      <c r="I172" s="430"/>
      <c r="J172" s="20"/>
      <c r="K172" s="112"/>
    </row>
    <row r="173" spans="1:13" ht="12" customHeight="1" x14ac:dyDescent="0.25">
      <c r="A173" s="428"/>
      <c r="B173" s="426"/>
      <c r="C173" s="232"/>
      <c r="D173" s="234"/>
      <c r="E173" s="232" t="s">
        <v>231</v>
      </c>
      <c r="F173" s="234">
        <v>128</v>
      </c>
      <c r="G173" s="385" t="s">
        <v>166</v>
      </c>
      <c r="H173" s="385"/>
      <c r="I173" s="430"/>
      <c r="J173" s="20"/>
      <c r="K173" s="112"/>
    </row>
    <row r="174" spans="1:13" ht="17.25" customHeight="1" x14ac:dyDescent="0.25">
      <c r="A174" s="428"/>
      <c r="B174" s="426"/>
      <c r="C174" s="232" t="s">
        <v>39</v>
      </c>
      <c r="D174" s="234"/>
      <c r="E174" s="230"/>
      <c r="F174" s="234"/>
      <c r="G174" s="234"/>
      <c r="H174" s="227"/>
      <c r="I174" s="148"/>
      <c r="J174" s="20"/>
      <c r="K174" s="112"/>
    </row>
    <row r="175" spans="1:13" ht="16.5" customHeight="1" x14ac:dyDescent="0.25">
      <c r="A175" s="428"/>
      <c r="B175" s="426"/>
      <c r="C175" s="232">
        <f>F173</f>
        <v>128</v>
      </c>
      <c r="D175" s="234" t="s">
        <v>16</v>
      </c>
      <c r="E175" s="228">
        <f>H166</f>
        <v>11.6</v>
      </c>
      <c r="F175" s="234"/>
      <c r="G175" s="234" t="s">
        <v>16</v>
      </c>
      <c r="H175" s="227">
        <v>0.3</v>
      </c>
      <c r="I175" s="148"/>
      <c r="J175" s="20"/>
      <c r="K175" s="112"/>
    </row>
    <row r="176" spans="1:13" ht="12" customHeight="1" x14ac:dyDescent="0.25">
      <c r="A176" s="428"/>
      <c r="B176" s="426"/>
      <c r="C176" s="232"/>
      <c r="D176" s="234" t="s">
        <v>231</v>
      </c>
      <c r="E176" s="228">
        <f>C175*E175*H175</f>
        <v>445.44</v>
      </c>
      <c r="F176" s="234" t="s">
        <v>38</v>
      </c>
      <c r="G176" s="234"/>
      <c r="H176" s="227"/>
      <c r="I176" s="148"/>
      <c r="J176" s="20"/>
      <c r="K176" s="112"/>
    </row>
    <row r="177" spans="1:12" ht="50.25" customHeight="1" x14ac:dyDescent="0.25">
      <c r="A177" s="301" t="s">
        <v>66</v>
      </c>
      <c r="B177" s="294" t="s">
        <v>241</v>
      </c>
      <c r="C177" s="423" t="s">
        <v>259</v>
      </c>
      <c r="D177" s="424"/>
      <c r="E177" s="424"/>
      <c r="F177" s="424">
        <f>F167+E176</f>
        <v>6245.44</v>
      </c>
      <c r="G177" s="424"/>
      <c r="H177" s="229" t="s">
        <v>38</v>
      </c>
      <c r="I177" s="16"/>
      <c r="J177" s="293">
        <f>F177</f>
        <v>6245.44</v>
      </c>
      <c r="K177" s="113" t="s">
        <v>38</v>
      </c>
    </row>
    <row r="178" spans="1:12" ht="15" customHeight="1" x14ac:dyDescent="0.25">
      <c r="A178" s="397" t="s">
        <v>262</v>
      </c>
      <c r="B178" s="416" t="s">
        <v>72</v>
      </c>
      <c r="C178" s="18"/>
      <c r="D178" s="17"/>
      <c r="E178" s="231"/>
      <c r="F178" s="17"/>
      <c r="G178" s="17"/>
      <c r="H178" s="305"/>
      <c r="I178" s="306"/>
      <c r="J178" s="305"/>
      <c r="K178" s="306"/>
      <c r="L178" s="120"/>
    </row>
    <row r="179" spans="1:12" ht="15" customHeight="1" x14ac:dyDescent="0.25">
      <c r="A179" s="398"/>
      <c r="B179" s="417"/>
      <c r="C179" s="388" t="s">
        <v>295</v>
      </c>
      <c r="D179" s="420"/>
      <c r="E179" s="420"/>
      <c r="F179" s="420"/>
      <c r="G179" s="420"/>
      <c r="H179" s="420"/>
      <c r="I179" s="421"/>
      <c r="J179" s="78"/>
      <c r="K179" s="115"/>
    </row>
    <row r="180" spans="1:12" x14ac:dyDescent="0.25">
      <c r="A180" s="398"/>
      <c r="B180" s="417"/>
      <c r="C180" s="422"/>
      <c r="D180" s="420"/>
      <c r="E180" s="420"/>
      <c r="F180" s="420"/>
      <c r="G180" s="420"/>
      <c r="H180" s="420"/>
      <c r="I180" s="421"/>
      <c r="J180" s="64">
        <f xml:space="preserve"> 3914.25</f>
        <v>3914.25</v>
      </c>
      <c r="K180" s="112" t="s">
        <v>3</v>
      </c>
    </row>
    <row r="181" spans="1:12" ht="15.75" customHeight="1" x14ac:dyDescent="0.25">
      <c r="A181" s="398"/>
      <c r="B181" s="417"/>
      <c r="C181" s="303"/>
      <c r="D181" s="152"/>
      <c r="E181" s="152"/>
      <c r="F181" s="152"/>
      <c r="G181" s="152"/>
      <c r="H181" s="152"/>
      <c r="I181" s="304"/>
      <c r="J181" s="64"/>
      <c r="K181" s="112"/>
    </row>
    <row r="182" spans="1:12" x14ac:dyDescent="0.25">
      <c r="A182" s="398"/>
      <c r="B182" s="417"/>
      <c r="C182" s="23"/>
      <c r="D182" s="234"/>
      <c r="E182" s="228"/>
      <c r="F182" s="234"/>
      <c r="G182" s="234"/>
      <c r="H182" s="234"/>
      <c r="I182" s="148"/>
      <c r="J182" s="64"/>
      <c r="K182" s="112"/>
    </row>
    <row r="183" spans="1:12" x14ac:dyDescent="0.25">
      <c r="A183" s="398"/>
      <c r="B183" s="417"/>
      <c r="C183" s="23"/>
      <c r="D183" s="234"/>
      <c r="E183" s="228"/>
      <c r="F183" s="234"/>
      <c r="G183" s="234"/>
      <c r="H183" s="234"/>
      <c r="I183" s="148"/>
      <c r="J183" s="64"/>
      <c r="K183" s="112"/>
    </row>
    <row r="184" spans="1:12" ht="15.75" customHeight="1" x14ac:dyDescent="0.25">
      <c r="A184" s="398"/>
      <c r="B184" s="417"/>
      <c r="C184" s="303"/>
      <c r="D184" s="152"/>
      <c r="E184" s="152"/>
      <c r="F184" s="152"/>
      <c r="G184" s="152"/>
      <c r="H184" s="152"/>
      <c r="I184" s="304"/>
      <c r="J184" s="64"/>
      <c r="K184" s="112"/>
    </row>
    <row r="185" spans="1:12" ht="13.5" customHeight="1" x14ac:dyDescent="0.25">
      <c r="A185" s="398"/>
      <c r="B185" s="417"/>
      <c r="C185" s="23"/>
      <c r="D185" s="234"/>
      <c r="E185" s="228"/>
      <c r="F185" s="234"/>
      <c r="G185" s="234"/>
      <c r="H185" s="234"/>
      <c r="I185" s="148"/>
      <c r="J185" s="64"/>
      <c r="K185" s="112"/>
    </row>
    <row r="186" spans="1:12" ht="23.25" customHeight="1" x14ac:dyDescent="0.25">
      <c r="A186" s="415"/>
      <c r="B186" s="418"/>
      <c r="C186" s="15"/>
      <c r="D186" s="16"/>
      <c r="E186" s="229"/>
      <c r="F186" s="16"/>
      <c r="G186" s="16"/>
      <c r="H186" s="16"/>
      <c r="I186" s="257"/>
      <c r="J186" s="65"/>
      <c r="K186" s="113"/>
    </row>
    <row r="187" spans="1:12" ht="15" customHeight="1" x14ac:dyDescent="0.25">
      <c r="A187" s="397" t="s">
        <v>261</v>
      </c>
      <c r="B187" s="474" t="s">
        <v>217</v>
      </c>
      <c r="C187" s="232"/>
      <c r="D187" s="213"/>
      <c r="E187" s="195"/>
      <c r="F187" s="213"/>
      <c r="G187" s="213"/>
      <c r="H187" s="213"/>
      <c r="I187" s="148"/>
      <c r="J187" s="64"/>
      <c r="K187" s="112"/>
    </row>
    <row r="188" spans="1:12" x14ac:dyDescent="0.25">
      <c r="A188" s="398"/>
      <c r="B188" s="474"/>
      <c r="C188" s="401" t="str">
        <f>C179</f>
        <v>Earth Volume Calculation sheet is attached herewith</v>
      </c>
      <c r="D188" s="402"/>
      <c r="E188" s="402"/>
      <c r="F188" s="402"/>
      <c r="G188" s="402"/>
      <c r="H188" s="402"/>
      <c r="I188" s="419"/>
      <c r="J188" s="64"/>
      <c r="K188" s="112"/>
    </row>
    <row r="189" spans="1:12" x14ac:dyDescent="0.25">
      <c r="A189" s="398"/>
      <c r="B189" s="474"/>
      <c r="C189" s="401"/>
      <c r="D189" s="402"/>
      <c r="E189" s="402"/>
      <c r="F189" s="402"/>
      <c r="G189" s="402"/>
      <c r="H189" s="402"/>
      <c r="I189" s="419"/>
      <c r="J189" s="64"/>
      <c r="K189" s="112"/>
    </row>
    <row r="190" spans="1:12" x14ac:dyDescent="0.25">
      <c r="A190" s="398"/>
      <c r="B190" s="474"/>
      <c r="C190" s="232"/>
      <c r="D190" s="234"/>
      <c r="E190" s="228"/>
      <c r="F190" s="228"/>
      <c r="G190" s="329"/>
      <c r="H190" s="228"/>
      <c r="I190" s="235"/>
      <c r="J190" s="64"/>
      <c r="K190" s="112"/>
    </row>
    <row r="191" spans="1:12" x14ac:dyDescent="0.25">
      <c r="A191" s="398"/>
      <c r="B191" s="474"/>
      <c r="C191" s="232"/>
      <c r="D191" s="227"/>
      <c r="E191" s="227"/>
      <c r="F191" s="228"/>
      <c r="G191" s="329"/>
      <c r="H191" s="195"/>
      <c r="I191" s="235"/>
      <c r="J191" s="64"/>
      <c r="K191" s="112"/>
    </row>
    <row r="192" spans="1:12" x14ac:dyDescent="0.25">
      <c r="A192" s="398"/>
      <c r="B192" s="474"/>
      <c r="C192" s="232"/>
      <c r="D192" s="213"/>
      <c r="E192" s="195"/>
      <c r="F192" s="195"/>
      <c r="G192" s="329"/>
      <c r="H192" s="195"/>
      <c r="I192" s="235"/>
      <c r="J192" s="64"/>
      <c r="K192" s="112"/>
    </row>
    <row r="193" spans="1:11" ht="17.25" customHeight="1" x14ac:dyDescent="0.25">
      <c r="A193" s="398"/>
      <c r="B193" s="474"/>
      <c r="C193" s="232"/>
      <c r="D193" s="227"/>
      <c r="E193" s="227"/>
      <c r="F193" s="228"/>
      <c r="G193" s="329"/>
      <c r="H193" s="195"/>
      <c r="I193" s="235"/>
      <c r="J193" s="64"/>
      <c r="K193" s="112"/>
    </row>
    <row r="194" spans="1:11" x14ac:dyDescent="0.25">
      <c r="A194" s="398"/>
      <c r="B194" s="474"/>
      <c r="C194" s="232"/>
      <c r="D194" s="213"/>
      <c r="E194" s="195"/>
      <c r="F194" s="195"/>
      <c r="G194" s="329"/>
      <c r="H194" s="195"/>
      <c r="I194" s="235"/>
      <c r="J194" s="64"/>
      <c r="K194" s="112"/>
    </row>
    <row r="195" spans="1:11" ht="24.75" customHeight="1" x14ac:dyDescent="0.25">
      <c r="A195" s="398"/>
      <c r="B195" s="474"/>
      <c r="C195" s="232"/>
      <c r="D195" s="227"/>
      <c r="E195" s="227"/>
      <c r="F195" s="228"/>
      <c r="G195" s="329"/>
      <c r="H195" s="195"/>
      <c r="I195" s="235"/>
      <c r="J195" s="64"/>
      <c r="K195" s="112"/>
    </row>
    <row r="196" spans="1:11" ht="24" x14ac:dyDescent="0.25">
      <c r="A196" s="307" t="s">
        <v>215</v>
      </c>
      <c r="B196" s="153" t="s">
        <v>77</v>
      </c>
      <c r="C196" s="367"/>
      <c r="D196" s="7"/>
      <c r="E196" s="7"/>
      <c r="F196" s="7"/>
      <c r="G196" s="7"/>
      <c r="H196" s="7"/>
      <c r="I196" s="368"/>
      <c r="J196" s="308">
        <f>6597</f>
        <v>6597</v>
      </c>
      <c r="K196" s="113" t="s">
        <v>3</v>
      </c>
    </row>
    <row r="197" spans="1:11" x14ac:dyDescent="0.25">
      <c r="A197" s="397" t="s">
        <v>265</v>
      </c>
      <c r="B197" s="416" t="s">
        <v>264</v>
      </c>
      <c r="C197" s="23"/>
      <c r="D197" s="213"/>
      <c r="E197" s="195"/>
      <c r="F197" s="213"/>
      <c r="G197" s="213"/>
      <c r="H197" s="213"/>
      <c r="I197" s="148"/>
      <c r="J197" s="64"/>
      <c r="K197" s="112"/>
    </row>
    <row r="198" spans="1:11" x14ac:dyDescent="0.25">
      <c r="A198" s="398"/>
      <c r="B198" s="417"/>
      <c r="C198" s="23"/>
      <c r="D198" s="213"/>
      <c r="E198" s="195"/>
      <c r="F198" s="213"/>
      <c r="G198" s="213"/>
      <c r="H198" s="213"/>
      <c r="I198" s="148"/>
      <c r="J198" s="64"/>
      <c r="K198" s="112"/>
    </row>
    <row r="199" spans="1:11" x14ac:dyDescent="0.25">
      <c r="A199" s="398"/>
      <c r="B199" s="417"/>
      <c r="C199" s="23"/>
      <c r="D199" s="213"/>
      <c r="E199" s="195"/>
      <c r="F199" s="213"/>
      <c r="G199" s="213"/>
      <c r="H199" s="213"/>
      <c r="I199" s="148"/>
      <c r="J199" s="64"/>
      <c r="K199" s="112"/>
    </row>
    <row r="200" spans="1:11" x14ac:dyDescent="0.25">
      <c r="A200" s="398"/>
      <c r="B200" s="417"/>
      <c r="C200" s="23"/>
      <c r="D200" s="213"/>
      <c r="E200" s="195"/>
      <c r="F200" s="213"/>
      <c r="G200" s="213"/>
      <c r="H200" s="213"/>
      <c r="I200" s="148"/>
      <c r="J200" s="64"/>
      <c r="K200" s="112"/>
    </row>
    <row r="201" spans="1:11" x14ac:dyDescent="0.25">
      <c r="A201" s="398"/>
      <c r="B201" s="417"/>
      <c r="C201" s="23"/>
      <c r="D201" s="213"/>
      <c r="E201" s="402" t="s">
        <v>266</v>
      </c>
      <c r="F201" s="402"/>
      <c r="G201" s="402"/>
      <c r="H201" s="402"/>
      <c r="I201" s="148"/>
      <c r="J201" s="64">
        <v>1</v>
      </c>
      <c r="K201" s="112" t="s">
        <v>166</v>
      </c>
    </row>
    <row r="202" spans="1:11" x14ac:dyDescent="0.25">
      <c r="A202" s="398"/>
      <c r="B202" s="417"/>
      <c r="C202" s="23"/>
      <c r="D202" s="213"/>
      <c r="E202" s="195"/>
      <c r="F202" s="213"/>
      <c r="G202" s="213"/>
      <c r="H202" s="213"/>
      <c r="I202" s="148"/>
      <c r="J202" s="64"/>
      <c r="K202" s="112"/>
    </row>
    <row r="203" spans="1:11" ht="253.5" customHeight="1" x14ac:dyDescent="0.25">
      <c r="A203" s="415"/>
      <c r="B203" s="418"/>
      <c r="C203" s="23"/>
      <c r="D203" s="213"/>
      <c r="E203" s="195"/>
      <c r="F203" s="213"/>
      <c r="G203" s="213"/>
      <c r="H203" s="213"/>
      <c r="I203" s="148"/>
      <c r="J203" s="64"/>
      <c r="K203" s="112"/>
    </row>
    <row r="204" spans="1:11" ht="15.75" customHeight="1" x14ac:dyDescent="0.25">
      <c r="A204" s="309" t="s">
        <v>156</v>
      </c>
      <c r="B204" s="45" t="s">
        <v>78</v>
      </c>
      <c r="C204" s="23"/>
      <c r="D204" s="213"/>
      <c r="E204" s="402"/>
      <c r="F204" s="402"/>
      <c r="G204" s="402"/>
      <c r="H204" s="402"/>
      <c r="I204" s="419"/>
      <c r="J204" s="64"/>
      <c r="K204" s="112"/>
    </row>
    <row r="205" spans="1:11" ht="15" customHeight="1" x14ac:dyDescent="0.25">
      <c r="A205" s="411" t="s">
        <v>296</v>
      </c>
      <c r="B205" s="413" t="s">
        <v>147</v>
      </c>
      <c r="C205" s="18"/>
      <c r="D205" s="17"/>
      <c r="E205" s="221"/>
      <c r="F205" s="17"/>
      <c r="G205" s="17"/>
      <c r="H205" s="17"/>
      <c r="I205" s="296"/>
      <c r="J205" s="67"/>
      <c r="K205" s="111"/>
    </row>
    <row r="206" spans="1:11" x14ac:dyDescent="0.25">
      <c r="A206" s="412"/>
      <c r="B206" s="414"/>
      <c r="C206" s="23"/>
      <c r="D206" s="213"/>
      <c r="E206" s="195"/>
      <c r="F206" s="213"/>
      <c r="G206" s="213"/>
      <c r="H206" s="213"/>
      <c r="I206" s="148"/>
      <c r="J206" s="20"/>
      <c r="K206" s="112"/>
    </row>
    <row r="207" spans="1:11" ht="12.75" customHeight="1" x14ac:dyDescent="0.25">
      <c r="A207" s="412"/>
      <c r="B207" s="414"/>
      <c r="C207" s="23"/>
      <c r="D207" s="213"/>
      <c r="E207" s="195"/>
      <c r="F207" s="213"/>
      <c r="G207" s="213"/>
      <c r="H207" s="213"/>
      <c r="I207" s="148"/>
      <c r="J207" s="20"/>
      <c r="K207" s="112"/>
    </row>
    <row r="208" spans="1:11" x14ac:dyDescent="0.25">
      <c r="A208" s="216" t="s">
        <v>148</v>
      </c>
      <c r="B208" s="369" t="s">
        <v>149</v>
      </c>
      <c r="C208" s="23"/>
      <c r="D208" s="213"/>
      <c r="E208" s="402" t="s">
        <v>212</v>
      </c>
      <c r="F208" s="402"/>
      <c r="G208" s="20"/>
      <c r="H208" s="20">
        <f>ROUNDUP(((C7/100)+1)*2,0)</f>
        <v>12</v>
      </c>
      <c r="I208" s="148" t="s">
        <v>166</v>
      </c>
      <c r="J208" s="20">
        <f>H208</f>
        <v>12</v>
      </c>
      <c r="K208" s="112" t="s">
        <v>166</v>
      </c>
    </row>
    <row r="209" spans="1:11" x14ac:dyDescent="0.25">
      <c r="A209" s="411" t="s">
        <v>297</v>
      </c>
      <c r="B209" s="413" t="s">
        <v>150</v>
      </c>
      <c r="C209" s="18"/>
      <c r="D209" s="17"/>
      <c r="E209" s="221"/>
      <c r="F209" s="17"/>
      <c r="G209" s="17"/>
      <c r="H209" s="17"/>
      <c r="I209" s="296"/>
      <c r="J209" s="67"/>
      <c r="K209" s="111"/>
    </row>
    <row r="210" spans="1:11" x14ac:dyDescent="0.25">
      <c r="A210" s="412"/>
      <c r="B210" s="414"/>
      <c r="C210" s="23"/>
      <c r="D210" s="213"/>
      <c r="E210" s="195"/>
      <c r="F210" s="213"/>
      <c r="G210" s="213"/>
      <c r="H210" s="213"/>
      <c r="I210" s="148"/>
      <c r="J210" s="20"/>
      <c r="K210" s="112"/>
    </row>
    <row r="211" spans="1:11" ht="8.25" customHeight="1" x14ac:dyDescent="0.25">
      <c r="A211" s="412"/>
      <c r="B211" s="414"/>
      <c r="C211" s="23"/>
      <c r="D211" s="213"/>
      <c r="E211" s="195"/>
      <c r="F211" s="213"/>
      <c r="G211" s="213"/>
      <c r="H211" s="213"/>
      <c r="I211" s="148"/>
      <c r="J211" s="20"/>
      <c r="K211" s="112"/>
    </row>
    <row r="212" spans="1:11" ht="15" customHeight="1" x14ac:dyDescent="0.25">
      <c r="A212" s="216"/>
      <c r="B212" s="122"/>
      <c r="C212" s="110"/>
      <c r="D212" s="213"/>
      <c r="E212" s="402" t="s">
        <v>213</v>
      </c>
      <c r="F212" s="402"/>
      <c r="G212" s="402"/>
      <c r="H212" s="20">
        <f>H208</f>
        <v>12</v>
      </c>
      <c r="I212" s="148" t="s">
        <v>166</v>
      </c>
      <c r="J212" s="20">
        <f>H212</f>
        <v>12</v>
      </c>
      <c r="K212" s="112" t="s">
        <v>176</v>
      </c>
    </row>
    <row r="213" spans="1:11" x14ac:dyDescent="0.25">
      <c r="A213" s="223"/>
      <c r="B213" s="123"/>
      <c r="C213" s="15"/>
      <c r="D213" s="16"/>
      <c r="E213" s="222"/>
      <c r="F213" s="16"/>
      <c r="G213" s="16"/>
      <c r="H213" s="16"/>
      <c r="I213" s="257"/>
      <c r="J213" s="63"/>
      <c r="K213" s="113"/>
    </row>
    <row r="214" spans="1:11" x14ac:dyDescent="0.25">
      <c r="A214" s="405" t="s">
        <v>298</v>
      </c>
      <c r="B214" s="407" t="s">
        <v>179</v>
      </c>
      <c r="C214" s="23" t="s">
        <v>80</v>
      </c>
      <c r="D214" s="335"/>
      <c r="E214" s="329"/>
      <c r="F214" s="335"/>
      <c r="G214" s="335"/>
      <c r="H214" s="335"/>
      <c r="I214" s="336"/>
      <c r="J214" s="20"/>
      <c r="K214" s="112"/>
    </row>
    <row r="215" spans="1:11" ht="20.25" customHeight="1" x14ac:dyDescent="0.25">
      <c r="A215" s="406"/>
      <c r="B215" s="408"/>
      <c r="C215" s="330" t="s">
        <v>81</v>
      </c>
      <c r="D215" s="331"/>
      <c r="E215" s="331"/>
      <c r="F215" s="331"/>
      <c r="G215" s="331"/>
      <c r="H215" s="335"/>
      <c r="I215" s="336"/>
      <c r="J215" s="20"/>
      <c r="K215" s="112"/>
    </row>
    <row r="216" spans="1:11" x14ac:dyDescent="0.25">
      <c r="A216" s="406"/>
      <c r="B216" s="408"/>
      <c r="C216" s="23">
        <v>4</v>
      </c>
      <c r="D216" s="335"/>
      <c r="E216" s="329">
        <v>0.9</v>
      </c>
      <c r="F216" s="335">
        <v>4.8</v>
      </c>
      <c r="G216" s="335"/>
      <c r="H216" s="335">
        <v>0.25</v>
      </c>
      <c r="I216" s="336" t="s">
        <v>21</v>
      </c>
      <c r="J216" s="20">
        <f>C216*E216*F216*H216</f>
        <v>4.32</v>
      </c>
      <c r="K216" s="112"/>
    </row>
    <row r="217" spans="1:11" x14ac:dyDescent="0.25">
      <c r="A217" s="406"/>
      <c r="B217" s="408"/>
      <c r="C217" s="23" t="s">
        <v>82</v>
      </c>
      <c r="D217" s="335"/>
      <c r="E217" s="329"/>
      <c r="F217" s="335"/>
      <c r="G217" s="335"/>
      <c r="H217" s="335"/>
      <c r="I217" s="336"/>
      <c r="J217" s="20"/>
      <c r="K217" s="112"/>
    </row>
    <row r="218" spans="1:11" x14ac:dyDescent="0.25">
      <c r="A218" s="406"/>
      <c r="B218" s="408"/>
      <c r="C218" s="23" t="s">
        <v>68</v>
      </c>
      <c r="D218" s="335"/>
      <c r="E218" s="329"/>
      <c r="F218" s="335"/>
      <c r="G218" s="335"/>
      <c r="H218" s="335"/>
      <c r="I218" s="336"/>
      <c r="J218" s="20"/>
      <c r="K218" s="112"/>
    </row>
    <row r="219" spans="1:11" x14ac:dyDescent="0.25">
      <c r="A219" s="406"/>
      <c r="B219" s="408"/>
      <c r="C219" s="23"/>
      <c r="D219" s="335"/>
      <c r="E219" s="329">
        <v>4.8</v>
      </c>
      <c r="F219" s="335">
        <v>2.5</v>
      </c>
      <c r="G219" s="335"/>
      <c r="H219" s="335">
        <v>0.25</v>
      </c>
      <c r="I219" s="336" t="s">
        <v>21</v>
      </c>
      <c r="J219" s="20">
        <f>E219*F219*H219</f>
        <v>3</v>
      </c>
      <c r="K219" s="112"/>
    </row>
    <row r="220" spans="1:11" ht="87.75" customHeight="1" x14ac:dyDescent="0.25">
      <c r="A220" s="406"/>
      <c r="B220" s="408"/>
      <c r="C220" s="23" t="s">
        <v>83</v>
      </c>
      <c r="D220" s="335"/>
      <c r="E220" s="329"/>
      <c r="F220" s="335"/>
      <c r="G220" s="335"/>
      <c r="H220" s="335"/>
      <c r="I220" s="336"/>
      <c r="J220" s="20"/>
      <c r="K220" s="112"/>
    </row>
    <row r="221" spans="1:11" ht="16.5" customHeight="1" x14ac:dyDescent="0.25">
      <c r="A221" s="223" t="s">
        <v>140</v>
      </c>
      <c r="B221" s="337" t="s">
        <v>79</v>
      </c>
      <c r="C221" s="23"/>
      <c r="D221" s="335"/>
      <c r="E221" s="329">
        <v>4.8</v>
      </c>
      <c r="F221" s="335">
        <v>2</v>
      </c>
      <c r="G221" s="335"/>
      <c r="H221" s="335">
        <v>0.25</v>
      </c>
      <c r="I221" s="336" t="s">
        <v>21</v>
      </c>
      <c r="J221" s="20">
        <f>E221*F221*H221</f>
        <v>2.4</v>
      </c>
      <c r="K221" s="112"/>
    </row>
    <row r="222" spans="1:11" ht="16.5" customHeight="1" x14ac:dyDescent="0.25">
      <c r="A222" s="223"/>
      <c r="B222" s="124"/>
      <c r="C222" s="23" t="s">
        <v>84</v>
      </c>
      <c r="D222" s="335"/>
      <c r="E222" s="329"/>
      <c r="F222" s="335"/>
      <c r="G222" s="335"/>
      <c r="H222" s="335"/>
      <c r="I222" s="336"/>
      <c r="J222" s="20"/>
      <c r="K222" s="112"/>
    </row>
    <row r="223" spans="1:11" ht="16.5" customHeight="1" x14ac:dyDescent="0.25">
      <c r="A223" s="223"/>
      <c r="B223" s="124"/>
      <c r="C223" s="23"/>
      <c r="D223" s="335"/>
      <c r="E223" s="329">
        <v>10.5</v>
      </c>
      <c r="F223" s="335">
        <v>3.6</v>
      </c>
      <c r="G223" s="335"/>
      <c r="H223" s="335">
        <v>0.2</v>
      </c>
      <c r="I223" s="336" t="s">
        <v>21</v>
      </c>
      <c r="J223" s="20">
        <f>E223*F223*H223</f>
        <v>7.5600000000000014</v>
      </c>
      <c r="K223" s="112"/>
    </row>
    <row r="224" spans="1:11" ht="16.5" customHeight="1" x14ac:dyDescent="0.25">
      <c r="A224" s="223"/>
      <c r="B224" s="124"/>
      <c r="C224" s="23" t="s">
        <v>85</v>
      </c>
      <c r="D224" s="335"/>
      <c r="E224" s="329"/>
      <c r="F224" s="335"/>
      <c r="G224" s="335"/>
      <c r="H224" s="335"/>
      <c r="I224" s="336"/>
      <c r="J224" s="20"/>
      <c r="K224" s="112"/>
    </row>
    <row r="225" spans="1:11" ht="16.5" customHeight="1" x14ac:dyDescent="0.25">
      <c r="A225" s="223"/>
      <c r="B225" s="124"/>
      <c r="C225" s="23"/>
      <c r="D225" s="335"/>
      <c r="E225" s="334">
        <v>35</v>
      </c>
      <c r="F225" s="335">
        <v>0.3</v>
      </c>
      <c r="G225" s="335"/>
      <c r="H225" s="325">
        <v>0.15</v>
      </c>
      <c r="I225" s="336" t="s">
        <v>21</v>
      </c>
      <c r="J225" s="20">
        <f>(E225*F225*H225)/2</f>
        <v>0.78749999999999998</v>
      </c>
      <c r="K225" s="112"/>
    </row>
    <row r="226" spans="1:11" ht="16.5" customHeight="1" x14ac:dyDescent="0.25">
      <c r="A226" s="223"/>
      <c r="B226" s="124"/>
      <c r="C226" s="23"/>
      <c r="D226" s="335"/>
      <c r="E226" s="329"/>
      <c r="F226" s="335"/>
      <c r="G226" s="335"/>
      <c r="H226" s="323">
        <v>2</v>
      </c>
      <c r="I226" s="336"/>
      <c r="J226" s="20"/>
      <c r="K226" s="112"/>
    </row>
    <row r="227" spans="1:11" ht="16.5" customHeight="1" x14ac:dyDescent="0.25">
      <c r="A227" s="223"/>
      <c r="B227" s="124"/>
      <c r="C227" s="401" t="s">
        <v>86</v>
      </c>
      <c r="D227" s="402"/>
      <c r="E227" s="402"/>
      <c r="F227" s="331"/>
      <c r="G227" s="331"/>
      <c r="H227" s="335"/>
      <c r="I227" s="336"/>
      <c r="J227" s="20"/>
      <c r="K227" s="112"/>
    </row>
    <row r="228" spans="1:11" ht="16.5" customHeight="1" x14ac:dyDescent="0.25">
      <c r="A228" s="223"/>
      <c r="B228" s="124"/>
      <c r="C228" s="43">
        <v>2</v>
      </c>
      <c r="D228" s="335"/>
      <c r="E228" s="329">
        <v>10.5</v>
      </c>
      <c r="F228" s="335">
        <v>0.27500000000000002</v>
      </c>
      <c r="G228" s="335"/>
      <c r="H228" s="335">
        <v>0.2</v>
      </c>
      <c r="I228" s="336" t="s">
        <v>21</v>
      </c>
      <c r="J228" s="20">
        <f>C228*E228*F228*H228</f>
        <v>1.155</v>
      </c>
      <c r="K228" s="112"/>
    </row>
    <row r="229" spans="1:11" ht="16.5" customHeight="1" x14ac:dyDescent="0.25">
      <c r="A229" s="223"/>
      <c r="B229" s="124"/>
      <c r="C229" s="401" t="s">
        <v>87</v>
      </c>
      <c r="D229" s="402"/>
      <c r="E229" s="402"/>
      <c r="F229" s="331"/>
      <c r="G229" s="331"/>
      <c r="H229" s="335"/>
      <c r="I229" s="336"/>
      <c r="J229" s="20"/>
      <c r="K229" s="112"/>
    </row>
    <row r="230" spans="1:11" ht="16.5" customHeight="1" x14ac:dyDescent="0.25">
      <c r="A230" s="223"/>
      <c r="B230" s="124"/>
      <c r="C230" s="43">
        <v>2</v>
      </c>
      <c r="D230" s="335"/>
      <c r="E230" s="329">
        <v>4.8</v>
      </c>
      <c r="F230" s="335">
        <v>0.4</v>
      </c>
      <c r="G230" s="335"/>
      <c r="H230" s="335">
        <v>0.25</v>
      </c>
      <c r="I230" s="336" t="s">
        <v>21</v>
      </c>
      <c r="J230" s="20">
        <f>C230*E230*F230*H230</f>
        <v>0.96</v>
      </c>
      <c r="K230" s="112"/>
    </row>
    <row r="231" spans="1:11" ht="16.5" customHeight="1" x14ac:dyDescent="0.25">
      <c r="A231" s="223"/>
      <c r="B231" s="124"/>
      <c r="C231" s="330" t="s">
        <v>88</v>
      </c>
      <c r="D231" s="331"/>
      <c r="E231" s="331"/>
      <c r="F231" s="331"/>
      <c r="G231" s="331"/>
      <c r="H231" s="335"/>
      <c r="I231" s="336"/>
      <c r="J231" s="20"/>
      <c r="K231" s="112"/>
    </row>
    <row r="232" spans="1:11" ht="16.5" customHeight="1" x14ac:dyDescent="0.25">
      <c r="A232" s="223"/>
      <c r="B232" s="124"/>
      <c r="C232" s="43">
        <v>2</v>
      </c>
      <c r="D232" s="335"/>
      <c r="E232" s="329">
        <v>4.8</v>
      </c>
      <c r="F232" s="335">
        <v>0.6</v>
      </c>
      <c r="G232" s="335"/>
      <c r="H232" s="335">
        <v>0.1</v>
      </c>
      <c r="I232" s="336" t="s">
        <v>21</v>
      </c>
      <c r="J232" s="20">
        <f>C232*E232*F232*H232</f>
        <v>0.57599999999999996</v>
      </c>
      <c r="K232" s="112"/>
    </row>
    <row r="233" spans="1:11" ht="16.5" customHeight="1" x14ac:dyDescent="0.25">
      <c r="A233" s="223"/>
      <c r="B233" s="124"/>
      <c r="C233" s="330" t="s">
        <v>89</v>
      </c>
      <c r="D233" s="331"/>
      <c r="E233" s="331"/>
      <c r="F233" s="331"/>
      <c r="G233" s="331"/>
      <c r="H233" s="335"/>
      <c r="I233" s="336"/>
      <c r="J233" s="20"/>
      <c r="K233" s="112"/>
    </row>
    <row r="234" spans="1:11" ht="16.5" customHeight="1" x14ac:dyDescent="0.25">
      <c r="A234" s="223"/>
      <c r="B234" s="124"/>
      <c r="C234" s="43">
        <v>2</v>
      </c>
      <c r="D234" s="335"/>
      <c r="E234" s="329">
        <v>4.8</v>
      </c>
      <c r="F234" s="335">
        <v>0.45</v>
      </c>
      <c r="G234" s="335"/>
      <c r="H234" s="335">
        <v>0.22500000000000001</v>
      </c>
      <c r="I234" s="336" t="s">
        <v>21</v>
      </c>
      <c r="J234" s="20">
        <f>C234*E234*F234*H234</f>
        <v>0.97200000000000009</v>
      </c>
      <c r="K234" s="112"/>
    </row>
    <row r="235" spans="1:11" ht="16.5" customHeight="1" x14ac:dyDescent="0.25">
      <c r="A235" s="223"/>
      <c r="B235" s="124"/>
      <c r="C235" s="43"/>
      <c r="D235" s="335"/>
      <c r="E235" s="329"/>
      <c r="F235" s="335"/>
      <c r="G235" s="335"/>
      <c r="H235" s="335"/>
      <c r="I235" s="336"/>
      <c r="J235" s="20">
        <f>SUM(J216:J234)</f>
        <v>21.730500000000006</v>
      </c>
      <c r="K235" s="112"/>
    </row>
    <row r="236" spans="1:11" ht="16.5" customHeight="1" x14ac:dyDescent="0.25">
      <c r="A236" s="223"/>
      <c r="B236" s="124"/>
      <c r="C236" s="43"/>
      <c r="D236" s="335"/>
      <c r="E236" s="334">
        <v>9</v>
      </c>
      <c r="F236" s="384" t="s">
        <v>90</v>
      </c>
      <c r="G236" s="384"/>
      <c r="H236" s="335"/>
      <c r="I236" s="336" t="s">
        <v>21</v>
      </c>
      <c r="J236" s="20">
        <f>J235*E236</f>
        <v>195.57450000000006</v>
      </c>
      <c r="K236" s="112" t="s">
        <v>5</v>
      </c>
    </row>
    <row r="237" spans="1:11" ht="16.5" customHeight="1" x14ac:dyDescent="0.25">
      <c r="A237" s="223"/>
      <c r="B237" s="124"/>
      <c r="C237" s="395" t="s">
        <v>91</v>
      </c>
      <c r="D237" s="396"/>
      <c r="E237" s="396"/>
      <c r="F237" s="335"/>
      <c r="G237" s="335"/>
      <c r="H237" s="335"/>
      <c r="I237" s="336"/>
      <c r="J237" s="20"/>
      <c r="K237" s="112"/>
    </row>
    <row r="238" spans="1:11" ht="16.5" customHeight="1" x14ac:dyDescent="0.25">
      <c r="A238" s="223"/>
      <c r="B238" s="124"/>
      <c r="C238" s="43" t="s">
        <v>92</v>
      </c>
      <c r="D238" s="335"/>
      <c r="E238" s="329"/>
      <c r="F238" s="335"/>
      <c r="G238" s="335"/>
      <c r="H238" s="335"/>
      <c r="I238" s="336"/>
      <c r="J238" s="20"/>
      <c r="K238" s="112"/>
    </row>
    <row r="239" spans="1:11" ht="16.5" customHeight="1" x14ac:dyDescent="0.25">
      <c r="A239" s="223"/>
      <c r="B239" s="124"/>
      <c r="C239" s="23">
        <v>1.45</v>
      </c>
      <c r="D239" s="335"/>
      <c r="E239" s="329">
        <v>0.8</v>
      </c>
      <c r="F239" s="335">
        <v>0.3</v>
      </c>
      <c r="G239" s="335"/>
      <c r="H239" s="335">
        <v>0.3</v>
      </c>
      <c r="I239" s="336" t="s">
        <v>21</v>
      </c>
      <c r="J239" s="20">
        <f>C239*E239*F239*H239</f>
        <v>0.10439999999999999</v>
      </c>
      <c r="K239" s="112"/>
    </row>
    <row r="240" spans="1:11" ht="16.5" customHeight="1" x14ac:dyDescent="0.25">
      <c r="A240" s="223"/>
      <c r="B240" s="124"/>
      <c r="C240" s="395" t="s">
        <v>93</v>
      </c>
      <c r="D240" s="396"/>
      <c r="E240" s="396"/>
      <c r="F240" s="335"/>
      <c r="G240" s="335"/>
      <c r="H240" s="335"/>
      <c r="I240" s="336"/>
      <c r="J240" s="20"/>
      <c r="K240" s="112"/>
    </row>
    <row r="241" spans="1:13" ht="16.5" customHeight="1" x14ac:dyDescent="0.25">
      <c r="A241" s="223"/>
      <c r="B241" s="124"/>
      <c r="C241" s="43">
        <v>2</v>
      </c>
      <c r="D241" s="335"/>
      <c r="E241" s="329">
        <v>0.6</v>
      </c>
      <c r="F241" s="335">
        <v>0.25</v>
      </c>
      <c r="G241" s="335"/>
      <c r="H241" s="335">
        <v>0.25</v>
      </c>
      <c r="I241" s="336" t="s">
        <v>21</v>
      </c>
      <c r="J241" s="20">
        <f>C241*E241*F241*H241</f>
        <v>7.4999999999999997E-2</v>
      </c>
      <c r="K241" s="112"/>
    </row>
    <row r="242" spans="1:13" ht="16.5" customHeight="1" x14ac:dyDescent="0.25">
      <c r="A242" s="223"/>
      <c r="B242" s="124"/>
      <c r="C242" s="395" t="s">
        <v>94</v>
      </c>
      <c r="D242" s="396"/>
      <c r="E242" s="396"/>
      <c r="F242" s="335"/>
      <c r="G242" s="335"/>
      <c r="H242" s="335"/>
      <c r="I242" s="336"/>
      <c r="J242" s="20"/>
      <c r="K242" s="112"/>
    </row>
    <row r="243" spans="1:13" ht="16.5" customHeight="1" x14ac:dyDescent="0.25">
      <c r="A243" s="223"/>
      <c r="B243" s="124"/>
      <c r="C243" s="43">
        <v>2</v>
      </c>
      <c r="D243" s="335"/>
      <c r="E243" s="329">
        <v>1.25</v>
      </c>
      <c r="F243" s="335">
        <v>0.2</v>
      </c>
      <c r="G243" s="335"/>
      <c r="H243" s="335">
        <v>0.2</v>
      </c>
      <c r="I243" s="336" t="s">
        <v>21</v>
      </c>
      <c r="J243" s="20">
        <f>C243*E243*F243*H243</f>
        <v>0.1</v>
      </c>
      <c r="K243" s="112"/>
    </row>
    <row r="244" spans="1:13" ht="16.5" customHeight="1" x14ac:dyDescent="0.25">
      <c r="A244" s="223"/>
      <c r="B244" s="124"/>
      <c r="C244" s="395" t="s">
        <v>91</v>
      </c>
      <c r="D244" s="396"/>
      <c r="E244" s="396"/>
      <c r="F244" s="335"/>
      <c r="G244" s="335"/>
      <c r="H244" s="335"/>
      <c r="I244" s="336"/>
      <c r="J244" s="20"/>
      <c r="K244" s="112"/>
    </row>
    <row r="245" spans="1:13" ht="16.5" customHeight="1" x14ac:dyDescent="0.25">
      <c r="A245" s="223"/>
      <c r="B245" s="124"/>
      <c r="C245" s="43"/>
      <c r="D245" s="335"/>
      <c r="E245" s="329">
        <v>1.1000000000000001</v>
      </c>
      <c r="F245" s="335">
        <v>0.6</v>
      </c>
      <c r="G245" s="335"/>
      <c r="H245" s="335">
        <v>0.2</v>
      </c>
      <c r="I245" s="336" t="s">
        <v>21</v>
      </c>
      <c r="J245" s="20">
        <f>E245*F245*H245</f>
        <v>0.13200000000000001</v>
      </c>
      <c r="K245" s="112"/>
    </row>
    <row r="246" spans="1:13" ht="16.5" customHeight="1" x14ac:dyDescent="0.25">
      <c r="A246" s="223"/>
      <c r="B246" s="124"/>
      <c r="C246" s="43"/>
      <c r="D246" s="335"/>
      <c r="E246" s="329"/>
      <c r="F246" s="335"/>
      <c r="G246" s="335"/>
      <c r="H246" s="335"/>
      <c r="I246" s="336"/>
      <c r="J246" s="20">
        <f>SUM(J239:J245)</f>
        <v>0.41139999999999999</v>
      </c>
      <c r="K246" s="112"/>
    </row>
    <row r="247" spans="1:13" ht="16.5" customHeight="1" x14ac:dyDescent="0.25">
      <c r="A247" s="223"/>
      <c r="B247" s="124"/>
      <c r="C247" s="23"/>
      <c r="D247" s="335"/>
      <c r="E247" s="334">
        <v>9</v>
      </c>
      <c r="F247" s="385" t="s">
        <v>95</v>
      </c>
      <c r="G247" s="385"/>
      <c r="H247" s="385"/>
      <c r="I247" s="336" t="s">
        <v>21</v>
      </c>
      <c r="J247" s="20">
        <f>J246*E247</f>
        <v>3.7025999999999999</v>
      </c>
      <c r="K247" s="112" t="s">
        <v>5</v>
      </c>
    </row>
    <row r="248" spans="1:13" ht="16.5" customHeight="1" x14ac:dyDescent="0.25">
      <c r="A248" s="125"/>
      <c r="B248" s="370"/>
      <c r="C248" s="15"/>
      <c r="D248" s="16"/>
      <c r="E248" s="328"/>
      <c r="F248" s="16"/>
      <c r="G248" s="16"/>
      <c r="H248" s="16" t="s">
        <v>19</v>
      </c>
      <c r="I248" s="257"/>
      <c r="J248" s="63">
        <f>J236+J247</f>
        <v>199.27710000000005</v>
      </c>
      <c r="K248" s="113" t="s">
        <v>5</v>
      </c>
    </row>
    <row r="249" spans="1:13" ht="14.4" customHeight="1" x14ac:dyDescent="0.25">
      <c r="A249" s="398" t="s">
        <v>299</v>
      </c>
      <c r="B249" s="409" t="s">
        <v>99</v>
      </c>
      <c r="C249" s="22"/>
      <c r="D249" s="20"/>
      <c r="E249" s="20"/>
      <c r="F249" s="20"/>
      <c r="G249" s="20"/>
      <c r="H249" s="20"/>
      <c r="I249" s="71"/>
      <c r="J249" s="20"/>
      <c r="K249" s="191"/>
      <c r="L249" s="110"/>
    </row>
    <row r="250" spans="1:13" x14ac:dyDescent="0.25">
      <c r="A250" s="398"/>
      <c r="B250" s="409"/>
      <c r="C250" s="22"/>
      <c r="D250" s="20"/>
      <c r="E250" s="20"/>
      <c r="F250" s="20"/>
      <c r="G250" s="20"/>
      <c r="H250" s="20"/>
      <c r="I250" s="71"/>
      <c r="J250" s="20"/>
      <c r="K250" s="191"/>
      <c r="L250" s="110"/>
    </row>
    <row r="251" spans="1:13" x14ac:dyDescent="0.25">
      <c r="A251" s="206"/>
      <c r="B251" s="409"/>
      <c r="C251" s="22"/>
      <c r="D251" s="20"/>
      <c r="E251" s="20"/>
      <c r="F251" s="20"/>
      <c r="G251" s="20"/>
      <c r="H251" s="20"/>
      <c r="I251" s="71"/>
      <c r="J251" s="20"/>
      <c r="K251" s="191"/>
      <c r="L251" s="110"/>
    </row>
    <row r="252" spans="1:13" x14ac:dyDescent="0.25">
      <c r="A252" s="206"/>
      <c r="B252" s="409"/>
      <c r="C252" s="22"/>
      <c r="D252" s="20"/>
      <c r="E252" s="20"/>
      <c r="F252" s="20"/>
      <c r="G252" s="20"/>
      <c r="H252" s="20"/>
      <c r="I252" s="71"/>
      <c r="J252" s="20"/>
      <c r="K252" s="191"/>
      <c r="L252" s="110"/>
    </row>
    <row r="253" spans="1:13" x14ac:dyDescent="0.25">
      <c r="A253" s="206"/>
      <c r="B253" s="410"/>
      <c r="C253" s="401"/>
      <c r="D253" s="402"/>
      <c r="E253" s="202"/>
      <c r="F253" s="212"/>
      <c r="G253" s="213"/>
      <c r="H253" s="213"/>
      <c r="I253" s="148"/>
      <c r="J253" s="20"/>
      <c r="K253" s="20"/>
      <c r="L253" s="120"/>
      <c r="M253" s="110"/>
    </row>
    <row r="254" spans="1:13" x14ac:dyDescent="0.25">
      <c r="A254" s="206"/>
      <c r="B254" s="410"/>
      <c r="C254" s="403"/>
      <c r="D254" s="404"/>
      <c r="E254" s="404"/>
      <c r="F254" s="404"/>
      <c r="G254" s="194"/>
      <c r="H254" s="213"/>
      <c r="I254" s="148"/>
      <c r="J254" s="20"/>
      <c r="K254" s="20"/>
      <c r="L254" s="120"/>
      <c r="M254" s="110"/>
    </row>
    <row r="255" spans="1:13" x14ac:dyDescent="0.25">
      <c r="A255" s="206"/>
      <c r="B255" s="410"/>
      <c r="C255" s="395"/>
      <c r="D255" s="396"/>
      <c r="E255" s="195"/>
      <c r="F255" s="212"/>
      <c r="G255" s="195"/>
      <c r="H255" s="212"/>
      <c r="I255" s="236"/>
      <c r="J255" s="20"/>
      <c r="K255" s="20"/>
      <c r="L255" s="120"/>
      <c r="M255" s="110"/>
    </row>
    <row r="256" spans="1:13" ht="28.5" customHeight="1" x14ac:dyDescent="0.25">
      <c r="A256" s="206"/>
      <c r="B256" s="410"/>
      <c r="C256" s="401"/>
      <c r="D256" s="402"/>
      <c r="E256" s="195"/>
      <c r="F256" s="213"/>
      <c r="G256" s="213"/>
      <c r="H256" s="213"/>
      <c r="I256" s="148"/>
      <c r="J256" s="20"/>
      <c r="K256" s="20"/>
      <c r="L256" s="120"/>
      <c r="M256" s="110"/>
    </row>
    <row r="257" spans="1:13" x14ac:dyDescent="0.25">
      <c r="A257" s="206" t="s">
        <v>98</v>
      </c>
      <c r="B257" s="45" t="s">
        <v>97</v>
      </c>
      <c r="C257" s="23"/>
      <c r="D257" s="384"/>
      <c r="E257" s="384"/>
      <c r="F257" s="384"/>
      <c r="G257" s="384"/>
      <c r="H257" s="384"/>
      <c r="I257" s="236"/>
      <c r="J257" s="20"/>
      <c r="K257" s="20"/>
      <c r="L257" s="120"/>
      <c r="M257" s="110"/>
    </row>
    <row r="258" spans="1:13" x14ac:dyDescent="0.25">
      <c r="A258" s="261"/>
      <c r="B258" s="69"/>
      <c r="C258" s="23"/>
      <c r="D258" s="212"/>
      <c r="E258" s="212"/>
      <c r="F258" s="212"/>
      <c r="G258" s="212"/>
      <c r="H258" s="212"/>
      <c r="I258" s="236"/>
      <c r="J258" s="20"/>
      <c r="K258" s="20"/>
      <c r="L258" s="120"/>
      <c r="M258" s="110"/>
    </row>
    <row r="259" spans="1:13" ht="24" customHeight="1" x14ac:dyDescent="0.25">
      <c r="A259" s="261"/>
      <c r="B259" s="69"/>
      <c r="C259" s="403" t="s">
        <v>100</v>
      </c>
      <c r="D259" s="404"/>
      <c r="E259" s="404"/>
      <c r="F259" s="404"/>
      <c r="G259" s="212"/>
      <c r="H259" s="212"/>
      <c r="I259" s="236"/>
      <c r="J259" s="20"/>
      <c r="K259" s="20"/>
      <c r="L259" s="120"/>
      <c r="M259" s="110"/>
    </row>
    <row r="260" spans="1:13" x14ac:dyDescent="0.25">
      <c r="A260" s="261"/>
      <c r="B260" s="69"/>
      <c r="C260" s="403" t="s">
        <v>101</v>
      </c>
      <c r="D260" s="404"/>
      <c r="E260" s="404"/>
      <c r="F260" s="404"/>
      <c r="G260" s="404"/>
      <c r="H260" s="404"/>
      <c r="I260" s="236"/>
      <c r="J260" s="20"/>
      <c r="K260" s="20"/>
      <c r="L260" s="120"/>
      <c r="M260" s="110"/>
    </row>
    <row r="261" spans="1:13" x14ac:dyDescent="0.25">
      <c r="A261" s="261"/>
      <c r="B261" s="69"/>
      <c r="C261" s="43">
        <v>4</v>
      </c>
      <c r="D261" s="212"/>
      <c r="E261" s="212">
        <v>2</v>
      </c>
      <c r="F261" s="212">
        <v>33</v>
      </c>
      <c r="G261" s="212"/>
      <c r="H261" s="212">
        <v>0.9</v>
      </c>
      <c r="I261" s="196">
        <v>0.89</v>
      </c>
      <c r="J261" s="20">
        <f>C261*E261*F261*H261*I261</f>
        <v>211.464</v>
      </c>
      <c r="K261" s="20"/>
      <c r="L261" s="120"/>
      <c r="M261" s="110"/>
    </row>
    <row r="262" spans="1:13" x14ac:dyDescent="0.25">
      <c r="A262" s="261"/>
      <c r="B262" s="69"/>
      <c r="C262" s="403" t="s">
        <v>102</v>
      </c>
      <c r="D262" s="404"/>
      <c r="E262" s="404"/>
      <c r="F262" s="404"/>
      <c r="G262" s="404"/>
      <c r="H262" s="404"/>
      <c r="I262" s="236"/>
      <c r="J262" s="20"/>
      <c r="K262" s="20"/>
      <c r="L262" s="120"/>
      <c r="M262" s="110"/>
    </row>
    <row r="263" spans="1:13" x14ac:dyDescent="0.25">
      <c r="A263" s="261"/>
      <c r="B263" s="69"/>
      <c r="C263" s="43">
        <v>4</v>
      </c>
      <c r="D263" s="212"/>
      <c r="E263" s="212">
        <v>2</v>
      </c>
      <c r="F263" s="212">
        <v>7</v>
      </c>
      <c r="G263" s="212"/>
      <c r="H263" s="212">
        <v>4.8</v>
      </c>
      <c r="I263" s="196">
        <v>0.89</v>
      </c>
      <c r="J263" s="20">
        <f>C263*E263*F263*H263*I263</f>
        <v>239.23200000000003</v>
      </c>
      <c r="K263" s="20"/>
      <c r="L263" s="120"/>
      <c r="M263" s="110"/>
    </row>
    <row r="264" spans="1:13" x14ac:dyDescent="0.25">
      <c r="A264" s="261"/>
      <c r="B264" s="69"/>
      <c r="C264" s="403" t="s">
        <v>103</v>
      </c>
      <c r="D264" s="404"/>
      <c r="E264" s="404"/>
      <c r="F264" s="404"/>
      <c r="G264" s="404"/>
      <c r="H264" s="404"/>
      <c r="I264" s="236"/>
      <c r="J264" s="20"/>
      <c r="K264" s="20"/>
      <c r="L264" s="120"/>
      <c r="M264" s="110"/>
    </row>
    <row r="265" spans="1:13" x14ac:dyDescent="0.25">
      <c r="A265" s="261"/>
      <c r="B265" s="69"/>
      <c r="C265" s="43"/>
      <c r="D265" s="212"/>
      <c r="E265" s="212"/>
      <c r="F265" s="212">
        <v>23</v>
      </c>
      <c r="G265" s="212"/>
      <c r="H265" s="212">
        <v>10.5</v>
      </c>
      <c r="I265" s="196">
        <v>0.89</v>
      </c>
      <c r="J265" s="20">
        <f>F265*H265*I265</f>
        <v>214.935</v>
      </c>
      <c r="K265" s="20"/>
      <c r="L265" s="120"/>
      <c r="M265" s="110"/>
    </row>
    <row r="266" spans="1:13" x14ac:dyDescent="0.25">
      <c r="A266" s="261"/>
      <c r="B266" s="69"/>
      <c r="C266" s="23"/>
      <c r="D266" s="212"/>
      <c r="E266" s="212"/>
      <c r="F266" s="212">
        <v>71</v>
      </c>
      <c r="G266" s="212"/>
      <c r="H266" s="212">
        <v>3.4</v>
      </c>
      <c r="I266" s="196">
        <v>0.89</v>
      </c>
      <c r="J266" s="20">
        <f>F266*H266*I266</f>
        <v>214.846</v>
      </c>
      <c r="K266" s="20"/>
      <c r="L266" s="120"/>
      <c r="M266" s="110"/>
    </row>
    <row r="267" spans="1:13" x14ac:dyDescent="0.25">
      <c r="A267" s="261"/>
      <c r="B267" s="69"/>
      <c r="C267" s="403" t="s">
        <v>104</v>
      </c>
      <c r="D267" s="404"/>
      <c r="E267" s="404"/>
      <c r="F267" s="404"/>
      <c r="G267" s="404"/>
      <c r="H267" s="404"/>
      <c r="I267" s="196"/>
      <c r="J267" s="20"/>
      <c r="K267" s="20"/>
      <c r="L267" s="120"/>
      <c r="M267" s="110"/>
    </row>
    <row r="268" spans="1:13" x14ac:dyDescent="0.25">
      <c r="A268" s="261"/>
      <c r="B268" s="69"/>
      <c r="C268" s="43"/>
      <c r="D268" s="212"/>
      <c r="E268" s="212">
        <v>2</v>
      </c>
      <c r="F268" s="212">
        <v>6</v>
      </c>
      <c r="G268" s="212"/>
      <c r="H268" s="212">
        <v>10.5</v>
      </c>
      <c r="I268" s="196">
        <v>0.89</v>
      </c>
      <c r="J268" s="20">
        <f>E268*F268*H268*I268</f>
        <v>112.14</v>
      </c>
      <c r="K268" s="20"/>
      <c r="L268" s="120"/>
      <c r="M268" s="110"/>
    </row>
    <row r="269" spans="1:13" ht="18.75" customHeight="1" x14ac:dyDescent="0.25">
      <c r="A269" s="261"/>
      <c r="B269" s="69"/>
      <c r="C269" s="395" t="s">
        <v>105</v>
      </c>
      <c r="D269" s="396"/>
      <c r="E269" s="396"/>
      <c r="F269" s="396"/>
      <c r="G269" s="396"/>
      <c r="H269" s="212"/>
      <c r="I269" s="196"/>
      <c r="J269" s="20"/>
      <c r="K269" s="20"/>
      <c r="L269" s="120"/>
      <c r="M269" s="110"/>
    </row>
    <row r="270" spans="1:13" x14ac:dyDescent="0.25">
      <c r="A270" s="261"/>
      <c r="B270" s="69"/>
      <c r="C270" s="43"/>
      <c r="D270" s="212"/>
      <c r="E270" s="212">
        <v>2</v>
      </c>
      <c r="F270" s="212">
        <v>54</v>
      </c>
      <c r="G270" s="212"/>
      <c r="H270" s="212">
        <v>1.9</v>
      </c>
      <c r="I270" s="196">
        <v>0.62</v>
      </c>
      <c r="J270" s="20">
        <f>E270*F270*H270*I270</f>
        <v>127.22399999999999</v>
      </c>
      <c r="K270" s="20"/>
      <c r="L270" s="120"/>
      <c r="M270" s="110"/>
    </row>
    <row r="271" spans="1:13" x14ac:dyDescent="0.25">
      <c r="A271" s="261"/>
      <c r="B271" s="69"/>
      <c r="C271" s="393" t="s">
        <v>87</v>
      </c>
      <c r="D271" s="394"/>
      <c r="E271" s="394"/>
      <c r="F271" s="394"/>
      <c r="G271" s="212"/>
      <c r="H271" s="212"/>
      <c r="I271" s="196"/>
      <c r="J271" s="20"/>
      <c r="K271" s="20"/>
      <c r="L271" s="120"/>
      <c r="M271" s="110"/>
    </row>
    <row r="272" spans="1:13" x14ac:dyDescent="0.25">
      <c r="A272" s="261"/>
      <c r="B272" s="69"/>
      <c r="C272" s="393" t="s">
        <v>106</v>
      </c>
      <c r="D272" s="394"/>
      <c r="E272" s="394"/>
      <c r="F272" s="394"/>
      <c r="G272" s="394"/>
      <c r="H272" s="212"/>
      <c r="I272" s="196"/>
      <c r="J272" s="20"/>
      <c r="K272" s="20"/>
      <c r="L272" s="120"/>
      <c r="M272" s="110"/>
    </row>
    <row r="273" spans="1:13" x14ac:dyDescent="0.25">
      <c r="A273" s="261"/>
      <c r="B273" s="69"/>
      <c r="C273" s="43">
        <v>2</v>
      </c>
      <c r="D273" s="212"/>
      <c r="E273" s="212">
        <v>2</v>
      </c>
      <c r="F273" s="212">
        <v>25</v>
      </c>
      <c r="G273" s="212"/>
      <c r="H273" s="212">
        <v>0.4</v>
      </c>
      <c r="I273" s="196">
        <v>0.89</v>
      </c>
      <c r="J273" s="20">
        <f>C273*E273*F273*H273*I273</f>
        <v>35.6</v>
      </c>
      <c r="K273" s="20"/>
      <c r="L273" s="120"/>
      <c r="M273" s="110"/>
    </row>
    <row r="274" spans="1:13" x14ac:dyDescent="0.25">
      <c r="A274" s="261"/>
      <c r="B274" s="69"/>
      <c r="C274" s="393" t="s">
        <v>107</v>
      </c>
      <c r="D274" s="394"/>
      <c r="E274" s="394"/>
      <c r="F274" s="394"/>
      <c r="G274" s="394"/>
      <c r="H274" s="212"/>
      <c r="I274" s="196"/>
      <c r="J274" s="20"/>
      <c r="K274" s="20"/>
      <c r="L274" s="120"/>
      <c r="M274" s="110"/>
    </row>
    <row r="275" spans="1:13" x14ac:dyDescent="0.25">
      <c r="A275" s="261"/>
      <c r="B275" s="69"/>
      <c r="C275" s="43">
        <v>2</v>
      </c>
      <c r="D275" s="212"/>
      <c r="E275" s="212">
        <v>2</v>
      </c>
      <c r="F275" s="212">
        <v>4</v>
      </c>
      <c r="G275" s="212"/>
      <c r="H275" s="212">
        <v>4.8</v>
      </c>
      <c r="I275" s="196">
        <v>0.89</v>
      </c>
      <c r="J275" s="20">
        <f>C275*E275*F275*H275*I275</f>
        <v>68.352000000000004</v>
      </c>
      <c r="K275" s="20"/>
      <c r="L275" s="120"/>
      <c r="M275" s="110"/>
    </row>
    <row r="276" spans="1:13" x14ac:dyDescent="0.25">
      <c r="A276" s="261"/>
      <c r="B276" s="69"/>
      <c r="C276" s="214" t="s">
        <v>88</v>
      </c>
      <c r="D276" s="212"/>
      <c r="E276" s="212"/>
      <c r="F276" s="212"/>
      <c r="G276" s="212"/>
      <c r="H276" s="212"/>
      <c r="I276" s="196"/>
      <c r="J276" s="20"/>
      <c r="K276" s="20"/>
      <c r="L276" s="120"/>
      <c r="M276" s="110"/>
    </row>
    <row r="277" spans="1:13" x14ac:dyDescent="0.25">
      <c r="A277" s="261"/>
      <c r="B277" s="69"/>
      <c r="C277" s="43" t="s">
        <v>108</v>
      </c>
      <c r="D277" s="212"/>
      <c r="E277" s="212"/>
      <c r="F277" s="212"/>
      <c r="G277" s="212"/>
      <c r="H277" s="212"/>
      <c r="I277" s="196"/>
      <c r="J277" s="20"/>
      <c r="K277" s="20"/>
      <c r="L277" s="120"/>
      <c r="M277" s="110"/>
    </row>
    <row r="278" spans="1:13" x14ac:dyDescent="0.25">
      <c r="A278" s="261"/>
      <c r="B278" s="69"/>
      <c r="C278" s="43"/>
      <c r="D278" s="212"/>
      <c r="E278" s="212">
        <v>2</v>
      </c>
      <c r="F278" s="212">
        <v>3</v>
      </c>
      <c r="G278" s="212"/>
      <c r="H278" s="212">
        <v>0.5</v>
      </c>
      <c r="I278" s="196">
        <v>0.89</v>
      </c>
      <c r="J278" s="20">
        <f>E278*F278*H278*I278</f>
        <v>2.67</v>
      </c>
      <c r="K278" s="20"/>
      <c r="L278" s="120"/>
      <c r="M278" s="110"/>
    </row>
    <row r="279" spans="1:13" x14ac:dyDescent="0.25">
      <c r="A279" s="261"/>
      <c r="B279" s="69"/>
      <c r="C279" s="43" t="s">
        <v>109</v>
      </c>
      <c r="D279" s="212"/>
      <c r="E279" s="212"/>
      <c r="F279" s="212"/>
      <c r="G279" s="212"/>
      <c r="H279" s="212"/>
      <c r="I279" s="196"/>
      <c r="J279" s="20"/>
      <c r="K279" s="20"/>
      <c r="L279" s="120"/>
      <c r="M279" s="110"/>
    </row>
    <row r="280" spans="1:13" x14ac:dyDescent="0.25">
      <c r="A280" s="261"/>
      <c r="B280" s="69"/>
      <c r="C280" s="43"/>
      <c r="D280" s="212"/>
      <c r="E280" s="212">
        <v>2</v>
      </c>
      <c r="F280" s="212">
        <v>5</v>
      </c>
      <c r="G280" s="212"/>
      <c r="H280" s="212">
        <v>4.8</v>
      </c>
      <c r="I280" s="196">
        <v>0.89</v>
      </c>
      <c r="J280" s="20">
        <f>E280*F280*H280*I280</f>
        <v>42.72</v>
      </c>
      <c r="K280" s="20"/>
      <c r="L280" s="120"/>
      <c r="M280" s="110"/>
    </row>
    <row r="281" spans="1:13" x14ac:dyDescent="0.25">
      <c r="A281" s="261"/>
      <c r="B281" s="69"/>
      <c r="C281" s="43" t="s">
        <v>110</v>
      </c>
      <c r="D281" s="212"/>
      <c r="E281" s="212"/>
      <c r="F281" s="212"/>
      <c r="G281" s="212"/>
      <c r="H281" s="212"/>
      <c r="I281" s="196"/>
      <c r="J281" s="20"/>
      <c r="K281" s="20"/>
      <c r="L281" s="120"/>
      <c r="M281" s="110"/>
    </row>
    <row r="282" spans="1:13" x14ac:dyDescent="0.25">
      <c r="A282" s="261"/>
      <c r="B282" s="69"/>
      <c r="C282" s="43"/>
      <c r="D282" s="212"/>
      <c r="E282" s="212" t="s">
        <v>111</v>
      </c>
      <c r="F282" s="212"/>
      <c r="G282" s="212"/>
      <c r="H282" s="212"/>
      <c r="I282" s="196"/>
      <c r="J282" s="20"/>
      <c r="K282" s="20"/>
      <c r="L282" s="120"/>
      <c r="M282" s="110"/>
    </row>
    <row r="283" spans="1:13" x14ac:dyDescent="0.25">
      <c r="A283" s="261"/>
      <c r="B283" s="69"/>
      <c r="C283" s="43" t="s">
        <v>89</v>
      </c>
      <c r="D283" s="212"/>
      <c r="E283" s="212">
        <v>2</v>
      </c>
      <c r="F283" s="212">
        <v>4</v>
      </c>
      <c r="G283" s="212"/>
      <c r="H283" s="212">
        <v>4.8</v>
      </c>
      <c r="I283" s="196">
        <v>0.89</v>
      </c>
      <c r="J283" s="20">
        <f>E283*F283*H283*I283</f>
        <v>34.176000000000002</v>
      </c>
      <c r="K283" s="20"/>
      <c r="L283" s="120"/>
      <c r="M283" s="110"/>
    </row>
    <row r="284" spans="1:13" ht="18.75" customHeight="1" x14ac:dyDescent="0.25">
      <c r="A284" s="261"/>
      <c r="B284" s="69"/>
      <c r="C284" s="43"/>
      <c r="D284" s="212"/>
      <c r="E284" s="384" t="s">
        <v>112</v>
      </c>
      <c r="F284" s="384"/>
      <c r="G284" s="384"/>
      <c r="H284" s="212"/>
      <c r="I284" s="196"/>
      <c r="J284" s="20"/>
      <c r="K284" s="20"/>
      <c r="L284" s="120"/>
      <c r="M284" s="110"/>
    </row>
    <row r="285" spans="1:13" x14ac:dyDescent="0.25">
      <c r="A285" s="261"/>
      <c r="B285" s="69"/>
      <c r="C285" s="43"/>
      <c r="D285" s="212"/>
      <c r="E285" s="212">
        <v>2</v>
      </c>
      <c r="F285" s="212">
        <v>2</v>
      </c>
      <c r="G285" s="212"/>
      <c r="H285" s="212">
        <v>33</v>
      </c>
      <c r="I285" s="196">
        <v>0.89</v>
      </c>
      <c r="J285" s="20">
        <f>E285*F285*H285*I285</f>
        <v>117.48</v>
      </c>
      <c r="K285" s="20"/>
      <c r="L285" s="120"/>
      <c r="M285" s="110"/>
    </row>
    <row r="286" spans="1:13" x14ac:dyDescent="0.25">
      <c r="A286" s="261"/>
      <c r="B286" s="69"/>
      <c r="C286" s="43"/>
      <c r="D286" s="212"/>
      <c r="E286" s="212"/>
      <c r="F286" s="212"/>
      <c r="G286" s="212"/>
      <c r="H286" s="212"/>
      <c r="I286" s="196"/>
      <c r="J286" s="20">
        <f>SUM(J261:J285)</f>
        <v>1420.8390000000002</v>
      </c>
      <c r="K286" s="20"/>
      <c r="L286" s="120"/>
      <c r="M286" s="110"/>
    </row>
    <row r="287" spans="1:13" x14ac:dyDescent="0.25">
      <c r="A287" s="261"/>
      <c r="B287" s="69"/>
      <c r="C287" s="43"/>
      <c r="D287" s="212"/>
      <c r="E287" s="202">
        <v>9</v>
      </c>
      <c r="F287" s="384" t="s">
        <v>90</v>
      </c>
      <c r="G287" s="384"/>
      <c r="H287" s="213"/>
      <c r="I287" s="148" t="s">
        <v>21</v>
      </c>
      <c r="J287" s="20">
        <f>J286*E287</f>
        <v>12787.551000000001</v>
      </c>
      <c r="K287" s="112" t="s">
        <v>34</v>
      </c>
      <c r="L287" s="120"/>
      <c r="M287" s="110"/>
    </row>
    <row r="288" spans="1:13" x14ac:dyDescent="0.25">
      <c r="A288" s="261"/>
      <c r="B288" s="69"/>
      <c r="C288" s="43"/>
      <c r="D288" s="212"/>
      <c r="E288" s="212"/>
      <c r="F288" s="212"/>
      <c r="G288" s="212"/>
      <c r="H288" s="212"/>
      <c r="I288" s="196"/>
      <c r="J288" s="20"/>
      <c r="K288" s="20"/>
      <c r="L288" s="120"/>
      <c r="M288" s="110"/>
    </row>
    <row r="289" spans="1:13" ht="15.75" customHeight="1" x14ac:dyDescent="0.25">
      <c r="A289" s="261"/>
      <c r="B289" s="69"/>
      <c r="C289" s="393" t="s">
        <v>91</v>
      </c>
      <c r="D289" s="394"/>
      <c r="E289" s="394"/>
      <c r="F289" s="212"/>
      <c r="G289" s="212"/>
      <c r="H289" s="212"/>
      <c r="I289" s="196"/>
      <c r="J289" s="20"/>
      <c r="K289" s="20"/>
      <c r="L289" s="120"/>
      <c r="M289" s="110"/>
    </row>
    <row r="290" spans="1:13" x14ac:dyDescent="0.25">
      <c r="A290" s="261"/>
      <c r="B290" s="69"/>
      <c r="C290" s="43" t="s">
        <v>113</v>
      </c>
      <c r="D290" s="212"/>
      <c r="E290" s="212"/>
      <c r="F290" s="212"/>
      <c r="G290" s="212"/>
      <c r="H290" s="212"/>
      <c r="I290" s="196"/>
      <c r="J290" s="20"/>
      <c r="K290" s="20"/>
      <c r="L290" s="120"/>
      <c r="M290" s="110"/>
    </row>
    <row r="291" spans="1:13" x14ac:dyDescent="0.25">
      <c r="A291" s="261"/>
      <c r="B291" s="69"/>
      <c r="C291" s="395" t="s">
        <v>114</v>
      </c>
      <c r="D291" s="396"/>
      <c r="E291" s="396"/>
      <c r="F291" s="396"/>
      <c r="G291" s="396"/>
      <c r="H291" s="212"/>
      <c r="I291" s="196"/>
      <c r="J291" s="20"/>
      <c r="K291" s="20"/>
      <c r="L291" s="120"/>
      <c r="M291" s="110"/>
    </row>
    <row r="292" spans="1:13" x14ac:dyDescent="0.25">
      <c r="A292" s="261"/>
      <c r="B292" s="69"/>
      <c r="C292" s="43"/>
      <c r="D292" s="212"/>
      <c r="E292" s="212">
        <v>2</v>
      </c>
      <c r="F292" s="212">
        <v>11</v>
      </c>
      <c r="G292" s="212"/>
      <c r="H292" s="212">
        <v>0.8</v>
      </c>
      <c r="I292" s="196">
        <v>0.89</v>
      </c>
      <c r="J292" s="20">
        <f>E292*F292*H292*I292</f>
        <v>15.664000000000001</v>
      </c>
      <c r="K292" s="20"/>
      <c r="L292" s="120"/>
      <c r="M292" s="110"/>
    </row>
    <row r="293" spans="1:13" x14ac:dyDescent="0.25">
      <c r="A293" s="261"/>
      <c r="B293" s="69"/>
      <c r="C293" s="395" t="s">
        <v>115</v>
      </c>
      <c r="D293" s="396"/>
      <c r="E293" s="396"/>
      <c r="F293" s="396"/>
      <c r="G293" s="396"/>
      <c r="H293" s="212"/>
      <c r="I293" s="196"/>
      <c r="J293" s="20"/>
      <c r="K293" s="20"/>
      <c r="L293" s="120"/>
      <c r="M293" s="110"/>
    </row>
    <row r="294" spans="1:13" x14ac:dyDescent="0.25">
      <c r="A294" s="261"/>
      <c r="B294" s="69"/>
      <c r="C294" s="43"/>
      <c r="D294" s="212"/>
      <c r="E294" s="212">
        <v>2</v>
      </c>
      <c r="F294" s="212">
        <v>6</v>
      </c>
      <c r="G294" s="212"/>
      <c r="H294" s="212">
        <v>1.1000000000000001</v>
      </c>
      <c r="I294" s="196">
        <v>0.89</v>
      </c>
      <c r="J294" s="20">
        <f>E294*F294*H294*I294</f>
        <v>11.748000000000001</v>
      </c>
      <c r="K294" s="20"/>
      <c r="L294" s="120"/>
      <c r="M294" s="110"/>
    </row>
    <row r="295" spans="1:13" x14ac:dyDescent="0.25">
      <c r="A295" s="261"/>
      <c r="B295" s="69"/>
      <c r="C295" s="43" t="s">
        <v>116</v>
      </c>
      <c r="D295" s="212"/>
      <c r="E295" s="212"/>
      <c r="F295" s="212"/>
      <c r="G295" s="212"/>
      <c r="H295" s="212"/>
      <c r="I295" s="196"/>
      <c r="J295" s="20"/>
      <c r="K295" s="20"/>
      <c r="L295" s="120"/>
      <c r="M295" s="110"/>
    </row>
    <row r="296" spans="1:13" x14ac:dyDescent="0.25">
      <c r="A296" s="261"/>
      <c r="B296" s="69"/>
      <c r="C296" s="43" t="s">
        <v>117</v>
      </c>
      <c r="D296" s="212"/>
      <c r="E296" s="212">
        <v>2</v>
      </c>
      <c r="F296" s="212">
        <v>4</v>
      </c>
      <c r="G296" s="212"/>
      <c r="H296" s="212">
        <v>1.85</v>
      </c>
      <c r="I296" s="196">
        <v>0.89</v>
      </c>
      <c r="J296" s="20">
        <f>E296*F296*H296*I296</f>
        <v>13.172000000000001</v>
      </c>
      <c r="K296" s="20"/>
      <c r="L296" s="120"/>
      <c r="M296" s="110"/>
    </row>
    <row r="297" spans="1:13" ht="16.5" customHeight="1" x14ac:dyDescent="0.25">
      <c r="A297" s="261"/>
      <c r="B297" s="69"/>
      <c r="C297" s="393" t="s">
        <v>118</v>
      </c>
      <c r="D297" s="394"/>
      <c r="E297" s="394"/>
      <c r="F297" s="394"/>
      <c r="G297" s="212"/>
      <c r="H297" s="212"/>
      <c r="I297" s="196"/>
      <c r="J297" s="20"/>
      <c r="K297" s="20"/>
      <c r="L297" s="120"/>
      <c r="M297" s="110"/>
    </row>
    <row r="298" spans="1:13" x14ac:dyDescent="0.25">
      <c r="A298" s="261"/>
      <c r="B298" s="69"/>
      <c r="C298" s="43"/>
      <c r="D298" s="212"/>
      <c r="E298" s="212">
        <v>2</v>
      </c>
      <c r="F298" s="212">
        <v>10</v>
      </c>
      <c r="G298" s="212"/>
      <c r="H298" s="212">
        <v>0.8</v>
      </c>
      <c r="I298" s="196">
        <v>0.62</v>
      </c>
      <c r="J298" s="20">
        <f>E298*F298*H298*I298</f>
        <v>9.92</v>
      </c>
      <c r="K298" s="20"/>
      <c r="L298" s="120"/>
      <c r="M298" s="110"/>
    </row>
    <row r="299" spans="1:13" x14ac:dyDescent="0.25">
      <c r="A299" s="261"/>
      <c r="B299" s="69"/>
      <c r="C299" s="43" t="s">
        <v>119</v>
      </c>
      <c r="D299" s="212"/>
      <c r="E299" s="212"/>
      <c r="F299" s="212"/>
      <c r="G299" s="212"/>
      <c r="H299" s="212"/>
      <c r="I299" s="196"/>
      <c r="J299" s="20"/>
      <c r="K299" s="20"/>
      <c r="L299" s="120"/>
      <c r="M299" s="110"/>
    </row>
    <row r="300" spans="1:13" x14ac:dyDescent="0.25">
      <c r="A300" s="261"/>
      <c r="B300" s="69"/>
      <c r="C300" s="43" t="s">
        <v>120</v>
      </c>
      <c r="D300" s="212"/>
      <c r="E300" s="212"/>
      <c r="F300" s="212"/>
      <c r="G300" s="212"/>
      <c r="H300" s="212"/>
      <c r="I300" s="196"/>
      <c r="J300" s="20"/>
      <c r="K300" s="20"/>
      <c r="L300" s="120"/>
      <c r="M300" s="110"/>
    </row>
    <row r="301" spans="1:13" x14ac:dyDescent="0.25">
      <c r="A301" s="261"/>
      <c r="B301" s="69"/>
      <c r="C301" s="43"/>
      <c r="D301" s="212"/>
      <c r="E301" s="212">
        <v>2</v>
      </c>
      <c r="F301" s="212">
        <v>7</v>
      </c>
      <c r="G301" s="212"/>
      <c r="H301" s="212">
        <v>0.8</v>
      </c>
      <c r="I301" s="196">
        <v>0.62</v>
      </c>
      <c r="J301" s="20">
        <f>E301*F301*H301*I301</f>
        <v>6.9440000000000008</v>
      </c>
      <c r="K301" s="20"/>
      <c r="L301" s="120"/>
      <c r="M301" s="110"/>
    </row>
    <row r="302" spans="1:13" x14ac:dyDescent="0.25">
      <c r="A302" s="261"/>
      <c r="B302" s="69"/>
      <c r="C302" s="43" t="s">
        <v>121</v>
      </c>
      <c r="D302" s="212"/>
      <c r="E302" s="212"/>
      <c r="F302" s="212"/>
      <c r="G302" s="212"/>
      <c r="H302" s="212"/>
      <c r="I302" s="196"/>
      <c r="J302" s="20"/>
      <c r="K302" s="20"/>
      <c r="L302" s="120"/>
      <c r="M302" s="110"/>
    </row>
    <row r="303" spans="1:13" x14ac:dyDescent="0.25">
      <c r="A303" s="261"/>
      <c r="B303" s="69"/>
      <c r="C303" s="43"/>
      <c r="D303" s="212"/>
      <c r="E303" s="212">
        <v>2</v>
      </c>
      <c r="F303" s="212">
        <v>3</v>
      </c>
      <c r="G303" s="212"/>
      <c r="H303" s="212">
        <v>1</v>
      </c>
      <c r="I303" s="196">
        <v>0.62</v>
      </c>
      <c r="J303" s="20">
        <f>E303*F303*H303*I303</f>
        <v>3.7199999999999998</v>
      </c>
      <c r="K303" s="20"/>
      <c r="L303" s="120"/>
      <c r="M303" s="110"/>
    </row>
    <row r="304" spans="1:13" x14ac:dyDescent="0.25">
      <c r="A304" s="261"/>
      <c r="B304" s="69"/>
      <c r="C304" s="43"/>
      <c r="D304" s="212"/>
      <c r="E304" s="212"/>
      <c r="F304" s="212"/>
      <c r="G304" s="212"/>
      <c r="H304" s="212"/>
      <c r="I304" s="196"/>
      <c r="J304" s="20">
        <f>SUM(J292:J303)</f>
        <v>61.168000000000006</v>
      </c>
      <c r="K304" s="20"/>
      <c r="L304" s="120"/>
      <c r="M304" s="110"/>
    </row>
    <row r="305" spans="1:13" x14ac:dyDescent="0.25">
      <c r="A305" s="261"/>
      <c r="B305" s="69"/>
      <c r="C305" s="43"/>
      <c r="D305" s="212"/>
      <c r="E305" s="202">
        <v>9</v>
      </c>
      <c r="F305" s="385" t="s">
        <v>95</v>
      </c>
      <c r="G305" s="385"/>
      <c r="H305" s="385"/>
      <c r="I305" s="148" t="s">
        <v>21</v>
      </c>
      <c r="J305" s="20">
        <f>J304*E305</f>
        <v>550.51200000000006</v>
      </c>
      <c r="K305" s="112" t="s">
        <v>34</v>
      </c>
      <c r="L305" s="120"/>
      <c r="M305" s="110"/>
    </row>
    <row r="306" spans="1:13" x14ac:dyDescent="0.25">
      <c r="A306" s="261"/>
      <c r="B306" s="69"/>
      <c r="C306" s="43"/>
      <c r="D306" s="212"/>
      <c r="E306" s="212"/>
      <c r="F306" s="212"/>
      <c r="G306" s="212"/>
      <c r="H306" s="212"/>
      <c r="I306" s="196"/>
      <c r="J306" s="20"/>
      <c r="K306" s="20"/>
      <c r="L306" s="120"/>
      <c r="M306" s="110"/>
    </row>
    <row r="307" spans="1:13" x14ac:dyDescent="0.25">
      <c r="A307" s="261"/>
      <c r="B307" s="69"/>
      <c r="C307" s="43"/>
      <c r="D307" s="212"/>
      <c r="E307" s="212"/>
      <c r="F307" s="212"/>
      <c r="G307" s="212"/>
      <c r="H307" s="212" t="s">
        <v>19</v>
      </c>
      <c r="I307" s="196"/>
      <c r="J307" s="20">
        <f>J287+J305</f>
        <v>13338.063000000002</v>
      </c>
      <c r="K307" s="20" t="s">
        <v>34</v>
      </c>
      <c r="L307" s="120"/>
      <c r="M307" s="110"/>
    </row>
    <row r="308" spans="1:13" ht="24" customHeight="1" x14ac:dyDescent="0.25">
      <c r="A308" s="397" t="s">
        <v>242</v>
      </c>
      <c r="B308" s="399" t="s">
        <v>182</v>
      </c>
      <c r="C308" s="220"/>
      <c r="D308" s="221"/>
      <c r="E308" s="221"/>
      <c r="F308" s="221"/>
      <c r="G308" s="221"/>
      <c r="H308" s="221"/>
      <c r="I308" s="70"/>
      <c r="J308" s="181"/>
      <c r="K308" s="70"/>
      <c r="L308" s="110"/>
    </row>
    <row r="309" spans="1:13" x14ac:dyDescent="0.25">
      <c r="A309" s="398"/>
      <c r="B309" s="400"/>
      <c r="C309" s="200"/>
      <c r="D309" s="195"/>
      <c r="E309" s="195"/>
      <c r="F309" s="195"/>
      <c r="G309" s="195"/>
      <c r="H309" s="195"/>
      <c r="I309" s="196"/>
      <c r="J309" s="168"/>
      <c r="K309" s="191"/>
      <c r="L309" s="110"/>
    </row>
    <row r="310" spans="1:13" x14ac:dyDescent="0.25">
      <c r="A310" s="207"/>
      <c r="B310" s="400"/>
      <c r="C310" s="200"/>
      <c r="D310" s="195"/>
      <c r="E310" s="195"/>
      <c r="F310" s="195"/>
      <c r="G310" s="195"/>
      <c r="H310" s="195"/>
      <c r="I310" s="196"/>
      <c r="J310" s="168"/>
      <c r="K310" s="191"/>
      <c r="L310" s="110"/>
    </row>
    <row r="311" spans="1:13" x14ac:dyDescent="0.25">
      <c r="A311" s="207"/>
      <c r="B311" s="400"/>
      <c r="C311" s="200"/>
      <c r="D311" s="195"/>
      <c r="E311" s="195"/>
      <c r="F311" s="195"/>
      <c r="G311" s="195"/>
      <c r="H311" s="195"/>
      <c r="I311" s="196"/>
      <c r="J311" s="168"/>
      <c r="K311" s="191"/>
      <c r="L311" s="110"/>
    </row>
    <row r="312" spans="1:13" x14ac:dyDescent="0.25">
      <c r="A312" s="207"/>
      <c r="B312" s="400"/>
      <c r="C312" s="401"/>
      <c r="D312" s="402"/>
      <c r="E312" s="195"/>
      <c r="F312" s="212"/>
      <c r="G312" s="213"/>
      <c r="H312" s="213"/>
      <c r="I312" s="148"/>
      <c r="J312" s="20"/>
      <c r="K312" s="71"/>
    </row>
    <row r="313" spans="1:13" x14ac:dyDescent="0.25">
      <c r="A313" s="207"/>
      <c r="B313" s="400"/>
      <c r="C313" s="403"/>
      <c r="D313" s="404"/>
      <c r="E313" s="404"/>
      <c r="F313" s="404"/>
      <c r="G313" s="194"/>
      <c r="H313" s="213"/>
      <c r="I313" s="148"/>
      <c r="J313" s="20"/>
      <c r="K313" s="71"/>
    </row>
    <row r="314" spans="1:13" x14ac:dyDescent="0.25">
      <c r="A314" s="207"/>
      <c r="B314" s="400"/>
      <c r="C314" s="401"/>
      <c r="D314" s="402"/>
      <c r="E314" s="195"/>
      <c r="F314" s="212"/>
      <c r="G314" s="195"/>
      <c r="H314" s="212"/>
      <c r="I314" s="236"/>
      <c r="J314" s="20"/>
      <c r="K314" s="71"/>
    </row>
    <row r="315" spans="1:13" x14ac:dyDescent="0.25">
      <c r="A315" s="207"/>
      <c r="B315" s="400"/>
      <c r="C315" s="401"/>
      <c r="D315" s="402"/>
      <c r="E315" s="195"/>
      <c r="F315" s="213"/>
      <c r="G315" s="213"/>
      <c r="H315" s="213"/>
      <c r="I315" s="148"/>
      <c r="J315" s="20"/>
      <c r="K315" s="71"/>
    </row>
    <row r="316" spans="1:13" x14ac:dyDescent="0.25">
      <c r="A316" s="207"/>
      <c r="B316" s="400"/>
      <c r="C316" s="23"/>
      <c r="D316" s="384"/>
      <c r="E316" s="384"/>
      <c r="F316" s="384"/>
      <c r="G316" s="384"/>
      <c r="H316" s="384"/>
      <c r="I316" s="236"/>
      <c r="J316" s="20"/>
      <c r="K316" s="71"/>
    </row>
    <row r="317" spans="1:13" ht="36" x14ac:dyDescent="0.25">
      <c r="A317" s="216" t="s">
        <v>122</v>
      </c>
      <c r="B317" s="45" t="s">
        <v>123</v>
      </c>
      <c r="C317" s="391"/>
      <c r="D317" s="392"/>
      <c r="E317" s="392"/>
      <c r="F317" s="126"/>
      <c r="G317" s="126"/>
      <c r="H317" s="126"/>
      <c r="I317" s="297"/>
      <c r="J317" s="127"/>
      <c r="K317" s="10"/>
      <c r="L317" s="120"/>
    </row>
    <row r="318" spans="1:13" ht="15.75" customHeight="1" x14ac:dyDescent="0.25">
      <c r="A318" s="216"/>
      <c r="B318" s="128"/>
      <c r="C318" s="382" t="s">
        <v>124</v>
      </c>
      <c r="D318" s="383"/>
      <c r="E318" s="383"/>
      <c r="F318" s="126"/>
      <c r="G318" s="126"/>
      <c r="H318" s="126"/>
      <c r="I318" s="297"/>
      <c r="J318" s="127"/>
      <c r="K318" s="10"/>
      <c r="L318" s="120"/>
    </row>
    <row r="319" spans="1:13" x14ac:dyDescent="0.25">
      <c r="A319" s="216"/>
      <c r="B319" s="128"/>
      <c r="C319" s="129"/>
      <c r="D319" s="127"/>
      <c r="E319" s="127">
        <v>2</v>
      </c>
      <c r="F319" s="126">
        <v>4</v>
      </c>
      <c r="G319" s="126"/>
      <c r="H319" s="126">
        <v>0.9</v>
      </c>
      <c r="I319" s="297">
        <v>4.8</v>
      </c>
      <c r="J319" s="127">
        <f>E319*F319*H319*I319</f>
        <v>34.56</v>
      </c>
      <c r="K319" s="10"/>
      <c r="L319" s="120"/>
    </row>
    <row r="320" spans="1:13" x14ac:dyDescent="0.25">
      <c r="A320" s="216"/>
      <c r="B320" s="128"/>
      <c r="C320" s="382" t="s">
        <v>125</v>
      </c>
      <c r="D320" s="383"/>
      <c r="E320" s="383"/>
      <c r="F320" s="126"/>
      <c r="G320" s="126"/>
      <c r="H320" s="126"/>
      <c r="I320" s="297"/>
      <c r="J320" s="127"/>
      <c r="K320" s="10"/>
      <c r="L320" s="120"/>
    </row>
    <row r="321" spans="1:12" x14ac:dyDescent="0.25">
      <c r="A321" s="216"/>
      <c r="B321" s="128"/>
      <c r="C321" s="129"/>
      <c r="D321" s="127"/>
      <c r="E321" s="127"/>
      <c r="F321" s="126">
        <v>2</v>
      </c>
      <c r="G321" s="126"/>
      <c r="H321" s="126">
        <v>4.8</v>
      </c>
      <c r="I321" s="298">
        <v>0.25</v>
      </c>
      <c r="J321" s="127">
        <f>F321*H321*I321</f>
        <v>2.4</v>
      </c>
      <c r="K321" s="10"/>
      <c r="L321" s="120"/>
    </row>
    <row r="322" spans="1:12" x14ac:dyDescent="0.25">
      <c r="A322" s="216"/>
      <c r="B322" s="128"/>
      <c r="C322" s="129" t="s">
        <v>89</v>
      </c>
      <c r="D322" s="127"/>
      <c r="E322" s="127"/>
      <c r="F322" s="126">
        <v>2</v>
      </c>
      <c r="G322" s="126"/>
      <c r="H322" s="126">
        <v>2.5</v>
      </c>
      <c r="I322" s="298">
        <v>0.25</v>
      </c>
      <c r="J322" s="127">
        <f>F322*H322*I322</f>
        <v>1.25</v>
      </c>
      <c r="K322" s="10"/>
      <c r="L322" s="120"/>
    </row>
    <row r="323" spans="1:12" x14ac:dyDescent="0.25">
      <c r="A323" s="216"/>
      <c r="B323" s="128"/>
      <c r="C323" s="129"/>
      <c r="D323" s="127"/>
      <c r="E323" s="127"/>
      <c r="F323" s="126"/>
      <c r="G323" s="126"/>
      <c r="H323" s="126"/>
      <c r="I323" s="297"/>
      <c r="J323" s="127"/>
      <c r="K323" s="10"/>
      <c r="L323" s="120"/>
    </row>
    <row r="324" spans="1:12" x14ac:dyDescent="0.25">
      <c r="A324" s="216"/>
      <c r="B324" s="128"/>
      <c r="C324" s="129" t="s">
        <v>126</v>
      </c>
      <c r="D324" s="127"/>
      <c r="E324" s="127"/>
      <c r="F324" s="126">
        <v>2</v>
      </c>
      <c r="G324" s="126"/>
      <c r="H324" s="126">
        <v>10.5</v>
      </c>
      <c r="I324" s="298">
        <v>0.2</v>
      </c>
      <c r="J324" s="127">
        <f>F324*H324*I324</f>
        <v>4.2</v>
      </c>
      <c r="K324" s="10"/>
      <c r="L324" s="120"/>
    </row>
    <row r="325" spans="1:12" x14ac:dyDescent="0.25">
      <c r="A325" s="216"/>
      <c r="B325" s="128"/>
      <c r="C325" s="129" t="s">
        <v>89</v>
      </c>
      <c r="D325" s="127"/>
      <c r="E325" s="127"/>
      <c r="F325" s="126">
        <v>2</v>
      </c>
      <c r="G325" s="126"/>
      <c r="H325" s="126">
        <v>3.6</v>
      </c>
      <c r="I325" s="298">
        <v>0.2</v>
      </c>
      <c r="J325" s="127">
        <f>F325*H325*I325</f>
        <v>1.4400000000000002</v>
      </c>
      <c r="K325" s="10"/>
      <c r="L325" s="120"/>
    </row>
    <row r="326" spans="1:12" x14ac:dyDescent="0.25">
      <c r="A326" s="216"/>
      <c r="B326" s="128"/>
      <c r="C326" s="129" t="s">
        <v>127</v>
      </c>
      <c r="D326" s="127"/>
      <c r="E326" s="127"/>
      <c r="F326" s="126">
        <v>35</v>
      </c>
      <c r="G326" s="126"/>
      <c r="H326" s="126">
        <v>0.15</v>
      </c>
      <c r="I326" s="298">
        <v>3.6</v>
      </c>
      <c r="J326" s="127">
        <f>F326*H326*I326</f>
        <v>18.900000000000002</v>
      </c>
      <c r="K326" s="10"/>
      <c r="L326" s="120"/>
    </row>
    <row r="327" spans="1:12" x14ac:dyDescent="0.25">
      <c r="A327" s="216"/>
      <c r="B327" s="128"/>
      <c r="C327" s="129"/>
      <c r="D327" s="127"/>
      <c r="E327" s="127"/>
      <c r="F327" s="126"/>
      <c r="G327" s="126"/>
      <c r="H327" s="126"/>
      <c r="I327" s="298"/>
      <c r="J327" s="127"/>
      <c r="K327" s="10"/>
      <c r="L327" s="120"/>
    </row>
    <row r="328" spans="1:12" x14ac:dyDescent="0.25">
      <c r="A328" s="216"/>
      <c r="B328" s="128"/>
      <c r="C328" s="382" t="s">
        <v>134</v>
      </c>
      <c r="D328" s="383"/>
      <c r="E328" s="383"/>
      <c r="F328" s="126"/>
      <c r="G328" s="126"/>
      <c r="H328" s="126"/>
      <c r="I328" s="297"/>
      <c r="J328" s="127"/>
      <c r="K328" s="10"/>
      <c r="L328" s="120"/>
    </row>
    <row r="329" spans="1:12" x14ac:dyDescent="0.25">
      <c r="A329" s="216"/>
      <c r="B329" s="128"/>
      <c r="C329" s="129"/>
      <c r="D329" s="127"/>
      <c r="E329" s="127"/>
      <c r="F329" s="126">
        <v>2</v>
      </c>
      <c r="G329" s="126"/>
      <c r="H329" s="126">
        <v>10.5</v>
      </c>
      <c r="I329" s="297">
        <v>0.2</v>
      </c>
      <c r="J329" s="127">
        <f>F329*H329*I329</f>
        <v>4.2</v>
      </c>
      <c r="K329" s="10"/>
      <c r="L329" s="120"/>
    </row>
    <row r="330" spans="1:12" x14ac:dyDescent="0.25">
      <c r="A330" s="216"/>
      <c r="B330" s="128"/>
      <c r="C330" s="129"/>
      <c r="D330" s="127"/>
      <c r="E330" s="127"/>
      <c r="F330" s="126">
        <v>2</v>
      </c>
      <c r="G330" s="126"/>
      <c r="H330" s="126">
        <v>10.5</v>
      </c>
      <c r="I330" s="297">
        <v>0.15</v>
      </c>
      <c r="J330" s="127">
        <f>F330*H330*I330</f>
        <v>3.15</v>
      </c>
      <c r="K330" s="10"/>
      <c r="L330" s="120"/>
    </row>
    <row r="331" spans="1:12" x14ac:dyDescent="0.25">
      <c r="A331" s="216"/>
      <c r="B331" s="128"/>
      <c r="C331" s="129"/>
      <c r="D331" s="127"/>
      <c r="E331" s="127"/>
      <c r="F331" s="126"/>
      <c r="G331" s="126"/>
      <c r="H331" s="126"/>
      <c r="I331" s="298"/>
      <c r="J331" s="127"/>
      <c r="K331" s="10"/>
      <c r="L331" s="120"/>
    </row>
    <row r="332" spans="1:12" ht="18" customHeight="1" x14ac:dyDescent="0.25">
      <c r="A332" s="216"/>
      <c r="B332" s="128"/>
      <c r="C332" s="382" t="s">
        <v>87</v>
      </c>
      <c r="D332" s="383"/>
      <c r="E332" s="383"/>
      <c r="F332" s="126"/>
      <c r="G332" s="126"/>
      <c r="H332" s="126"/>
      <c r="I332" s="297"/>
      <c r="J332" s="127"/>
      <c r="K332" s="10"/>
      <c r="L332" s="120"/>
    </row>
    <row r="333" spans="1:12" x14ac:dyDescent="0.25">
      <c r="A333" s="216"/>
      <c r="B333" s="128"/>
      <c r="C333" s="129"/>
      <c r="D333" s="127"/>
      <c r="E333" s="127">
        <v>2</v>
      </c>
      <c r="F333" s="126">
        <v>2</v>
      </c>
      <c r="G333" s="126"/>
      <c r="H333" s="126">
        <v>4.8</v>
      </c>
      <c r="I333" s="297">
        <v>0.4</v>
      </c>
      <c r="J333" s="127">
        <f>E333*F333*H333*I333</f>
        <v>7.68</v>
      </c>
      <c r="K333" s="10"/>
      <c r="L333" s="120"/>
    </row>
    <row r="334" spans="1:12" x14ac:dyDescent="0.25">
      <c r="A334" s="216"/>
      <c r="B334" s="128"/>
      <c r="C334" s="129" t="s">
        <v>128</v>
      </c>
      <c r="D334" s="127"/>
      <c r="E334" s="127">
        <v>2</v>
      </c>
      <c r="F334" s="126">
        <v>2</v>
      </c>
      <c r="G334" s="126"/>
      <c r="H334" s="126">
        <v>0.4</v>
      </c>
      <c r="I334" s="297">
        <v>0.25</v>
      </c>
      <c r="J334" s="127">
        <f>E334*F334*H334*I334</f>
        <v>0.4</v>
      </c>
      <c r="K334" s="10"/>
      <c r="L334" s="120"/>
    </row>
    <row r="335" spans="1:12" x14ac:dyDescent="0.25">
      <c r="A335" s="216"/>
      <c r="B335" s="128"/>
      <c r="C335" s="110"/>
      <c r="D335" s="110"/>
      <c r="E335" s="110"/>
      <c r="F335" s="126"/>
      <c r="G335" s="126"/>
      <c r="H335" s="126"/>
      <c r="I335" s="297"/>
      <c r="J335" s="127"/>
      <c r="K335" s="10"/>
      <c r="L335" s="120"/>
    </row>
    <row r="336" spans="1:12" x14ac:dyDescent="0.25">
      <c r="A336" s="216"/>
      <c r="B336" s="128"/>
      <c r="C336" s="382" t="s">
        <v>135</v>
      </c>
      <c r="D336" s="383"/>
      <c r="E336" s="383"/>
      <c r="F336" s="126">
        <v>2</v>
      </c>
      <c r="G336" s="126"/>
      <c r="H336" s="126">
        <v>0.5</v>
      </c>
      <c r="I336" s="297">
        <v>4.8</v>
      </c>
      <c r="J336" s="127">
        <f>F336*H336*I336</f>
        <v>4.8</v>
      </c>
      <c r="K336" s="10"/>
      <c r="L336" s="120"/>
    </row>
    <row r="337" spans="1:12" x14ac:dyDescent="0.25">
      <c r="A337" s="216"/>
      <c r="B337" s="128"/>
      <c r="C337" s="129" t="s">
        <v>89</v>
      </c>
      <c r="D337" s="127"/>
      <c r="E337" s="127">
        <v>2</v>
      </c>
      <c r="F337" s="126">
        <v>2</v>
      </c>
      <c r="G337" s="126"/>
      <c r="H337" s="126">
        <v>0.5</v>
      </c>
      <c r="I337" s="297">
        <v>0.2</v>
      </c>
      <c r="J337" s="127">
        <f>E337*F337*H337*I337</f>
        <v>0.4</v>
      </c>
      <c r="K337" s="10"/>
      <c r="L337" s="120"/>
    </row>
    <row r="338" spans="1:12" x14ac:dyDescent="0.25">
      <c r="A338" s="216"/>
      <c r="B338" s="128"/>
      <c r="C338" s="129" t="s">
        <v>128</v>
      </c>
      <c r="D338" s="127"/>
      <c r="E338" s="127"/>
      <c r="F338" s="126">
        <v>2</v>
      </c>
      <c r="G338" s="126"/>
      <c r="H338" s="126">
        <v>4.8</v>
      </c>
      <c r="I338" s="297">
        <v>0.2</v>
      </c>
      <c r="J338" s="127">
        <f>F338*H338*I338</f>
        <v>1.92</v>
      </c>
      <c r="K338" s="10"/>
      <c r="L338" s="120"/>
    </row>
    <row r="339" spans="1:12" x14ac:dyDescent="0.25">
      <c r="A339" s="216"/>
      <c r="B339" s="128"/>
      <c r="C339" s="129"/>
      <c r="D339" s="127"/>
      <c r="E339" s="127"/>
      <c r="F339" s="126"/>
      <c r="G339" s="126"/>
      <c r="H339" s="126"/>
      <c r="I339" s="297"/>
      <c r="J339" s="127"/>
      <c r="K339" s="10"/>
      <c r="L339" s="120"/>
    </row>
    <row r="340" spans="1:12" x14ac:dyDescent="0.25">
      <c r="A340" s="216"/>
      <c r="B340" s="128"/>
      <c r="C340" s="129"/>
      <c r="D340" s="127"/>
      <c r="E340" s="127"/>
      <c r="F340" s="126"/>
      <c r="G340" s="126"/>
      <c r="H340" s="126"/>
      <c r="I340" s="297"/>
      <c r="J340" s="127">
        <f>SUM(J319:J339)</f>
        <v>85.300000000000011</v>
      </c>
      <c r="K340" s="10"/>
      <c r="L340" s="120"/>
    </row>
    <row r="341" spans="1:12" x14ac:dyDescent="0.25">
      <c r="A341" s="216"/>
      <c r="B341" s="128"/>
      <c r="C341" s="129"/>
      <c r="D341" s="127"/>
      <c r="E341" s="202">
        <v>9</v>
      </c>
      <c r="F341" s="384" t="s">
        <v>90</v>
      </c>
      <c r="G341" s="384"/>
      <c r="H341" s="213"/>
      <c r="I341" s="148" t="s">
        <v>21</v>
      </c>
      <c r="J341" s="168">
        <f>J340*E341</f>
        <v>767.7</v>
      </c>
      <c r="K341" s="112" t="s">
        <v>38</v>
      </c>
      <c r="L341" s="120"/>
    </row>
    <row r="342" spans="1:12" x14ac:dyDescent="0.25">
      <c r="A342" s="216"/>
      <c r="B342" s="128"/>
      <c r="C342" s="129"/>
      <c r="D342" s="127"/>
      <c r="E342" s="127"/>
      <c r="F342" s="126"/>
      <c r="G342" s="126"/>
      <c r="H342" s="126"/>
      <c r="I342" s="297"/>
      <c r="J342" s="127"/>
      <c r="K342" s="10"/>
      <c r="L342" s="120"/>
    </row>
    <row r="343" spans="1:12" ht="25.5" customHeight="1" x14ac:dyDescent="0.25">
      <c r="A343" s="216"/>
      <c r="B343" s="128"/>
      <c r="C343" s="382" t="s">
        <v>91</v>
      </c>
      <c r="D343" s="383"/>
      <c r="E343" s="383"/>
      <c r="F343" s="126"/>
      <c r="G343" s="126"/>
      <c r="H343" s="126"/>
      <c r="I343" s="297"/>
      <c r="J343" s="127"/>
      <c r="K343" s="10"/>
      <c r="L343" s="120"/>
    </row>
    <row r="344" spans="1:12" x14ac:dyDescent="0.25">
      <c r="A344" s="216"/>
      <c r="B344" s="128"/>
      <c r="C344" s="129" t="s">
        <v>113</v>
      </c>
      <c r="D344" s="127"/>
      <c r="E344" s="127"/>
      <c r="F344" s="126">
        <v>2</v>
      </c>
      <c r="G344" s="126"/>
      <c r="H344" s="126">
        <v>1.45</v>
      </c>
      <c r="I344" s="299">
        <v>0.375</v>
      </c>
      <c r="J344" s="127">
        <f>F344*H344*I344</f>
        <v>1.0874999999999999</v>
      </c>
      <c r="K344" s="10"/>
      <c r="L344" s="120"/>
    </row>
    <row r="345" spans="1:12" x14ac:dyDescent="0.25">
      <c r="A345" s="216"/>
      <c r="B345" s="128"/>
      <c r="C345" s="129" t="s">
        <v>89</v>
      </c>
      <c r="D345" s="127"/>
      <c r="E345" s="127"/>
      <c r="F345" s="126">
        <v>2</v>
      </c>
      <c r="G345" s="126"/>
      <c r="H345" s="126">
        <v>0.8</v>
      </c>
      <c r="I345" s="299">
        <v>0.375</v>
      </c>
      <c r="J345" s="127">
        <f t="shared" ref="J345:J348" si="0">F345*H345*I345</f>
        <v>0.60000000000000009</v>
      </c>
      <c r="K345" s="10"/>
      <c r="L345" s="120"/>
    </row>
    <row r="346" spans="1:12" x14ac:dyDescent="0.25">
      <c r="A346" s="216"/>
      <c r="B346" s="128"/>
      <c r="C346" s="129" t="s">
        <v>131</v>
      </c>
      <c r="D346" s="127"/>
      <c r="E346" s="127"/>
      <c r="F346" s="126">
        <v>2</v>
      </c>
      <c r="G346" s="126"/>
      <c r="H346" s="126">
        <v>1.85</v>
      </c>
      <c r="I346" s="299">
        <v>1</v>
      </c>
      <c r="J346" s="127">
        <f t="shared" si="0"/>
        <v>3.7</v>
      </c>
      <c r="K346" s="10"/>
      <c r="L346" s="120"/>
    </row>
    <row r="347" spans="1:12" x14ac:dyDescent="0.25">
      <c r="A347" s="216"/>
      <c r="B347" s="128"/>
      <c r="C347" s="129" t="s">
        <v>132</v>
      </c>
      <c r="D347" s="127"/>
      <c r="E347" s="127"/>
      <c r="F347" s="126">
        <v>2</v>
      </c>
      <c r="G347" s="126"/>
      <c r="H347" s="126">
        <v>0.6</v>
      </c>
      <c r="I347" s="299">
        <v>1.1000000000000001</v>
      </c>
      <c r="J347" s="127">
        <f t="shared" si="0"/>
        <v>1.32</v>
      </c>
      <c r="K347" s="10"/>
      <c r="L347" s="120"/>
    </row>
    <row r="348" spans="1:12" x14ac:dyDescent="0.25">
      <c r="A348" s="216"/>
      <c r="B348" s="128"/>
      <c r="C348" s="129" t="s">
        <v>83</v>
      </c>
      <c r="D348" s="127"/>
      <c r="E348" s="127"/>
      <c r="F348" s="126">
        <v>2</v>
      </c>
      <c r="G348" s="126"/>
      <c r="H348" s="126">
        <v>0.6</v>
      </c>
      <c r="I348" s="299">
        <v>0.2</v>
      </c>
      <c r="J348" s="127">
        <f t="shared" si="0"/>
        <v>0.24</v>
      </c>
      <c r="K348" s="10"/>
      <c r="L348" s="120"/>
    </row>
    <row r="349" spans="1:12" x14ac:dyDescent="0.25">
      <c r="A349" s="216"/>
      <c r="B349" s="128"/>
      <c r="C349" s="129"/>
      <c r="D349" s="127"/>
      <c r="E349" s="127"/>
      <c r="F349" s="126"/>
      <c r="G349" s="126"/>
      <c r="H349" s="126"/>
      <c r="I349" s="297"/>
      <c r="J349" s="127">
        <f>SUM(J344:J348)</f>
        <v>6.9475000000000007</v>
      </c>
      <c r="K349" s="10" t="s">
        <v>38</v>
      </c>
      <c r="L349" s="120"/>
    </row>
    <row r="350" spans="1:12" x14ac:dyDescent="0.25">
      <c r="A350" s="216"/>
      <c r="B350" s="128"/>
      <c r="C350" s="129"/>
      <c r="D350" s="127"/>
      <c r="E350" s="202">
        <v>9</v>
      </c>
      <c r="F350" s="385" t="s">
        <v>95</v>
      </c>
      <c r="G350" s="385"/>
      <c r="H350" s="385"/>
      <c r="I350" s="148" t="s">
        <v>21</v>
      </c>
      <c r="J350" s="168">
        <f>J349*E350</f>
        <v>62.527500000000003</v>
      </c>
      <c r="K350" s="112" t="s">
        <v>38</v>
      </c>
      <c r="L350" s="120"/>
    </row>
    <row r="351" spans="1:12" x14ac:dyDescent="0.25">
      <c r="A351" s="216"/>
      <c r="B351" s="128"/>
      <c r="C351" s="129"/>
      <c r="D351" s="127"/>
      <c r="E351" s="127"/>
      <c r="F351" s="126"/>
      <c r="G351" s="126"/>
      <c r="H351" s="126"/>
      <c r="I351" s="297"/>
      <c r="J351" s="127"/>
      <c r="K351" s="10"/>
      <c r="L351" s="120"/>
    </row>
    <row r="352" spans="1:12" x14ac:dyDescent="0.25">
      <c r="A352" s="216"/>
      <c r="B352" s="128"/>
      <c r="C352" s="129"/>
      <c r="D352" s="127"/>
      <c r="E352" s="127"/>
      <c r="F352" s="126"/>
      <c r="G352" s="126"/>
      <c r="H352" s="126" t="s">
        <v>133</v>
      </c>
      <c r="I352" s="297" t="s">
        <v>21</v>
      </c>
      <c r="J352" s="130">
        <f>J341+J350</f>
        <v>830.22750000000008</v>
      </c>
      <c r="K352" s="10" t="s">
        <v>38</v>
      </c>
      <c r="L352" s="120"/>
    </row>
    <row r="353" spans="1:12" x14ac:dyDescent="0.25">
      <c r="A353" s="216"/>
      <c r="B353" s="128"/>
      <c r="C353" s="131"/>
      <c r="D353" s="132"/>
      <c r="E353" s="132"/>
      <c r="F353" s="133"/>
      <c r="G353" s="133"/>
      <c r="H353" s="133"/>
      <c r="I353" s="300"/>
      <c r="J353" s="134"/>
      <c r="K353" s="135"/>
      <c r="L353" s="120"/>
    </row>
    <row r="354" spans="1:12" x14ac:dyDescent="0.25">
      <c r="A354" s="215">
        <v>22</v>
      </c>
      <c r="B354" s="386" t="s">
        <v>184</v>
      </c>
      <c r="C354" s="129"/>
      <c r="D354" s="127"/>
      <c r="E354" s="127"/>
      <c r="F354" s="126"/>
      <c r="G354" s="126"/>
      <c r="H354" s="126"/>
      <c r="I354" s="297"/>
      <c r="J354" s="130"/>
      <c r="K354" s="10"/>
      <c r="L354" s="120"/>
    </row>
    <row r="355" spans="1:12" x14ac:dyDescent="0.25">
      <c r="A355" s="216" t="s">
        <v>183</v>
      </c>
      <c r="B355" s="387"/>
      <c r="C355" s="388" t="s">
        <v>209</v>
      </c>
      <c r="D355" s="389"/>
      <c r="E355" s="389"/>
      <c r="F355" s="389"/>
      <c r="G355" s="389"/>
      <c r="H355" s="389"/>
      <c r="I355" s="390"/>
      <c r="J355" s="64"/>
      <c r="K355" s="112"/>
      <c r="L355" s="120"/>
    </row>
    <row r="356" spans="1:12" x14ac:dyDescent="0.25">
      <c r="A356" s="216"/>
      <c r="B356" s="387"/>
      <c r="C356" s="23"/>
      <c r="D356" s="213"/>
      <c r="E356" s="195"/>
      <c r="F356" s="213" t="s">
        <v>133</v>
      </c>
      <c r="G356" s="213"/>
      <c r="H356" s="213"/>
      <c r="I356" s="148"/>
      <c r="J356" s="64">
        <v>3213.75</v>
      </c>
      <c r="K356" s="112" t="s">
        <v>5</v>
      </c>
      <c r="L356" s="120"/>
    </row>
    <row r="357" spans="1:12" x14ac:dyDescent="0.25">
      <c r="A357" s="216"/>
      <c r="B357" s="387"/>
      <c r="C357" s="23"/>
      <c r="D357" s="213"/>
      <c r="E357" s="195"/>
      <c r="F357" s="213"/>
      <c r="G357" s="213"/>
      <c r="H357" s="213"/>
      <c r="I357" s="148"/>
      <c r="J357" s="64"/>
      <c r="K357" s="112"/>
      <c r="L357" s="120"/>
    </row>
    <row r="358" spans="1:12" x14ac:dyDescent="0.25">
      <c r="A358" s="216"/>
      <c r="B358" s="387"/>
      <c r="C358" s="388" t="s">
        <v>210</v>
      </c>
      <c r="D358" s="389"/>
      <c r="E358" s="389"/>
      <c r="F358" s="389"/>
      <c r="G358" s="389"/>
      <c r="H358" s="389"/>
      <c r="I358" s="390"/>
      <c r="J358" s="64"/>
      <c r="K358" s="112"/>
      <c r="L358" s="120"/>
    </row>
    <row r="359" spans="1:12" x14ac:dyDescent="0.25">
      <c r="A359" s="216"/>
      <c r="B359" s="387"/>
      <c r="C359" s="23"/>
      <c r="D359" s="213"/>
      <c r="E359" s="195"/>
      <c r="F359" s="213" t="s">
        <v>133</v>
      </c>
      <c r="G359" s="213"/>
      <c r="H359" s="213"/>
      <c r="I359" s="148"/>
      <c r="J359" s="64">
        <v>2517.25</v>
      </c>
      <c r="K359" s="112" t="s">
        <v>5</v>
      </c>
      <c r="L359" s="120"/>
    </row>
    <row r="360" spans="1:12" x14ac:dyDescent="0.25">
      <c r="A360" s="216"/>
      <c r="B360" s="387"/>
      <c r="C360" s="23"/>
      <c r="D360" s="213"/>
      <c r="E360" s="195"/>
      <c r="F360" s="213"/>
      <c r="G360" s="213"/>
      <c r="H360" s="213"/>
      <c r="I360" s="148"/>
      <c r="J360" s="64"/>
      <c r="K360" s="112"/>
      <c r="L360" s="120"/>
    </row>
    <row r="361" spans="1:12" x14ac:dyDescent="0.25">
      <c r="A361" s="216"/>
      <c r="B361" s="387"/>
      <c r="C361" s="388" t="s">
        <v>211</v>
      </c>
      <c r="D361" s="389"/>
      <c r="E361" s="389"/>
      <c r="F361" s="389"/>
      <c r="G361" s="389"/>
      <c r="H361" s="389"/>
      <c r="I361" s="390"/>
      <c r="J361" s="64"/>
      <c r="K361" s="112"/>
      <c r="L361" s="120"/>
    </row>
    <row r="362" spans="1:12" x14ac:dyDescent="0.25">
      <c r="A362" s="216"/>
      <c r="B362" s="387"/>
      <c r="C362" s="23"/>
      <c r="D362" s="213"/>
      <c r="E362" s="20"/>
      <c r="F362" s="20" t="s">
        <v>133</v>
      </c>
      <c r="G362" s="20"/>
      <c r="H362" s="20"/>
      <c r="I362" s="71"/>
      <c r="J362" s="64">
        <v>1557.5</v>
      </c>
      <c r="K362" s="112" t="s">
        <v>5</v>
      </c>
      <c r="L362" s="120"/>
    </row>
    <row r="363" spans="1:12" x14ac:dyDescent="0.25">
      <c r="A363" s="216"/>
      <c r="B363" s="387"/>
      <c r="C363" s="23"/>
      <c r="D363" s="213"/>
      <c r="E363" s="195"/>
      <c r="F363" s="213"/>
      <c r="G363" s="213"/>
      <c r="H363" s="213"/>
      <c r="I363" s="148"/>
      <c r="J363" s="64"/>
      <c r="K363" s="112"/>
      <c r="L363" s="120"/>
    </row>
    <row r="364" spans="1:12" x14ac:dyDescent="0.25">
      <c r="A364" s="216"/>
      <c r="B364" s="387"/>
      <c r="C364" s="15"/>
      <c r="D364" s="16"/>
      <c r="E364" s="149" t="s">
        <v>133</v>
      </c>
      <c r="F364" s="16"/>
      <c r="G364" s="16"/>
      <c r="H364" s="16"/>
      <c r="I364" s="257"/>
      <c r="J364" s="150">
        <f>SUM(J356:J362)</f>
        <v>7288.5</v>
      </c>
      <c r="K364" s="151" t="s">
        <v>5</v>
      </c>
      <c r="L364" s="120"/>
    </row>
    <row r="365" spans="1:12" ht="108" x14ac:dyDescent="0.25">
      <c r="A365" s="324" t="s">
        <v>218</v>
      </c>
      <c r="B365" s="72" t="s">
        <v>219</v>
      </c>
      <c r="C365" s="129"/>
      <c r="D365" s="127"/>
      <c r="E365" s="127"/>
      <c r="F365" s="126"/>
      <c r="G365" s="126"/>
      <c r="H365" s="126"/>
      <c r="I365" s="297"/>
      <c r="J365" s="130"/>
      <c r="K365" s="10"/>
      <c r="L365" s="120"/>
    </row>
    <row r="366" spans="1:12" x14ac:dyDescent="0.25">
      <c r="A366" s="208" t="s">
        <v>158</v>
      </c>
      <c r="B366" s="40" t="s">
        <v>159</v>
      </c>
      <c r="C366" s="136">
        <v>7850</v>
      </c>
      <c r="D366" s="137"/>
      <c r="E366" s="137">
        <v>0.5</v>
      </c>
      <c r="F366" s="137">
        <v>0.2</v>
      </c>
      <c r="G366" s="137"/>
      <c r="H366" s="137">
        <v>0.15</v>
      </c>
      <c r="I366" s="300" t="s">
        <v>21</v>
      </c>
      <c r="J366" s="138">
        <f>C366*E366*F366*H366</f>
        <v>117.75</v>
      </c>
      <c r="K366" s="137" t="s">
        <v>3</v>
      </c>
      <c r="L366" s="120"/>
    </row>
    <row r="367" spans="1:12" x14ac:dyDescent="0.25">
      <c r="A367" s="127"/>
      <c r="B367" s="139"/>
      <c r="C367" s="117"/>
      <c r="D367" s="127"/>
      <c r="E367" s="127"/>
      <c r="F367" s="126"/>
      <c r="G367" s="126"/>
      <c r="H367" s="126"/>
      <c r="I367" s="126"/>
      <c r="J367" s="127"/>
      <c r="K367" s="10"/>
    </row>
    <row r="368" spans="1:12" x14ac:dyDescent="0.25">
      <c r="A368" s="127"/>
      <c r="B368" s="139"/>
      <c r="C368" s="117"/>
      <c r="D368" s="127"/>
      <c r="E368" s="127"/>
      <c r="F368" s="126"/>
      <c r="G368" s="126"/>
      <c r="H368" s="126"/>
      <c r="I368" s="126"/>
      <c r="J368" s="127"/>
      <c r="K368" s="10"/>
    </row>
    <row r="369" spans="1:11" x14ac:dyDescent="0.25">
      <c r="A369" s="127"/>
      <c r="B369" s="139"/>
      <c r="C369" s="117"/>
      <c r="D369" s="127"/>
      <c r="E369" s="127"/>
      <c r="F369" s="126"/>
      <c r="G369" s="126"/>
      <c r="H369" s="126"/>
      <c r="I369" s="126"/>
      <c r="J369" s="127"/>
      <c r="K369" s="10"/>
    </row>
    <row r="370" spans="1:11" x14ac:dyDescent="0.25">
      <c r="A370" s="127"/>
      <c r="B370" s="139"/>
      <c r="C370" s="117"/>
      <c r="D370" s="127"/>
      <c r="E370" s="127"/>
      <c r="F370" s="126"/>
      <c r="G370" s="126"/>
      <c r="H370" s="126"/>
      <c r="I370" s="126"/>
      <c r="J370" s="127"/>
      <c r="K370" s="10"/>
    </row>
    <row r="371" spans="1:11" x14ac:dyDescent="0.25">
      <c r="A371" s="127"/>
      <c r="B371" s="139"/>
      <c r="C371" s="117"/>
      <c r="D371" s="127"/>
      <c r="E371" s="127"/>
      <c r="F371" s="126"/>
      <c r="G371" s="126"/>
      <c r="H371" s="126"/>
      <c r="I371" s="126"/>
      <c r="J371" s="127"/>
      <c r="K371" s="10"/>
    </row>
    <row r="372" spans="1:11" x14ac:dyDescent="0.25">
      <c r="A372" s="127"/>
      <c r="B372" s="139"/>
      <c r="C372" s="117"/>
      <c r="D372" s="127"/>
      <c r="E372" s="127"/>
      <c r="F372" s="126"/>
      <c r="G372" s="126"/>
      <c r="H372" s="126"/>
      <c r="I372" s="126"/>
      <c r="J372" s="127"/>
      <c r="K372" s="10"/>
    </row>
    <row r="373" spans="1:11" x14ac:dyDescent="0.25">
      <c r="A373" s="127"/>
      <c r="B373" s="139"/>
      <c r="C373" s="117"/>
      <c r="D373" s="127"/>
      <c r="E373" s="127"/>
      <c r="F373" s="126"/>
      <c r="G373" s="126"/>
      <c r="H373" s="126"/>
      <c r="I373" s="126"/>
      <c r="J373" s="127"/>
      <c r="K373" s="10"/>
    </row>
    <row r="374" spans="1:11" x14ac:dyDescent="0.25">
      <c r="A374" s="127"/>
      <c r="B374" s="139"/>
      <c r="C374" s="117"/>
      <c r="D374" s="127"/>
      <c r="E374" s="127"/>
      <c r="F374" s="126"/>
      <c r="G374" s="126"/>
      <c r="H374" s="126"/>
      <c r="I374" s="126"/>
      <c r="J374" s="127"/>
      <c r="K374" s="10"/>
    </row>
    <row r="375" spans="1:11" x14ac:dyDescent="0.25">
      <c r="A375" s="127"/>
      <c r="B375" s="139"/>
      <c r="C375" s="117"/>
      <c r="D375" s="127"/>
      <c r="E375" s="127"/>
      <c r="F375" s="126"/>
      <c r="G375" s="126"/>
      <c r="H375" s="126"/>
      <c r="I375" s="126"/>
      <c r="J375" s="127"/>
      <c r="K375" s="10"/>
    </row>
    <row r="376" spans="1:11" x14ac:dyDescent="0.25">
      <c r="A376" s="127"/>
      <c r="B376" s="139"/>
      <c r="C376" s="117"/>
      <c r="D376" s="127"/>
      <c r="E376" s="127"/>
      <c r="F376" s="126"/>
      <c r="G376" s="126"/>
      <c r="H376" s="126"/>
      <c r="I376" s="126"/>
      <c r="J376" s="127"/>
      <c r="K376" s="10"/>
    </row>
    <row r="377" spans="1:11" x14ac:dyDescent="0.25">
      <c r="A377" s="127"/>
      <c r="B377" s="139"/>
      <c r="C377" s="117"/>
      <c r="D377" s="127"/>
      <c r="E377" s="127"/>
      <c r="F377" s="126"/>
      <c r="G377" s="126"/>
      <c r="H377" s="126"/>
      <c r="I377" s="126"/>
      <c r="J377" s="127"/>
      <c r="K377" s="10"/>
    </row>
    <row r="378" spans="1:11" x14ac:dyDescent="0.25">
      <c r="A378" s="127"/>
      <c r="B378" s="139"/>
      <c r="C378" s="117"/>
      <c r="D378" s="127"/>
      <c r="E378" s="127"/>
      <c r="F378" s="126"/>
      <c r="G378" s="126"/>
      <c r="H378" s="126"/>
      <c r="I378" s="126"/>
      <c r="J378" s="127"/>
      <c r="K378" s="10"/>
    </row>
    <row r="379" spans="1:11" x14ac:dyDescent="0.25">
      <c r="A379" s="127"/>
      <c r="B379" s="139"/>
      <c r="C379" s="117"/>
      <c r="D379" s="127"/>
      <c r="E379" s="127"/>
      <c r="F379" s="126"/>
      <c r="G379" s="126"/>
      <c r="H379" s="126"/>
      <c r="I379" s="126"/>
      <c r="J379" s="127"/>
      <c r="K379" s="10"/>
    </row>
    <row r="380" spans="1:11" x14ac:dyDescent="0.25">
      <c r="A380" s="127"/>
      <c r="B380" s="139"/>
      <c r="C380" s="117"/>
      <c r="D380" s="127"/>
      <c r="E380" s="127"/>
      <c r="F380" s="126"/>
      <c r="G380" s="126"/>
      <c r="H380" s="126"/>
      <c r="I380" s="126"/>
      <c r="J380" s="127"/>
      <c r="K380" s="10"/>
    </row>
    <row r="381" spans="1:11" x14ac:dyDescent="0.25">
      <c r="A381" s="127"/>
      <c r="B381" s="139"/>
      <c r="C381" s="117"/>
      <c r="D381" s="127"/>
      <c r="E381" s="127"/>
      <c r="F381" s="126"/>
      <c r="G381" s="126"/>
      <c r="H381" s="126"/>
      <c r="I381" s="126"/>
      <c r="J381" s="127"/>
      <c r="K381" s="10"/>
    </row>
    <row r="382" spans="1:11" x14ac:dyDescent="0.25">
      <c r="A382" s="127"/>
      <c r="B382" s="139"/>
      <c r="C382" s="117"/>
      <c r="D382" s="127"/>
      <c r="E382" s="127"/>
      <c r="F382" s="126"/>
      <c r="G382" s="126"/>
      <c r="H382" s="126"/>
      <c r="I382" s="126"/>
      <c r="J382" s="127"/>
      <c r="K382" s="10"/>
    </row>
    <row r="383" spans="1:11" x14ac:dyDescent="0.25">
      <c r="A383" s="127"/>
      <c r="B383" s="139"/>
      <c r="C383" s="117"/>
      <c r="D383" s="127"/>
      <c r="E383" s="127"/>
      <c r="F383" s="126"/>
      <c r="G383" s="126"/>
      <c r="H383" s="126"/>
      <c r="I383" s="126"/>
      <c r="J383" s="127"/>
      <c r="K383" s="10"/>
    </row>
    <row r="384" spans="1:11" x14ac:dyDescent="0.25">
      <c r="A384" s="127"/>
      <c r="B384" s="139"/>
      <c r="C384" s="117"/>
      <c r="D384" s="127"/>
      <c r="E384" s="127"/>
      <c r="F384" s="126"/>
      <c r="G384" s="126"/>
      <c r="H384" s="126"/>
      <c r="I384" s="126"/>
      <c r="J384" s="127"/>
      <c r="K384" s="10"/>
    </row>
    <row r="385" spans="1:11" x14ac:dyDescent="0.25">
      <c r="A385" s="127"/>
      <c r="B385" s="139"/>
      <c r="C385" s="117"/>
      <c r="D385" s="127"/>
      <c r="E385" s="127"/>
      <c r="F385" s="126"/>
      <c r="G385" s="126"/>
      <c r="H385" s="126"/>
      <c r="I385" s="126"/>
      <c r="J385" s="127"/>
      <c r="K385" s="10"/>
    </row>
    <row r="386" spans="1:11" x14ac:dyDescent="0.25">
      <c r="A386" s="127"/>
      <c r="B386" s="139"/>
      <c r="C386" s="117"/>
      <c r="D386" s="127"/>
      <c r="E386" s="127"/>
      <c r="F386" s="126"/>
      <c r="G386" s="126"/>
      <c r="H386" s="126"/>
      <c r="I386" s="126"/>
      <c r="J386" s="127"/>
      <c r="K386" s="10"/>
    </row>
    <row r="387" spans="1:11" x14ac:dyDescent="0.25">
      <c r="A387" s="127"/>
      <c r="B387" s="139"/>
      <c r="C387" s="117"/>
      <c r="D387" s="127"/>
      <c r="E387" s="127"/>
      <c r="F387" s="126"/>
      <c r="G387" s="126"/>
      <c r="H387" s="126"/>
      <c r="I387" s="126"/>
      <c r="J387" s="127"/>
      <c r="K387" s="10"/>
    </row>
    <row r="388" spans="1:11" x14ac:dyDescent="0.25">
      <c r="A388" s="127"/>
      <c r="B388" s="139"/>
      <c r="C388" s="117"/>
      <c r="D388" s="127"/>
      <c r="E388" s="127"/>
      <c r="F388" s="126"/>
      <c r="G388" s="126"/>
      <c r="H388" s="126"/>
      <c r="I388" s="126"/>
      <c r="J388" s="127"/>
      <c r="K388" s="10"/>
    </row>
    <row r="389" spans="1:11" x14ac:dyDescent="0.25">
      <c r="A389" s="127"/>
      <c r="B389" s="139"/>
      <c r="C389" s="117"/>
      <c r="D389" s="127"/>
      <c r="E389" s="127"/>
      <c r="F389" s="126"/>
      <c r="G389" s="126"/>
      <c r="H389" s="126"/>
      <c r="I389" s="126"/>
      <c r="J389" s="127"/>
      <c r="K389" s="10"/>
    </row>
    <row r="390" spans="1:11" x14ac:dyDescent="0.25">
      <c r="A390" s="127"/>
      <c r="B390" s="139"/>
      <c r="C390" s="117"/>
      <c r="D390" s="127"/>
      <c r="E390" s="127"/>
      <c r="F390" s="126"/>
      <c r="G390" s="126"/>
      <c r="H390" s="126"/>
      <c r="I390" s="126"/>
      <c r="J390" s="127"/>
      <c r="K390" s="10"/>
    </row>
    <row r="391" spans="1:11" x14ac:dyDescent="0.25">
      <c r="A391" s="127"/>
      <c r="B391" s="139"/>
      <c r="C391" s="117"/>
      <c r="D391" s="127"/>
      <c r="E391" s="127"/>
      <c r="F391" s="126"/>
      <c r="G391" s="126"/>
      <c r="H391" s="126"/>
      <c r="I391" s="126"/>
      <c r="J391" s="127"/>
      <c r="K391" s="10"/>
    </row>
    <row r="392" spans="1:11" x14ac:dyDescent="0.25">
      <c r="A392" s="262"/>
      <c r="B392" s="11"/>
      <c r="C392" s="140"/>
      <c r="D392" s="141"/>
      <c r="E392" s="141"/>
      <c r="F392" s="141"/>
      <c r="G392" s="141"/>
      <c r="H392" s="141"/>
      <c r="I392" s="141"/>
      <c r="J392" s="127"/>
      <c r="K392" s="10"/>
    </row>
    <row r="393" spans="1:11" x14ac:dyDescent="0.25">
      <c r="A393" s="262"/>
      <c r="B393" s="11"/>
      <c r="C393" s="140"/>
      <c r="D393" s="141"/>
      <c r="E393" s="141"/>
      <c r="F393" s="141"/>
      <c r="G393" s="141"/>
      <c r="H393" s="141"/>
      <c r="I393" s="141"/>
      <c r="J393" s="127"/>
      <c r="K393" s="10"/>
    </row>
    <row r="394" spans="1:11" x14ac:dyDescent="0.25">
      <c r="A394" s="262"/>
      <c r="B394" s="11"/>
      <c r="C394" s="140"/>
      <c r="D394" s="141"/>
      <c r="E394" s="141"/>
      <c r="F394" s="141"/>
      <c r="G394" s="141"/>
      <c r="H394" s="141"/>
      <c r="I394" s="141"/>
      <c r="J394" s="127"/>
      <c r="K394" s="10"/>
    </row>
    <row r="395" spans="1:11" x14ac:dyDescent="0.25">
      <c r="A395" s="262"/>
      <c r="B395" s="11"/>
      <c r="C395" s="140"/>
      <c r="D395" s="141"/>
      <c r="E395" s="141"/>
      <c r="F395" s="141"/>
      <c r="G395" s="141"/>
      <c r="H395" s="141"/>
      <c r="I395" s="141"/>
      <c r="J395" s="127"/>
      <c r="K395" s="10"/>
    </row>
    <row r="396" spans="1:11" x14ac:dyDescent="0.25">
      <c r="A396" s="262"/>
      <c r="B396" s="11"/>
      <c r="C396" s="140"/>
      <c r="D396" s="141"/>
      <c r="E396" s="141"/>
      <c r="F396" s="141"/>
      <c r="G396" s="141"/>
      <c r="H396" s="141"/>
      <c r="I396" s="141"/>
      <c r="J396" s="127"/>
      <c r="K396" s="10"/>
    </row>
    <row r="397" spans="1:11" x14ac:dyDescent="0.25">
      <c r="A397" s="262"/>
      <c r="B397" s="11"/>
      <c r="C397" s="140"/>
      <c r="D397" s="141"/>
      <c r="E397" s="141"/>
      <c r="F397" s="141"/>
      <c r="G397" s="141"/>
      <c r="H397" s="141"/>
      <c r="I397" s="141"/>
      <c r="J397" s="127"/>
      <c r="K397" s="10"/>
    </row>
    <row r="398" spans="1:11" x14ac:dyDescent="0.25">
      <c r="A398" s="262"/>
      <c r="B398" s="11"/>
      <c r="C398" s="140"/>
      <c r="D398" s="141"/>
      <c r="E398" s="141"/>
      <c r="F398" s="141"/>
      <c r="G398" s="141"/>
      <c r="H398" s="141"/>
      <c r="I398" s="141"/>
      <c r="J398" s="127"/>
      <c r="K398" s="10"/>
    </row>
    <row r="399" spans="1:11" x14ac:dyDescent="0.25">
      <c r="A399" s="262"/>
      <c r="B399" s="11"/>
      <c r="C399" s="140"/>
      <c r="D399" s="141"/>
      <c r="E399" s="141"/>
      <c r="F399" s="141"/>
      <c r="G399" s="141"/>
      <c r="H399" s="141"/>
      <c r="I399" s="141"/>
      <c r="J399" s="127"/>
      <c r="K399" s="10"/>
    </row>
    <row r="400" spans="1:11" x14ac:dyDescent="0.25">
      <c r="J400" s="110"/>
      <c r="K400" s="110"/>
    </row>
    <row r="401" spans="1:11" x14ac:dyDescent="0.25">
      <c r="J401" s="110"/>
      <c r="K401" s="110"/>
    </row>
    <row r="402" spans="1:11" x14ac:dyDescent="0.25">
      <c r="J402" s="110"/>
      <c r="K402" s="110"/>
    </row>
    <row r="403" spans="1:11" x14ac:dyDescent="0.25">
      <c r="J403" s="110"/>
      <c r="K403" s="110"/>
    </row>
    <row r="404" spans="1:11" x14ac:dyDescent="0.25">
      <c r="A404" s="2"/>
      <c r="J404" s="110"/>
      <c r="K404" s="110"/>
    </row>
    <row r="405" spans="1:11" x14ac:dyDescent="0.25">
      <c r="A405" s="2"/>
      <c r="J405" s="110"/>
      <c r="K405" s="110"/>
    </row>
    <row r="406" spans="1:11" x14ac:dyDescent="0.25">
      <c r="A406" s="2"/>
      <c r="J406" s="110"/>
      <c r="K406" s="110"/>
    </row>
    <row r="407" spans="1:11" x14ac:dyDescent="0.25">
      <c r="A407" s="2"/>
      <c r="J407" s="110"/>
      <c r="K407" s="110"/>
    </row>
    <row r="408" spans="1:11" x14ac:dyDescent="0.25">
      <c r="A408" s="2"/>
      <c r="J408" s="110"/>
      <c r="K408" s="110"/>
    </row>
    <row r="409" spans="1:11" x14ac:dyDescent="0.25">
      <c r="A409" s="2"/>
      <c r="J409" s="110"/>
      <c r="K409" s="110"/>
    </row>
    <row r="410" spans="1:11" x14ac:dyDescent="0.25">
      <c r="A410" s="2"/>
      <c r="J410" s="110"/>
      <c r="K410" s="110"/>
    </row>
    <row r="411" spans="1:11" x14ac:dyDescent="0.25">
      <c r="A411" s="2"/>
      <c r="J411" s="110"/>
      <c r="K411" s="110"/>
    </row>
    <row r="412" spans="1:11" x14ac:dyDescent="0.25">
      <c r="A412" s="2"/>
      <c r="J412" s="110"/>
      <c r="K412" s="110"/>
    </row>
    <row r="413" spans="1:11" x14ac:dyDescent="0.25">
      <c r="A413" s="2"/>
      <c r="J413" s="110"/>
      <c r="K413" s="110"/>
    </row>
    <row r="414" spans="1:11" x14ac:dyDescent="0.25">
      <c r="A414" s="2"/>
      <c r="J414" s="110"/>
      <c r="K414" s="110"/>
    </row>
    <row r="415" spans="1:11" x14ac:dyDescent="0.25">
      <c r="A415" s="2"/>
      <c r="J415" s="110"/>
      <c r="K415" s="110"/>
    </row>
    <row r="416" spans="1:11" x14ac:dyDescent="0.25">
      <c r="A416" s="2"/>
      <c r="J416" s="110"/>
      <c r="K416" s="110"/>
    </row>
    <row r="417" spans="1:11" x14ac:dyDescent="0.25">
      <c r="A417" s="2"/>
      <c r="J417" s="110"/>
      <c r="K417" s="110"/>
    </row>
    <row r="418" spans="1:11" x14ac:dyDescent="0.25">
      <c r="A418" s="2"/>
      <c r="J418" s="110"/>
      <c r="K418" s="110"/>
    </row>
    <row r="419" spans="1:11" x14ac:dyDescent="0.25">
      <c r="A419" s="2"/>
      <c r="J419" s="110"/>
      <c r="K419" s="110"/>
    </row>
    <row r="420" spans="1:11" x14ac:dyDescent="0.25">
      <c r="A420" s="2"/>
      <c r="J420" s="110"/>
      <c r="K420" s="110"/>
    </row>
    <row r="421" spans="1:11" x14ac:dyDescent="0.25">
      <c r="A421" s="2"/>
      <c r="J421" s="110"/>
      <c r="K421" s="142"/>
    </row>
    <row r="422" spans="1:11" x14ac:dyDescent="0.25">
      <c r="A422" s="2"/>
      <c r="J422" s="110"/>
    </row>
    <row r="423" spans="1:11" x14ac:dyDescent="0.25">
      <c r="A423" s="2"/>
      <c r="J423" s="110"/>
    </row>
    <row r="424" spans="1:11" x14ac:dyDescent="0.25">
      <c r="A424" s="2"/>
      <c r="J424" s="110"/>
    </row>
    <row r="425" spans="1:11" x14ac:dyDescent="0.25">
      <c r="A425" s="2"/>
      <c r="J425" s="110"/>
    </row>
    <row r="426" spans="1:11" x14ac:dyDescent="0.25">
      <c r="A426" s="2"/>
      <c r="J426" s="110"/>
    </row>
    <row r="427" spans="1:11" x14ac:dyDescent="0.25">
      <c r="A427" s="2"/>
      <c r="J427" s="110"/>
    </row>
    <row r="428" spans="1:11" x14ac:dyDescent="0.25">
      <c r="A428" s="2"/>
      <c r="J428" s="110"/>
    </row>
    <row r="429" spans="1:11" x14ac:dyDescent="0.25">
      <c r="A429" s="2"/>
      <c r="J429" s="110"/>
    </row>
    <row r="430" spans="1:11" x14ac:dyDescent="0.25">
      <c r="A430" s="2"/>
      <c r="J430" s="110"/>
    </row>
    <row r="431" spans="1:11" x14ac:dyDescent="0.25">
      <c r="A431" s="2"/>
      <c r="J431" s="110"/>
    </row>
    <row r="432" spans="1:11" x14ac:dyDescent="0.25">
      <c r="A432" s="2"/>
      <c r="J432" s="110"/>
    </row>
    <row r="433" spans="1:11" x14ac:dyDescent="0.25">
      <c r="A433" s="2"/>
      <c r="J433" s="110"/>
    </row>
    <row r="434" spans="1:11" x14ac:dyDescent="0.25">
      <c r="A434" s="2"/>
      <c r="J434" s="110"/>
    </row>
    <row r="435" spans="1:11" x14ac:dyDescent="0.25">
      <c r="A435" s="2"/>
      <c r="J435" s="110"/>
    </row>
    <row r="436" spans="1:11" x14ac:dyDescent="0.25">
      <c r="A436" s="2"/>
      <c r="J436" s="110"/>
    </row>
    <row r="437" spans="1:11" x14ac:dyDescent="0.25">
      <c r="A437" s="2"/>
      <c r="J437" s="110"/>
      <c r="K437" s="2"/>
    </row>
    <row r="438" spans="1:11" x14ac:dyDescent="0.25">
      <c r="A438" s="2"/>
      <c r="J438" s="110"/>
      <c r="K438" s="2"/>
    </row>
    <row r="439" spans="1:11" x14ac:dyDescent="0.25">
      <c r="A439" s="2"/>
      <c r="J439" s="110"/>
      <c r="K439" s="2"/>
    </row>
    <row r="440" spans="1:11" x14ac:dyDescent="0.25">
      <c r="A440" s="2"/>
      <c r="J440" s="110"/>
      <c r="K440" s="2"/>
    </row>
    <row r="441" spans="1:11" x14ac:dyDescent="0.25">
      <c r="A441" s="2"/>
      <c r="J441" s="110"/>
      <c r="K441" s="2"/>
    </row>
    <row r="442" spans="1:11" x14ac:dyDescent="0.25">
      <c r="A442" s="2"/>
      <c r="J442" s="110"/>
      <c r="K442" s="2"/>
    </row>
    <row r="443" spans="1:11" x14ac:dyDescent="0.25">
      <c r="A443" s="2"/>
      <c r="J443" s="110"/>
      <c r="K443" s="2"/>
    </row>
    <row r="444" spans="1:11" x14ac:dyDescent="0.25">
      <c r="A444" s="2"/>
      <c r="J444" s="110"/>
      <c r="K444" s="2"/>
    </row>
    <row r="445" spans="1:11" x14ac:dyDescent="0.25">
      <c r="A445" s="2"/>
      <c r="J445" s="110"/>
      <c r="K445" s="2"/>
    </row>
    <row r="446" spans="1:11" x14ac:dyDescent="0.25">
      <c r="A446" s="2"/>
      <c r="J446" s="110"/>
      <c r="K446" s="2"/>
    </row>
    <row r="447" spans="1:11" x14ac:dyDescent="0.25">
      <c r="A447" s="2"/>
      <c r="J447" s="110"/>
      <c r="K447" s="2"/>
    </row>
    <row r="448" spans="1:11" x14ac:dyDescent="0.25">
      <c r="A448" s="2"/>
      <c r="J448" s="110"/>
      <c r="K448" s="2"/>
    </row>
    <row r="449" spans="1:11" x14ac:dyDescent="0.25">
      <c r="A449" s="2"/>
      <c r="J449" s="110"/>
      <c r="K449" s="2"/>
    </row>
    <row r="450" spans="1:11" x14ac:dyDescent="0.25">
      <c r="A450" s="2"/>
      <c r="J450" s="110"/>
      <c r="K450" s="2"/>
    </row>
    <row r="451" spans="1:11" x14ac:dyDescent="0.25">
      <c r="A451" s="2"/>
      <c r="J451" s="110"/>
      <c r="K451" s="2"/>
    </row>
    <row r="452" spans="1:11" x14ac:dyDescent="0.25">
      <c r="A452" s="2"/>
      <c r="J452" s="110"/>
      <c r="K452" s="2"/>
    </row>
    <row r="453" spans="1:11" x14ac:dyDescent="0.25">
      <c r="A453" s="2"/>
      <c r="J453" s="110"/>
      <c r="K453" s="2"/>
    </row>
    <row r="454" spans="1:11" x14ac:dyDescent="0.25">
      <c r="A454" s="2"/>
      <c r="J454" s="110"/>
      <c r="K454" s="2"/>
    </row>
    <row r="455" spans="1:11" x14ac:dyDescent="0.25">
      <c r="A455" s="2"/>
      <c r="J455" s="110"/>
      <c r="K455" s="2"/>
    </row>
    <row r="456" spans="1:11" x14ac:dyDescent="0.25">
      <c r="A456" s="2"/>
      <c r="J456" s="110"/>
      <c r="K456" s="2"/>
    </row>
    <row r="457" spans="1:11" x14ac:dyDescent="0.25">
      <c r="A457" s="2"/>
      <c r="J457" s="110"/>
      <c r="K457" s="2"/>
    </row>
    <row r="458" spans="1:11" x14ac:dyDescent="0.25">
      <c r="A458" s="2"/>
      <c r="J458" s="110"/>
      <c r="K458" s="2"/>
    </row>
    <row r="459" spans="1:11" x14ac:dyDescent="0.25">
      <c r="A459" s="2"/>
      <c r="J459" s="110"/>
      <c r="K459" s="2"/>
    </row>
    <row r="460" spans="1:11" x14ac:dyDescent="0.25">
      <c r="A460" s="2"/>
      <c r="J460" s="110"/>
      <c r="K460" s="2"/>
    </row>
    <row r="461" spans="1:11" x14ac:dyDescent="0.25">
      <c r="A461" s="2"/>
      <c r="J461" s="110"/>
      <c r="K461" s="2"/>
    </row>
    <row r="462" spans="1:11" x14ac:dyDescent="0.25">
      <c r="A462" s="2"/>
      <c r="J462" s="110"/>
      <c r="K462" s="2"/>
    </row>
    <row r="463" spans="1:11" x14ac:dyDescent="0.25">
      <c r="A463" s="2"/>
      <c r="J463" s="110"/>
      <c r="K463" s="2"/>
    </row>
    <row r="464" spans="1:11" x14ac:dyDescent="0.25">
      <c r="A464" s="2"/>
      <c r="J464" s="110"/>
      <c r="K464" s="2"/>
    </row>
    <row r="465" spans="1:11" x14ac:dyDescent="0.25">
      <c r="A465" s="2"/>
      <c r="J465" s="110"/>
      <c r="K465" s="2"/>
    </row>
    <row r="466" spans="1:11" x14ac:dyDescent="0.25">
      <c r="A466" s="2"/>
      <c r="J466" s="110"/>
      <c r="K466" s="2"/>
    </row>
    <row r="467" spans="1:11" x14ac:dyDescent="0.25">
      <c r="A467" s="2"/>
      <c r="J467" s="110"/>
      <c r="K467" s="2"/>
    </row>
    <row r="468" spans="1:11" x14ac:dyDescent="0.25">
      <c r="A468" s="2"/>
      <c r="J468" s="110"/>
      <c r="K468" s="2"/>
    </row>
    <row r="469" spans="1:11" x14ac:dyDescent="0.25">
      <c r="A469" s="2"/>
      <c r="J469" s="110"/>
      <c r="K469" s="2"/>
    </row>
    <row r="470" spans="1:11" x14ac:dyDescent="0.25">
      <c r="A470" s="2"/>
      <c r="J470" s="110"/>
      <c r="K470" s="2"/>
    </row>
    <row r="471" spans="1:11" x14ac:dyDescent="0.25">
      <c r="A471" s="2"/>
      <c r="J471" s="110"/>
      <c r="K471" s="2"/>
    </row>
    <row r="472" spans="1:11" x14ac:dyDescent="0.25">
      <c r="A472" s="2"/>
      <c r="J472" s="110"/>
      <c r="K472" s="2"/>
    </row>
    <row r="473" spans="1:11" x14ac:dyDescent="0.25">
      <c r="A473" s="2"/>
      <c r="J473" s="110"/>
      <c r="K473" s="2"/>
    </row>
    <row r="474" spans="1:11" x14ac:dyDescent="0.25">
      <c r="A474" s="2"/>
      <c r="J474" s="110"/>
      <c r="K474" s="2"/>
    </row>
    <row r="475" spans="1:11" x14ac:dyDescent="0.25">
      <c r="A475" s="2"/>
      <c r="J475" s="110"/>
      <c r="K475" s="2"/>
    </row>
    <row r="476" spans="1:11" x14ac:dyDescent="0.25">
      <c r="A476" s="2"/>
      <c r="J476" s="110"/>
      <c r="K476" s="2"/>
    </row>
    <row r="477" spans="1:11" x14ac:dyDescent="0.25">
      <c r="A477" s="2"/>
      <c r="J477" s="110"/>
      <c r="K477" s="2"/>
    </row>
    <row r="478" spans="1:11" x14ac:dyDescent="0.25">
      <c r="A478" s="2"/>
      <c r="J478" s="110"/>
      <c r="K478" s="2"/>
    </row>
    <row r="479" spans="1:11" x14ac:dyDescent="0.25">
      <c r="A479" s="2"/>
      <c r="J479" s="110"/>
      <c r="K479" s="2"/>
    </row>
    <row r="480" spans="1:11" x14ac:dyDescent="0.25">
      <c r="A480" s="2"/>
      <c r="J480" s="110"/>
      <c r="K480" s="2"/>
    </row>
    <row r="481" spans="1:11" x14ac:dyDescent="0.25">
      <c r="A481" s="2"/>
      <c r="J481" s="110"/>
      <c r="K481" s="2"/>
    </row>
    <row r="482" spans="1:11" x14ac:dyDescent="0.25">
      <c r="A482" s="2"/>
      <c r="J482" s="110"/>
      <c r="K482" s="2"/>
    </row>
    <row r="483" spans="1:11" x14ac:dyDescent="0.25">
      <c r="A483" s="2"/>
      <c r="J483" s="110"/>
      <c r="K483" s="2"/>
    </row>
    <row r="484" spans="1:11" x14ac:dyDescent="0.25">
      <c r="A484" s="2"/>
      <c r="J484" s="110"/>
      <c r="K484" s="2"/>
    </row>
    <row r="485" spans="1:11" x14ac:dyDescent="0.25">
      <c r="A485" s="2"/>
      <c r="J485" s="110"/>
      <c r="K485" s="2"/>
    </row>
    <row r="486" spans="1:11" x14ac:dyDescent="0.25">
      <c r="A486" s="2"/>
      <c r="J486" s="110"/>
      <c r="K486" s="2"/>
    </row>
    <row r="487" spans="1:11" x14ac:dyDescent="0.25">
      <c r="A487" s="2"/>
      <c r="J487" s="110"/>
      <c r="K487" s="2"/>
    </row>
    <row r="488" spans="1:11" x14ac:dyDescent="0.25">
      <c r="A488" s="2"/>
      <c r="J488" s="110"/>
      <c r="K488" s="2"/>
    </row>
    <row r="489" spans="1:11" x14ac:dyDescent="0.25">
      <c r="A489" s="2"/>
      <c r="J489" s="110"/>
      <c r="K489" s="2"/>
    </row>
    <row r="490" spans="1:11" x14ac:dyDescent="0.25">
      <c r="A490" s="2"/>
      <c r="J490" s="110"/>
      <c r="K490" s="2"/>
    </row>
    <row r="491" spans="1:11" x14ac:dyDescent="0.25">
      <c r="A491" s="2"/>
      <c r="J491" s="110"/>
      <c r="K491" s="2"/>
    </row>
    <row r="492" spans="1:11" x14ac:dyDescent="0.25">
      <c r="A492" s="2"/>
      <c r="J492" s="110"/>
      <c r="K492" s="2"/>
    </row>
    <row r="493" spans="1:11" x14ac:dyDescent="0.25">
      <c r="A493" s="2"/>
      <c r="J493" s="110"/>
      <c r="K493" s="2"/>
    </row>
    <row r="494" spans="1:11" x14ac:dyDescent="0.25">
      <c r="A494" s="2"/>
      <c r="J494" s="110"/>
      <c r="K494" s="2"/>
    </row>
    <row r="495" spans="1:11" x14ac:dyDescent="0.25">
      <c r="A495" s="2"/>
      <c r="J495" s="110"/>
      <c r="K495" s="2"/>
    </row>
    <row r="496" spans="1:11" x14ac:dyDescent="0.25">
      <c r="A496" s="2"/>
      <c r="J496" s="110"/>
      <c r="K496" s="2"/>
    </row>
    <row r="497" spans="1:11" x14ac:dyDescent="0.25">
      <c r="A497" s="2"/>
      <c r="J497" s="110"/>
      <c r="K497" s="2"/>
    </row>
    <row r="498" spans="1:11" x14ac:dyDescent="0.25">
      <c r="A498" s="2"/>
      <c r="J498" s="110"/>
      <c r="K498" s="2"/>
    </row>
    <row r="499" spans="1:11" x14ac:dyDescent="0.25">
      <c r="A499" s="2"/>
      <c r="J499" s="110"/>
      <c r="K499" s="2"/>
    </row>
    <row r="500" spans="1:11" x14ac:dyDescent="0.25">
      <c r="A500" s="2"/>
      <c r="J500" s="110"/>
      <c r="K500" s="2"/>
    </row>
    <row r="501" spans="1:11" x14ac:dyDescent="0.25">
      <c r="A501" s="2"/>
      <c r="J501" s="110"/>
      <c r="K501" s="2"/>
    </row>
    <row r="502" spans="1:11" x14ac:dyDescent="0.25">
      <c r="A502" s="2"/>
      <c r="J502" s="110"/>
      <c r="K502" s="2"/>
    </row>
    <row r="503" spans="1:11" x14ac:dyDescent="0.25">
      <c r="A503" s="2"/>
      <c r="J503" s="110"/>
      <c r="K503" s="2"/>
    </row>
    <row r="504" spans="1:11" x14ac:dyDescent="0.25">
      <c r="A504" s="2"/>
      <c r="J504" s="110"/>
      <c r="K504" s="2"/>
    </row>
    <row r="505" spans="1:11" x14ac:dyDescent="0.25">
      <c r="A505" s="2"/>
      <c r="J505" s="110"/>
      <c r="K505" s="2"/>
    </row>
    <row r="506" spans="1:11" x14ac:dyDescent="0.25">
      <c r="A506" s="2"/>
      <c r="J506" s="110"/>
      <c r="K506" s="2"/>
    </row>
    <row r="507" spans="1:11" x14ac:dyDescent="0.25">
      <c r="A507" s="2"/>
      <c r="J507" s="110"/>
      <c r="K507" s="2"/>
    </row>
    <row r="508" spans="1:11" x14ac:dyDescent="0.25">
      <c r="A508" s="2"/>
      <c r="J508" s="110"/>
      <c r="K508" s="2"/>
    </row>
    <row r="509" spans="1:11" x14ac:dyDescent="0.25">
      <c r="A509" s="2"/>
      <c r="J509" s="110"/>
      <c r="K509" s="2"/>
    </row>
    <row r="510" spans="1:11" x14ac:dyDescent="0.25">
      <c r="A510" s="2"/>
      <c r="J510" s="110"/>
      <c r="K510" s="2"/>
    </row>
    <row r="511" spans="1:11" x14ac:dyDescent="0.25">
      <c r="A511" s="2"/>
      <c r="J511" s="110"/>
      <c r="K511" s="2"/>
    </row>
    <row r="512" spans="1:11" x14ac:dyDescent="0.25">
      <c r="A512" s="2"/>
      <c r="J512" s="110"/>
      <c r="K512" s="2"/>
    </row>
    <row r="513" spans="1:11" x14ac:dyDescent="0.25">
      <c r="A513" s="2"/>
      <c r="J513" s="110"/>
      <c r="K513" s="2"/>
    </row>
    <row r="514" spans="1:11" x14ac:dyDescent="0.25">
      <c r="A514" s="2"/>
      <c r="J514" s="110"/>
      <c r="K514" s="2"/>
    </row>
    <row r="515" spans="1:11" x14ac:dyDescent="0.25">
      <c r="A515" s="2"/>
      <c r="J515" s="110"/>
      <c r="K515" s="2"/>
    </row>
    <row r="516" spans="1:11" x14ac:dyDescent="0.25">
      <c r="A516" s="2"/>
      <c r="J516" s="110"/>
      <c r="K516" s="2"/>
    </row>
    <row r="517" spans="1:11" x14ac:dyDescent="0.25">
      <c r="A517" s="2"/>
      <c r="J517" s="110"/>
      <c r="K517" s="2"/>
    </row>
    <row r="518" spans="1:11" x14ac:dyDescent="0.25">
      <c r="A518" s="2"/>
      <c r="J518" s="110"/>
      <c r="K518" s="2"/>
    </row>
    <row r="519" spans="1:11" x14ac:dyDescent="0.25">
      <c r="A519" s="2"/>
      <c r="J519" s="110"/>
      <c r="K519" s="2"/>
    </row>
    <row r="520" spans="1:11" x14ac:dyDescent="0.25">
      <c r="A520" s="2"/>
      <c r="J520" s="110"/>
      <c r="K520" s="2"/>
    </row>
    <row r="521" spans="1:11" x14ac:dyDescent="0.25">
      <c r="A521" s="2"/>
      <c r="J521" s="110"/>
      <c r="K521" s="2"/>
    </row>
    <row r="522" spans="1:11" x14ac:dyDescent="0.25">
      <c r="A522" s="2"/>
      <c r="J522" s="110"/>
      <c r="K522" s="2"/>
    </row>
    <row r="523" spans="1:11" x14ac:dyDescent="0.25">
      <c r="A523" s="2"/>
      <c r="J523" s="110"/>
      <c r="K523" s="2"/>
    </row>
    <row r="524" spans="1:11" x14ac:dyDescent="0.25">
      <c r="A524" s="2"/>
      <c r="J524" s="110"/>
      <c r="K524" s="2"/>
    </row>
    <row r="525" spans="1:11" x14ac:dyDescent="0.25">
      <c r="A525" s="2"/>
      <c r="J525" s="110"/>
      <c r="K525" s="2"/>
    </row>
    <row r="526" spans="1:11" x14ac:dyDescent="0.25">
      <c r="A526" s="2"/>
      <c r="J526" s="110"/>
      <c r="K526" s="2"/>
    </row>
    <row r="527" spans="1:11" x14ac:dyDescent="0.25">
      <c r="A527" s="2"/>
      <c r="J527" s="110"/>
      <c r="K527" s="2"/>
    </row>
    <row r="528" spans="1:11" x14ac:dyDescent="0.25">
      <c r="A528" s="2"/>
      <c r="J528" s="110"/>
      <c r="K528" s="2"/>
    </row>
    <row r="529" spans="1:11" x14ac:dyDescent="0.25">
      <c r="A529" s="2"/>
      <c r="J529" s="110"/>
      <c r="K529" s="2"/>
    </row>
    <row r="530" spans="1:11" x14ac:dyDescent="0.25">
      <c r="A530" s="2"/>
      <c r="J530" s="110"/>
      <c r="K530" s="2"/>
    </row>
    <row r="531" spans="1:11" x14ac:dyDescent="0.25">
      <c r="A531" s="2"/>
      <c r="J531" s="110"/>
      <c r="K531" s="2"/>
    </row>
    <row r="532" spans="1:11" x14ac:dyDescent="0.25">
      <c r="A532" s="2"/>
      <c r="J532" s="110"/>
      <c r="K532" s="2"/>
    </row>
    <row r="533" spans="1:11" x14ac:dyDescent="0.25">
      <c r="A533" s="2"/>
      <c r="J533" s="110"/>
      <c r="K533" s="2"/>
    </row>
    <row r="534" spans="1:11" x14ac:dyDescent="0.25">
      <c r="A534" s="2"/>
      <c r="J534" s="110"/>
      <c r="K534" s="2"/>
    </row>
    <row r="535" spans="1:11" x14ac:dyDescent="0.25">
      <c r="A535" s="2"/>
      <c r="J535" s="110"/>
      <c r="K535" s="2"/>
    </row>
    <row r="536" spans="1:11" x14ac:dyDescent="0.25">
      <c r="A536" s="2"/>
      <c r="J536" s="110"/>
      <c r="K536" s="2"/>
    </row>
    <row r="537" spans="1:11" x14ac:dyDescent="0.25">
      <c r="A537" s="2"/>
      <c r="J537" s="110"/>
      <c r="K537" s="2"/>
    </row>
    <row r="538" spans="1:11" x14ac:dyDescent="0.25">
      <c r="A538" s="2"/>
      <c r="J538" s="110"/>
      <c r="K538" s="2"/>
    </row>
    <row r="539" spans="1:11" x14ac:dyDescent="0.25">
      <c r="A539" s="2"/>
      <c r="J539" s="110"/>
      <c r="K539" s="2"/>
    </row>
    <row r="540" spans="1:11" x14ac:dyDescent="0.25">
      <c r="A540" s="2"/>
      <c r="J540" s="110"/>
      <c r="K540" s="2"/>
    </row>
    <row r="541" spans="1:11" x14ac:dyDescent="0.25">
      <c r="A541" s="2"/>
      <c r="J541" s="110"/>
      <c r="K541" s="2"/>
    </row>
    <row r="542" spans="1:11" x14ac:dyDescent="0.25">
      <c r="A542" s="2"/>
      <c r="J542" s="110"/>
      <c r="K542" s="2"/>
    </row>
    <row r="543" spans="1:11" x14ac:dyDescent="0.25">
      <c r="A543" s="2"/>
      <c r="J543" s="110"/>
      <c r="K543" s="2"/>
    </row>
    <row r="544" spans="1:11" x14ac:dyDescent="0.25">
      <c r="A544" s="2"/>
      <c r="J544" s="110"/>
      <c r="K544" s="2"/>
    </row>
    <row r="545" spans="1:11" x14ac:dyDescent="0.25">
      <c r="A545" s="2"/>
      <c r="J545" s="110"/>
      <c r="K545" s="2"/>
    </row>
    <row r="546" spans="1:11" x14ac:dyDescent="0.25">
      <c r="A546" s="2"/>
      <c r="J546" s="110"/>
      <c r="K546" s="2"/>
    </row>
    <row r="547" spans="1:11" x14ac:dyDescent="0.25">
      <c r="A547" s="2"/>
      <c r="J547" s="110"/>
      <c r="K547" s="2"/>
    </row>
    <row r="548" spans="1:11" x14ac:dyDescent="0.25">
      <c r="A548" s="2"/>
      <c r="J548" s="110"/>
      <c r="K548" s="2"/>
    </row>
    <row r="549" spans="1:11" x14ac:dyDescent="0.25">
      <c r="A549" s="2"/>
      <c r="J549" s="110"/>
      <c r="K549" s="2"/>
    </row>
    <row r="550" spans="1:11" x14ac:dyDescent="0.25">
      <c r="A550" s="2"/>
      <c r="J550" s="110"/>
      <c r="K550" s="2"/>
    </row>
    <row r="551" spans="1:11" x14ac:dyDescent="0.25">
      <c r="A551" s="2"/>
      <c r="J551" s="110"/>
      <c r="K551" s="2"/>
    </row>
    <row r="552" spans="1:11" x14ac:dyDescent="0.25">
      <c r="A552" s="2"/>
      <c r="J552" s="110"/>
      <c r="K552" s="2"/>
    </row>
    <row r="553" spans="1:11" x14ac:dyDescent="0.25">
      <c r="A553" s="2"/>
      <c r="J553" s="110"/>
      <c r="K553" s="2"/>
    </row>
    <row r="554" spans="1:11" x14ac:dyDescent="0.25">
      <c r="A554" s="2"/>
      <c r="J554" s="110"/>
      <c r="K554" s="2"/>
    </row>
    <row r="555" spans="1:11" x14ac:dyDescent="0.25">
      <c r="A555" s="2"/>
      <c r="J555" s="110"/>
      <c r="K555" s="2"/>
    </row>
    <row r="556" spans="1:11" x14ac:dyDescent="0.25">
      <c r="A556" s="2"/>
      <c r="J556" s="110"/>
      <c r="K556" s="2"/>
    </row>
    <row r="557" spans="1:11" x14ac:dyDescent="0.25">
      <c r="A557" s="2"/>
      <c r="J557" s="110"/>
      <c r="K557" s="2"/>
    </row>
    <row r="558" spans="1:11" x14ac:dyDescent="0.25">
      <c r="A558" s="2"/>
      <c r="J558" s="110"/>
      <c r="K558" s="2"/>
    </row>
    <row r="559" spans="1:11" x14ac:dyDescent="0.25">
      <c r="A559" s="2"/>
      <c r="J559" s="110"/>
      <c r="K559" s="2"/>
    </row>
    <row r="560" spans="1:11" x14ac:dyDescent="0.25">
      <c r="A560" s="2"/>
      <c r="J560" s="110"/>
      <c r="K560" s="2"/>
    </row>
    <row r="561" spans="1:11" x14ac:dyDescent="0.25">
      <c r="A561" s="2"/>
      <c r="J561" s="110"/>
      <c r="K561" s="2"/>
    </row>
    <row r="562" spans="1:11" x14ac:dyDescent="0.25">
      <c r="A562" s="2"/>
      <c r="J562" s="110"/>
      <c r="K562" s="2"/>
    </row>
    <row r="563" spans="1:11" x14ac:dyDescent="0.25">
      <c r="A563" s="2"/>
      <c r="J563" s="110"/>
      <c r="K563" s="2"/>
    </row>
    <row r="564" spans="1:11" x14ac:dyDescent="0.25">
      <c r="A564" s="2"/>
      <c r="J564" s="110"/>
      <c r="K564" s="2"/>
    </row>
    <row r="565" spans="1:11" x14ac:dyDescent="0.25">
      <c r="A565" s="2"/>
      <c r="J565" s="110"/>
      <c r="K565" s="2"/>
    </row>
    <row r="566" spans="1:11" x14ac:dyDescent="0.25">
      <c r="A566" s="2"/>
      <c r="J566" s="110"/>
      <c r="K566" s="2"/>
    </row>
    <row r="567" spans="1:11" x14ac:dyDescent="0.25">
      <c r="A567" s="2"/>
      <c r="J567" s="110"/>
      <c r="K567" s="2"/>
    </row>
    <row r="568" spans="1:11" x14ac:dyDescent="0.25">
      <c r="A568" s="2"/>
      <c r="J568" s="110"/>
      <c r="K568" s="2"/>
    </row>
    <row r="569" spans="1:11" x14ac:dyDescent="0.25">
      <c r="A569" s="2"/>
      <c r="J569" s="110"/>
      <c r="K569" s="2"/>
    </row>
    <row r="570" spans="1:11" x14ac:dyDescent="0.25">
      <c r="A570" s="2"/>
      <c r="J570" s="110"/>
      <c r="K570" s="2"/>
    </row>
    <row r="571" spans="1:11" x14ac:dyDescent="0.25">
      <c r="A571" s="2"/>
      <c r="J571" s="110"/>
      <c r="K571" s="2"/>
    </row>
    <row r="572" spans="1:11" x14ac:dyDescent="0.25">
      <c r="A572" s="2"/>
      <c r="J572" s="110"/>
      <c r="K572" s="2"/>
    </row>
    <row r="573" spans="1:11" x14ac:dyDescent="0.25">
      <c r="A573" s="2"/>
      <c r="J573" s="110"/>
      <c r="K573" s="2"/>
    </row>
    <row r="574" spans="1:11" x14ac:dyDescent="0.25">
      <c r="A574" s="2"/>
      <c r="J574" s="110"/>
      <c r="K574" s="2"/>
    </row>
    <row r="575" spans="1:11" x14ac:dyDescent="0.25">
      <c r="A575" s="2"/>
      <c r="J575" s="110"/>
      <c r="K575" s="2"/>
    </row>
    <row r="576" spans="1:11" x14ac:dyDescent="0.25">
      <c r="A576" s="2"/>
      <c r="J576" s="110"/>
      <c r="K576" s="2"/>
    </row>
    <row r="577" spans="1:11" x14ac:dyDescent="0.25">
      <c r="A577" s="2"/>
      <c r="J577" s="110"/>
      <c r="K577" s="2"/>
    </row>
    <row r="578" spans="1:11" x14ac:dyDescent="0.25">
      <c r="A578" s="2"/>
      <c r="J578" s="110"/>
      <c r="K578" s="2"/>
    </row>
    <row r="579" spans="1:11" x14ac:dyDescent="0.25">
      <c r="A579" s="2"/>
      <c r="J579" s="110"/>
      <c r="K579" s="2"/>
    </row>
    <row r="580" spans="1:11" x14ac:dyDescent="0.25">
      <c r="A580" s="2"/>
      <c r="J580" s="110"/>
      <c r="K580" s="2"/>
    </row>
    <row r="581" spans="1:11" x14ac:dyDescent="0.25">
      <c r="A581" s="2"/>
      <c r="J581" s="110"/>
      <c r="K581" s="2"/>
    </row>
    <row r="582" spans="1:11" x14ac:dyDescent="0.25">
      <c r="A582" s="2"/>
      <c r="J582" s="110"/>
      <c r="K582" s="2"/>
    </row>
    <row r="583" spans="1:11" x14ac:dyDescent="0.25">
      <c r="A583" s="2"/>
      <c r="J583" s="110"/>
      <c r="K583" s="2"/>
    </row>
    <row r="584" spans="1:11" x14ac:dyDescent="0.25">
      <c r="A584" s="2"/>
      <c r="J584" s="110"/>
      <c r="K584" s="2"/>
    </row>
    <row r="585" spans="1:11" x14ac:dyDescent="0.25">
      <c r="A585" s="2"/>
      <c r="J585" s="110"/>
      <c r="K585" s="2"/>
    </row>
    <row r="586" spans="1:11" x14ac:dyDescent="0.25">
      <c r="A586" s="2"/>
      <c r="J586" s="110"/>
      <c r="K586" s="2"/>
    </row>
    <row r="587" spans="1:11" x14ac:dyDescent="0.25">
      <c r="A587" s="2"/>
      <c r="J587" s="110"/>
      <c r="K587" s="2"/>
    </row>
    <row r="588" spans="1:11" x14ac:dyDescent="0.25">
      <c r="A588" s="2"/>
      <c r="J588" s="110"/>
      <c r="K588" s="2"/>
    </row>
    <row r="589" spans="1:11" x14ac:dyDescent="0.25">
      <c r="A589" s="2"/>
      <c r="J589" s="110"/>
      <c r="K589" s="2"/>
    </row>
    <row r="590" spans="1:11" x14ac:dyDescent="0.25">
      <c r="A590" s="2"/>
      <c r="J590" s="110"/>
      <c r="K590" s="2"/>
    </row>
    <row r="591" spans="1:11" x14ac:dyDescent="0.25">
      <c r="A591" s="2"/>
      <c r="J591" s="110"/>
      <c r="K591" s="2"/>
    </row>
    <row r="592" spans="1:11" x14ac:dyDescent="0.25">
      <c r="A592" s="2"/>
      <c r="J592" s="110"/>
      <c r="K592" s="2"/>
    </row>
    <row r="593" spans="1:11" x14ac:dyDescent="0.25">
      <c r="A593" s="2"/>
      <c r="J593" s="110"/>
      <c r="K593" s="2"/>
    </row>
    <row r="594" spans="1:11" x14ac:dyDescent="0.25">
      <c r="A594" s="2"/>
      <c r="J594" s="110"/>
      <c r="K594" s="2"/>
    </row>
    <row r="595" spans="1:11" x14ac:dyDescent="0.25">
      <c r="A595" s="2"/>
      <c r="J595" s="110"/>
      <c r="K595" s="2"/>
    </row>
    <row r="596" spans="1:11" x14ac:dyDescent="0.25">
      <c r="A596" s="2"/>
      <c r="J596" s="110"/>
      <c r="K596" s="2"/>
    </row>
    <row r="597" spans="1:11" x14ac:dyDescent="0.25">
      <c r="A597" s="2"/>
      <c r="J597" s="110"/>
      <c r="K597" s="2"/>
    </row>
    <row r="598" spans="1:11" x14ac:dyDescent="0.25">
      <c r="A598" s="2"/>
      <c r="J598" s="110"/>
      <c r="K598" s="2"/>
    </row>
    <row r="599" spans="1:11" x14ac:dyDescent="0.25">
      <c r="A599" s="2"/>
      <c r="J599" s="110"/>
      <c r="K599" s="2"/>
    </row>
    <row r="600" spans="1:11" x14ac:dyDescent="0.25">
      <c r="A600" s="2"/>
      <c r="J600" s="110"/>
      <c r="K600" s="2"/>
    </row>
    <row r="601" spans="1:11" x14ac:dyDescent="0.25">
      <c r="A601" s="2"/>
      <c r="J601" s="110"/>
      <c r="K601" s="2"/>
    </row>
    <row r="602" spans="1:11" x14ac:dyDescent="0.25">
      <c r="A602" s="2"/>
      <c r="J602" s="110"/>
      <c r="K602" s="2"/>
    </row>
    <row r="603" spans="1:11" x14ac:dyDescent="0.25">
      <c r="A603" s="2"/>
      <c r="J603" s="110"/>
      <c r="K603" s="2"/>
    </row>
    <row r="604" spans="1:11" x14ac:dyDescent="0.25">
      <c r="A604" s="2"/>
      <c r="J604" s="110"/>
      <c r="K604" s="2"/>
    </row>
    <row r="605" spans="1:11" x14ac:dyDescent="0.25">
      <c r="A605" s="2"/>
      <c r="J605" s="110"/>
      <c r="K605" s="2"/>
    </row>
    <row r="606" spans="1:11" x14ac:dyDescent="0.25">
      <c r="A606" s="2"/>
      <c r="J606" s="110"/>
      <c r="K606" s="2"/>
    </row>
    <row r="607" spans="1:11" x14ac:dyDescent="0.25">
      <c r="A607" s="2"/>
      <c r="J607" s="110"/>
      <c r="K607" s="2"/>
    </row>
    <row r="608" spans="1:11" x14ac:dyDescent="0.25">
      <c r="A608" s="2"/>
      <c r="J608" s="110"/>
      <c r="K608" s="2"/>
    </row>
    <row r="609" spans="1:11" x14ac:dyDescent="0.25">
      <c r="A609" s="2"/>
      <c r="J609" s="110"/>
      <c r="K609" s="2"/>
    </row>
    <row r="610" spans="1:11" x14ac:dyDescent="0.25">
      <c r="A610" s="2"/>
      <c r="J610" s="110"/>
      <c r="K610" s="2"/>
    </row>
    <row r="611" spans="1:11" x14ac:dyDescent="0.25">
      <c r="A611" s="2"/>
      <c r="J611" s="110"/>
      <c r="K611" s="2"/>
    </row>
    <row r="612" spans="1:11" x14ac:dyDescent="0.25">
      <c r="A612" s="2"/>
      <c r="J612" s="110"/>
      <c r="K612" s="2"/>
    </row>
    <row r="613" spans="1:11" x14ac:dyDescent="0.25">
      <c r="A613" s="2"/>
      <c r="J613" s="110"/>
      <c r="K613" s="2"/>
    </row>
    <row r="614" spans="1:11" x14ac:dyDescent="0.25">
      <c r="A614" s="2"/>
      <c r="J614" s="110"/>
      <c r="K614" s="2"/>
    </row>
    <row r="615" spans="1:11" x14ac:dyDescent="0.25">
      <c r="A615" s="2"/>
      <c r="J615" s="110"/>
      <c r="K615" s="2"/>
    </row>
    <row r="616" spans="1:11" x14ac:dyDescent="0.25">
      <c r="A616" s="2"/>
      <c r="J616" s="110"/>
      <c r="K616" s="2"/>
    </row>
    <row r="617" spans="1:11" x14ac:dyDescent="0.25">
      <c r="A617" s="2"/>
      <c r="J617" s="110"/>
      <c r="K617" s="2"/>
    </row>
    <row r="618" spans="1:11" x14ac:dyDescent="0.25">
      <c r="A618" s="2"/>
      <c r="J618" s="110"/>
      <c r="K618" s="2"/>
    </row>
    <row r="619" spans="1:11" x14ac:dyDescent="0.25">
      <c r="A619" s="2"/>
      <c r="J619" s="110"/>
      <c r="K619" s="2"/>
    </row>
    <row r="620" spans="1:11" x14ac:dyDescent="0.25">
      <c r="A620" s="2"/>
      <c r="J620" s="110"/>
      <c r="K620" s="2"/>
    </row>
    <row r="621" spans="1:11" x14ac:dyDescent="0.25">
      <c r="A621" s="2"/>
      <c r="J621" s="110"/>
      <c r="K621" s="2"/>
    </row>
    <row r="622" spans="1:11" x14ac:dyDescent="0.25">
      <c r="A622" s="2"/>
      <c r="J622" s="110"/>
      <c r="K622" s="2"/>
    </row>
    <row r="623" spans="1:11" x14ac:dyDescent="0.25">
      <c r="A623" s="2"/>
      <c r="J623" s="110"/>
      <c r="K623" s="2"/>
    </row>
    <row r="624" spans="1:11" x14ac:dyDescent="0.25">
      <c r="A624" s="2"/>
      <c r="J624" s="110"/>
      <c r="K624" s="2"/>
    </row>
    <row r="625" spans="1:11" x14ac:dyDescent="0.25">
      <c r="A625" s="2"/>
      <c r="J625" s="110"/>
      <c r="K625" s="2"/>
    </row>
    <row r="626" spans="1:11" x14ac:dyDescent="0.25">
      <c r="A626" s="2"/>
      <c r="J626" s="110"/>
      <c r="K626" s="2"/>
    </row>
    <row r="627" spans="1:11" x14ac:dyDescent="0.25">
      <c r="A627" s="2"/>
      <c r="J627" s="110"/>
      <c r="K627" s="2"/>
    </row>
    <row r="628" spans="1:11" x14ac:dyDescent="0.25">
      <c r="A628" s="2"/>
      <c r="J628" s="110"/>
      <c r="K628" s="2"/>
    </row>
    <row r="629" spans="1:11" x14ac:dyDescent="0.25">
      <c r="A629" s="2"/>
      <c r="J629" s="110"/>
      <c r="K629" s="2"/>
    </row>
    <row r="630" spans="1:11" x14ac:dyDescent="0.25">
      <c r="A630" s="2"/>
      <c r="J630" s="110"/>
      <c r="K630" s="2"/>
    </row>
    <row r="631" spans="1:11" x14ac:dyDescent="0.25">
      <c r="A631" s="2"/>
      <c r="J631" s="110"/>
      <c r="K631" s="2"/>
    </row>
    <row r="632" spans="1:11" x14ac:dyDescent="0.25">
      <c r="A632" s="2"/>
      <c r="J632" s="110"/>
      <c r="K632" s="2"/>
    </row>
    <row r="633" spans="1:11" x14ac:dyDescent="0.25">
      <c r="A633" s="2"/>
      <c r="J633" s="110"/>
      <c r="K633" s="2"/>
    </row>
    <row r="634" spans="1:11" x14ac:dyDescent="0.25">
      <c r="A634" s="2"/>
      <c r="J634" s="110"/>
      <c r="K634" s="2"/>
    </row>
    <row r="635" spans="1:11" x14ac:dyDescent="0.25">
      <c r="A635" s="2"/>
      <c r="J635" s="110"/>
      <c r="K635" s="2"/>
    </row>
    <row r="636" spans="1:11" x14ac:dyDescent="0.25">
      <c r="A636" s="2"/>
      <c r="J636" s="110"/>
      <c r="K636" s="2"/>
    </row>
    <row r="637" spans="1:11" x14ac:dyDescent="0.25">
      <c r="A637" s="2"/>
      <c r="J637" s="110"/>
      <c r="K637" s="2"/>
    </row>
    <row r="638" spans="1:11" x14ac:dyDescent="0.25">
      <c r="A638" s="2"/>
      <c r="J638" s="110"/>
      <c r="K638" s="2"/>
    </row>
    <row r="639" spans="1:11" x14ac:dyDescent="0.25">
      <c r="A639" s="2"/>
      <c r="J639" s="110"/>
      <c r="K639" s="2"/>
    </row>
    <row r="640" spans="1:11" x14ac:dyDescent="0.25">
      <c r="A640" s="2"/>
      <c r="J640" s="110"/>
      <c r="K640" s="2"/>
    </row>
    <row r="641" spans="1:11" x14ac:dyDescent="0.25">
      <c r="A641" s="2"/>
      <c r="J641" s="110"/>
      <c r="K641" s="2"/>
    </row>
    <row r="642" spans="1:11" x14ac:dyDescent="0.25">
      <c r="A642" s="2"/>
      <c r="J642" s="110"/>
      <c r="K642" s="2"/>
    </row>
    <row r="643" spans="1:11" x14ac:dyDescent="0.25">
      <c r="A643" s="2"/>
      <c r="J643" s="110"/>
      <c r="K643" s="2"/>
    </row>
    <row r="644" spans="1:11" x14ac:dyDescent="0.25">
      <c r="A644" s="2"/>
      <c r="J644" s="110"/>
      <c r="K644" s="2"/>
    </row>
    <row r="645" spans="1:11" x14ac:dyDescent="0.25">
      <c r="A645" s="2"/>
      <c r="J645" s="110"/>
      <c r="K645" s="2"/>
    </row>
    <row r="646" spans="1:11" x14ac:dyDescent="0.25">
      <c r="A646" s="2"/>
      <c r="J646" s="110"/>
      <c r="K646" s="2"/>
    </row>
    <row r="647" spans="1:11" x14ac:dyDescent="0.25">
      <c r="A647" s="2"/>
      <c r="J647" s="110"/>
      <c r="K647" s="2"/>
    </row>
    <row r="648" spans="1:11" x14ac:dyDescent="0.25">
      <c r="A648" s="2"/>
      <c r="J648" s="110"/>
      <c r="K648" s="2"/>
    </row>
    <row r="649" spans="1:11" x14ac:dyDescent="0.25">
      <c r="A649" s="2"/>
      <c r="J649" s="110"/>
      <c r="K649" s="2"/>
    </row>
    <row r="650" spans="1:11" x14ac:dyDescent="0.25">
      <c r="A650" s="2"/>
      <c r="J650" s="110"/>
      <c r="K650" s="2"/>
    </row>
    <row r="651" spans="1:11" x14ac:dyDescent="0.25">
      <c r="A651" s="2"/>
      <c r="J651" s="110"/>
      <c r="K651" s="2"/>
    </row>
    <row r="652" spans="1:11" x14ac:dyDescent="0.25">
      <c r="A652" s="2"/>
      <c r="J652" s="110"/>
      <c r="K652" s="2"/>
    </row>
    <row r="653" spans="1:11" x14ac:dyDescent="0.25">
      <c r="A653" s="2"/>
      <c r="J653" s="110"/>
      <c r="K653" s="2"/>
    </row>
    <row r="654" spans="1:11" x14ac:dyDescent="0.25">
      <c r="A654" s="2"/>
      <c r="J654" s="110"/>
      <c r="K654" s="2"/>
    </row>
    <row r="655" spans="1:11" x14ac:dyDescent="0.25">
      <c r="A655" s="2"/>
      <c r="J655" s="110"/>
      <c r="K655" s="2"/>
    </row>
    <row r="656" spans="1:11" x14ac:dyDescent="0.25">
      <c r="A656" s="2"/>
      <c r="J656" s="110"/>
      <c r="K656" s="2"/>
    </row>
    <row r="657" spans="1:11" x14ac:dyDescent="0.25">
      <c r="A657" s="2"/>
      <c r="J657" s="110"/>
      <c r="K657" s="2"/>
    </row>
    <row r="658" spans="1:11" x14ac:dyDescent="0.25">
      <c r="A658" s="2"/>
      <c r="J658" s="110"/>
      <c r="K658" s="2"/>
    </row>
    <row r="659" spans="1:11" x14ac:dyDescent="0.25">
      <c r="A659" s="2"/>
      <c r="J659" s="110"/>
      <c r="K659" s="2"/>
    </row>
    <row r="660" spans="1:11" x14ac:dyDescent="0.25">
      <c r="A660" s="2"/>
      <c r="J660" s="110"/>
      <c r="K660" s="2"/>
    </row>
    <row r="661" spans="1:11" x14ac:dyDescent="0.25">
      <c r="A661" s="2"/>
      <c r="J661" s="110"/>
      <c r="K661" s="2"/>
    </row>
    <row r="662" spans="1:11" x14ac:dyDescent="0.25">
      <c r="A662" s="2"/>
      <c r="J662" s="110"/>
      <c r="K662" s="2"/>
    </row>
    <row r="663" spans="1:11" x14ac:dyDescent="0.25">
      <c r="A663" s="2"/>
      <c r="J663" s="110"/>
      <c r="K663" s="2"/>
    </row>
    <row r="664" spans="1:11" x14ac:dyDescent="0.25">
      <c r="A664" s="2"/>
      <c r="J664" s="110"/>
      <c r="K664" s="2"/>
    </row>
    <row r="665" spans="1:11" x14ac:dyDescent="0.25">
      <c r="A665" s="2"/>
      <c r="J665" s="110"/>
      <c r="K665" s="2"/>
    </row>
    <row r="666" spans="1:11" x14ac:dyDescent="0.25">
      <c r="A666" s="2"/>
      <c r="J666" s="110"/>
      <c r="K666" s="2"/>
    </row>
    <row r="667" spans="1:11" x14ac:dyDescent="0.25">
      <c r="A667" s="2"/>
      <c r="J667" s="110"/>
      <c r="K667" s="2"/>
    </row>
    <row r="668" spans="1:11" x14ac:dyDescent="0.25">
      <c r="A668" s="2"/>
      <c r="J668" s="110"/>
      <c r="K668" s="2"/>
    </row>
    <row r="669" spans="1:11" x14ac:dyDescent="0.25">
      <c r="A669" s="2"/>
      <c r="J669" s="110"/>
      <c r="K669" s="2"/>
    </row>
    <row r="670" spans="1:11" x14ac:dyDescent="0.25">
      <c r="A670" s="2"/>
      <c r="J670" s="110"/>
      <c r="K670" s="2"/>
    </row>
    <row r="671" spans="1:11" x14ac:dyDescent="0.25">
      <c r="A671" s="2"/>
      <c r="J671" s="110"/>
      <c r="K671" s="2"/>
    </row>
    <row r="672" spans="1:11" x14ac:dyDescent="0.25">
      <c r="A672" s="2"/>
      <c r="J672" s="110"/>
      <c r="K672" s="2"/>
    </row>
    <row r="673" spans="1:11" x14ac:dyDescent="0.25">
      <c r="A673" s="2"/>
      <c r="J673" s="110"/>
      <c r="K673" s="2"/>
    </row>
    <row r="674" spans="1:11" x14ac:dyDescent="0.25">
      <c r="A674" s="2"/>
      <c r="J674" s="110"/>
      <c r="K674" s="2"/>
    </row>
    <row r="675" spans="1:11" x14ac:dyDescent="0.25">
      <c r="A675" s="2"/>
      <c r="J675" s="110"/>
      <c r="K675" s="2"/>
    </row>
    <row r="676" spans="1:11" x14ac:dyDescent="0.25">
      <c r="A676" s="2"/>
      <c r="J676" s="110"/>
      <c r="K676" s="2"/>
    </row>
    <row r="677" spans="1:11" x14ac:dyDescent="0.25">
      <c r="A677" s="2"/>
      <c r="J677" s="110"/>
      <c r="K677" s="2"/>
    </row>
    <row r="678" spans="1:11" x14ac:dyDescent="0.25">
      <c r="A678" s="2"/>
      <c r="J678" s="110"/>
      <c r="K678" s="2"/>
    </row>
    <row r="679" spans="1:11" x14ac:dyDescent="0.25">
      <c r="A679" s="2"/>
      <c r="J679" s="110"/>
      <c r="K679" s="2"/>
    </row>
    <row r="680" spans="1:11" x14ac:dyDescent="0.25">
      <c r="A680" s="2"/>
      <c r="J680" s="110"/>
      <c r="K680" s="2"/>
    </row>
    <row r="681" spans="1:11" x14ac:dyDescent="0.25">
      <c r="A681" s="2"/>
      <c r="J681" s="110"/>
      <c r="K681" s="2"/>
    </row>
    <row r="682" spans="1:11" x14ac:dyDescent="0.25">
      <c r="A682" s="2"/>
      <c r="J682" s="110"/>
      <c r="K682" s="2"/>
    </row>
    <row r="683" spans="1:11" x14ac:dyDescent="0.25">
      <c r="A683" s="2"/>
      <c r="J683" s="110"/>
      <c r="K683" s="2"/>
    </row>
    <row r="684" spans="1:11" x14ac:dyDescent="0.25">
      <c r="A684" s="2"/>
      <c r="J684" s="110"/>
      <c r="K684" s="2"/>
    </row>
    <row r="685" spans="1:11" x14ac:dyDescent="0.25">
      <c r="A685" s="2"/>
      <c r="J685" s="110"/>
      <c r="K685" s="2"/>
    </row>
    <row r="686" spans="1:11" x14ac:dyDescent="0.25">
      <c r="A686" s="2"/>
      <c r="J686" s="110"/>
      <c r="K686" s="2"/>
    </row>
    <row r="687" spans="1:11" x14ac:dyDescent="0.25">
      <c r="A687" s="2"/>
      <c r="J687" s="110"/>
      <c r="K687" s="2"/>
    </row>
    <row r="688" spans="1:11" x14ac:dyDescent="0.25">
      <c r="A688" s="2"/>
      <c r="J688" s="110"/>
      <c r="K688" s="2"/>
    </row>
    <row r="689" spans="1:11" x14ac:dyDescent="0.25">
      <c r="A689" s="2"/>
      <c r="J689" s="110"/>
      <c r="K689" s="2"/>
    </row>
    <row r="690" spans="1:11" x14ac:dyDescent="0.25">
      <c r="A690" s="2"/>
      <c r="J690" s="110"/>
      <c r="K690" s="2"/>
    </row>
    <row r="691" spans="1:11" x14ac:dyDescent="0.25">
      <c r="A691" s="2"/>
      <c r="J691" s="110"/>
      <c r="K691" s="2"/>
    </row>
    <row r="692" spans="1:11" x14ac:dyDescent="0.25">
      <c r="A692" s="2"/>
      <c r="J692" s="110"/>
      <c r="K692" s="2"/>
    </row>
    <row r="693" spans="1:11" x14ac:dyDescent="0.25">
      <c r="A693" s="2"/>
      <c r="J693" s="110"/>
      <c r="K693" s="2"/>
    </row>
    <row r="694" spans="1:11" x14ac:dyDescent="0.25">
      <c r="A694" s="2"/>
      <c r="J694" s="110"/>
      <c r="K694" s="2"/>
    </row>
    <row r="695" spans="1:11" x14ac:dyDescent="0.25">
      <c r="A695" s="2"/>
      <c r="J695" s="110"/>
      <c r="K695" s="2"/>
    </row>
    <row r="696" spans="1:11" x14ac:dyDescent="0.25">
      <c r="A696" s="2"/>
      <c r="J696" s="110"/>
      <c r="K696" s="2"/>
    </row>
    <row r="697" spans="1:11" x14ac:dyDescent="0.25">
      <c r="A697" s="2"/>
      <c r="J697" s="110"/>
      <c r="K697" s="2"/>
    </row>
    <row r="698" spans="1:11" x14ac:dyDescent="0.25">
      <c r="A698" s="2"/>
      <c r="J698" s="110"/>
      <c r="K698" s="2"/>
    </row>
    <row r="699" spans="1:11" x14ac:dyDescent="0.25">
      <c r="A699" s="2"/>
      <c r="J699" s="110"/>
      <c r="K699" s="2"/>
    </row>
    <row r="700" spans="1:11" x14ac:dyDescent="0.25">
      <c r="A700" s="2"/>
      <c r="J700" s="110"/>
      <c r="K700" s="2"/>
    </row>
    <row r="701" spans="1:11" x14ac:dyDescent="0.25">
      <c r="A701" s="2"/>
      <c r="J701" s="110"/>
      <c r="K701" s="2"/>
    </row>
    <row r="702" spans="1:11" x14ac:dyDescent="0.25">
      <c r="A702" s="2"/>
      <c r="J702" s="110"/>
      <c r="K702" s="2"/>
    </row>
    <row r="703" spans="1:11" x14ac:dyDescent="0.25">
      <c r="A703" s="2"/>
      <c r="J703" s="110"/>
      <c r="K703" s="2"/>
    </row>
    <row r="704" spans="1:11" x14ac:dyDescent="0.25">
      <c r="A704" s="2"/>
      <c r="J704" s="110"/>
      <c r="K704" s="2"/>
    </row>
    <row r="705" spans="1:11" x14ac:dyDescent="0.25">
      <c r="A705" s="2"/>
      <c r="J705" s="110"/>
      <c r="K705" s="2"/>
    </row>
    <row r="706" spans="1:11" x14ac:dyDescent="0.25">
      <c r="A706" s="2"/>
      <c r="J706" s="110"/>
      <c r="K706" s="2"/>
    </row>
    <row r="707" spans="1:11" x14ac:dyDescent="0.25">
      <c r="A707" s="2"/>
      <c r="J707" s="110"/>
      <c r="K707" s="2"/>
    </row>
    <row r="708" spans="1:11" x14ac:dyDescent="0.25">
      <c r="A708" s="2"/>
      <c r="J708" s="110"/>
      <c r="K708" s="2"/>
    </row>
    <row r="709" spans="1:11" x14ac:dyDescent="0.25">
      <c r="A709" s="2"/>
      <c r="J709" s="110"/>
      <c r="K709" s="2"/>
    </row>
    <row r="710" spans="1:11" x14ac:dyDescent="0.25">
      <c r="A710" s="2"/>
      <c r="J710" s="110"/>
      <c r="K710" s="2"/>
    </row>
    <row r="711" spans="1:11" x14ac:dyDescent="0.25">
      <c r="A711" s="2"/>
      <c r="J711" s="110"/>
      <c r="K711" s="2"/>
    </row>
    <row r="712" spans="1:11" x14ac:dyDescent="0.25">
      <c r="A712" s="2"/>
      <c r="J712" s="110"/>
      <c r="K712" s="2"/>
    </row>
    <row r="713" spans="1:11" x14ac:dyDescent="0.25">
      <c r="A713" s="2"/>
      <c r="J713" s="110"/>
      <c r="K713" s="2"/>
    </row>
    <row r="714" spans="1:11" x14ac:dyDescent="0.25">
      <c r="A714" s="2"/>
      <c r="J714" s="110"/>
      <c r="K714" s="2"/>
    </row>
    <row r="715" spans="1:11" x14ac:dyDescent="0.25">
      <c r="A715" s="2"/>
      <c r="J715" s="110"/>
      <c r="K715" s="2"/>
    </row>
    <row r="716" spans="1:11" x14ac:dyDescent="0.25">
      <c r="A716" s="2"/>
      <c r="J716" s="110"/>
      <c r="K716" s="2"/>
    </row>
    <row r="717" spans="1:11" x14ac:dyDescent="0.25">
      <c r="A717" s="2"/>
      <c r="J717" s="110"/>
      <c r="K717" s="2"/>
    </row>
    <row r="718" spans="1:11" x14ac:dyDescent="0.25">
      <c r="A718" s="2"/>
      <c r="J718" s="110"/>
      <c r="K718" s="2"/>
    </row>
    <row r="719" spans="1:11" x14ac:dyDescent="0.25">
      <c r="A719" s="2"/>
      <c r="J719" s="110"/>
      <c r="K719" s="2"/>
    </row>
    <row r="720" spans="1:11" x14ac:dyDescent="0.25">
      <c r="A720" s="2"/>
      <c r="J720" s="110"/>
      <c r="K720" s="2"/>
    </row>
    <row r="721" spans="1:11" x14ac:dyDescent="0.25">
      <c r="A721" s="2"/>
      <c r="J721" s="110"/>
      <c r="K721" s="2"/>
    </row>
    <row r="722" spans="1:11" x14ac:dyDescent="0.25">
      <c r="A722" s="2"/>
      <c r="J722" s="110"/>
      <c r="K722" s="2"/>
    </row>
    <row r="723" spans="1:11" x14ac:dyDescent="0.25">
      <c r="A723" s="2"/>
      <c r="J723" s="110"/>
      <c r="K723" s="2"/>
    </row>
    <row r="724" spans="1:11" x14ac:dyDescent="0.25">
      <c r="A724" s="2"/>
      <c r="J724" s="110"/>
      <c r="K724" s="2"/>
    </row>
    <row r="725" spans="1:11" x14ac:dyDescent="0.25">
      <c r="A725" s="2"/>
      <c r="J725" s="110"/>
      <c r="K725" s="2"/>
    </row>
    <row r="726" spans="1:11" x14ac:dyDescent="0.25">
      <c r="A726" s="2"/>
      <c r="J726" s="110"/>
      <c r="K726" s="2"/>
    </row>
    <row r="727" spans="1:11" x14ac:dyDescent="0.25">
      <c r="A727" s="2"/>
      <c r="J727" s="110"/>
      <c r="K727" s="2"/>
    </row>
    <row r="728" spans="1:11" x14ac:dyDescent="0.25">
      <c r="A728" s="2"/>
      <c r="J728" s="110"/>
      <c r="K728" s="2"/>
    </row>
    <row r="729" spans="1:11" x14ac:dyDescent="0.25">
      <c r="A729" s="2"/>
      <c r="J729" s="110"/>
      <c r="K729" s="2"/>
    </row>
    <row r="730" spans="1:11" x14ac:dyDescent="0.25">
      <c r="A730" s="2"/>
      <c r="J730" s="110"/>
      <c r="K730" s="2"/>
    </row>
    <row r="731" spans="1:11" x14ac:dyDescent="0.25">
      <c r="A731" s="2"/>
      <c r="J731" s="110"/>
      <c r="K731" s="2"/>
    </row>
    <row r="732" spans="1:11" x14ac:dyDescent="0.25">
      <c r="A732" s="2"/>
      <c r="J732" s="110"/>
      <c r="K732" s="2"/>
    </row>
    <row r="733" spans="1:11" x14ac:dyDescent="0.25">
      <c r="A733" s="2"/>
      <c r="J733" s="110"/>
      <c r="K733" s="2"/>
    </row>
    <row r="734" spans="1:11" x14ac:dyDescent="0.25">
      <c r="A734" s="2"/>
      <c r="J734" s="110"/>
      <c r="K734" s="2"/>
    </row>
    <row r="735" spans="1:11" x14ac:dyDescent="0.25">
      <c r="A735" s="2"/>
      <c r="J735" s="110"/>
      <c r="K735" s="2"/>
    </row>
    <row r="736" spans="1:11" x14ac:dyDescent="0.25">
      <c r="A736" s="2"/>
      <c r="J736" s="110"/>
      <c r="K736" s="2"/>
    </row>
    <row r="737" spans="1:11" x14ac:dyDescent="0.25">
      <c r="A737" s="2"/>
      <c r="J737" s="110"/>
      <c r="K737" s="2"/>
    </row>
    <row r="738" spans="1:11" x14ac:dyDescent="0.25">
      <c r="A738" s="2"/>
      <c r="J738" s="110"/>
      <c r="K738" s="2"/>
    </row>
    <row r="739" spans="1:11" x14ac:dyDescent="0.25">
      <c r="A739" s="2"/>
      <c r="J739" s="110"/>
      <c r="K739" s="2"/>
    </row>
    <row r="740" spans="1:11" x14ac:dyDescent="0.25">
      <c r="A740" s="2"/>
      <c r="J740" s="110"/>
      <c r="K740" s="2"/>
    </row>
    <row r="741" spans="1:11" x14ac:dyDescent="0.25">
      <c r="A741" s="2"/>
      <c r="J741" s="110"/>
      <c r="K741" s="2"/>
    </row>
    <row r="742" spans="1:11" x14ac:dyDescent="0.25">
      <c r="A742" s="2"/>
      <c r="J742" s="110"/>
      <c r="K742" s="2"/>
    </row>
    <row r="743" spans="1:11" x14ac:dyDescent="0.25">
      <c r="A743" s="2"/>
      <c r="J743" s="110"/>
      <c r="K743" s="2"/>
    </row>
    <row r="744" spans="1:11" x14ac:dyDescent="0.25">
      <c r="A744" s="2"/>
      <c r="J744" s="110"/>
      <c r="K744" s="2"/>
    </row>
    <row r="745" spans="1:11" x14ac:dyDescent="0.25">
      <c r="A745" s="2"/>
      <c r="J745" s="110"/>
      <c r="K745" s="2"/>
    </row>
    <row r="746" spans="1:11" x14ac:dyDescent="0.25">
      <c r="A746" s="2"/>
      <c r="J746" s="110"/>
      <c r="K746" s="2"/>
    </row>
    <row r="747" spans="1:11" x14ac:dyDescent="0.25">
      <c r="A747" s="2"/>
      <c r="J747" s="110"/>
      <c r="K747" s="2"/>
    </row>
    <row r="748" spans="1:11" x14ac:dyDescent="0.25">
      <c r="A748" s="2"/>
      <c r="J748" s="110"/>
      <c r="K748" s="2"/>
    </row>
    <row r="749" spans="1:11" x14ac:dyDescent="0.25">
      <c r="A749" s="2"/>
      <c r="J749" s="110"/>
      <c r="K749" s="2"/>
    </row>
    <row r="750" spans="1:11" x14ac:dyDescent="0.25">
      <c r="A750" s="2"/>
      <c r="J750" s="110"/>
      <c r="K750" s="2"/>
    </row>
    <row r="751" spans="1:11" x14ac:dyDescent="0.25">
      <c r="A751" s="2"/>
      <c r="J751" s="110"/>
      <c r="K751" s="2"/>
    </row>
    <row r="752" spans="1:11" x14ac:dyDescent="0.25">
      <c r="A752" s="2"/>
      <c r="J752" s="110"/>
      <c r="K752" s="2"/>
    </row>
    <row r="753" spans="1:11" x14ac:dyDescent="0.25">
      <c r="A753" s="2"/>
      <c r="J753" s="110"/>
      <c r="K753" s="2"/>
    </row>
    <row r="754" spans="1:11" x14ac:dyDescent="0.25">
      <c r="A754" s="2"/>
      <c r="J754" s="110"/>
      <c r="K754" s="2"/>
    </row>
    <row r="755" spans="1:11" x14ac:dyDescent="0.25">
      <c r="A755" s="2"/>
      <c r="J755" s="110"/>
      <c r="K755" s="2"/>
    </row>
    <row r="756" spans="1:11" x14ac:dyDescent="0.25">
      <c r="A756" s="2"/>
      <c r="J756" s="110"/>
      <c r="K756" s="2"/>
    </row>
    <row r="757" spans="1:11" x14ac:dyDescent="0.25">
      <c r="A757" s="2"/>
      <c r="J757" s="110"/>
      <c r="K757" s="2"/>
    </row>
    <row r="758" spans="1:11" x14ac:dyDescent="0.25">
      <c r="A758" s="2"/>
      <c r="J758" s="110"/>
      <c r="K758" s="2"/>
    </row>
    <row r="759" spans="1:11" x14ac:dyDescent="0.25">
      <c r="A759" s="2"/>
      <c r="J759" s="110"/>
      <c r="K759" s="2"/>
    </row>
    <row r="760" spans="1:11" x14ac:dyDescent="0.25">
      <c r="A760" s="2"/>
      <c r="J760" s="110"/>
      <c r="K760" s="2"/>
    </row>
    <row r="761" spans="1:11" x14ac:dyDescent="0.25">
      <c r="A761" s="2"/>
      <c r="J761" s="110"/>
      <c r="K761" s="2"/>
    </row>
    <row r="762" spans="1:11" x14ac:dyDescent="0.25">
      <c r="A762" s="2"/>
      <c r="J762" s="110"/>
      <c r="K762" s="2"/>
    </row>
    <row r="763" spans="1:11" x14ac:dyDescent="0.25">
      <c r="A763" s="2"/>
      <c r="J763" s="110"/>
      <c r="K763" s="2"/>
    </row>
    <row r="764" spans="1:11" x14ac:dyDescent="0.25">
      <c r="A764" s="2"/>
      <c r="J764" s="110"/>
      <c r="K764" s="2"/>
    </row>
    <row r="765" spans="1:11" x14ac:dyDescent="0.25">
      <c r="A765" s="2"/>
      <c r="J765" s="110"/>
      <c r="K765" s="2"/>
    </row>
    <row r="766" spans="1:11" x14ac:dyDescent="0.25">
      <c r="A766" s="2"/>
      <c r="J766" s="110"/>
      <c r="K766" s="2"/>
    </row>
    <row r="767" spans="1:11" x14ac:dyDescent="0.25">
      <c r="A767" s="2"/>
      <c r="J767" s="110"/>
      <c r="K767" s="2"/>
    </row>
    <row r="768" spans="1:11" x14ac:dyDescent="0.25">
      <c r="A768" s="2"/>
      <c r="J768" s="110"/>
      <c r="K768" s="2"/>
    </row>
    <row r="769" spans="1:11" x14ac:dyDescent="0.25">
      <c r="A769" s="2"/>
      <c r="J769" s="110"/>
      <c r="K769" s="2"/>
    </row>
    <row r="770" spans="1:11" x14ac:dyDescent="0.25">
      <c r="A770" s="2"/>
      <c r="J770" s="110"/>
      <c r="K770" s="2"/>
    </row>
    <row r="771" spans="1:11" x14ac:dyDescent="0.25">
      <c r="A771" s="2"/>
      <c r="J771" s="110"/>
      <c r="K771" s="2"/>
    </row>
    <row r="772" spans="1:11" x14ac:dyDescent="0.25">
      <c r="A772" s="2"/>
      <c r="J772" s="110"/>
      <c r="K772" s="2"/>
    </row>
    <row r="773" spans="1:11" x14ac:dyDescent="0.25">
      <c r="A773" s="2"/>
      <c r="J773" s="110"/>
      <c r="K773" s="2"/>
    </row>
    <row r="774" spans="1:11" x14ac:dyDescent="0.25">
      <c r="A774" s="2"/>
      <c r="J774" s="110"/>
      <c r="K774" s="2"/>
    </row>
    <row r="775" spans="1:11" x14ac:dyDescent="0.25">
      <c r="A775" s="2"/>
      <c r="J775" s="110"/>
      <c r="K775" s="2"/>
    </row>
    <row r="776" spans="1:11" x14ac:dyDescent="0.25">
      <c r="A776" s="2"/>
      <c r="J776" s="110"/>
      <c r="K776" s="2"/>
    </row>
    <row r="777" spans="1:11" x14ac:dyDescent="0.25">
      <c r="A777" s="2"/>
      <c r="J777" s="110"/>
      <c r="K777" s="2"/>
    </row>
    <row r="778" spans="1:11" x14ac:dyDescent="0.25">
      <c r="A778" s="2"/>
      <c r="J778" s="110"/>
      <c r="K778" s="2"/>
    </row>
    <row r="779" spans="1:11" x14ac:dyDescent="0.25">
      <c r="A779" s="2"/>
      <c r="J779" s="110"/>
      <c r="K779" s="2"/>
    </row>
    <row r="780" spans="1:11" x14ac:dyDescent="0.25">
      <c r="A780" s="2"/>
      <c r="J780" s="110"/>
      <c r="K780" s="2"/>
    </row>
    <row r="781" spans="1:11" x14ac:dyDescent="0.25">
      <c r="A781" s="2"/>
      <c r="J781" s="110"/>
      <c r="K781" s="2"/>
    </row>
    <row r="782" spans="1:11" x14ac:dyDescent="0.25">
      <c r="A782" s="2"/>
      <c r="J782" s="110"/>
      <c r="K782" s="2"/>
    </row>
    <row r="783" spans="1:11" x14ac:dyDescent="0.25">
      <c r="A783" s="2"/>
      <c r="J783" s="110"/>
      <c r="K783" s="2"/>
    </row>
    <row r="784" spans="1:11" x14ac:dyDescent="0.25">
      <c r="A784" s="2"/>
      <c r="J784" s="110"/>
      <c r="K784" s="2"/>
    </row>
    <row r="785" spans="1:11" x14ac:dyDescent="0.25">
      <c r="A785" s="2"/>
      <c r="J785" s="110"/>
      <c r="K785" s="2"/>
    </row>
    <row r="786" spans="1:11" x14ac:dyDescent="0.25">
      <c r="A786" s="2"/>
      <c r="J786" s="110"/>
      <c r="K786" s="2"/>
    </row>
    <row r="787" spans="1:11" x14ac:dyDescent="0.25">
      <c r="A787" s="2"/>
      <c r="J787" s="110"/>
      <c r="K787" s="2"/>
    </row>
    <row r="788" spans="1:11" x14ac:dyDescent="0.25">
      <c r="A788" s="2"/>
      <c r="J788" s="110"/>
      <c r="K788" s="2"/>
    </row>
    <row r="789" spans="1:11" x14ac:dyDescent="0.25">
      <c r="A789" s="2"/>
      <c r="J789" s="110"/>
      <c r="K789" s="2"/>
    </row>
    <row r="790" spans="1:11" x14ac:dyDescent="0.25">
      <c r="A790" s="2"/>
      <c r="J790" s="110"/>
      <c r="K790" s="2"/>
    </row>
    <row r="791" spans="1:11" x14ac:dyDescent="0.25">
      <c r="A791" s="2"/>
      <c r="J791" s="110"/>
      <c r="K791" s="2"/>
    </row>
    <row r="792" spans="1:11" x14ac:dyDescent="0.25">
      <c r="A792" s="2"/>
      <c r="J792" s="110"/>
      <c r="K792" s="2"/>
    </row>
    <row r="793" spans="1:11" x14ac:dyDescent="0.25">
      <c r="A793" s="2"/>
      <c r="J793" s="110"/>
      <c r="K793" s="2"/>
    </row>
    <row r="794" spans="1:11" x14ac:dyDescent="0.25">
      <c r="A794" s="2"/>
      <c r="J794" s="110"/>
      <c r="K794" s="2"/>
    </row>
    <row r="795" spans="1:11" x14ac:dyDescent="0.25">
      <c r="A795" s="2"/>
      <c r="J795" s="110"/>
      <c r="K795" s="2"/>
    </row>
    <row r="796" spans="1:11" x14ac:dyDescent="0.25">
      <c r="A796" s="2"/>
      <c r="J796" s="110"/>
      <c r="K796" s="2"/>
    </row>
    <row r="797" spans="1:11" x14ac:dyDescent="0.25">
      <c r="A797" s="2"/>
      <c r="J797" s="110"/>
      <c r="K797" s="2"/>
    </row>
    <row r="798" spans="1:11" x14ac:dyDescent="0.25">
      <c r="A798" s="2"/>
      <c r="J798" s="110"/>
      <c r="K798" s="2"/>
    </row>
    <row r="799" spans="1:11" x14ac:dyDescent="0.25">
      <c r="A799" s="2"/>
      <c r="J799" s="110"/>
      <c r="K799" s="2"/>
    </row>
    <row r="800" spans="1:11" x14ac:dyDescent="0.25">
      <c r="A800" s="2"/>
      <c r="J800" s="110"/>
      <c r="K800" s="2"/>
    </row>
    <row r="801" spans="1:11" x14ac:dyDescent="0.25">
      <c r="A801" s="2"/>
      <c r="J801" s="110"/>
      <c r="K801" s="2"/>
    </row>
    <row r="802" spans="1:11" x14ac:dyDescent="0.25">
      <c r="A802" s="2"/>
      <c r="J802" s="110"/>
      <c r="K802" s="2"/>
    </row>
    <row r="803" spans="1:11" x14ac:dyDescent="0.25">
      <c r="A803" s="2"/>
      <c r="J803" s="110"/>
      <c r="K803" s="2"/>
    </row>
    <row r="804" spans="1:11" x14ac:dyDescent="0.25">
      <c r="A804" s="2"/>
      <c r="J804" s="110"/>
      <c r="K804" s="2"/>
    </row>
    <row r="805" spans="1:11" x14ac:dyDescent="0.25">
      <c r="A805" s="2"/>
      <c r="J805" s="110"/>
      <c r="K805" s="2"/>
    </row>
    <row r="806" spans="1:11" x14ac:dyDescent="0.25">
      <c r="A806" s="2"/>
      <c r="J806" s="110"/>
      <c r="K806" s="2"/>
    </row>
    <row r="807" spans="1:11" x14ac:dyDescent="0.25">
      <c r="A807" s="2"/>
      <c r="J807" s="110"/>
      <c r="K807" s="2"/>
    </row>
    <row r="808" spans="1:11" x14ac:dyDescent="0.25">
      <c r="A808" s="2"/>
      <c r="J808" s="110"/>
      <c r="K808" s="2"/>
    </row>
    <row r="809" spans="1:11" x14ac:dyDescent="0.25">
      <c r="A809" s="2"/>
      <c r="J809" s="110"/>
      <c r="K809" s="2"/>
    </row>
    <row r="810" spans="1:11" x14ac:dyDescent="0.25">
      <c r="A810" s="2"/>
      <c r="J810" s="110"/>
      <c r="K810" s="2"/>
    </row>
    <row r="811" spans="1:11" x14ac:dyDescent="0.25">
      <c r="A811" s="2"/>
      <c r="J811" s="110"/>
      <c r="K811" s="2"/>
    </row>
    <row r="812" spans="1:11" x14ac:dyDescent="0.25">
      <c r="A812" s="2"/>
      <c r="J812" s="110"/>
      <c r="K812" s="2"/>
    </row>
    <row r="813" spans="1:11" x14ac:dyDescent="0.25">
      <c r="A813" s="2"/>
      <c r="J813" s="110"/>
      <c r="K813" s="2"/>
    </row>
    <row r="814" spans="1:11" x14ac:dyDescent="0.25">
      <c r="A814" s="2"/>
      <c r="J814" s="110"/>
      <c r="K814" s="2"/>
    </row>
    <row r="815" spans="1:11" x14ac:dyDescent="0.25">
      <c r="A815" s="2"/>
      <c r="J815" s="110"/>
      <c r="K815" s="2"/>
    </row>
    <row r="816" spans="1:11" x14ac:dyDescent="0.25">
      <c r="A816" s="2"/>
      <c r="J816" s="110"/>
      <c r="K816" s="2"/>
    </row>
    <row r="817" spans="1:11" x14ac:dyDescent="0.25">
      <c r="A817" s="2"/>
      <c r="J817" s="110"/>
      <c r="K817" s="2"/>
    </row>
    <row r="818" spans="1:11" x14ac:dyDescent="0.25">
      <c r="A818" s="2"/>
      <c r="J818" s="110"/>
      <c r="K818" s="2"/>
    </row>
    <row r="819" spans="1:11" x14ac:dyDescent="0.25">
      <c r="A819" s="2"/>
      <c r="J819" s="110"/>
      <c r="K819" s="2"/>
    </row>
    <row r="820" spans="1:11" x14ac:dyDescent="0.25">
      <c r="A820" s="2"/>
      <c r="J820" s="110"/>
      <c r="K820" s="2"/>
    </row>
    <row r="821" spans="1:11" x14ac:dyDescent="0.25">
      <c r="A821" s="2"/>
      <c r="J821" s="110"/>
      <c r="K821" s="2"/>
    </row>
    <row r="822" spans="1:11" x14ac:dyDescent="0.25">
      <c r="A822" s="2"/>
      <c r="J822" s="110"/>
      <c r="K822" s="2"/>
    </row>
    <row r="823" spans="1:11" x14ac:dyDescent="0.25">
      <c r="A823" s="2"/>
      <c r="J823" s="110"/>
      <c r="K823" s="2"/>
    </row>
    <row r="824" spans="1:11" x14ac:dyDescent="0.25">
      <c r="A824" s="2"/>
      <c r="J824" s="110"/>
      <c r="K824" s="2"/>
    </row>
    <row r="825" spans="1:11" x14ac:dyDescent="0.25">
      <c r="A825" s="2"/>
      <c r="J825" s="110"/>
      <c r="K825" s="2"/>
    </row>
    <row r="826" spans="1:11" x14ac:dyDescent="0.25">
      <c r="A826" s="2"/>
      <c r="J826" s="110"/>
      <c r="K826" s="2"/>
    </row>
    <row r="827" spans="1:11" x14ac:dyDescent="0.25">
      <c r="A827" s="2"/>
      <c r="J827" s="110"/>
      <c r="K827" s="2"/>
    </row>
    <row r="828" spans="1:11" x14ac:dyDescent="0.25">
      <c r="A828" s="2"/>
      <c r="J828" s="110"/>
      <c r="K828" s="2"/>
    </row>
    <row r="829" spans="1:11" x14ac:dyDescent="0.25">
      <c r="A829" s="2"/>
      <c r="J829" s="110"/>
      <c r="K829" s="2"/>
    </row>
    <row r="830" spans="1:11" x14ac:dyDescent="0.25">
      <c r="A830" s="2"/>
      <c r="J830" s="110"/>
      <c r="K830" s="2"/>
    </row>
    <row r="831" spans="1:11" x14ac:dyDescent="0.25">
      <c r="A831" s="2"/>
      <c r="J831" s="110"/>
      <c r="K831" s="2"/>
    </row>
    <row r="832" spans="1:11" x14ac:dyDescent="0.25">
      <c r="A832" s="2"/>
      <c r="J832" s="110"/>
      <c r="K832" s="2"/>
    </row>
    <row r="833" spans="1:11" x14ac:dyDescent="0.25">
      <c r="A833" s="2"/>
      <c r="J833" s="110"/>
      <c r="K833" s="2"/>
    </row>
    <row r="834" spans="1:11" x14ac:dyDescent="0.25">
      <c r="A834" s="2"/>
      <c r="J834" s="110"/>
      <c r="K834" s="2"/>
    </row>
    <row r="835" spans="1:11" x14ac:dyDescent="0.25">
      <c r="A835" s="2"/>
      <c r="J835" s="110"/>
      <c r="K835" s="2"/>
    </row>
    <row r="836" spans="1:11" x14ac:dyDescent="0.25">
      <c r="A836" s="2"/>
      <c r="J836" s="110"/>
      <c r="K836" s="2"/>
    </row>
    <row r="837" spans="1:11" x14ac:dyDescent="0.25">
      <c r="A837" s="2"/>
      <c r="J837" s="110"/>
      <c r="K837" s="2"/>
    </row>
    <row r="838" spans="1:11" x14ac:dyDescent="0.25">
      <c r="A838" s="2"/>
      <c r="J838" s="110"/>
      <c r="K838" s="2"/>
    </row>
    <row r="839" spans="1:11" x14ac:dyDescent="0.25">
      <c r="A839" s="2"/>
      <c r="J839" s="110"/>
      <c r="K839" s="2"/>
    </row>
    <row r="840" spans="1:11" x14ac:dyDescent="0.25">
      <c r="A840" s="2"/>
      <c r="J840" s="110"/>
      <c r="K840" s="2"/>
    </row>
    <row r="841" spans="1:11" x14ac:dyDescent="0.25">
      <c r="A841" s="2"/>
      <c r="J841" s="110"/>
      <c r="K841" s="2"/>
    </row>
    <row r="842" spans="1:11" x14ac:dyDescent="0.25">
      <c r="A842" s="2"/>
      <c r="J842" s="110"/>
      <c r="K842" s="2"/>
    </row>
    <row r="843" spans="1:11" x14ac:dyDescent="0.25">
      <c r="A843" s="2"/>
      <c r="J843" s="110"/>
      <c r="K843" s="2"/>
    </row>
    <row r="844" spans="1:11" x14ac:dyDescent="0.25">
      <c r="A844" s="2"/>
      <c r="J844" s="110"/>
      <c r="K844" s="2"/>
    </row>
    <row r="845" spans="1:11" x14ac:dyDescent="0.25">
      <c r="A845" s="2"/>
      <c r="J845" s="110"/>
      <c r="K845" s="2"/>
    </row>
    <row r="846" spans="1:11" x14ac:dyDescent="0.25">
      <c r="A846" s="2"/>
      <c r="J846" s="110"/>
      <c r="K846" s="2"/>
    </row>
    <row r="847" spans="1:11" x14ac:dyDescent="0.25">
      <c r="A847" s="2"/>
      <c r="J847" s="110"/>
      <c r="K847" s="2"/>
    </row>
    <row r="848" spans="1:11" x14ac:dyDescent="0.25">
      <c r="A848" s="2"/>
      <c r="J848" s="110"/>
      <c r="K848" s="2"/>
    </row>
    <row r="849" spans="1:11" x14ac:dyDescent="0.25">
      <c r="A849" s="2"/>
      <c r="J849" s="110"/>
      <c r="K849" s="2"/>
    </row>
    <row r="850" spans="1:11" x14ac:dyDescent="0.25">
      <c r="A850" s="2"/>
      <c r="J850" s="110"/>
      <c r="K850" s="2"/>
    </row>
    <row r="851" spans="1:11" x14ac:dyDescent="0.25">
      <c r="A851" s="2"/>
      <c r="J851" s="110"/>
      <c r="K851" s="2"/>
    </row>
    <row r="852" spans="1:11" x14ac:dyDescent="0.25">
      <c r="A852" s="2"/>
      <c r="J852" s="110"/>
      <c r="K852" s="2"/>
    </row>
    <row r="853" spans="1:11" x14ac:dyDescent="0.25">
      <c r="A853" s="2"/>
      <c r="J853" s="110"/>
      <c r="K853" s="2"/>
    </row>
    <row r="854" spans="1:11" x14ac:dyDescent="0.25">
      <c r="A854" s="2"/>
      <c r="J854" s="110"/>
      <c r="K854" s="2"/>
    </row>
    <row r="855" spans="1:11" x14ac:dyDescent="0.25">
      <c r="A855" s="2"/>
      <c r="J855" s="110"/>
      <c r="K855" s="2"/>
    </row>
    <row r="856" spans="1:11" x14ac:dyDescent="0.25">
      <c r="A856" s="2"/>
      <c r="J856" s="110"/>
      <c r="K856" s="2"/>
    </row>
    <row r="857" spans="1:11" x14ac:dyDescent="0.25">
      <c r="A857" s="2"/>
      <c r="J857" s="110"/>
      <c r="K857" s="2"/>
    </row>
    <row r="858" spans="1:11" x14ac:dyDescent="0.25">
      <c r="A858" s="2"/>
      <c r="J858" s="110"/>
      <c r="K858" s="2"/>
    </row>
    <row r="859" spans="1:11" x14ac:dyDescent="0.25">
      <c r="A859" s="2"/>
      <c r="J859" s="110"/>
      <c r="K859" s="2"/>
    </row>
    <row r="860" spans="1:11" x14ac:dyDescent="0.25">
      <c r="A860" s="2"/>
      <c r="J860" s="110"/>
      <c r="K860" s="2"/>
    </row>
    <row r="861" spans="1:11" x14ac:dyDescent="0.25">
      <c r="A861" s="2"/>
      <c r="J861" s="110"/>
      <c r="K861" s="2"/>
    </row>
    <row r="862" spans="1:11" x14ac:dyDescent="0.25">
      <c r="A862" s="2"/>
      <c r="J862" s="110"/>
      <c r="K862" s="2"/>
    </row>
    <row r="863" spans="1:11" x14ac:dyDescent="0.25">
      <c r="A863" s="2"/>
      <c r="J863" s="110"/>
      <c r="K863" s="2"/>
    </row>
    <row r="864" spans="1:11" x14ac:dyDescent="0.25">
      <c r="A864" s="2"/>
      <c r="J864" s="110"/>
      <c r="K864" s="2"/>
    </row>
    <row r="865" spans="1:11" x14ac:dyDescent="0.25">
      <c r="A865" s="2"/>
      <c r="J865" s="110"/>
      <c r="K865" s="2"/>
    </row>
    <row r="866" spans="1:11" x14ac:dyDescent="0.25">
      <c r="A866" s="2"/>
      <c r="J866" s="110"/>
      <c r="K866" s="2"/>
    </row>
    <row r="867" spans="1:11" x14ac:dyDescent="0.25">
      <c r="A867" s="2"/>
      <c r="J867" s="110"/>
      <c r="K867" s="2"/>
    </row>
    <row r="868" spans="1:11" x14ac:dyDescent="0.25">
      <c r="A868" s="2"/>
      <c r="J868" s="110"/>
      <c r="K868" s="2"/>
    </row>
    <row r="869" spans="1:11" x14ac:dyDescent="0.25">
      <c r="A869" s="2"/>
      <c r="J869" s="110"/>
      <c r="K869" s="2"/>
    </row>
    <row r="870" spans="1:11" x14ac:dyDescent="0.25">
      <c r="A870" s="2"/>
      <c r="J870" s="110"/>
      <c r="K870" s="2"/>
    </row>
    <row r="871" spans="1:11" x14ac:dyDescent="0.25">
      <c r="A871" s="2"/>
      <c r="J871" s="110"/>
      <c r="K871" s="2"/>
    </row>
    <row r="872" spans="1:11" x14ac:dyDescent="0.25">
      <c r="A872" s="2"/>
      <c r="J872" s="110"/>
      <c r="K872" s="2"/>
    </row>
    <row r="873" spans="1:11" x14ac:dyDescent="0.25">
      <c r="A873" s="2"/>
      <c r="J873" s="110"/>
      <c r="K873" s="2"/>
    </row>
    <row r="874" spans="1:11" x14ac:dyDescent="0.25">
      <c r="A874" s="2"/>
      <c r="J874" s="110"/>
      <c r="K874" s="2"/>
    </row>
    <row r="875" spans="1:11" x14ac:dyDescent="0.25">
      <c r="A875" s="2"/>
      <c r="J875" s="110"/>
      <c r="K875" s="2"/>
    </row>
    <row r="876" spans="1:11" x14ac:dyDescent="0.25">
      <c r="A876" s="2"/>
      <c r="J876" s="110"/>
      <c r="K876" s="2"/>
    </row>
    <row r="877" spans="1:11" x14ac:dyDescent="0.25">
      <c r="A877" s="2"/>
      <c r="J877" s="110"/>
      <c r="K877" s="2"/>
    </row>
    <row r="878" spans="1:11" x14ac:dyDescent="0.25">
      <c r="A878" s="2"/>
      <c r="J878" s="110"/>
      <c r="K878" s="2"/>
    </row>
    <row r="879" spans="1:11" x14ac:dyDescent="0.25">
      <c r="A879" s="2"/>
      <c r="J879" s="110"/>
      <c r="K879" s="2"/>
    </row>
    <row r="880" spans="1:11" x14ac:dyDescent="0.25">
      <c r="A880" s="2"/>
      <c r="J880" s="110"/>
      <c r="K880" s="2"/>
    </row>
    <row r="881" spans="1:11" x14ac:dyDescent="0.25">
      <c r="A881" s="2"/>
      <c r="J881" s="110"/>
      <c r="K881" s="2"/>
    </row>
    <row r="882" spans="1:11" x14ac:dyDescent="0.25">
      <c r="A882" s="2"/>
      <c r="J882" s="110"/>
      <c r="K882" s="2"/>
    </row>
    <row r="883" spans="1:11" x14ac:dyDescent="0.25">
      <c r="A883" s="2"/>
      <c r="J883" s="110"/>
      <c r="K883" s="2"/>
    </row>
    <row r="884" spans="1:11" x14ac:dyDescent="0.25">
      <c r="A884" s="2"/>
      <c r="J884" s="110"/>
      <c r="K884" s="2"/>
    </row>
    <row r="885" spans="1:11" x14ac:dyDescent="0.25">
      <c r="A885" s="2"/>
      <c r="J885" s="110"/>
      <c r="K885" s="2"/>
    </row>
    <row r="886" spans="1:11" x14ac:dyDescent="0.25">
      <c r="A886" s="2"/>
      <c r="J886" s="110"/>
      <c r="K886" s="2"/>
    </row>
    <row r="887" spans="1:11" x14ac:dyDescent="0.25">
      <c r="A887" s="2"/>
      <c r="J887" s="110"/>
      <c r="K887" s="2"/>
    </row>
    <row r="888" spans="1:11" x14ac:dyDescent="0.25">
      <c r="A888" s="2"/>
      <c r="J888" s="110"/>
      <c r="K888" s="2"/>
    </row>
    <row r="889" spans="1:11" x14ac:dyDescent="0.25">
      <c r="A889" s="2"/>
      <c r="J889" s="110"/>
      <c r="K889" s="2"/>
    </row>
    <row r="890" spans="1:11" x14ac:dyDescent="0.25">
      <c r="A890" s="2"/>
      <c r="J890" s="110"/>
      <c r="K890" s="2"/>
    </row>
    <row r="891" spans="1:11" x14ac:dyDescent="0.25">
      <c r="A891" s="2"/>
      <c r="J891" s="110"/>
      <c r="K891" s="2"/>
    </row>
    <row r="892" spans="1:11" x14ac:dyDescent="0.25">
      <c r="A892" s="2"/>
      <c r="J892" s="110"/>
      <c r="K892" s="2"/>
    </row>
    <row r="893" spans="1:11" x14ac:dyDescent="0.25">
      <c r="A893" s="2"/>
      <c r="J893" s="110"/>
      <c r="K893" s="2"/>
    </row>
    <row r="894" spans="1:11" x14ac:dyDescent="0.25">
      <c r="A894" s="2"/>
      <c r="J894" s="110"/>
      <c r="K894" s="2"/>
    </row>
    <row r="895" spans="1:11" x14ac:dyDescent="0.25">
      <c r="A895" s="2"/>
      <c r="J895" s="110"/>
      <c r="K895" s="2"/>
    </row>
    <row r="896" spans="1:11" x14ac:dyDescent="0.25">
      <c r="A896" s="2"/>
      <c r="J896" s="110"/>
      <c r="K896" s="2"/>
    </row>
    <row r="897" spans="1:11" x14ac:dyDescent="0.25">
      <c r="A897" s="2"/>
      <c r="J897" s="110"/>
      <c r="K897" s="2"/>
    </row>
    <row r="898" spans="1:11" x14ac:dyDescent="0.25">
      <c r="A898" s="2"/>
      <c r="J898" s="110"/>
      <c r="K898" s="2"/>
    </row>
    <row r="899" spans="1:11" x14ac:dyDescent="0.25">
      <c r="A899" s="2"/>
      <c r="J899" s="110"/>
      <c r="K899" s="2"/>
    </row>
    <row r="900" spans="1:11" x14ac:dyDescent="0.25">
      <c r="A900" s="2"/>
      <c r="J900" s="110"/>
      <c r="K900" s="2"/>
    </row>
    <row r="901" spans="1:11" x14ac:dyDescent="0.25">
      <c r="A901" s="2"/>
      <c r="J901" s="110"/>
      <c r="K901" s="2"/>
    </row>
    <row r="902" spans="1:11" x14ac:dyDescent="0.25">
      <c r="A902" s="2"/>
      <c r="J902" s="110"/>
      <c r="K902" s="2"/>
    </row>
    <row r="903" spans="1:11" x14ac:dyDescent="0.25">
      <c r="A903" s="2"/>
      <c r="J903" s="110"/>
      <c r="K903" s="2"/>
    </row>
    <row r="904" spans="1:11" x14ac:dyDescent="0.25">
      <c r="A904" s="2"/>
      <c r="J904" s="110"/>
      <c r="K904" s="2"/>
    </row>
    <row r="905" spans="1:11" x14ac:dyDescent="0.25">
      <c r="A905" s="2"/>
      <c r="J905" s="110"/>
      <c r="K905" s="2"/>
    </row>
    <row r="906" spans="1:11" x14ac:dyDescent="0.25">
      <c r="A906" s="2"/>
      <c r="J906" s="110"/>
      <c r="K906" s="2"/>
    </row>
    <row r="907" spans="1:11" x14ac:dyDescent="0.25">
      <c r="A907" s="2"/>
      <c r="J907" s="110"/>
      <c r="K907" s="2"/>
    </row>
    <row r="908" spans="1:11" x14ac:dyDescent="0.25">
      <c r="A908" s="2"/>
      <c r="J908" s="110"/>
      <c r="K908" s="2"/>
    </row>
    <row r="909" spans="1:11" x14ac:dyDescent="0.25">
      <c r="A909" s="2"/>
      <c r="J909" s="110"/>
      <c r="K909" s="2"/>
    </row>
    <row r="910" spans="1:11" x14ac:dyDescent="0.25">
      <c r="A910" s="2"/>
      <c r="J910" s="110"/>
      <c r="K910" s="2"/>
    </row>
    <row r="911" spans="1:11" x14ac:dyDescent="0.25">
      <c r="A911" s="2"/>
      <c r="J911" s="110"/>
      <c r="K911" s="2"/>
    </row>
    <row r="912" spans="1:11" x14ac:dyDescent="0.25">
      <c r="A912" s="2"/>
      <c r="J912" s="110"/>
      <c r="K912" s="2"/>
    </row>
    <row r="913" spans="1:11" x14ac:dyDescent="0.25">
      <c r="A913" s="2"/>
      <c r="J913" s="110"/>
      <c r="K913" s="2"/>
    </row>
    <row r="914" spans="1:11" x14ac:dyDescent="0.25">
      <c r="A914" s="2"/>
      <c r="J914" s="110"/>
      <c r="K914" s="2"/>
    </row>
    <row r="915" spans="1:11" x14ac:dyDescent="0.25">
      <c r="A915" s="2"/>
      <c r="J915" s="110"/>
      <c r="K915" s="2"/>
    </row>
    <row r="916" spans="1:11" x14ac:dyDescent="0.25">
      <c r="A916" s="2"/>
      <c r="J916" s="110"/>
      <c r="K916" s="2"/>
    </row>
    <row r="917" spans="1:11" x14ac:dyDescent="0.25">
      <c r="A917" s="2"/>
      <c r="J917" s="110"/>
      <c r="K917" s="2"/>
    </row>
    <row r="918" spans="1:11" x14ac:dyDescent="0.25">
      <c r="A918" s="2"/>
      <c r="J918" s="110"/>
      <c r="K918" s="2"/>
    </row>
    <row r="919" spans="1:11" x14ac:dyDescent="0.25">
      <c r="A919" s="2"/>
      <c r="J919" s="110"/>
      <c r="K919" s="2"/>
    </row>
    <row r="920" spans="1:11" x14ac:dyDescent="0.25">
      <c r="A920" s="2"/>
      <c r="J920" s="110"/>
      <c r="K920" s="2"/>
    </row>
    <row r="921" spans="1:11" x14ac:dyDescent="0.25">
      <c r="A921" s="2"/>
      <c r="J921" s="110"/>
      <c r="K921" s="2"/>
    </row>
    <row r="922" spans="1:11" x14ac:dyDescent="0.25">
      <c r="A922" s="2"/>
      <c r="J922" s="110"/>
      <c r="K922" s="2"/>
    </row>
    <row r="923" spans="1:11" x14ac:dyDescent="0.25">
      <c r="A923" s="2"/>
      <c r="J923" s="110"/>
      <c r="K923" s="2"/>
    </row>
    <row r="924" spans="1:11" x14ac:dyDescent="0.25">
      <c r="A924" s="2"/>
      <c r="J924" s="110"/>
      <c r="K924" s="2"/>
    </row>
    <row r="925" spans="1:11" x14ac:dyDescent="0.25">
      <c r="A925" s="2"/>
      <c r="J925" s="110"/>
      <c r="K925" s="2"/>
    </row>
    <row r="926" spans="1:11" x14ac:dyDescent="0.25">
      <c r="A926" s="2"/>
      <c r="J926" s="110"/>
      <c r="K926" s="2"/>
    </row>
    <row r="927" spans="1:11" x14ac:dyDescent="0.25">
      <c r="A927" s="2"/>
      <c r="J927" s="110"/>
      <c r="K927" s="2"/>
    </row>
    <row r="928" spans="1:11" x14ac:dyDescent="0.25">
      <c r="A928" s="2"/>
      <c r="J928" s="110"/>
      <c r="K928" s="2"/>
    </row>
    <row r="929" spans="1:11" x14ac:dyDescent="0.25">
      <c r="A929" s="2"/>
      <c r="J929" s="110"/>
      <c r="K929" s="2"/>
    </row>
    <row r="930" spans="1:11" x14ac:dyDescent="0.25">
      <c r="A930" s="2"/>
      <c r="J930" s="110"/>
      <c r="K930" s="2"/>
    </row>
    <row r="931" spans="1:11" x14ac:dyDescent="0.25">
      <c r="A931" s="2"/>
      <c r="J931" s="110"/>
      <c r="K931" s="2"/>
    </row>
    <row r="932" spans="1:11" x14ac:dyDescent="0.25">
      <c r="A932" s="2"/>
      <c r="J932" s="110"/>
      <c r="K932" s="2"/>
    </row>
    <row r="933" spans="1:11" x14ac:dyDescent="0.25">
      <c r="A933" s="2"/>
      <c r="J933" s="110"/>
      <c r="K933" s="2"/>
    </row>
    <row r="934" spans="1:11" x14ac:dyDescent="0.25">
      <c r="A934" s="2"/>
      <c r="J934" s="110"/>
      <c r="K934" s="2"/>
    </row>
    <row r="935" spans="1:11" x14ac:dyDescent="0.25">
      <c r="A935" s="2"/>
      <c r="J935" s="110"/>
      <c r="K935" s="2"/>
    </row>
    <row r="936" spans="1:11" x14ac:dyDescent="0.25">
      <c r="A936" s="2"/>
      <c r="J936" s="110"/>
      <c r="K936" s="2"/>
    </row>
    <row r="937" spans="1:11" x14ac:dyDescent="0.25">
      <c r="A937" s="2"/>
      <c r="J937" s="110"/>
      <c r="K937" s="2"/>
    </row>
    <row r="938" spans="1:11" x14ac:dyDescent="0.25">
      <c r="A938" s="2"/>
      <c r="J938" s="110"/>
      <c r="K938" s="2"/>
    </row>
    <row r="939" spans="1:11" x14ac:dyDescent="0.25">
      <c r="A939" s="2"/>
      <c r="J939" s="110"/>
      <c r="K939" s="2"/>
    </row>
    <row r="940" spans="1:11" x14ac:dyDescent="0.25">
      <c r="A940" s="2"/>
      <c r="J940" s="110"/>
      <c r="K940" s="2"/>
    </row>
    <row r="941" spans="1:11" x14ac:dyDescent="0.25">
      <c r="A941" s="2"/>
      <c r="J941" s="110"/>
      <c r="K941" s="2"/>
    </row>
    <row r="942" spans="1:11" x14ac:dyDescent="0.25">
      <c r="A942" s="2"/>
      <c r="J942" s="110"/>
      <c r="K942" s="2"/>
    </row>
    <row r="943" spans="1:11" x14ac:dyDescent="0.25">
      <c r="A943" s="2"/>
      <c r="J943" s="110"/>
      <c r="K943" s="2"/>
    </row>
    <row r="944" spans="1:11" x14ac:dyDescent="0.25">
      <c r="A944" s="2"/>
      <c r="J944" s="110"/>
      <c r="K944" s="2"/>
    </row>
    <row r="945" spans="1:11" x14ac:dyDescent="0.25">
      <c r="A945" s="2"/>
      <c r="J945" s="110"/>
      <c r="K945" s="2"/>
    </row>
    <row r="946" spans="1:11" x14ac:dyDescent="0.25">
      <c r="A946" s="2"/>
      <c r="J946" s="110"/>
      <c r="K946" s="2"/>
    </row>
    <row r="947" spans="1:11" x14ac:dyDescent="0.25">
      <c r="A947" s="2"/>
      <c r="J947" s="110"/>
      <c r="K947" s="2"/>
    </row>
    <row r="948" spans="1:11" x14ac:dyDescent="0.25">
      <c r="A948" s="2"/>
      <c r="J948" s="110"/>
      <c r="K948" s="2"/>
    </row>
    <row r="949" spans="1:11" x14ac:dyDescent="0.25">
      <c r="A949" s="2"/>
      <c r="J949" s="110"/>
      <c r="K949" s="2"/>
    </row>
    <row r="950" spans="1:11" x14ac:dyDescent="0.25">
      <c r="A950" s="2"/>
      <c r="J950" s="110"/>
      <c r="K950" s="2"/>
    </row>
    <row r="951" spans="1:11" x14ac:dyDescent="0.25">
      <c r="A951" s="2"/>
      <c r="J951" s="110"/>
      <c r="K951" s="2"/>
    </row>
    <row r="952" spans="1:11" x14ac:dyDescent="0.25">
      <c r="A952" s="2"/>
      <c r="J952" s="110"/>
      <c r="K952" s="2"/>
    </row>
    <row r="953" spans="1:11" x14ac:dyDescent="0.25">
      <c r="A953" s="2"/>
      <c r="J953" s="110"/>
      <c r="K953" s="2"/>
    </row>
    <row r="954" spans="1:11" x14ac:dyDescent="0.25">
      <c r="A954" s="2"/>
      <c r="J954" s="110"/>
      <c r="K954" s="2"/>
    </row>
    <row r="955" spans="1:11" x14ac:dyDescent="0.25">
      <c r="A955" s="2"/>
      <c r="J955" s="110"/>
      <c r="K955" s="2"/>
    </row>
    <row r="956" spans="1:11" x14ac:dyDescent="0.25">
      <c r="A956" s="2"/>
      <c r="J956" s="110"/>
      <c r="K956" s="2"/>
    </row>
    <row r="957" spans="1:11" x14ac:dyDescent="0.25">
      <c r="A957" s="2"/>
      <c r="J957" s="110"/>
      <c r="K957" s="2"/>
    </row>
    <row r="958" spans="1:11" x14ac:dyDescent="0.25">
      <c r="A958" s="2"/>
      <c r="J958" s="110"/>
      <c r="K958" s="2"/>
    </row>
    <row r="959" spans="1:11" x14ac:dyDescent="0.25">
      <c r="A959" s="2"/>
      <c r="J959" s="110"/>
      <c r="K959" s="2"/>
    </row>
    <row r="960" spans="1:11" x14ac:dyDescent="0.25">
      <c r="A960" s="2"/>
      <c r="J960" s="110"/>
      <c r="K960" s="2"/>
    </row>
    <row r="961" spans="1:11" x14ac:dyDescent="0.25">
      <c r="A961" s="2"/>
      <c r="J961" s="110"/>
      <c r="K961" s="2"/>
    </row>
    <row r="962" spans="1:11" x14ac:dyDescent="0.25">
      <c r="A962" s="2"/>
      <c r="J962" s="110"/>
      <c r="K962" s="2"/>
    </row>
    <row r="963" spans="1:11" x14ac:dyDescent="0.25">
      <c r="A963" s="2"/>
      <c r="J963" s="110"/>
      <c r="K963" s="2"/>
    </row>
    <row r="964" spans="1:11" x14ac:dyDescent="0.25">
      <c r="A964" s="2"/>
      <c r="J964" s="110"/>
      <c r="K964" s="2"/>
    </row>
    <row r="965" spans="1:11" x14ac:dyDescent="0.25">
      <c r="A965" s="2"/>
      <c r="J965" s="110"/>
      <c r="K965" s="2"/>
    </row>
    <row r="966" spans="1:11" x14ac:dyDescent="0.25">
      <c r="A966" s="2"/>
      <c r="J966" s="110"/>
      <c r="K966" s="2"/>
    </row>
    <row r="967" spans="1:11" x14ac:dyDescent="0.25">
      <c r="A967" s="2"/>
      <c r="J967" s="110"/>
      <c r="K967" s="2"/>
    </row>
    <row r="968" spans="1:11" x14ac:dyDescent="0.25">
      <c r="A968" s="2"/>
      <c r="J968" s="110"/>
      <c r="K968" s="2"/>
    </row>
    <row r="969" spans="1:11" x14ac:dyDescent="0.25">
      <c r="A969" s="2"/>
      <c r="J969" s="110"/>
      <c r="K969" s="2"/>
    </row>
    <row r="970" spans="1:11" x14ac:dyDescent="0.25">
      <c r="A970" s="2"/>
      <c r="J970" s="110"/>
      <c r="K970" s="2"/>
    </row>
    <row r="971" spans="1:11" x14ac:dyDescent="0.25">
      <c r="A971" s="2"/>
      <c r="J971" s="110"/>
      <c r="K971" s="2"/>
    </row>
    <row r="972" spans="1:11" x14ac:dyDescent="0.25">
      <c r="A972" s="2"/>
      <c r="J972" s="110"/>
      <c r="K972" s="2"/>
    </row>
    <row r="973" spans="1:11" x14ac:dyDescent="0.25">
      <c r="A973" s="2"/>
      <c r="J973" s="110"/>
      <c r="K973" s="2"/>
    </row>
    <row r="974" spans="1:11" x14ac:dyDescent="0.25">
      <c r="A974" s="2"/>
      <c r="J974" s="110"/>
      <c r="K974" s="2"/>
    </row>
    <row r="975" spans="1:11" x14ac:dyDescent="0.25">
      <c r="A975" s="2"/>
      <c r="J975" s="110"/>
      <c r="K975" s="2"/>
    </row>
    <row r="976" spans="1:11" x14ac:dyDescent="0.25">
      <c r="A976" s="2"/>
      <c r="J976" s="110"/>
      <c r="K976" s="2"/>
    </row>
    <row r="977" spans="1:11" x14ac:dyDescent="0.25">
      <c r="A977" s="2"/>
      <c r="J977" s="110"/>
      <c r="K977" s="2"/>
    </row>
    <row r="978" spans="1:11" x14ac:dyDescent="0.25">
      <c r="A978" s="2"/>
      <c r="J978" s="110"/>
      <c r="K978" s="2"/>
    </row>
    <row r="979" spans="1:11" x14ac:dyDescent="0.25">
      <c r="A979" s="2"/>
      <c r="J979" s="110"/>
      <c r="K979" s="2"/>
    </row>
    <row r="980" spans="1:11" x14ac:dyDescent="0.25">
      <c r="A980" s="2"/>
      <c r="J980" s="110"/>
      <c r="K980" s="2"/>
    </row>
    <row r="981" spans="1:11" x14ac:dyDescent="0.25">
      <c r="A981" s="2"/>
      <c r="J981" s="110"/>
      <c r="K981" s="2"/>
    </row>
    <row r="982" spans="1:11" x14ac:dyDescent="0.25">
      <c r="A982" s="2"/>
      <c r="J982" s="110"/>
      <c r="K982" s="2"/>
    </row>
    <row r="983" spans="1:11" x14ac:dyDescent="0.25">
      <c r="A983" s="2"/>
      <c r="J983" s="110"/>
      <c r="K983" s="2"/>
    </row>
    <row r="984" spans="1:11" x14ac:dyDescent="0.25">
      <c r="A984" s="2"/>
      <c r="J984" s="110"/>
      <c r="K984" s="2"/>
    </row>
    <row r="985" spans="1:11" x14ac:dyDescent="0.25">
      <c r="A985" s="2"/>
      <c r="J985" s="110"/>
      <c r="K985" s="2"/>
    </row>
    <row r="986" spans="1:11" x14ac:dyDescent="0.25">
      <c r="A986" s="2"/>
      <c r="J986" s="110"/>
      <c r="K986" s="2"/>
    </row>
    <row r="987" spans="1:11" x14ac:dyDescent="0.25">
      <c r="A987" s="2"/>
      <c r="J987" s="110"/>
      <c r="K987" s="2"/>
    </row>
    <row r="988" spans="1:11" x14ac:dyDescent="0.25">
      <c r="A988" s="2"/>
      <c r="J988" s="110"/>
      <c r="K988" s="2"/>
    </row>
    <row r="989" spans="1:11" x14ac:dyDescent="0.25">
      <c r="A989" s="2"/>
      <c r="J989" s="110"/>
      <c r="K989" s="2"/>
    </row>
    <row r="990" spans="1:11" x14ac:dyDescent="0.25">
      <c r="A990" s="2"/>
      <c r="J990" s="110"/>
      <c r="K990" s="2"/>
    </row>
    <row r="991" spans="1:11" x14ac:dyDescent="0.25">
      <c r="A991" s="2"/>
      <c r="J991" s="110"/>
      <c r="K991" s="2"/>
    </row>
    <row r="992" spans="1:11" x14ac:dyDescent="0.25">
      <c r="A992" s="2"/>
      <c r="J992" s="110"/>
      <c r="K992" s="2"/>
    </row>
    <row r="993" spans="1:11" x14ac:dyDescent="0.25">
      <c r="A993" s="2"/>
      <c r="J993" s="110"/>
      <c r="K993" s="2"/>
    </row>
    <row r="994" spans="1:11" x14ac:dyDescent="0.25">
      <c r="A994" s="2"/>
      <c r="J994" s="110"/>
      <c r="K994" s="2"/>
    </row>
    <row r="995" spans="1:11" x14ac:dyDescent="0.25">
      <c r="A995" s="2"/>
      <c r="J995" s="110"/>
      <c r="K995" s="2"/>
    </row>
    <row r="996" spans="1:11" x14ac:dyDescent="0.25">
      <c r="A996" s="2"/>
      <c r="J996" s="110"/>
      <c r="K996" s="2"/>
    </row>
    <row r="997" spans="1:11" x14ac:dyDescent="0.25">
      <c r="A997" s="2"/>
      <c r="J997" s="110"/>
      <c r="K997" s="2"/>
    </row>
    <row r="998" spans="1:11" x14ac:dyDescent="0.25">
      <c r="A998" s="2"/>
      <c r="J998" s="110"/>
      <c r="K998" s="2"/>
    </row>
    <row r="999" spans="1:11" x14ac:dyDescent="0.25">
      <c r="A999" s="2"/>
      <c r="J999" s="110"/>
      <c r="K999" s="2"/>
    </row>
    <row r="1000" spans="1:11" x14ac:dyDescent="0.25">
      <c r="A1000" s="2"/>
      <c r="J1000" s="110"/>
      <c r="K1000" s="2"/>
    </row>
    <row r="1001" spans="1:11" x14ac:dyDescent="0.25">
      <c r="A1001" s="2"/>
      <c r="J1001" s="110"/>
      <c r="K1001" s="2"/>
    </row>
    <row r="1002" spans="1:11" x14ac:dyDescent="0.25">
      <c r="A1002" s="2"/>
      <c r="J1002" s="110"/>
      <c r="K1002" s="2"/>
    </row>
    <row r="1003" spans="1:11" x14ac:dyDescent="0.25">
      <c r="A1003" s="2"/>
      <c r="J1003" s="110"/>
      <c r="K1003" s="2"/>
    </row>
    <row r="1004" spans="1:11" x14ac:dyDescent="0.25">
      <c r="A1004" s="2"/>
      <c r="J1004" s="110"/>
      <c r="K1004" s="2"/>
    </row>
    <row r="1005" spans="1:11" x14ac:dyDescent="0.25">
      <c r="A1005" s="2"/>
      <c r="J1005" s="110"/>
      <c r="K1005" s="2"/>
    </row>
    <row r="1006" spans="1:11" x14ac:dyDescent="0.25">
      <c r="A1006" s="2"/>
      <c r="J1006" s="110"/>
      <c r="K1006" s="2"/>
    </row>
    <row r="1007" spans="1:11" x14ac:dyDescent="0.25">
      <c r="A1007" s="2"/>
      <c r="J1007" s="110"/>
      <c r="K1007" s="2"/>
    </row>
    <row r="1008" spans="1:11" x14ac:dyDescent="0.25">
      <c r="A1008" s="2"/>
      <c r="J1008" s="110"/>
      <c r="K1008" s="2"/>
    </row>
    <row r="1009" spans="1:11" x14ac:dyDescent="0.25">
      <c r="A1009" s="2"/>
      <c r="J1009" s="110"/>
      <c r="K1009" s="2"/>
    </row>
    <row r="1010" spans="1:11" x14ac:dyDescent="0.25">
      <c r="A1010" s="2"/>
      <c r="J1010" s="110"/>
      <c r="K1010" s="2"/>
    </row>
    <row r="1011" spans="1:11" x14ac:dyDescent="0.25">
      <c r="A1011" s="2"/>
      <c r="J1011" s="110"/>
      <c r="K1011" s="2"/>
    </row>
    <row r="1012" spans="1:11" x14ac:dyDescent="0.25">
      <c r="A1012" s="2"/>
      <c r="J1012" s="110"/>
      <c r="K1012" s="2"/>
    </row>
    <row r="1013" spans="1:11" x14ac:dyDescent="0.25">
      <c r="A1013" s="2"/>
      <c r="J1013" s="110"/>
      <c r="K1013" s="2"/>
    </row>
    <row r="1014" spans="1:11" x14ac:dyDescent="0.25">
      <c r="A1014" s="2"/>
      <c r="J1014" s="110"/>
      <c r="K1014" s="2"/>
    </row>
    <row r="1015" spans="1:11" x14ac:dyDescent="0.25">
      <c r="A1015" s="2"/>
      <c r="J1015" s="110"/>
      <c r="K1015" s="2"/>
    </row>
    <row r="1016" spans="1:11" x14ac:dyDescent="0.25">
      <c r="A1016" s="2"/>
      <c r="J1016" s="110"/>
      <c r="K1016" s="2"/>
    </row>
    <row r="1017" spans="1:11" x14ac:dyDescent="0.25">
      <c r="A1017" s="2"/>
      <c r="J1017" s="110"/>
      <c r="K1017" s="2"/>
    </row>
    <row r="1018" spans="1:11" x14ac:dyDescent="0.25">
      <c r="A1018" s="2"/>
      <c r="J1018" s="110"/>
      <c r="K1018" s="2"/>
    </row>
    <row r="1019" spans="1:11" x14ac:dyDescent="0.25">
      <c r="A1019" s="2"/>
      <c r="J1019" s="110"/>
      <c r="K1019" s="2"/>
    </row>
    <row r="1020" spans="1:11" x14ac:dyDescent="0.25">
      <c r="A1020" s="2"/>
      <c r="J1020" s="110"/>
      <c r="K1020" s="2"/>
    </row>
    <row r="1021" spans="1:11" x14ac:dyDescent="0.25">
      <c r="A1021" s="2"/>
      <c r="J1021" s="110"/>
      <c r="K1021" s="2"/>
    </row>
    <row r="1022" spans="1:11" x14ac:dyDescent="0.25">
      <c r="A1022" s="2"/>
      <c r="J1022" s="110"/>
      <c r="K1022" s="2"/>
    </row>
    <row r="1023" spans="1:11" x14ac:dyDescent="0.25">
      <c r="A1023" s="2"/>
      <c r="J1023" s="110"/>
      <c r="K1023" s="2"/>
    </row>
    <row r="1024" spans="1:11" x14ac:dyDescent="0.25">
      <c r="A1024" s="2"/>
      <c r="J1024" s="110"/>
      <c r="K1024" s="2"/>
    </row>
    <row r="1025" spans="1:11" x14ac:dyDescent="0.25">
      <c r="A1025" s="2"/>
      <c r="J1025" s="110"/>
      <c r="K1025" s="2"/>
    </row>
    <row r="1026" spans="1:11" x14ac:dyDescent="0.25">
      <c r="A1026" s="2"/>
      <c r="J1026" s="110"/>
      <c r="K1026" s="2"/>
    </row>
    <row r="1027" spans="1:11" x14ac:dyDescent="0.25">
      <c r="A1027" s="2"/>
      <c r="J1027" s="110"/>
      <c r="K1027" s="2"/>
    </row>
    <row r="1028" spans="1:11" x14ac:dyDescent="0.25">
      <c r="A1028" s="2"/>
      <c r="J1028" s="110"/>
      <c r="K1028" s="2"/>
    </row>
    <row r="1029" spans="1:11" x14ac:dyDescent="0.25">
      <c r="A1029" s="2"/>
      <c r="J1029" s="110"/>
      <c r="K1029" s="2"/>
    </row>
    <row r="1030" spans="1:11" x14ac:dyDescent="0.25">
      <c r="A1030" s="2"/>
      <c r="J1030" s="110"/>
      <c r="K1030" s="2"/>
    </row>
    <row r="1031" spans="1:11" x14ac:dyDescent="0.25">
      <c r="A1031" s="2"/>
      <c r="J1031" s="110"/>
      <c r="K1031" s="2"/>
    </row>
    <row r="1032" spans="1:11" x14ac:dyDescent="0.25">
      <c r="A1032" s="2"/>
      <c r="J1032" s="110"/>
      <c r="K1032" s="2"/>
    </row>
    <row r="1033" spans="1:11" x14ac:dyDescent="0.25">
      <c r="A1033" s="2"/>
      <c r="J1033" s="110"/>
      <c r="K1033" s="2"/>
    </row>
    <row r="1034" spans="1:11" x14ac:dyDescent="0.25">
      <c r="A1034" s="2"/>
      <c r="J1034" s="110"/>
      <c r="K1034" s="2"/>
    </row>
    <row r="1035" spans="1:11" x14ac:dyDescent="0.25">
      <c r="A1035" s="2"/>
      <c r="J1035" s="110"/>
      <c r="K1035" s="2"/>
    </row>
    <row r="1036" spans="1:11" x14ac:dyDescent="0.25">
      <c r="A1036" s="2"/>
      <c r="J1036" s="110"/>
      <c r="K1036" s="2"/>
    </row>
    <row r="1037" spans="1:11" x14ac:dyDescent="0.25">
      <c r="A1037" s="2"/>
      <c r="J1037" s="110"/>
      <c r="K1037" s="2"/>
    </row>
    <row r="1038" spans="1:11" x14ac:dyDescent="0.25">
      <c r="A1038" s="2"/>
      <c r="J1038" s="110"/>
      <c r="K1038" s="2"/>
    </row>
    <row r="1039" spans="1:11" x14ac:dyDescent="0.25">
      <c r="A1039" s="2"/>
      <c r="J1039" s="110"/>
      <c r="K1039" s="2"/>
    </row>
    <row r="1040" spans="1:11" x14ac:dyDescent="0.25">
      <c r="A1040" s="2"/>
      <c r="J1040" s="110"/>
      <c r="K1040" s="2"/>
    </row>
    <row r="1041" spans="1:11" x14ac:dyDescent="0.25">
      <c r="A1041" s="2"/>
      <c r="J1041" s="110"/>
      <c r="K1041" s="2"/>
    </row>
    <row r="1042" spans="1:11" x14ac:dyDescent="0.25">
      <c r="A1042" s="2"/>
      <c r="J1042" s="110"/>
      <c r="K1042" s="2"/>
    </row>
    <row r="1043" spans="1:11" x14ac:dyDescent="0.25">
      <c r="A1043" s="2"/>
      <c r="J1043" s="110"/>
      <c r="K1043" s="2"/>
    </row>
    <row r="1044" spans="1:11" x14ac:dyDescent="0.25">
      <c r="A1044" s="2"/>
      <c r="J1044" s="110"/>
      <c r="K1044" s="2"/>
    </row>
    <row r="1045" spans="1:11" x14ac:dyDescent="0.25">
      <c r="A1045" s="2"/>
      <c r="J1045" s="110"/>
      <c r="K1045" s="2"/>
    </row>
    <row r="1046" spans="1:11" x14ac:dyDescent="0.25">
      <c r="A1046" s="2"/>
      <c r="J1046" s="110"/>
      <c r="K1046" s="2"/>
    </row>
    <row r="1047" spans="1:11" x14ac:dyDescent="0.25">
      <c r="A1047" s="2"/>
      <c r="J1047" s="110"/>
      <c r="K1047" s="2"/>
    </row>
    <row r="1048" spans="1:11" x14ac:dyDescent="0.25">
      <c r="A1048" s="2"/>
      <c r="J1048" s="110"/>
      <c r="K1048" s="2"/>
    </row>
    <row r="1049" spans="1:11" x14ac:dyDescent="0.25">
      <c r="A1049" s="2"/>
      <c r="J1049" s="110"/>
      <c r="K1049" s="2"/>
    </row>
    <row r="1050" spans="1:11" x14ac:dyDescent="0.25">
      <c r="A1050" s="2"/>
      <c r="J1050" s="110"/>
      <c r="K1050" s="2"/>
    </row>
    <row r="1051" spans="1:11" x14ac:dyDescent="0.25">
      <c r="A1051" s="2"/>
      <c r="J1051" s="110"/>
      <c r="K1051" s="2"/>
    </row>
    <row r="1052" spans="1:11" x14ac:dyDescent="0.25">
      <c r="A1052" s="2"/>
      <c r="J1052" s="110"/>
      <c r="K1052" s="2"/>
    </row>
    <row r="1053" spans="1:11" x14ac:dyDescent="0.25">
      <c r="A1053" s="2"/>
      <c r="J1053" s="110"/>
      <c r="K1053" s="2"/>
    </row>
    <row r="1054" spans="1:11" x14ac:dyDescent="0.25">
      <c r="A1054" s="2"/>
      <c r="J1054" s="110"/>
      <c r="K1054" s="2"/>
    </row>
    <row r="1055" spans="1:11" x14ac:dyDescent="0.25">
      <c r="A1055" s="2"/>
      <c r="J1055" s="110"/>
      <c r="K1055" s="2"/>
    </row>
    <row r="1056" spans="1:11" x14ac:dyDescent="0.25">
      <c r="A1056" s="2"/>
      <c r="J1056" s="110"/>
      <c r="K1056" s="2"/>
    </row>
    <row r="1057" spans="1:11" x14ac:dyDescent="0.25">
      <c r="A1057" s="2"/>
      <c r="J1057" s="110"/>
      <c r="K1057" s="2"/>
    </row>
    <row r="1058" spans="1:11" x14ac:dyDescent="0.25">
      <c r="A1058" s="2"/>
      <c r="J1058" s="110"/>
      <c r="K1058" s="2"/>
    </row>
    <row r="1059" spans="1:11" x14ac:dyDescent="0.25">
      <c r="A1059" s="2"/>
      <c r="J1059" s="110"/>
      <c r="K1059" s="2"/>
    </row>
  </sheetData>
  <mergeCells count="196">
    <mergeCell ref="C157:D157"/>
    <mergeCell ref="C158:I158"/>
    <mergeCell ref="C156:D156"/>
    <mergeCell ref="C188:I189"/>
    <mergeCell ref="E212:G212"/>
    <mergeCell ref="C130:H130"/>
    <mergeCell ref="C134:E134"/>
    <mergeCell ref="F134:I134"/>
    <mergeCell ref="B120:B140"/>
    <mergeCell ref="C139:E139"/>
    <mergeCell ref="B142:B155"/>
    <mergeCell ref="B187:B195"/>
    <mergeCell ref="A142:A155"/>
    <mergeCell ref="C155:E155"/>
    <mergeCell ref="F155:G155"/>
    <mergeCell ref="F153:G153"/>
    <mergeCell ref="G127:H127"/>
    <mergeCell ref="C129:E129"/>
    <mergeCell ref="C141:E141"/>
    <mergeCell ref="C151:E151"/>
    <mergeCell ref="C147:E147"/>
    <mergeCell ref="C154:E154"/>
    <mergeCell ref="F152:G152"/>
    <mergeCell ref="A81:A91"/>
    <mergeCell ref="A100:A105"/>
    <mergeCell ref="B108:B117"/>
    <mergeCell ref="B118:B119"/>
    <mergeCell ref="A118:A119"/>
    <mergeCell ref="C118:I118"/>
    <mergeCell ref="C119:G119"/>
    <mergeCell ref="C125:D125"/>
    <mergeCell ref="B81:B91"/>
    <mergeCell ref="C82:E82"/>
    <mergeCell ref="C83:G83"/>
    <mergeCell ref="C84:E84"/>
    <mergeCell ref="C85:D85"/>
    <mergeCell ref="C87:I87"/>
    <mergeCell ref="C88:H88"/>
    <mergeCell ref="C103:D103"/>
    <mergeCell ref="C104:I104"/>
    <mergeCell ref="E64:F64"/>
    <mergeCell ref="C64:D64"/>
    <mergeCell ref="C95:F95"/>
    <mergeCell ref="F96:I96"/>
    <mergeCell ref="F97:G97"/>
    <mergeCell ref="B106:B107"/>
    <mergeCell ref="C107:G107"/>
    <mergeCell ref="A108:A117"/>
    <mergeCell ref="C109:I110"/>
    <mergeCell ref="C112:H112"/>
    <mergeCell ref="C116:D116"/>
    <mergeCell ref="F98:G98"/>
    <mergeCell ref="E99:F99"/>
    <mergeCell ref="G99:H99"/>
    <mergeCell ref="B100:B105"/>
    <mergeCell ref="C101:I102"/>
    <mergeCell ref="C65:D65"/>
    <mergeCell ref="F78:G78"/>
    <mergeCell ref="C78:D78"/>
    <mergeCell ref="C106:I106"/>
    <mergeCell ref="B92:B94"/>
    <mergeCell ref="C92:G92"/>
    <mergeCell ref="F94:G94"/>
    <mergeCell ref="C80:D80"/>
    <mergeCell ref="J34:K34"/>
    <mergeCell ref="C63:D63"/>
    <mergeCell ref="E63:F63"/>
    <mergeCell ref="F73:G73"/>
    <mergeCell ref="B65:B77"/>
    <mergeCell ref="A65:A77"/>
    <mergeCell ref="C77:E77"/>
    <mergeCell ref="F77:G77"/>
    <mergeCell ref="H26:I26"/>
    <mergeCell ref="J26:K26"/>
    <mergeCell ref="C30:E30"/>
    <mergeCell ref="C31:E31"/>
    <mergeCell ref="C33:I33"/>
    <mergeCell ref="A56:A62"/>
    <mergeCell ref="B56:B62"/>
    <mergeCell ref="C57:H57"/>
    <mergeCell ref="C59:E59"/>
    <mergeCell ref="C60:D60"/>
    <mergeCell ref="C61:D61"/>
    <mergeCell ref="C66:H66"/>
    <mergeCell ref="C71:D71"/>
    <mergeCell ref="C72:D72"/>
    <mergeCell ref="C74:D74"/>
    <mergeCell ref="F75:G75"/>
    <mergeCell ref="A1:K1"/>
    <mergeCell ref="C2:I2"/>
    <mergeCell ref="J2:K2"/>
    <mergeCell ref="C3:I3"/>
    <mergeCell ref="J3:K3"/>
    <mergeCell ref="A4:A8"/>
    <mergeCell ref="B4:B8"/>
    <mergeCell ref="C4:G4"/>
    <mergeCell ref="C5:D5"/>
    <mergeCell ref="C6:G6"/>
    <mergeCell ref="C22:E22"/>
    <mergeCell ref="C23:D23"/>
    <mergeCell ref="A9:A11"/>
    <mergeCell ref="C47:F47"/>
    <mergeCell ref="C48:E48"/>
    <mergeCell ref="C53:E53"/>
    <mergeCell ref="C54:E54"/>
    <mergeCell ref="C55:E55"/>
    <mergeCell ref="C56:D56"/>
    <mergeCell ref="B9:B11"/>
    <mergeCell ref="C10:F10"/>
    <mergeCell ref="A12:A17"/>
    <mergeCell ref="B12:B17"/>
    <mergeCell ref="C16:F16"/>
    <mergeCell ref="B18:B24"/>
    <mergeCell ref="C18:H18"/>
    <mergeCell ref="C21:G21"/>
    <mergeCell ref="H34:I34"/>
    <mergeCell ref="C37:E37"/>
    <mergeCell ref="C38:E38"/>
    <mergeCell ref="C41:I41"/>
    <mergeCell ref="A187:A195"/>
    <mergeCell ref="B178:B186"/>
    <mergeCell ref="C179:I180"/>
    <mergeCell ref="A178:A186"/>
    <mergeCell ref="C177:E177"/>
    <mergeCell ref="F177:G177"/>
    <mergeCell ref="B158:B176"/>
    <mergeCell ref="A158:A176"/>
    <mergeCell ref="C159:H159"/>
    <mergeCell ref="C163:I163"/>
    <mergeCell ref="C172:E172"/>
    <mergeCell ref="F167:G167"/>
    <mergeCell ref="G172:I172"/>
    <mergeCell ref="G173:I173"/>
    <mergeCell ref="C162:D162"/>
    <mergeCell ref="A205:A207"/>
    <mergeCell ref="B205:B207"/>
    <mergeCell ref="E208:F208"/>
    <mergeCell ref="A209:A211"/>
    <mergeCell ref="B209:B211"/>
    <mergeCell ref="A197:A203"/>
    <mergeCell ref="B197:B203"/>
    <mergeCell ref="E204:I204"/>
    <mergeCell ref="E201:H201"/>
    <mergeCell ref="A214:A220"/>
    <mergeCell ref="B214:B220"/>
    <mergeCell ref="D257:H257"/>
    <mergeCell ref="C259:F259"/>
    <mergeCell ref="C260:H260"/>
    <mergeCell ref="C262:H262"/>
    <mergeCell ref="C264:H264"/>
    <mergeCell ref="C267:H267"/>
    <mergeCell ref="A249:A250"/>
    <mergeCell ref="B249:B256"/>
    <mergeCell ref="C253:D253"/>
    <mergeCell ref="C254:F254"/>
    <mergeCell ref="C255:D255"/>
    <mergeCell ref="C256:D256"/>
    <mergeCell ref="C242:E242"/>
    <mergeCell ref="C244:E244"/>
    <mergeCell ref="F247:H247"/>
    <mergeCell ref="C227:E227"/>
    <mergeCell ref="C229:E229"/>
    <mergeCell ref="C237:E237"/>
    <mergeCell ref="C240:E240"/>
    <mergeCell ref="F236:G236"/>
    <mergeCell ref="A308:A309"/>
    <mergeCell ref="B308:B316"/>
    <mergeCell ref="C312:D312"/>
    <mergeCell ref="C313:F313"/>
    <mergeCell ref="C314:D314"/>
    <mergeCell ref="C269:G269"/>
    <mergeCell ref="C271:F271"/>
    <mergeCell ref="C272:G272"/>
    <mergeCell ref="C274:G274"/>
    <mergeCell ref="E284:G284"/>
    <mergeCell ref="F287:G287"/>
    <mergeCell ref="C315:D315"/>
    <mergeCell ref="D316:H316"/>
    <mergeCell ref="C317:E317"/>
    <mergeCell ref="C318:E318"/>
    <mergeCell ref="C320:E320"/>
    <mergeCell ref="C328:E328"/>
    <mergeCell ref="C289:E289"/>
    <mergeCell ref="C291:G291"/>
    <mergeCell ref="C293:G293"/>
    <mergeCell ref="C297:F297"/>
    <mergeCell ref="F305:H305"/>
    <mergeCell ref="C332:E332"/>
    <mergeCell ref="C336:E336"/>
    <mergeCell ref="F341:G341"/>
    <mergeCell ref="C343:E343"/>
    <mergeCell ref="F350:H350"/>
    <mergeCell ref="B354:B364"/>
    <mergeCell ref="C355:I355"/>
    <mergeCell ref="C358:I358"/>
    <mergeCell ref="C361:I36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EARTH CALCULATION</vt:lpstr>
      <vt:lpstr>ABSTRACT (2)</vt:lpstr>
      <vt:lpstr>DETAILED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2022-12-07T13:38:13Z</dcterms:modified>
</cp:coreProperties>
</file>