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2120" windowHeight="8010" activeTab="1"/>
  </bookViews>
  <sheets>
    <sheet name="EARTH CALCULATION" sheetId="1" r:id="rId1"/>
    <sheet name="ABSTRACT" sheetId="2" r:id="rId2"/>
    <sheet name="DETAILED" sheetId="5" r:id="rId3"/>
  </sheets>
  <calcPr calcId="152511"/>
  <fileRecoveryPr autoRecover="0"/>
</workbook>
</file>

<file path=xl/calcChain.xml><?xml version="1.0" encoding="utf-8"?>
<calcChain xmlns="http://schemas.openxmlformats.org/spreadsheetml/2006/main">
  <c r="L29" i="2" l="1"/>
  <c r="C17" i="2" l="1"/>
  <c r="C9" i="2"/>
  <c r="C8" i="2"/>
  <c r="C7" i="2"/>
  <c r="F16" i="5" l="1"/>
  <c r="F18" i="5" s="1"/>
  <c r="F13" i="5"/>
  <c r="F15" i="5" s="1"/>
  <c r="F43" i="5"/>
  <c r="F41" i="5"/>
  <c r="E37" i="5"/>
  <c r="H121" i="5"/>
  <c r="H119" i="5"/>
  <c r="F108" i="5"/>
  <c r="F106" i="5"/>
  <c r="G19" i="5" l="1"/>
  <c r="F44" i="5"/>
  <c r="C46" i="5" s="1"/>
  <c r="F122" i="5"/>
  <c r="F109" i="5"/>
  <c r="C111" i="5" s="1"/>
  <c r="C23" i="5" l="1"/>
  <c r="E85" i="5"/>
  <c r="C125" i="5"/>
  <c r="F138" i="5"/>
  <c r="E145" i="5" s="1"/>
  <c r="M142" i="5" l="1"/>
  <c r="E139" i="5"/>
  <c r="E115" i="5"/>
  <c r="E102" i="5"/>
  <c r="E71" i="5" l="1"/>
  <c r="E70" i="5"/>
  <c r="H99" i="5" l="1"/>
  <c r="C19" i="2" s="1"/>
  <c r="E117" i="5" l="1"/>
  <c r="E104" i="5"/>
  <c r="F28" i="2" l="1"/>
  <c r="C154" i="5" l="1"/>
  <c r="E149" i="5"/>
  <c r="F151" i="5" s="1"/>
  <c r="H145" i="5" l="1"/>
  <c r="E154" i="5" s="1"/>
  <c r="J154" i="5" s="1"/>
  <c r="E125" i="5"/>
  <c r="J125" i="5" s="1"/>
  <c r="J126" i="5" s="1"/>
  <c r="E111" i="5"/>
  <c r="E127" i="5" l="1"/>
  <c r="C23" i="2" s="1"/>
  <c r="J145" i="5"/>
  <c r="J156" i="5" s="1"/>
  <c r="C26" i="2" s="1"/>
  <c r="H71" i="5"/>
  <c r="H58" i="5"/>
  <c r="E58" i="5"/>
  <c r="F9" i="2" l="1"/>
  <c r="H50" i="5" l="1"/>
  <c r="H47" i="5"/>
  <c r="J9" i="5"/>
  <c r="C5" i="2" s="1"/>
  <c r="J171" i="5" l="1"/>
  <c r="C30" i="2" l="1"/>
  <c r="F30" i="2" s="1"/>
  <c r="F5" i="2"/>
  <c r="H33" i="5" l="1"/>
  <c r="H26" i="5"/>
  <c r="C63" i="1" l="1"/>
  <c r="D63" i="1"/>
  <c r="C64" i="1"/>
  <c r="D64" i="1"/>
  <c r="C65" i="1"/>
  <c r="D65" i="1"/>
  <c r="C57" i="1"/>
  <c r="D57" i="1"/>
  <c r="C58" i="1"/>
  <c r="D58" i="1"/>
  <c r="C59" i="1"/>
  <c r="D59" i="1"/>
  <c r="C60" i="1"/>
  <c r="D60" i="1"/>
  <c r="C61" i="1"/>
  <c r="D61" i="1"/>
  <c r="C62" i="1"/>
  <c r="D62" i="1"/>
  <c r="D56" i="1"/>
  <c r="C56" i="1"/>
  <c r="D55" i="1"/>
  <c r="C55" i="1"/>
  <c r="D54" i="1"/>
  <c r="C54" i="1"/>
  <c r="D53" i="1"/>
  <c r="C53" i="1"/>
  <c r="K52" i="1"/>
  <c r="K55" i="1" s="1"/>
  <c r="D52" i="1"/>
  <c r="C52" i="1"/>
  <c r="I51" i="1"/>
  <c r="J52" i="1" s="1"/>
  <c r="C30" i="5"/>
  <c r="D27" i="1"/>
  <c r="D114" i="1" s="1"/>
  <c r="C10" i="1"/>
  <c r="D10" i="1"/>
  <c r="C8" i="1"/>
  <c r="D8" i="1"/>
  <c r="C9" i="1"/>
  <c r="D9" i="1"/>
  <c r="E64" i="1" l="1"/>
  <c r="E59" i="1"/>
  <c r="E63" i="1"/>
  <c r="E56" i="1"/>
  <c r="L52" i="1"/>
  <c r="L55" i="1" s="1"/>
  <c r="E52" i="1"/>
  <c r="E54" i="1"/>
  <c r="E53" i="1"/>
  <c r="E55" i="1"/>
  <c r="E58" i="1"/>
  <c r="E60" i="1"/>
  <c r="E62" i="1"/>
  <c r="E65" i="1"/>
  <c r="E61" i="1"/>
  <c r="E57" i="1"/>
  <c r="D68" i="1"/>
  <c r="J27" i="1"/>
  <c r="E8" i="1"/>
  <c r="E10" i="1"/>
  <c r="E9" i="1"/>
  <c r="E68" i="1" l="1"/>
  <c r="I68" i="1" l="1"/>
  <c r="F72" i="1" s="1"/>
  <c r="J72" i="1" s="1"/>
  <c r="J75" i="1" s="1"/>
  <c r="F19" i="2"/>
  <c r="E87" i="5"/>
  <c r="J58" i="5"/>
  <c r="J59" i="5" s="1"/>
  <c r="C31" i="5"/>
  <c r="C87" i="5" s="1"/>
  <c r="E39" i="5"/>
  <c r="E46" i="5" s="1"/>
  <c r="E31" i="5"/>
  <c r="F7" i="2"/>
  <c r="E23" i="5"/>
  <c r="F17" i="2" l="1"/>
  <c r="J111" i="5"/>
  <c r="J112" i="5" s="1"/>
  <c r="C21" i="2" s="1"/>
  <c r="H87" i="5"/>
  <c r="H61" i="5"/>
  <c r="J62" i="5" s="1"/>
  <c r="H46" i="5"/>
  <c r="H31" i="5"/>
  <c r="H32" i="5" s="1"/>
  <c r="H34" i="5" s="1"/>
  <c r="H23" i="5"/>
  <c r="H24" i="5" s="1"/>
  <c r="H27" i="5" s="1"/>
  <c r="H29" i="5" s="1"/>
  <c r="C12" i="2" l="1"/>
  <c r="F12" i="2" s="1"/>
  <c r="H89" i="5"/>
  <c r="H92" i="5" s="1"/>
  <c r="J71" i="5"/>
  <c r="J70" i="5"/>
  <c r="H48" i="5"/>
  <c r="H52" i="5" s="1"/>
  <c r="F8" i="2"/>
  <c r="H60" i="5"/>
  <c r="J60" i="5" s="1"/>
  <c r="F26" i="2"/>
  <c r="H7" i="5"/>
  <c r="J7" i="5" s="1"/>
  <c r="F87" i="2"/>
  <c r="F86" i="2"/>
  <c r="F85" i="2"/>
  <c r="F84" i="2"/>
  <c r="F83" i="2"/>
  <c r="F82" i="2"/>
  <c r="F81" i="2"/>
  <c r="F80" i="2"/>
  <c r="C7" i="1"/>
  <c r="D7" i="1"/>
  <c r="C11" i="1"/>
  <c r="I104" i="1"/>
  <c r="I103" i="1"/>
  <c r="J103" i="1" s="1"/>
  <c r="I101" i="1"/>
  <c r="J102" i="1" s="1"/>
  <c r="C104" i="1"/>
  <c r="D103" i="1"/>
  <c r="C103" i="1"/>
  <c r="D102" i="1"/>
  <c r="C102" i="1"/>
  <c r="C11" i="2" l="1"/>
  <c r="F11" i="2" s="1"/>
  <c r="C4" i="2"/>
  <c r="F4" i="2" s="1"/>
  <c r="J72" i="5"/>
  <c r="H73" i="5" s="1"/>
  <c r="J73" i="5" s="1"/>
  <c r="F21" i="2"/>
  <c r="F88" i="2"/>
  <c r="E7" i="1"/>
  <c r="J104" i="1"/>
  <c r="H102" i="1"/>
  <c r="E102" i="1"/>
  <c r="E103" i="1"/>
  <c r="C14" i="2" l="1"/>
  <c r="F14" i="2" s="1"/>
  <c r="H75" i="5"/>
  <c r="J75" i="5" s="1"/>
  <c r="K102" i="1"/>
  <c r="L102" i="1" s="1"/>
  <c r="H103" i="1"/>
  <c r="H104" i="1" s="1"/>
  <c r="A104" i="1" s="1"/>
  <c r="D104" i="1" s="1"/>
  <c r="H129" i="5"/>
  <c r="C24" i="2" s="1"/>
  <c r="I5" i="1"/>
  <c r="D6" i="1"/>
  <c r="C6" i="1"/>
  <c r="C15" i="2" l="1"/>
  <c r="F15" i="2" s="1"/>
  <c r="K103" i="1"/>
  <c r="L103" i="1" s="1"/>
  <c r="F23" i="2"/>
  <c r="F24" i="2"/>
  <c r="E104" i="1"/>
  <c r="E105" i="1" s="1"/>
  <c r="D105" i="1"/>
  <c r="K104" i="1"/>
  <c r="L104" i="1" s="1"/>
  <c r="J6" i="1"/>
  <c r="E6" i="1"/>
  <c r="K105" i="1" l="1"/>
  <c r="L105" i="1"/>
  <c r="I107" i="1" s="1"/>
  <c r="E114" i="1" s="1"/>
  <c r="J114" i="1" l="1"/>
  <c r="D11" i="1"/>
  <c r="E11" i="1" s="1"/>
  <c r="E12" i="1" s="1"/>
  <c r="D12" i="1" l="1"/>
  <c r="K6" i="1"/>
  <c r="K9" i="1" s="1"/>
  <c r="L6" i="1" l="1"/>
  <c r="L9" i="1" s="1"/>
  <c r="I12" i="1" s="1"/>
  <c r="F25" i="1" s="1"/>
  <c r="J25" i="1" s="1"/>
  <c r="J28" i="1" s="1"/>
  <c r="F27" i="2" l="1"/>
  <c r="F31" i="2" s="1"/>
</calcChain>
</file>

<file path=xl/sharedStrings.xml><?xml version="1.0" encoding="utf-8"?>
<sst xmlns="http://schemas.openxmlformats.org/spreadsheetml/2006/main" count="413" uniqueCount="186">
  <si>
    <t>Pre work</t>
  </si>
  <si>
    <t>Post work</t>
  </si>
  <si>
    <t xml:space="preserve"> Sqm</t>
  </si>
  <si>
    <t>cum</t>
  </si>
  <si>
    <t>N/A =</t>
  </si>
  <si>
    <t>Cum</t>
  </si>
  <si>
    <t>m</t>
  </si>
  <si>
    <t>Sl. No. Code no.</t>
  </si>
  <si>
    <t>Item Descriptions</t>
  </si>
  <si>
    <t>Quantity</t>
  </si>
  <si>
    <t>Unit</t>
  </si>
  <si>
    <t>Rate (Tk.)</t>
  </si>
  <si>
    <t>Amount (Tk.)</t>
  </si>
  <si>
    <t>Sl. No.</t>
  </si>
  <si>
    <t xml:space="preserve">Description </t>
  </si>
  <si>
    <t>Measurement</t>
  </si>
  <si>
    <t>x</t>
  </si>
  <si>
    <t>Each</t>
  </si>
  <si>
    <t>Nos</t>
  </si>
  <si>
    <t xml:space="preserve"> x</t>
  </si>
  <si>
    <t xml:space="preserve"> =</t>
  </si>
  <si>
    <t>Total=</t>
  </si>
  <si>
    <t>Kg</t>
  </si>
  <si>
    <t>M</t>
  </si>
  <si>
    <t>;</t>
  </si>
  <si>
    <t>Supplying, sizing and placing in position local hard wood bullah such as Sonali gul, Tetul, Jam etc. including all taxes and incidental charges (bullah measured at 1/3rd. length from thick end excluding the bark)
etc. complete as per direction of Engineer in charge.                       
40-680-20:Above  13  cm  to  15  cm</t>
  </si>
  <si>
    <r>
      <rPr>
        <u/>
        <sz val="9"/>
        <color rgb="FFFF0000"/>
        <rFont val="Arial"/>
        <family val="2"/>
      </rPr>
      <t>1</t>
    </r>
    <r>
      <rPr>
        <sz val="9"/>
        <color rgb="FFFF0000"/>
        <rFont val="Arial"/>
        <family val="2"/>
      </rPr>
      <t xml:space="preserve">
40-680
40-680-20
</t>
    </r>
  </si>
  <si>
    <t>Labour charge for driving local hard bullah such as Sonali gul, Tetul, Jam etc. bullah piles on dry land, by monkey hammer etc. complete including charges for all  quipments as per direction of Engineer in charge.                                                                                                        40-690-20:Above  13  cm  to  15  cm</t>
  </si>
  <si>
    <r>
      <rPr>
        <u/>
        <sz val="9"/>
        <color rgb="FFFF0000"/>
        <rFont val="Arial"/>
        <family val="2"/>
      </rPr>
      <t xml:space="preserve">
2</t>
    </r>
    <r>
      <rPr>
        <sz val="9"/>
        <color rgb="FFFF0000"/>
        <rFont val="Arial"/>
        <family val="2"/>
      </rPr>
      <t xml:space="preserve">
40-690
40-690-20
</t>
    </r>
  </si>
  <si>
    <t>Supplying, sizing and placing of barrack bamboo pins and stays of  diameter &gt;= 8.0 cm in position etc. complete as per direction of  Engineer in charge.
40-720-10 :Length: &gt;= 4.5 m to &lt;= 6.0 m.</t>
  </si>
  <si>
    <r>
      <t xml:space="preserve">
</t>
    </r>
    <r>
      <rPr>
        <u/>
        <sz val="9"/>
        <color rgb="FFFF0000"/>
        <rFont val="Arial"/>
        <family val="2"/>
      </rPr>
      <t>3</t>
    </r>
    <r>
      <rPr>
        <sz val="9"/>
        <color rgb="FFFF0000"/>
        <rFont val="Arial"/>
        <family val="2"/>
      </rPr>
      <t xml:space="preserve">
40-720
40-720-10</t>
    </r>
  </si>
  <si>
    <t>Labour charge for driving barrack bamboo pins of diameter &gt;= 8.0 cm, by hammer or monkey hammer, as per direction of Engineer in charge.                                                                                                     
40-730-10:.&gt;= 1.50 m to &lt;= 2.0 m drive, on dry land.</t>
  </si>
  <si>
    <r>
      <rPr>
        <u/>
        <sz val="9"/>
        <color rgb="FFC00000"/>
        <rFont val="Arial"/>
        <family val="2"/>
      </rPr>
      <t xml:space="preserve">
4</t>
    </r>
    <r>
      <rPr>
        <sz val="9"/>
        <color rgb="FFC00000"/>
        <rFont val="Arial"/>
        <family val="2"/>
      </rPr>
      <t xml:space="preserve">
40-730
40-730-10</t>
    </r>
  </si>
  <si>
    <t>Supplying, fitting and fixing of half sawn local hard wood walling pieces, fitted with 20mm. dia bolts and nuts at 1.0m c/c etc. complete as per directoin of Engineer in charge:                                                                                   
40-710-10: 15  cm  to  18  cm  dia</t>
  </si>
  <si>
    <t>5
40-710</t>
  </si>
  <si>
    <t>[For Emergency Work]
Supplying and filling empty gunny/synthetic bags as approved in design &amp; drawing with sand/ earth available at site sewing the end
with sutly, including carrying and placing in position within the site  with supply of all materials as per direction of Engineer in charge.
40-650-30: Capacity : 50 kg (Synthetic bag)</t>
  </si>
  <si>
    <r>
      <rPr>
        <u/>
        <sz val="9"/>
        <color rgb="FFC00000"/>
        <rFont val="Arial"/>
        <family val="2"/>
      </rPr>
      <t xml:space="preserve">
6</t>
    </r>
    <r>
      <rPr>
        <sz val="9"/>
        <color rgb="FFC00000"/>
        <rFont val="Arial"/>
        <family val="2"/>
      </rPr>
      <t xml:space="preserve">
40-650
40-650-30</t>
    </r>
  </si>
  <si>
    <t>M.S Work for reinforcement with Standard deformed bar fy=300 N/mm^2 in RCC works including local handling, cutting,
forging,bending,cleaning and fabrication with supply of deformed M.S. bar in different sizes and bending with 22 to 18 gages G.I. wire etc. complete including the cost of all materials as per direction of Engineer in charge.           
76-115-20:  8mm dia to 30mm dia</t>
  </si>
  <si>
    <r>
      <rPr>
        <u/>
        <sz val="9"/>
        <color rgb="FFC00000"/>
        <rFont val="Arial"/>
        <family val="2"/>
      </rPr>
      <t>7</t>
    </r>
    <r>
      <rPr>
        <sz val="9"/>
        <color rgb="FFC00000"/>
        <rFont val="Arial"/>
        <family val="2"/>
      </rPr>
      <t xml:space="preserve">
76-115
76-115-20
</t>
    </r>
  </si>
  <si>
    <t>Earth work by manual labour in constructing/ resectioning of embankment/ canal bank/ road etc. with clayey soil(minimum 30% clay, 0-40% silt and 0-30% sand) within the initial lead of 30m, and all lifts including throwing the spoils to profiles in layers not exceeding 150mm in thickness, clod breaking upto a maximum size of  100mm, benching the side slopes, stripping/ ploughing the base of embankment and borrow pit area, dug bailing, cutting trees upto 200mm girth, with uprooting stumps, clearing jungles, bailing out water, rough dressing and 150mm cambering at the centre of the crest etc. complete as per specification and direction of Engineer in charge.
16-110-10 : 0 to 3 m height.</t>
  </si>
  <si>
    <r>
      <rPr>
        <u/>
        <sz val="9"/>
        <color rgb="FFC00000"/>
        <rFont val="Arial"/>
        <family val="2"/>
      </rPr>
      <t>8</t>
    </r>
    <r>
      <rPr>
        <sz val="9"/>
        <color rgb="FFC00000"/>
        <rFont val="Arial"/>
        <family val="2"/>
      </rPr>
      <t xml:space="preserve">
16-110
16-110-10</t>
    </r>
  </si>
  <si>
    <t xml:space="preserve">Abstract cost of Estimate for Emergency temporary protective work at left bank of Mongla - Ghasiakhali Channel from km 0.600 to km 0.700 = 100m to protect Rampal Upazila Council and adjacent area in Upazila Rampal, Dist. Bagerhat  under NDR Budget under Bagerhat O&amp;M Division, BWDB, Bagerhat, during the year  2019-2020. </t>
  </si>
  <si>
    <t>1/                                                 04-180</t>
  </si>
  <si>
    <t>Site preparation by manually removing all miscellaneous objectional materials from entire site and removing soil upto 15cm depth including uprooting stumps, jungle clearing, levelling dressing etc. complete as per direction of Engineer in charge.</t>
  </si>
  <si>
    <t>sqm</t>
  </si>
  <si>
    <t>Area =</t>
  </si>
  <si>
    <r>
      <rPr>
        <u/>
        <sz val="9"/>
        <rFont val="Arial"/>
        <family val="2"/>
      </rPr>
      <t>1</t>
    </r>
    <r>
      <rPr>
        <sz val="9"/>
        <rFont val="Arial"/>
        <family val="2"/>
      </rPr>
      <t xml:space="preserve">
04-180
</t>
    </r>
  </si>
  <si>
    <t xml:space="preserve">Manufacturing and supplying C.C. blocks in leanest mix. 1:2:4 with cement, sand (FM&gt;=2.0) and Stone Chips (40mm down graded) to attain a 28 days cylinder strength of 18 N/mm² including grading, washing stone chips, mixing, laying in forms, onsolidation, curing for at least 21 days, including preparation of platform, shuttering and stacking in measurable stacks etc.  omplete including supply of all materials (steel shutter to be used) as per direction of Engineer in charge.
</t>
  </si>
  <si>
    <t>A) 40-230-25</t>
  </si>
  <si>
    <t>Block Size: 45cmx45cmx45cm.</t>
  </si>
  <si>
    <t>per cum</t>
  </si>
  <si>
    <t xml:space="preserve"> 60 % of</t>
  </si>
  <si>
    <t>Per block volume =</t>
  </si>
  <si>
    <t>No of block =</t>
  </si>
  <si>
    <t>Manufacturing and supplying C.C. blocks in leanest mix. 1:2:4 with cement, sand (FM&gt;=2.0) and Stone Chips (40mm down graded) to attain a 28 days cylinder strength of 18 N/mm² including grading, washing stone chips, mixing, laying in forms, onsolidation, curing for at least 21 days, including preparation of platform, shuttering and stacking in measurable stacks etc.  omplete including supply of all materials (steel shutter to be used) as per direction of Engineer in charge.</t>
  </si>
  <si>
    <t xml:space="preserve"> 40 % of</t>
  </si>
  <si>
    <t>B) 40-230-45</t>
  </si>
  <si>
    <t>Block Size: 35cmx35cmx35cm.</t>
  </si>
  <si>
    <t>Slope =</t>
  </si>
  <si>
    <t>Top width =</t>
  </si>
  <si>
    <t>Within 200 m.</t>
  </si>
  <si>
    <t>A) 40-270-10</t>
  </si>
  <si>
    <t>45x45x45=</t>
  </si>
  <si>
    <t>35x35x35=</t>
  </si>
  <si>
    <t>B) 40-270-20</t>
  </si>
  <si>
    <t>200 m to 500 m.</t>
  </si>
  <si>
    <t>B) 40-280-20</t>
  </si>
  <si>
    <t>Volume =</t>
  </si>
  <si>
    <t>Length =</t>
  </si>
  <si>
    <t>"[Dumping with Barge &amp; Total Station]
Filling and dumping of geo-textile bags of different sizes and capacity at project/work site, protecting from UV ray or any other damages,
filling with sand (dry and minimum 80% sand must be retained on sieve no 100), sewing along one transverse (top) side after filling, staking in measurable/countable stakes, marking with synthetic enamel paint during counting, dumping from properly positioned and anchored flat top barge/pontoon over an area as per drawing,
maintaining &amp; recording the dumping position of the barge/pontoon uning total station including loading, unloading, sequential piling of geo-bags on the dumping edge of barge/pontoon, cost of all materials &amp; equipments and its mobilization, labour, incidental charges, etc. complete as per technical specification, approved design and direction of Engineer in charge.
[fill volume and weight will be measured after filling with dry sand]"</t>
  </si>
  <si>
    <t>Quantity same as geo-bag =</t>
  </si>
  <si>
    <t>Supplying and laying sand as filter layers as per specific size ranges
and gradation including preparation of surface, compacting in layer
etc. complete with supply of all materials and as per direction of
Engineer in charge.</t>
  </si>
  <si>
    <t>40-550-30</t>
  </si>
  <si>
    <t>FM : 1.0 to 1.5</t>
  </si>
  <si>
    <t>Supplying and laying sand as filter layers as per specific size ranges and gradation including preparation of surface, compacting in layer
etc. complete with supply of all materials and as per direction of Engineer in charge.</t>
  </si>
  <si>
    <t>Supplying and laying dry 1st class or pick jhama chips as filter in two layers (top and bottom) as per specific size, range and gradation, including breaking chips, grading, preparation of surface, compacting each layer etc. complete with supply of all materials and as per direction of Engineer in charge:</t>
  </si>
  <si>
    <t>Well graded between 40mm to 20mm size.</t>
  </si>
  <si>
    <t>Well graded between 20mm to 5mm size.
(Combination of sub-item 10 &amp; 30 or 20 &amp; 30 shall be used)</t>
  </si>
  <si>
    <t>A)40-520-20</t>
  </si>
  <si>
    <t>B)40-520-30</t>
  </si>
  <si>
    <t>same as quantity =</t>
  </si>
  <si>
    <t>40-500-40</t>
  </si>
  <si>
    <t>Mass =&gt;400 gm/m², thickness(Under 2 kpa pressure) =&gt;3.00 mm,
EoS&lt;=0.08mm, strip tensile strength =&gt;23 kn/m, grab strength
=&gt;1500 N, CBR puncture resistance =&gt;3800 N</t>
  </si>
  <si>
    <t>Mass =&gt;400 gm/m², thickness(Under 2 kpa pressure) =&gt;3.00 mm, EoS&lt;=0.08mm, strip tensile strength =&gt;23 kn/m, grab strength
=&gt;1500 N, CBR puncture resistance =&gt;3800 N.</t>
  </si>
  <si>
    <t>Lapping</t>
  </si>
  <si>
    <t>Roll =</t>
  </si>
  <si>
    <t>No of part =</t>
  </si>
  <si>
    <t>Vol =</t>
  </si>
  <si>
    <t>Toe portion</t>
  </si>
  <si>
    <t>As per attached calculation sheet =</t>
  </si>
  <si>
    <t xml:space="preserve">Earth work in cutting and filling of eroded bank of river, channel etc. to design slope, including levelling, dressing and compacting the earth
in 150mm layers and preparation of the base for bank protection work and use the excess material for filling the ditches on the bank within 50 m or specified in the drawing, if no ditches to be filled then excess material shall be disposed of at least 100 m from the bank line on C/S etc. complete as per direction of Engineer in charge. </t>
  </si>
  <si>
    <t>Vol</t>
  </si>
  <si>
    <t>Total</t>
  </si>
  <si>
    <t>Earth Calculation for Protective work along the Right Bank of Boleswar River from km 22.200 to km 25.300 ; Total = 3.100 km Gabtola to Bogi under Polder No. 35/1,  Upazila - Morrelganj, District- Bagerhat under Bagerhat O&amp;M Division, BWDB, Bagerhat.</t>
  </si>
  <si>
    <t>Synthetic bag/Ganny bag</t>
  </si>
  <si>
    <t>No of bag</t>
  </si>
  <si>
    <t>cum per bag</t>
  </si>
  <si>
    <t>Supplying of geo-textile bags (empty) of different sizes and capacity at project/work site, making the bag with standard Geo-Textile fabric (100% Polypropylene Fabric, mass&gt;= 400gm/m², unit weight : 855 Kg/m3 to 946 Kg/m3, EOS&lt;=0.075 mm) and sewing in accordance with the detailed drawing and Technical Specifications included in the Tender Document and Schedule of Rates of BWDB, protecting the geo-textile bags form UV ray or any other damages including cost of all materials, labours, incidental charges etc. complete as per direction of Engineer in charge.</t>
  </si>
  <si>
    <t>70 % of =</t>
  </si>
  <si>
    <t>30% of =</t>
  </si>
  <si>
    <r>
      <rPr>
        <u/>
        <sz val="9"/>
        <rFont val="Arial"/>
        <family val="2"/>
      </rPr>
      <t>2</t>
    </r>
    <r>
      <rPr>
        <sz val="9"/>
        <rFont val="Arial"/>
        <family val="2"/>
      </rPr>
      <t xml:space="preserve">
16-100
</t>
    </r>
  </si>
  <si>
    <t>Erection of bamboo profile with full bamboo posts and pegs not less than 60mm in diameter and coir strings etc. complete as per direction
of Engineer in charge.</t>
  </si>
  <si>
    <t>2/                                                 04-180</t>
  </si>
  <si>
    <t>No of profile =</t>
  </si>
  <si>
    <t>Total No of block =</t>
  </si>
  <si>
    <t>70% of  =</t>
  </si>
  <si>
    <t>28-120-20</t>
  </si>
  <si>
    <t>With 25mm down graded stone chips.</t>
  </si>
  <si>
    <t>Block Size: 40cmx40cmx20cm.</t>
  </si>
  <si>
    <t xml:space="preserve">Surface Area of a block </t>
  </si>
  <si>
    <t xml:space="preserve">Edging block </t>
  </si>
  <si>
    <t>÷</t>
  </si>
  <si>
    <t>nos</t>
  </si>
  <si>
    <t>Total no. of block</t>
  </si>
  <si>
    <t>C) 40-230-40</t>
  </si>
  <si>
    <t>Labour charge for protective works in laying CC blocks of different sizes including preparation of base, watering and ramming of base etc. complete as per direction of Engineer in charge.</t>
  </si>
  <si>
    <t>40x40x20</t>
  </si>
  <si>
    <t>40-320-15</t>
  </si>
  <si>
    <t>Geo-bag; inner size:1100mmx850mm, outer size:1150mmx900mm,
geo-fabric th.=&gt;3.0mm, Fill Vol: 0.1333cum; wt: 200kg</t>
  </si>
  <si>
    <t xml:space="preserve"> @ 0.1333 cum per bag</t>
  </si>
  <si>
    <t>Geo-bag; inner size:1100mmx850mm, outer size:1150mmx900mm,,
Fill Vol: 0.1333cum; wt: 200kg</t>
  </si>
  <si>
    <t>40-330-15</t>
  </si>
  <si>
    <t>50% of</t>
  </si>
  <si>
    <t>Total length</t>
  </si>
  <si>
    <t>Supplying and placing non-woven needle punched type geotextile fabric (100% Polypropylene Fabric, unit weight : 855 Kg/m3 to 946
Kg/m3) as filter materials of elongation at maximum force machine direction (MD) &gt;=60% and &lt;= 100 % , elongation at maximum force (CMD) =&gt; 40% and &lt;= 100% ,horizontal and vertical permeability (under 2 kn/m² pressure)=&gt;2x10E-3 m/sec. for effective erosion protection in hydraulic  structures/river training works including local handling, placing in position, providing machine seamed joints (with 100% polypropylene or nylon thread) or 35cm lap in dry condition or minimum 100cm lap under water including protecting the geotextile
material from UV ray and from any other damages including supply of all materials, labours, equipment’s etc. complete as per direction of Engineer in charge.
(Geotextile delivered at site should be certified by ISO and clearly labelled with brand name and grade printed at regular intervals across
the body of the fabric).</t>
  </si>
  <si>
    <t>Supplying of geo-textile bags (empty) of different sizes and capacity at project/work site, making the bag with standard Geo-Textile fabric (100% Polypropylene Fabric, mass&gt;= 400gm/m², unit weight : 855
Kg/m3 to 946 Kg/m3,  OS&lt;=0.075 mm) and sewing in accordance with the detailed drawing and Technical Specifications included in the
Tender Document and Schedule of Rates of BWDB, protecting the geo-textile bags form UV ray or any other damages including cost of all materials, labours, incidental charges etc. complete as per direction of Engineer in charge.
.</t>
  </si>
  <si>
    <t>Geo-bag;                                  inner size:1100mmx850mm,            outer size:1150mmx900mm,
geo-fabric th.=&gt;3.0mm, Fill Vol: 0.1333cum; wt: 200kg</t>
  </si>
  <si>
    <t>Earth work in excavation of foundation trenches in all kinds of soils including levelling, dressing, placing, removal of spoils to a safedistance with initial lead of 30m and lift of 1.5m as per direction of Engineer in charge.</t>
  </si>
  <si>
    <t>Cement concrete work in leanest mix. 1:3:6 with sand of FM&gt;=1.5, in foundation or floor including breaking, screening, grading and washing aggregates with clear water, mixing, laying in position, consolidation to levels, curing, including supply of all materials,excluding the cost of formworks etc. complete as per direction of Engineer in charge.</t>
  </si>
  <si>
    <t>Cement concrete work in leanest mix. 1:3:6 with sand of FM&gt;=1.5, in foundation or floor including breaking, screening, grading and
washing aggregates with clear water, mixing, laying in position,
consolidation to levels, curing, including supply of all materials,
excluding the cost of formworks etc. complete as per direction of
Engineer in charge.</t>
  </si>
  <si>
    <t>16-500</t>
  </si>
  <si>
    <t>Earth work in excavation of foundation trenches in all kinds of soils including levelling, dressing, placing, removal of spoils to a safe distance with initial lead of 30m and lift of 1.5m as per direction of Engineer in charge.</t>
  </si>
  <si>
    <t>"[Dumping with Barge &amp; Total Station]
Filling and dumping of geo-textile bags of different sizes and capacity at project/work site, protecting from UV ray or any other damages, filling with sand (dry and minimum 80% sand must be retained on sieve no 100), sewing along one transverse (top) side after filling, staking in measurable/countable stakes, marking with synthetic enamel paint during counting, dumping from properly positioned and anchored flat top barge/pontoon over an area as per drawing, maintaining &amp; recording the dumping position of the barge/pontoon uning total station including loading, unloading, sequential piling of geo-bags on the dumping edge of barge/pontoon, cost of all materials &amp; equipments and its mobilization, labour, incidental charges, etc. complete as per technical specification, approved design and direction of Engineer in charge.
[fill volume and weight will be measured after filling with dry sand]"</t>
  </si>
  <si>
    <t>A2 to B2</t>
  </si>
  <si>
    <t xml:space="preserve">3
40-230
</t>
  </si>
  <si>
    <t xml:space="preserve">4
40-270
</t>
  </si>
  <si>
    <t>6
40-320</t>
  </si>
  <si>
    <r>
      <rPr>
        <u/>
        <sz val="9"/>
        <rFont val="Arial"/>
        <family val="2"/>
      </rPr>
      <t xml:space="preserve">
7</t>
    </r>
    <r>
      <rPr>
        <sz val="9"/>
        <rFont val="Arial"/>
        <family val="2"/>
      </rPr>
      <t xml:space="preserve">
40-330
</t>
    </r>
  </si>
  <si>
    <r>
      <rPr>
        <u/>
        <sz val="9"/>
        <rFont val="Arial"/>
        <family val="2"/>
      </rPr>
      <t xml:space="preserve">
8</t>
    </r>
    <r>
      <rPr>
        <sz val="9"/>
        <rFont val="Arial"/>
        <family val="2"/>
      </rPr>
      <t xml:space="preserve">
40-550
</t>
    </r>
  </si>
  <si>
    <r>
      <rPr>
        <u/>
        <sz val="9"/>
        <rFont val="Arial"/>
        <family val="2"/>
      </rPr>
      <t xml:space="preserve">
9</t>
    </r>
    <r>
      <rPr>
        <sz val="9"/>
        <rFont val="Arial"/>
        <family val="2"/>
      </rPr>
      <t xml:space="preserve">
40-520
</t>
    </r>
  </si>
  <si>
    <r>
      <rPr>
        <u/>
        <sz val="9"/>
        <rFont val="Arial"/>
        <family val="2"/>
      </rPr>
      <t xml:space="preserve">
10</t>
    </r>
    <r>
      <rPr>
        <sz val="9"/>
        <rFont val="Arial"/>
        <family val="2"/>
      </rPr>
      <t xml:space="preserve">
40-500
</t>
    </r>
  </si>
  <si>
    <t>Supplying and placing non-woven needle punched type geotextile fabric (100% Polypropylene Fabric, unit weight : 855 Kg/m3 to 946 Kg/m3) as filter materials of elongation at maximum force machine direction (MD) &gt;=60% and &lt;= 100 % , elongation at maximum force (CMD) =&gt; 40% and &lt;= 100% ,horizontal and vertical permeability (under 2 kn/m² pressure)=&gt;2x10E-3 m/sec. for effective erosion
protection in hydraulic structures/river training works including local handling, placing in position, providing machine seamed joints (with 100% polypropylene or nylon thread) or 35cm lap in dry condition or minimum 100cm lap under water including protecting the geotextilematerial from UV ray and from any other damages including supply of all materials, labours, equipment’s etc. complete as per direction of Engineer in charge.
(Geotextile delivered at site should be certified by ISO and clearly labelled with brand name and grade printed at regular intervals across
the body of the fabric).</t>
  </si>
  <si>
    <r>
      <rPr>
        <u/>
        <sz val="9"/>
        <rFont val="Arial"/>
        <family val="2"/>
      </rPr>
      <t xml:space="preserve">
11</t>
    </r>
    <r>
      <rPr>
        <sz val="9"/>
        <rFont val="Arial"/>
        <family val="2"/>
      </rPr>
      <t xml:space="preserve">
40-920
</t>
    </r>
  </si>
  <si>
    <t xml:space="preserve">Detailed  Estimate of D/S End Termination at khaolia (Gabtola)  in Morrelgonj Upazila, District : Bagerhat Under Bagerhat O&amp;M Division, BWDB, Bagerhat. </t>
  </si>
  <si>
    <t>Erection of bamboo profile with full bamboo posts and pegs not less than 60mm in diameter and coir strings etc. complete as per direction of Engineer in charge.</t>
  </si>
  <si>
    <t xml:space="preserve">Labour charge for protective works in laying stone/hard rock/ boulders of different sizes from 15cm to 50 cm including preparation of base and levelling, dressing etc. complete as per direction of Engineer in charge.
</t>
  </si>
  <si>
    <t>A) 40-280-10</t>
  </si>
  <si>
    <t xml:space="preserve">3                    40-230                         </t>
  </si>
  <si>
    <t>4                                          40-270</t>
  </si>
  <si>
    <t>5                                          40-280</t>
  </si>
  <si>
    <r>
      <rPr>
        <u/>
        <sz val="9"/>
        <rFont val="Times New Roman"/>
        <family val="1"/>
      </rPr>
      <t xml:space="preserve">11
</t>
    </r>
    <r>
      <rPr>
        <sz val="9"/>
        <rFont val="Times New Roman"/>
        <family val="1"/>
      </rPr>
      <t xml:space="preserve">40-920
</t>
    </r>
  </si>
  <si>
    <t>6                                         40-320</t>
  </si>
  <si>
    <t>7                    40-330</t>
  </si>
  <si>
    <r>
      <rPr>
        <u/>
        <sz val="9"/>
        <rFont val="Times New Roman"/>
        <family val="1"/>
      </rPr>
      <t xml:space="preserve">8
</t>
    </r>
    <r>
      <rPr>
        <sz val="9"/>
        <rFont val="Times New Roman"/>
        <family val="1"/>
      </rPr>
      <t xml:space="preserve">40-550
</t>
    </r>
  </si>
  <si>
    <r>
      <rPr>
        <u/>
        <sz val="9"/>
        <rFont val="Times New Roman"/>
        <family val="1"/>
      </rPr>
      <t xml:space="preserve">9
</t>
    </r>
    <r>
      <rPr>
        <sz val="9"/>
        <rFont val="Times New Roman"/>
        <family val="1"/>
      </rPr>
      <t xml:space="preserve">40-520
</t>
    </r>
  </si>
  <si>
    <r>
      <rPr>
        <u/>
        <sz val="9"/>
        <rFont val="Times New Roman"/>
        <family val="1"/>
      </rPr>
      <t xml:space="preserve">10
</t>
    </r>
    <r>
      <rPr>
        <sz val="9"/>
        <rFont val="Times New Roman"/>
        <family val="1"/>
      </rPr>
      <t xml:space="preserve">40-500
</t>
    </r>
  </si>
  <si>
    <t xml:space="preserve">5
40-280
</t>
  </si>
  <si>
    <t>0.2+0.2+1.2+5.59+0.45+1.35+1=</t>
  </si>
  <si>
    <t>30+4.1+(1.35+35)/2</t>
  </si>
  <si>
    <t>Radius</t>
  </si>
  <si>
    <t>length</t>
  </si>
  <si>
    <t>Length</t>
  </si>
  <si>
    <t>30+4.5+1.35+35/2</t>
  </si>
  <si>
    <t>Inner Curve length</t>
  </si>
  <si>
    <t>Outer Curve length</t>
  </si>
  <si>
    <t>Average Length</t>
  </si>
  <si>
    <t>2*3.142*30*60/360</t>
  </si>
  <si>
    <t>2*3.142*(30+5)*60/360</t>
  </si>
  <si>
    <t>Average curve  Length</t>
  </si>
  <si>
    <t>=</t>
  </si>
  <si>
    <t>Outer Curve length =</t>
  </si>
  <si>
    <t>Inner Curve length =</t>
  </si>
  <si>
    <t xml:space="preserve"> Curve  Length</t>
  </si>
  <si>
    <t>Chainage km 2.000 to chainage km 4.500         RL= 2.5 m, Slope 1:2</t>
  </si>
  <si>
    <t>Inner radius</t>
  </si>
  <si>
    <t>Inner curve length</t>
  </si>
  <si>
    <t>Outer radius</t>
  </si>
  <si>
    <t>Outer curve length</t>
  </si>
  <si>
    <t>Average length</t>
  </si>
  <si>
    <t>2*3.142*35*60/360</t>
  </si>
  <si>
    <t>2*3.142*71.35*60/360</t>
  </si>
  <si>
    <t>14                     28-120</t>
  </si>
  <si>
    <t>Earth work in cutting and filling of eroded bank of river, channel etc. to design slope, including levelling, dressing and compacting the earth in 150mm layers and preparation of the base for bank protection work and use the excess material for filling the ditches on the bank within 50 m or specified in the drawing, if no ditches to be filled then excess material shall be disposed of at least 100 m from the bank line on C/S etc. complete as per direction of Engineer in charge.</t>
  </si>
  <si>
    <t xml:space="preserve">13
28-120
</t>
  </si>
  <si>
    <t>12    
16-500</t>
  </si>
  <si>
    <t xml:space="preserve">Abstract cost of  D/S End Termination at Khaolia (Gabtola),  Morrelganj ferry ghat area,   U/S and D/S End Termination at Ghasiakhali; Upazila: Morrelgonj ; District : Bagerhat under Bagerhat O&amp;M Division, BWDB, Bagerhat. </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</si>
</sst>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00"/>
    <numFmt numFmtId="165" formatCode="0.0000"/>
  </numFmts>
  <fonts count="33" x14ac:knownFonts="1">
    <font>
      <sz val="11"/>
      <color theme="1"/>
      <name val="Calibri"/>
      <family val="2"/>
      <scheme val="minor"/>
    </font>
    <font>
      <sz val="10"/>
      <name val="Times New Roman"/>
      <family val="1"/>
    </font>
    <font>
      <b/>
      <sz val="11"/>
      <color theme="1"/>
      <name val="Times New Roman"/>
      <family val="1"/>
    </font>
    <font>
      <sz val="11"/>
      <color theme="1"/>
      <name val="Times New Roman"/>
      <family val="1"/>
    </font>
    <font>
      <u/>
      <sz val="11"/>
      <color theme="1"/>
      <name val="Times New Roman"/>
      <family val="1"/>
    </font>
    <font>
      <b/>
      <sz val="8"/>
      <color indexed="8"/>
      <name val="Times New Roman"/>
      <family val="1"/>
    </font>
    <font>
      <b/>
      <sz val="9"/>
      <color indexed="8"/>
      <name val="Times New Roman"/>
      <family val="1"/>
    </font>
    <font>
      <b/>
      <sz val="10"/>
      <color indexed="8"/>
      <name val="Times New Roman"/>
      <family val="1"/>
    </font>
    <font>
      <sz val="10"/>
      <name val="Arial"/>
      <family val="2"/>
    </font>
    <font>
      <sz val="9"/>
      <color indexed="8"/>
      <name val="Times New Roman"/>
      <family val="1"/>
    </font>
    <font>
      <sz val="9"/>
      <name val="Times New Roman"/>
      <family val="1"/>
    </font>
    <font>
      <b/>
      <sz val="9"/>
      <name val="Arial"/>
      <family val="2"/>
    </font>
    <font>
      <b/>
      <sz val="10"/>
      <name val="Times New Roman"/>
      <family val="1"/>
    </font>
    <font>
      <sz val="9"/>
      <name val="Arial"/>
      <family val="2"/>
    </font>
    <font>
      <b/>
      <sz val="11"/>
      <name val="Times New Roman"/>
      <family val="1"/>
    </font>
    <font>
      <sz val="9"/>
      <color rgb="FFFF0000"/>
      <name val="Times New Roman"/>
      <family val="1"/>
    </font>
    <font>
      <sz val="9"/>
      <color rgb="FFFF0000"/>
      <name val="Arial"/>
      <family val="2"/>
    </font>
    <font>
      <sz val="9"/>
      <color theme="1"/>
      <name val="Calibri"/>
      <family val="2"/>
      <scheme val="minor"/>
    </font>
    <font>
      <u/>
      <sz val="9"/>
      <name val="Arial"/>
      <family val="2"/>
    </font>
    <font>
      <u/>
      <sz val="9"/>
      <color rgb="FFFF0000"/>
      <name val="Arial"/>
      <family val="2"/>
    </font>
    <font>
      <sz val="9"/>
      <name val="Calibri"/>
      <family val="2"/>
    </font>
    <font>
      <sz val="9"/>
      <color rgb="FFC00000"/>
      <name val="Arial"/>
      <family val="2"/>
    </font>
    <font>
      <u/>
      <sz val="9"/>
      <color rgb="FFC00000"/>
      <name val="Arial"/>
      <family val="2"/>
    </font>
    <font>
      <sz val="9"/>
      <color rgb="FFC00000"/>
      <name val="Times New Roman"/>
      <family val="1"/>
    </font>
    <font>
      <sz val="8"/>
      <name val="Times New Roman"/>
      <family val="1"/>
    </font>
    <font>
      <sz val="8"/>
      <color indexed="8"/>
      <name val="Times New Roman"/>
      <family val="1"/>
    </font>
    <font>
      <u/>
      <sz val="9"/>
      <name val="Times New Roman"/>
      <family val="1"/>
    </font>
    <font>
      <sz val="11"/>
      <color rgb="FFFF0000"/>
      <name val="Calibri"/>
      <family val="2"/>
      <scheme val="minor"/>
    </font>
    <font>
      <sz val="11"/>
      <color rgb="FFFF0000"/>
      <name val="Times New Roman"/>
      <family val="1"/>
    </font>
    <font>
      <sz val="9"/>
      <color indexed="8"/>
      <name val="Calibri"/>
      <family val="2"/>
    </font>
    <font>
      <sz val="10"/>
      <color theme="1"/>
      <name val="Times New Roman"/>
      <family val="1"/>
    </font>
    <font>
      <sz val="10"/>
      <color indexed="8"/>
      <name val="Times New Roman"/>
      <family val="1"/>
    </font>
    <font>
      <sz val="11"/>
      <name val="Times New Roman"/>
      <family val="1"/>
    </font>
  </fonts>
  <fills count="3">
    <fill>
      <patternFill patternType="none"/>
    </fill>
    <fill>
      <patternFill patternType="gray125"/>
    </fill>
    <fill>
      <patternFill patternType="solid">
        <fgColor indexed="22"/>
        <bgColor indexed="64"/>
      </patternFill>
    </fill>
  </fills>
  <borders count="16">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s>
  <cellStyleXfs count="1">
    <xf numFmtId="0" fontId="0" fillId="0" borderId="0"/>
  </cellStyleXfs>
  <cellXfs count="362">
    <xf numFmtId="0" fontId="0" fillId="0" borderId="0" xfId="0"/>
    <xf numFmtId="0" fontId="1" fillId="0" borderId="0" xfId="0" applyFont="1" applyAlignment="1">
      <alignment horizontal="center" vertical="top" wrapText="1"/>
    </xf>
    <xf numFmtId="0" fontId="3" fillId="0" borderId="0" xfId="0" applyFont="1"/>
    <xf numFmtId="0" fontId="2" fillId="0" borderId="0" xfId="0" applyFont="1" applyAlignment="1">
      <alignment horizontal="center"/>
    </xf>
    <xf numFmtId="2" fontId="3" fillId="0" borderId="0" xfId="0" applyNumberFormat="1" applyFont="1"/>
    <xf numFmtId="2" fontId="2" fillId="0" borderId="0" xfId="0" applyNumberFormat="1" applyFont="1"/>
    <xf numFmtId="0" fontId="4" fillId="0" borderId="0" xfId="0" applyFont="1"/>
    <xf numFmtId="0" fontId="3" fillId="0" borderId="1" xfId="0" applyFont="1" applyBorder="1"/>
    <xf numFmtId="0" fontId="5" fillId="0" borderId="0" xfId="0" applyFont="1" applyBorder="1" applyAlignment="1">
      <alignment horizontal="right" vertical="top" wrapText="1"/>
    </xf>
    <xf numFmtId="2" fontId="6" fillId="0" borderId="0" xfId="0" applyNumberFormat="1" applyFont="1" applyBorder="1" applyAlignment="1">
      <alignment horizontal="center" vertical="top" wrapText="1"/>
    </xf>
    <xf numFmtId="0" fontId="3" fillId="0" borderId="0" xfId="0" applyFont="1" applyBorder="1" applyAlignment="1">
      <alignment vertical="top" wrapText="1"/>
    </xf>
    <xf numFmtId="0" fontId="3" fillId="0" borderId="0" xfId="0" applyFont="1" applyAlignment="1">
      <alignment vertical="top" wrapText="1"/>
    </xf>
    <xf numFmtId="0" fontId="7" fillId="0" borderId="2" xfId="0" applyFont="1" applyBorder="1" applyAlignment="1">
      <alignment horizontal="center" vertical="top" wrapText="1"/>
    </xf>
    <xf numFmtId="0" fontId="9" fillId="0" borderId="8" xfId="0" applyFont="1" applyBorder="1" applyAlignment="1">
      <alignment horizontal="center" vertical="top" wrapText="1"/>
    </xf>
    <xf numFmtId="164" fontId="2" fillId="0" borderId="0" xfId="0" applyNumberFormat="1" applyFont="1" applyAlignment="1">
      <alignment horizontal="center"/>
    </xf>
    <xf numFmtId="0" fontId="0" fillId="0" borderId="0" xfId="0" applyAlignment="1">
      <alignment vertical="top" wrapText="1"/>
    </xf>
    <xf numFmtId="0" fontId="0" fillId="0" borderId="0" xfId="0" applyAlignment="1">
      <alignment horizontal="right" vertical="top" wrapText="1"/>
    </xf>
    <xf numFmtId="0" fontId="0" fillId="0" borderId="0" xfId="0" applyAlignment="1">
      <alignment horizontal="left" vertical="top" wrapText="1"/>
    </xf>
    <xf numFmtId="0" fontId="10" fillId="0" borderId="2" xfId="0" applyFont="1" applyBorder="1" applyAlignment="1">
      <alignment horizontal="justify" vertical="top" wrapText="1"/>
    </xf>
    <xf numFmtId="0" fontId="7" fillId="0" borderId="3" xfId="0" applyFont="1" applyBorder="1" applyAlignment="1">
      <alignment horizontal="center" vertical="top" wrapText="1"/>
    </xf>
    <xf numFmtId="2" fontId="9" fillId="0" borderId="10" xfId="0" applyNumberFormat="1" applyFont="1" applyBorder="1" applyAlignment="1">
      <alignment horizontal="right" vertical="top" wrapText="1"/>
    </xf>
    <xf numFmtId="0" fontId="9" fillId="0" borderId="1" xfId="0" applyFont="1" applyBorder="1" applyAlignment="1">
      <alignment horizontal="left" vertical="top" wrapText="1"/>
    </xf>
    <xf numFmtId="0" fontId="9" fillId="0" borderId="9" xfId="0" applyFont="1" applyBorder="1" applyAlignment="1">
      <alignment horizontal="center" vertical="top" wrapText="1"/>
    </xf>
    <xf numFmtId="0" fontId="9" fillId="0" borderId="8" xfId="0" applyFont="1" applyBorder="1" applyAlignment="1">
      <alignment vertical="top" wrapText="1"/>
    </xf>
    <xf numFmtId="0" fontId="9" fillId="0" borderId="14" xfId="0" applyFont="1" applyBorder="1" applyAlignment="1">
      <alignment horizontal="left" vertical="top" wrapText="1"/>
    </xf>
    <xf numFmtId="2" fontId="9" fillId="0" borderId="13" xfId="0" applyNumberFormat="1" applyFont="1" applyBorder="1" applyAlignment="1">
      <alignment horizontal="right" vertical="top" wrapText="1"/>
    </xf>
    <xf numFmtId="0" fontId="9" fillId="0" borderId="0" xfId="0" applyFont="1" applyBorder="1" applyAlignment="1">
      <alignment horizontal="left" vertical="top" wrapText="1"/>
    </xf>
    <xf numFmtId="0" fontId="0" fillId="0" borderId="0" xfId="0" applyBorder="1" applyAlignment="1">
      <alignment vertical="top" wrapText="1"/>
    </xf>
    <xf numFmtId="0" fontId="8" fillId="0" borderId="0" xfId="0" applyFont="1" applyBorder="1" applyAlignment="1">
      <alignment vertical="top" wrapText="1"/>
    </xf>
    <xf numFmtId="0" fontId="8" fillId="0" borderId="0" xfId="0" applyFont="1" applyBorder="1" applyAlignment="1">
      <alignment horizontal="center" vertical="top" wrapText="1"/>
    </xf>
    <xf numFmtId="0" fontId="0" fillId="0" borderId="0" xfId="0" applyBorder="1" applyAlignment="1">
      <alignment horizontal="center" vertical="top" wrapText="1"/>
    </xf>
    <xf numFmtId="0" fontId="0" fillId="0" borderId="0" xfId="0" applyBorder="1" applyAlignment="1">
      <alignment horizontal="left" vertical="top" wrapText="1"/>
    </xf>
    <xf numFmtId="0" fontId="0" fillId="0" borderId="2" xfId="0" applyBorder="1"/>
    <xf numFmtId="0" fontId="0" fillId="0" borderId="0" xfId="0" applyBorder="1"/>
    <xf numFmtId="0" fontId="11" fillId="0" borderId="2" xfId="0" applyFont="1" applyBorder="1" applyAlignment="1">
      <alignment horizontal="center" vertical="center" wrapText="1"/>
    </xf>
    <xf numFmtId="164" fontId="11" fillId="0" borderId="2" xfId="0" applyNumberFormat="1" applyFont="1" applyBorder="1" applyAlignment="1">
      <alignment horizontal="center" vertical="center" wrapText="1"/>
    </xf>
    <xf numFmtId="0" fontId="11" fillId="2" borderId="2" xfId="0" applyFont="1" applyFill="1" applyBorder="1" applyAlignment="1">
      <alignment horizontal="center" vertical="center" wrapText="1"/>
    </xf>
    <xf numFmtId="1" fontId="11" fillId="2" borderId="2" xfId="0" applyNumberFormat="1" applyFont="1" applyFill="1" applyBorder="1" applyAlignment="1">
      <alignment horizontal="center" vertical="center" wrapText="1"/>
    </xf>
    <xf numFmtId="0" fontId="11" fillId="2" borderId="2" xfId="0" applyFont="1" applyFill="1" applyBorder="1" applyAlignment="1">
      <alignment horizontal="center" wrapText="1"/>
    </xf>
    <xf numFmtId="0" fontId="13" fillId="0" borderId="2" xfId="0" applyFont="1" applyBorder="1" applyAlignment="1">
      <alignment horizontal="center" vertical="top" wrapText="1"/>
    </xf>
    <xf numFmtId="2" fontId="13" fillId="0" borderId="2" xfId="0" applyNumberFormat="1" applyFont="1" applyBorder="1" applyAlignment="1">
      <alignment horizontal="center" wrapText="1"/>
    </xf>
    <xf numFmtId="0" fontId="0" fillId="0" borderId="0" xfId="0" applyAlignment="1">
      <alignment horizontal="center" vertical="top"/>
    </xf>
    <xf numFmtId="0" fontId="0" fillId="0" borderId="0" xfId="0" applyAlignment="1">
      <alignment horizontal="justify" vertical="top" wrapText="1"/>
    </xf>
    <xf numFmtId="164" fontId="0" fillId="0" borderId="0" xfId="0" applyNumberFormat="1" applyAlignment="1">
      <alignment vertical="top"/>
    </xf>
    <xf numFmtId="0" fontId="0" fillId="0" borderId="0" xfId="0" applyAlignment="1">
      <alignment horizontal="center"/>
    </xf>
    <xf numFmtId="0" fontId="0" fillId="0" borderId="0" xfId="0" applyAlignment="1">
      <alignment vertical="top"/>
    </xf>
    <xf numFmtId="0" fontId="13" fillId="0" borderId="0" xfId="0" applyFont="1" applyBorder="1" applyAlignment="1">
      <alignment vertical="top" wrapText="1"/>
    </xf>
    <xf numFmtId="2" fontId="10" fillId="0" borderId="0" xfId="0" applyNumberFormat="1" applyFont="1" applyBorder="1" applyAlignment="1">
      <alignment vertical="top" wrapText="1"/>
    </xf>
    <xf numFmtId="2" fontId="9" fillId="0" borderId="0" xfId="0" applyNumberFormat="1" applyFont="1" applyBorder="1" applyAlignment="1">
      <alignment vertical="top" wrapText="1"/>
    </xf>
    <xf numFmtId="2" fontId="10" fillId="0" borderId="14" xfId="0" applyNumberFormat="1" applyFont="1" applyBorder="1" applyAlignment="1">
      <alignment vertical="top" wrapText="1"/>
    </xf>
    <xf numFmtId="2" fontId="9" fillId="0" borderId="9" xfId="0" applyNumberFormat="1" applyFont="1" applyBorder="1" applyAlignment="1">
      <alignment vertical="top" wrapText="1"/>
    </xf>
    <xf numFmtId="2" fontId="9" fillId="0" borderId="9" xfId="0" applyNumberFormat="1" applyFont="1" applyBorder="1" applyAlignment="1">
      <alignment horizontal="right" vertical="top" wrapText="1"/>
    </xf>
    <xf numFmtId="0" fontId="0" fillId="0" borderId="6" xfId="0" applyBorder="1"/>
    <xf numFmtId="164" fontId="3" fillId="0" borderId="2" xfId="0" applyNumberFormat="1" applyFont="1" applyBorder="1" applyAlignment="1">
      <alignment horizontal="center" vertical="top"/>
    </xf>
    <xf numFmtId="164" fontId="13" fillId="0" borderId="2" xfId="0" applyNumberFormat="1" applyFont="1" applyBorder="1" applyAlignment="1">
      <alignment horizontal="center"/>
    </xf>
    <xf numFmtId="0" fontId="16" fillId="0" borderId="2" xfId="0" applyFont="1" applyBorder="1" applyAlignment="1">
      <alignment horizontal="center" vertical="top" wrapText="1"/>
    </xf>
    <xf numFmtId="0" fontId="15" fillId="0" borderId="2" xfId="0" applyFont="1" applyBorder="1" applyAlignment="1">
      <alignment horizontal="justify" vertical="top" wrapText="1"/>
    </xf>
    <xf numFmtId="2" fontId="16" fillId="0" borderId="2" xfId="0" applyNumberFormat="1" applyFont="1" applyBorder="1" applyAlignment="1">
      <alignment horizontal="center" wrapText="1"/>
    </xf>
    <xf numFmtId="164" fontId="16" fillId="0" borderId="2" xfId="0" applyNumberFormat="1" applyFont="1" applyBorder="1" applyAlignment="1">
      <alignment horizontal="center"/>
    </xf>
    <xf numFmtId="0" fontId="10" fillId="0" borderId="14" xfId="0" applyFont="1" applyBorder="1" applyAlignment="1">
      <alignment horizontal="left" vertical="top" wrapText="1"/>
    </xf>
    <xf numFmtId="0" fontId="21" fillId="0" borderId="2" xfId="0" applyFont="1" applyBorder="1" applyAlignment="1">
      <alignment horizontal="center" vertical="top" wrapText="1"/>
    </xf>
    <xf numFmtId="0" fontId="23" fillId="0" borderId="2" xfId="0" applyFont="1" applyBorder="1" applyAlignment="1">
      <alignment horizontal="justify" vertical="top" wrapText="1"/>
    </xf>
    <xf numFmtId="2" fontId="21" fillId="0" borderId="2" xfId="0" applyNumberFormat="1" applyFont="1" applyBorder="1" applyAlignment="1">
      <alignment horizontal="center" wrapText="1"/>
    </xf>
    <xf numFmtId="164" fontId="21" fillId="0" borderId="2" xfId="0" applyNumberFormat="1" applyFont="1" applyBorder="1" applyAlignment="1">
      <alignment horizontal="center"/>
    </xf>
    <xf numFmtId="0" fontId="23" fillId="0" borderId="9" xfId="0" applyFont="1" applyBorder="1" applyAlignment="1">
      <alignment horizontal="center" vertical="top" wrapText="1"/>
    </xf>
    <xf numFmtId="1" fontId="13" fillId="0" borderId="2" xfId="0" applyNumberFormat="1" applyFont="1" applyBorder="1" applyAlignment="1">
      <alignment horizontal="center" wrapText="1"/>
    </xf>
    <xf numFmtId="0" fontId="21" fillId="0" borderId="3" xfId="0" applyFont="1" applyBorder="1" applyAlignment="1">
      <alignment horizontal="center" vertical="top" wrapText="1"/>
    </xf>
    <xf numFmtId="0" fontId="23" fillId="0" borderId="3" xfId="0" applyFont="1" applyBorder="1" applyAlignment="1">
      <alignment horizontal="justify" vertical="top" wrapText="1"/>
    </xf>
    <xf numFmtId="2" fontId="9" fillId="0" borderId="0" xfId="0" applyNumberFormat="1" applyFont="1" applyBorder="1" applyAlignment="1">
      <alignment horizontal="center" vertical="top" wrapText="1"/>
    </xf>
    <xf numFmtId="2" fontId="9" fillId="0" borderId="9" xfId="0" applyNumberFormat="1" applyFont="1" applyBorder="1" applyAlignment="1">
      <alignment horizontal="left" vertical="top" wrapText="1"/>
    </xf>
    <xf numFmtId="2" fontId="9" fillId="0" borderId="0" xfId="0" applyNumberFormat="1" applyFont="1" applyBorder="1" applyAlignment="1">
      <alignment horizontal="left" vertical="top" wrapText="1"/>
    </xf>
    <xf numFmtId="0" fontId="9" fillId="0" borderId="0" xfId="0" applyFont="1" applyBorder="1" applyAlignment="1">
      <alignment horizontal="center" vertical="top" wrapText="1"/>
    </xf>
    <xf numFmtId="0" fontId="23" fillId="0" borderId="9" xfId="0" applyFont="1" applyBorder="1" applyAlignment="1">
      <alignment horizontal="justify" vertical="top" wrapText="1"/>
    </xf>
    <xf numFmtId="2" fontId="9" fillId="0" borderId="14" xfId="0" applyNumberFormat="1" applyFont="1" applyBorder="1" applyAlignment="1">
      <alignment horizontal="center" vertical="top" wrapText="1"/>
    </xf>
    <xf numFmtId="0" fontId="15" fillId="0" borderId="8" xfId="0" applyFont="1" applyBorder="1" applyAlignment="1">
      <alignment horizontal="center" vertical="top" wrapText="1"/>
    </xf>
    <xf numFmtId="0" fontId="2" fillId="0" borderId="0" xfId="0" applyFont="1" applyAlignment="1">
      <alignment horizontal="center"/>
    </xf>
    <xf numFmtId="2" fontId="9" fillId="0" borderId="0" xfId="0" applyNumberFormat="1" applyFont="1" applyBorder="1" applyAlignment="1">
      <alignment horizontal="center" vertical="top" wrapText="1"/>
    </xf>
    <xf numFmtId="2" fontId="9" fillId="0" borderId="0" xfId="0" applyNumberFormat="1" applyFont="1" applyBorder="1" applyAlignment="1">
      <alignment horizontal="left" vertical="top" wrapText="1"/>
    </xf>
    <xf numFmtId="0" fontId="9" fillId="0" borderId="0" xfId="0" applyFont="1" applyBorder="1" applyAlignment="1">
      <alignment horizontal="center" vertical="top" wrapText="1"/>
    </xf>
    <xf numFmtId="2" fontId="9" fillId="0" borderId="1" xfId="0" applyNumberFormat="1" applyFont="1" applyBorder="1" applyAlignment="1">
      <alignment horizontal="center" vertical="top" wrapText="1"/>
    </xf>
    <xf numFmtId="0" fontId="10" fillId="0" borderId="0" xfId="0" applyFont="1" applyBorder="1" applyAlignment="1">
      <alignment horizontal="left" vertical="top" wrapText="1"/>
    </xf>
    <xf numFmtId="2" fontId="9" fillId="0" borderId="13" xfId="0" applyNumberFormat="1" applyFont="1" applyBorder="1" applyAlignment="1">
      <alignment vertical="top" wrapText="1"/>
    </xf>
    <xf numFmtId="0" fontId="13" fillId="0" borderId="15" xfId="0" applyFont="1" applyBorder="1" applyAlignment="1">
      <alignment vertical="top" wrapText="1"/>
    </xf>
    <xf numFmtId="0" fontId="13" fillId="0" borderId="12" xfId="0" applyFont="1" applyBorder="1" applyAlignment="1">
      <alignment vertical="top" wrapText="1"/>
    </xf>
    <xf numFmtId="0" fontId="13" fillId="0" borderId="11" xfId="0" applyFont="1" applyBorder="1" applyAlignment="1">
      <alignment vertical="top" wrapText="1"/>
    </xf>
    <xf numFmtId="2" fontId="10" fillId="0" borderId="13" xfId="0" applyNumberFormat="1" applyFont="1" applyBorder="1" applyAlignment="1">
      <alignment vertical="top" wrapText="1"/>
    </xf>
    <xf numFmtId="2" fontId="10" fillId="0" borderId="0" xfId="0" applyNumberFormat="1" applyFont="1" applyBorder="1" applyAlignment="1">
      <alignment horizontal="left" vertical="top" wrapText="1"/>
    </xf>
    <xf numFmtId="2" fontId="10" fillId="0" borderId="9" xfId="0" applyNumberFormat="1" applyFont="1" applyBorder="1" applyAlignment="1">
      <alignment vertical="top" wrapText="1"/>
    </xf>
    <xf numFmtId="2" fontId="10" fillId="0" borderId="9" xfId="0" applyNumberFormat="1" applyFont="1" applyBorder="1" applyAlignment="1">
      <alignment horizontal="right" vertical="top" wrapText="1"/>
    </xf>
    <xf numFmtId="164" fontId="10" fillId="0" borderId="0" xfId="0" applyNumberFormat="1" applyFont="1" applyBorder="1" applyAlignment="1">
      <alignment horizontal="left" vertical="top" wrapText="1"/>
    </xf>
    <xf numFmtId="0" fontId="10" fillId="0" borderId="1" xfId="0" applyFont="1" applyBorder="1" applyAlignment="1">
      <alignment horizontal="left" vertical="top" wrapText="1"/>
    </xf>
    <xf numFmtId="0" fontId="13" fillId="0" borderId="2" xfId="0" applyFont="1" applyBorder="1" applyAlignment="1">
      <alignment horizontal="center" vertical="center" wrapText="1"/>
    </xf>
    <xf numFmtId="0" fontId="10" fillId="0" borderId="2" xfId="0" applyFont="1" applyBorder="1" applyAlignment="1">
      <alignment horizontal="justify" vertical="center" wrapText="1"/>
    </xf>
    <xf numFmtId="1" fontId="16" fillId="0" borderId="2" xfId="0" applyNumberFormat="1" applyFont="1" applyBorder="1" applyAlignment="1">
      <alignment horizontal="center" vertical="center" wrapText="1"/>
    </xf>
    <xf numFmtId="2" fontId="13" fillId="0" borderId="2" xfId="0" applyNumberFormat="1" applyFont="1" applyBorder="1" applyAlignment="1">
      <alignment horizontal="center" vertical="center" wrapText="1"/>
    </xf>
    <xf numFmtId="164" fontId="13" fillId="0" borderId="2" xfId="0" applyNumberFormat="1" applyFont="1" applyBorder="1" applyAlignment="1">
      <alignment horizontal="center" vertical="center"/>
    </xf>
    <xf numFmtId="0" fontId="10" fillId="0" borderId="8" xfId="0" applyFont="1" applyBorder="1" applyAlignment="1">
      <alignment vertical="top" wrapText="1"/>
    </xf>
    <xf numFmtId="0" fontId="9" fillId="0" borderId="9" xfId="0" applyFont="1" applyBorder="1" applyAlignment="1">
      <alignment vertical="top" wrapText="1"/>
    </xf>
    <xf numFmtId="0" fontId="23" fillId="0" borderId="0" xfId="0" applyFont="1" applyBorder="1" applyAlignment="1">
      <alignment horizontal="left" vertical="top" wrapText="1"/>
    </xf>
    <xf numFmtId="0" fontId="9" fillId="0" borderId="6" xfId="0" applyFont="1" applyBorder="1" applyAlignment="1">
      <alignment vertical="top" wrapText="1"/>
    </xf>
    <xf numFmtId="0" fontId="10" fillId="0" borderId="8" xfId="0" applyFont="1" applyBorder="1" applyAlignment="1">
      <alignment horizontal="center" vertical="top" wrapText="1"/>
    </xf>
    <xf numFmtId="0" fontId="9" fillId="0" borderId="7" xfId="0" applyFont="1" applyBorder="1" applyAlignment="1">
      <alignment horizontal="center" vertical="top" wrapText="1"/>
    </xf>
    <xf numFmtId="0" fontId="9" fillId="0" borderId="13" xfId="0" applyFont="1" applyBorder="1" applyAlignment="1">
      <alignment vertical="top" wrapText="1"/>
    </xf>
    <xf numFmtId="1" fontId="23" fillId="0" borderId="9" xfId="0" applyNumberFormat="1" applyFont="1" applyBorder="1" applyAlignment="1">
      <alignment vertical="top" wrapText="1"/>
    </xf>
    <xf numFmtId="0" fontId="21" fillId="0" borderId="12" xfId="0" applyFont="1" applyBorder="1" applyAlignment="1">
      <alignment vertical="top" wrapText="1"/>
    </xf>
    <xf numFmtId="0" fontId="21" fillId="0" borderId="15" xfId="0" applyFont="1" applyBorder="1" applyAlignment="1">
      <alignment vertical="top" wrapText="1"/>
    </xf>
    <xf numFmtId="1" fontId="9" fillId="0" borderId="9" xfId="0" applyNumberFormat="1" applyFont="1" applyBorder="1" applyAlignment="1">
      <alignment horizontal="right" vertical="top" wrapText="1"/>
    </xf>
    <xf numFmtId="2" fontId="10" fillId="0" borderId="15" xfId="0" applyNumberFormat="1" applyFont="1" applyBorder="1" applyAlignment="1">
      <alignment vertical="top" wrapText="1"/>
    </xf>
    <xf numFmtId="0" fontId="24" fillId="0" borderId="14" xfId="0" applyFont="1" applyBorder="1" applyAlignment="1">
      <alignment horizontal="left" vertical="top" wrapText="1"/>
    </xf>
    <xf numFmtId="164" fontId="16" fillId="0" borderId="2" xfId="0" applyNumberFormat="1" applyFont="1" applyBorder="1" applyAlignment="1">
      <alignment horizontal="center" vertical="center" wrapText="1"/>
    </xf>
    <xf numFmtId="0" fontId="15" fillId="0" borderId="6" xfId="0" applyFont="1" applyBorder="1" applyAlignment="1">
      <alignment horizontal="center" vertical="top" wrapText="1"/>
    </xf>
    <xf numFmtId="0" fontId="10" fillId="0" borderId="9" xfId="0" applyFont="1" applyBorder="1" applyAlignment="1">
      <alignment vertical="top" wrapText="1"/>
    </xf>
    <xf numFmtId="0" fontId="15" fillId="0" borderId="9" xfId="0" applyFont="1" applyBorder="1" applyAlignment="1">
      <alignment vertical="top" wrapText="1"/>
    </xf>
    <xf numFmtId="0" fontId="15" fillId="0" borderId="10" xfId="0" applyFont="1" applyBorder="1" applyAlignment="1">
      <alignment vertical="top" wrapText="1"/>
    </xf>
    <xf numFmtId="0" fontId="10" fillId="0" borderId="0" xfId="0" applyFont="1" applyBorder="1" applyAlignment="1">
      <alignment horizontal="center" vertical="center" wrapText="1"/>
    </xf>
    <xf numFmtId="2" fontId="1" fillId="0" borderId="0" xfId="0" applyNumberFormat="1" applyFont="1" applyBorder="1" applyAlignment="1">
      <alignment vertical="top" wrapText="1"/>
    </xf>
    <xf numFmtId="2" fontId="8" fillId="0" borderId="0" xfId="0" applyNumberFormat="1" applyFont="1" applyBorder="1" applyAlignment="1">
      <alignment horizontal="center" vertical="center" wrapText="1"/>
    </xf>
    <xf numFmtId="1" fontId="1" fillId="0" borderId="0" xfId="0" applyNumberFormat="1" applyFont="1" applyBorder="1" applyAlignment="1">
      <alignment horizontal="center" vertical="top" wrapText="1"/>
    </xf>
    <xf numFmtId="1" fontId="10" fillId="0" borderId="0" xfId="0" applyNumberFormat="1" applyFont="1" applyBorder="1" applyAlignment="1">
      <alignment vertical="center" wrapText="1"/>
    </xf>
    <xf numFmtId="2" fontId="10" fillId="0" borderId="0" xfId="0" applyNumberFormat="1" applyFont="1" applyBorder="1" applyAlignment="1">
      <alignment vertical="center" wrapText="1"/>
    </xf>
    <xf numFmtId="0" fontId="10" fillId="0" borderId="0" xfId="0" applyFont="1" applyBorder="1" applyAlignment="1">
      <alignment vertical="center" wrapText="1"/>
    </xf>
    <xf numFmtId="0" fontId="0" fillId="0" borderId="0" xfId="0" applyBorder="1" applyAlignment="1">
      <alignment vertical="center"/>
    </xf>
    <xf numFmtId="164" fontId="10" fillId="0" borderId="0" xfId="0" applyNumberFormat="1" applyFont="1" applyBorder="1" applyAlignment="1">
      <alignment vertical="top" wrapText="1"/>
    </xf>
    <xf numFmtId="0" fontId="10" fillId="0" borderId="0" xfId="0" applyFont="1" applyBorder="1" applyAlignment="1">
      <alignment horizontal="center" vertical="top" wrapText="1"/>
    </xf>
    <xf numFmtId="1" fontId="10" fillId="0" borderId="0" xfId="0" applyNumberFormat="1" applyFont="1" applyBorder="1" applyAlignment="1">
      <alignment horizontal="left" vertical="top" wrapText="1"/>
    </xf>
    <xf numFmtId="0" fontId="24" fillId="0" borderId="0" xfId="0" applyFont="1" applyBorder="1" applyAlignment="1">
      <alignment horizontal="left" vertical="top" wrapText="1"/>
    </xf>
    <xf numFmtId="164" fontId="23" fillId="0" borderId="0" xfId="0" applyNumberFormat="1" applyFont="1" applyBorder="1" applyAlignment="1">
      <alignment vertical="top" wrapText="1"/>
    </xf>
    <xf numFmtId="2" fontId="10" fillId="0" borderId="14" xfId="0" applyNumberFormat="1" applyFont="1" applyBorder="1" applyAlignment="1">
      <alignment horizontal="left" vertical="top" wrapText="1"/>
    </xf>
    <xf numFmtId="2" fontId="10" fillId="0" borderId="9" xfId="0" applyNumberFormat="1" applyFont="1" applyBorder="1" applyAlignment="1">
      <alignment horizontal="center" vertical="top" wrapText="1"/>
    </xf>
    <xf numFmtId="2" fontId="10" fillId="0" borderId="9" xfId="0" applyNumberFormat="1" applyFont="1" applyBorder="1" applyAlignment="1">
      <alignment horizontal="left" vertical="top" wrapText="1"/>
    </xf>
    <xf numFmtId="164" fontId="23" fillId="0" borderId="14" xfId="0" applyNumberFormat="1" applyFont="1" applyBorder="1" applyAlignment="1">
      <alignment horizontal="left" vertical="top" wrapText="1"/>
    </xf>
    <xf numFmtId="1" fontId="23" fillId="0" borderId="14" xfId="0" applyNumberFormat="1" applyFont="1" applyBorder="1" applyAlignment="1">
      <alignment vertical="top" wrapText="1"/>
    </xf>
    <xf numFmtId="0" fontId="10" fillId="0" borderId="0" xfId="0" applyFont="1" applyBorder="1" applyAlignment="1">
      <alignment horizontal="left" vertical="center" wrapText="1"/>
    </xf>
    <xf numFmtId="2" fontId="20" fillId="0" borderId="0" xfId="0" applyNumberFormat="1" applyFont="1" applyBorder="1" applyAlignment="1">
      <alignment horizontal="center" vertical="top" wrapText="1"/>
    </xf>
    <xf numFmtId="0" fontId="0" fillId="0" borderId="9" xfId="0" applyBorder="1"/>
    <xf numFmtId="0" fontId="25" fillId="0" borderId="0" xfId="0" applyFont="1" applyBorder="1" applyAlignment="1">
      <alignment horizontal="left" vertical="top" wrapText="1"/>
    </xf>
    <xf numFmtId="164" fontId="10" fillId="0" borderId="9" xfId="0" applyNumberFormat="1" applyFont="1" applyBorder="1" applyAlignment="1">
      <alignment vertical="top" wrapText="1"/>
    </xf>
    <xf numFmtId="164" fontId="13" fillId="0" borderId="2" xfId="0" applyNumberFormat="1" applyFont="1" applyBorder="1" applyAlignment="1">
      <alignment horizontal="center" vertical="center" wrapText="1"/>
    </xf>
    <xf numFmtId="0" fontId="13" fillId="0" borderId="0" xfId="0" applyFont="1" applyBorder="1" applyAlignment="1">
      <alignment horizontal="right" vertical="top" wrapText="1"/>
    </xf>
    <xf numFmtId="0" fontId="0" fillId="0" borderId="10" xfId="0" applyBorder="1"/>
    <xf numFmtId="0" fontId="9" fillId="0" borderId="9" xfId="0" applyFont="1" applyBorder="1" applyAlignment="1">
      <alignment horizontal="left" vertical="top" wrapText="1"/>
    </xf>
    <xf numFmtId="0" fontId="10" fillId="0" borderId="9" xfId="0" applyFont="1" applyBorder="1" applyAlignment="1">
      <alignment horizontal="justify"/>
    </xf>
    <xf numFmtId="0" fontId="15" fillId="0" borderId="0" xfId="0" applyFont="1" applyBorder="1" applyAlignment="1">
      <alignment horizontal="left" vertical="top" wrapText="1"/>
    </xf>
    <xf numFmtId="2" fontId="15" fillId="0" borderId="0" xfId="0" applyNumberFormat="1" applyFont="1" applyBorder="1" applyAlignment="1">
      <alignment horizontal="left" vertical="top" wrapText="1"/>
    </xf>
    <xf numFmtId="0" fontId="15" fillId="0" borderId="0" xfId="0" applyFont="1" applyBorder="1" applyAlignment="1">
      <alignment horizontal="left" vertical="center" wrapText="1"/>
    </xf>
    <xf numFmtId="2" fontId="15" fillId="0" borderId="13" xfId="0" applyNumberFormat="1" applyFont="1" applyBorder="1" applyAlignment="1">
      <alignment horizontal="center" vertical="center" wrapText="1"/>
    </xf>
    <xf numFmtId="0" fontId="16" fillId="0" borderId="14" xfId="0" applyFont="1" applyBorder="1" applyAlignment="1">
      <alignment horizontal="center" vertical="center" wrapText="1"/>
    </xf>
    <xf numFmtId="2" fontId="15" fillId="0" borderId="14" xfId="0" applyNumberFormat="1" applyFont="1" applyBorder="1" applyAlignment="1">
      <alignment horizontal="center" vertical="center" wrapText="1"/>
    </xf>
    <xf numFmtId="0" fontId="15" fillId="0" borderId="14" xfId="0" applyFont="1" applyBorder="1" applyAlignment="1">
      <alignment horizontal="center" vertical="center" wrapText="1"/>
    </xf>
    <xf numFmtId="2" fontId="10" fillId="0" borderId="12" xfId="0" applyNumberFormat="1" applyFont="1" applyBorder="1" applyAlignment="1">
      <alignment vertical="top" wrapText="1"/>
    </xf>
    <xf numFmtId="2" fontId="10" fillId="0" borderId="0" xfId="0" applyNumberFormat="1" applyFont="1" applyBorder="1" applyAlignment="1">
      <alignment horizontal="center" vertical="center" wrapText="1"/>
    </xf>
    <xf numFmtId="0" fontId="13" fillId="0" borderId="0" xfId="0" applyFont="1" applyBorder="1" applyAlignment="1">
      <alignment horizontal="center" vertical="center" wrapText="1"/>
    </xf>
    <xf numFmtId="0" fontId="0" fillId="0" borderId="9" xfId="0" applyBorder="1" applyAlignment="1">
      <alignment vertical="top"/>
    </xf>
    <xf numFmtId="2" fontId="9" fillId="0" borderId="1" xfId="0" applyNumberFormat="1" applyFont="1" applyBorder="1" applyAlignment="1">
      <alignment vertical="top" wrapText="1"/>
    </xf>
    <xf numFmtId="2" fontId="9" fillId="0" borderId="1" xfId="0" applyNumberFormat="1" applyFont="1" applyBorder="1" applyAlignment="1">
      <alignment horizontal="left" vertical="top" wrapText="1"/>
    </xf>
    <xf numFmtId="0" fontId="17" fillId="0" borderId="9" xfId="0" applyFont="1" applyBorder="1" applyAlignment="1">
      <alignment vertical="top" wrapText="1"/>
    </xf>
    <xf numFmtId="164" fontId="9" fillId="0" borderId="0" xfId="0" applyNumberFormat="1" applyFont="1" applyBorder="1" applyAlignment="1">
      <alignment vertical="top" wrapText="1"/>
    </xf>
    <xf numFmtId="164" fontId="9" fillId="0" borderId="1" xfId="0" applyNumberFormat="1" applyFont="1" applyBorder="1" applyAlignment="1">
      <alignment vertical="top" wrapText="1"/>
    </xf>
    <xf numFmtId="0" fontId="27" fillId="0" borderId="9" xfId="0" applyFont="1" applyBorder="1" applyAlignment="1">
      <alignment vertical="top"/>
    </xf>
    <xf numFmtId="0" fontId="27" fillId="0" borderId="9" xfId="0" applyFont="1" applyBorder="1" applyAlignment="1">
      <alignment vertical="top" wrapText="1"/>
    </xf>
    <xf numFmtId="2" fontId="28" fillId="0" borderId="0" xfId="0" applyNumberFormat="1" applyFont="1"/>
    <xf numFmtId="2" fontId="10" fillId="0" borderId="0" xfId="0" applyNumberFormat="1" applyFont="1" applyBorder="1" applyAlignment="1">
      <alignment horizontal="left" vertical="top" wrapText="1"/>
    </xf>
    <xf numFmtId="0" fontId="10" fillId="0" borderId="0" xfId="0" applyFont="1" applyBorder="1" applyAlignment="1">
      <alignment horizontal="left" vertical="top" wrapText="1"/>
    </xf>
    <xf numFmtId="0" fontId="9" fillId="0" borderId="9" xfId="0" applyFont="1" applyBorder="1" applyAlignment="1">
      <alignment horizontal="center" vertical="top" wrapText="1"/>
    </xf>
    <xf numFmtId="0" fontId="9" fillId="0" borderId="0" xfId="0" applyFont="1" applyBorder="1" applyAlignment="1">
      <alignment horizontal="left" vertical="top" wrapText="1"/>
    </xf>
    <xf numFmtId="0" fontId="13" fillId="0" borderId="3" xfId="0" applyFont="1" applyBorder="1" applyAlignment="1">
      <alignment horizontal="center" vertical="top" wrapText="1"/>
    </xf>
    <xf numFmtId="0" fontId="10" fillId="0" borderId="3" xfId="0" applyFont="1" applyBorder="1" applyAlignment="1">
      <alignment horizontal="justify" vertical="top" wrapText="1"/>
    </xf>
    <xf numFmtId="0" fontId="13" fillId="0" borderId="12" xfId="0" applyFont="1" applyBorder="1" applyAlignment="1">
      <alignment vertical="center" wrapText="1"/>
    </xf>
    <xf numFmtId="0" fontId="0" fillId="0" borderId="8" xfId="0" applyBorder="1" applyAlignment="1">
      <alignment vertical="top" wrapText="1"/>
    </xf>
    <xf numFmtId="2" fontId="0" fillId="0" borderId="0" xfId="0" applyNumberFormat="1" applyBorder="1" applyAlignment="1">
      <alignment horizontal="center" vertical="top" wrapText="1"/>
    </xf>
    <xf numFmtId="165" fontId="15" fillId="0" borderId="9" xfId="0" applyNumberFormat="1" applyFont="1" applyBorder="1" applyAlignment="1">
      <alignment vertical="top" wrapText="1"/>
    </xf>
    <xf numFmtId="0" fontId="13" fillId="0" borderId="3" xfId="0" applyFont="1" applyBorder="1" applyAlignment="1">
      <alignment horizontal="center" vertical="center" wrapText="1"/>
    </xf>
    <xf numFmtId="0" fontId="9" fillId="0" borderId="7" xfId="0" applyFont="1" applyBorder="1" applyAlignment="1">
      <alignment vertical="top" wrapText="1"/>
    </xf>
    <xf numFmtId="0" fontId="0" fillId="0" borderId="0" xfId="0" applyBorder="1" applyAlignment="1">
      <alignment horizontal="left" vertical="top" wrapText="1"/>
    </xf>
    <xf numFmtId="0" fontId="9" fillId="0" borderId="0" xfId="0" applyFont="1" applyBorder="1" applyAlignment="1">
      <alignment horizontal="left" vertical="top" wrapText="1"/>
    </xf>
    <xf numFmtId="0" fontId="10" fillId="0" borderId="0" xfId="0" applyFont="1" applyBorder="1" applyAlignment="1">
      <alignment horizontal="left" vertical="top" wrapText="1"/>
    </xf>
    <xf numFmtId="0" fontId="10" fillId="0" borderId="7" xfId="0" applyFont="1" applyBorder="1" applyAlignment="1">
      <alignment horizontal="center" vertical="top" wrapText="1"/>
    </xf>
    <xf numFmtId="0" fontId="0" fillId="0" borderId="0" xfId="0" applyBorder="1" applyAlignment="1">
      <alignment horizontal="left" vertical="top" wrapText="1"/>
    </xf>
    <xf numFmtId="0" fontId="9" fillId="0" borderId="0" xfId="0" applyFont="1" applyBorder="1" applyAlignment="1">
      <alignment horizontal="center" vertical="top" wrapText="1"/>
    </xf>
    <xf numFmtId="0" fontId="9" fillId="0" borderId="0" xfId="0" applyFont="1" applyBorder="1" applyAlignment="1">
      <alignment horizontal="left" vertical="top" wrapText="1"/>
    </xf>
    <xf numFmtId="2" fontId="9" fillId="0" borderId="0" xfId="0" applyNumberFormat="1" applyFont="1" applyBorder="1" applyAlignment="1">
      <alignment horizontal="left" vertical="top" wrapText="1"/>
    </xf>
    <xf numFmtId="2" fontId="10" fillId="0" borderId="0" xfId="0" applyNumberFormat="1" applyFont="1" applyBorder="1" applyAlignment="1">
      <alignment horizontal="left" vertical="top" wrapText="1"/>
    </xf>
    <xf numFmtId="0" fontId="10" fillId="0" borderId="0" xfId="0" applyFont="1" applyBorder="1" applyAlignment="1">
      <alignment horizontal="left" vertical="top" wrapText="1"/>
    </xf>
    <xf numFmtId="2" fontId="10" fillId="0" borderId="9" xfId="0" applyNumberFormat="1" applyFont="1" applyBorder="1" applyAlignment="1">
      <alignment horizontal="right" vertical="top" wrapText="1"/>
    </xf>
    <xf numFmtId="2" fontId="9" fillId="0" borderId="1" xfId="0" applyNumberFormat="1" applyFont="1" applyBorder="1" applyAlignment="1">
      <alignment horizontal="center" vertical="top" wrapText="1"/>
    </xf>
    <xf numFmtId="2" fontId="10" fillId="0" borderId="10" xfId="0" applyNumberFormat="1" applyFont="1" applyBorder="1" applyAlignment="1">
      <alignment horizontal="right" vertical="top" wrapText="1"/>
    </xf>
    <xf numFmtId="2" fontId="10" fillId="0" borderId="1" xfId="0" applyNumberFormat="1" applyFont="1" applyBorder="1" applyAlignment="1">
      <alignment horizontal="left" vertical="top" wrapText="1"/>
    </xf>
    <xf numFmtId="2" fontId="10" fillId="0" borderId="10" xfId="0" applyNumberFormat="1" applyFont="1" applyBorder="1" applyAlignment="1">
      <alignment vertical="top" wrapText="1"/>
    </xf>
    <xf numFmtId="1" fontId="10" fillId="0" borderId="9" xfId="0" applyNumberFormat="1" applyFont="1" applyBorder="1" applyAlignment="1">
      <alignment vertical="top" wrapText="1"/>
    </xf>
    <xf numFmtId="2" fontId="10" fillId="0" borderId="9" xfId="0" applyNumberFormat="1" applyFont="1" applyBorder="1" applyAlignment="1">
      <alignment horizontal="left" vertical="top" wrapText="1"/>
    </xf>
    <xf numFmtId="2" fontId="10" fillId="0" borderId="0" xfId="0" applyNumberFormat="1" applyFont="1" applyBorder="1" applyAlignment="1">
      <alignment horizontal="left" vertical="top" wrapText="1"/>
    </xf>
    <xf numFmtId="0" fontId="9" fillId="0" borderId="0" xfId="0" applyFont="1" applyBorder="1" applyAlignment="1">
      <alignment horizontal="left" vertical="top" wrapText="1"/>
    </xf>
    <xf numFmtId="2" fontId="10" fillId="0" borderId="9" xfId="0" applyNumberFormat="1" applyFont="1" applyBorder="1" applyAlignment="1">
      <alignment horizontal="center" vertical="top" wrapText="1"/>
    </xf>
    <xf numFmtId="2" fontId="10" fillId="0" borderId="0" xfId="0" applyNumberFormat="1" applyFont="1" applyBorder="1" applyAlignment="1">
      <alignment horizontal="center" vertical="top" wrapText="1"/>
    </xf>
    <xf numFmtId="0" fontId="10" fillId="0" borderId="0" xfId="0" applyFont="1" applyBorder="1" applyAlignment="1">
      <alignment horizontal="left" vertical="top" wrapText="1"/>
    </xf>
    <xf numFmtId="2" fontId="10" fillId="0" borderId="0" xfId="0" applyNumberFormat="1" applyFont="1" applyBorder="1" applyAlignment="1">
      <alignment vertical="center" wrapText="1"/>
    </xf>
    <xf numFmtId="0" fontId="0" fillId="0" borderId="1" xfId="0" applyBorder="1" applyAlignment="1">
      <alignment horizontal="left" vertical="top" wrapText="1"/>
    </xf>
    <xf numFmtId="0" fontId="15" fillId="0" borderId="9" xfId="0" applyFont="1" applyBorder="1" applyAlignment="1">
      <alignment horizontal="center" vertical="top" wrapText="1"/>
    </xf>
    <xf numFmtId="0" fontId="24" fillId="0" borderId="1" xfId="0" applyFont="1" applyBorder="1" applyAlignment="1">
      <alignment horizontal="left" vertical="top" wrapText="1"/>
    </xf>
    <xf numFmtId="164" fontId="23" fillId="0" borderId="10" xfId="0" applyNumberFormat="1" applyFont="1" applyBorder="1" applyAlignment="1">
      <alignment vertical="top" wrapText="1"/>
    </xf>
    <xf numFmtId="0" fontId="21" fillId="0" borderId="11" xfId="0" applyFont="1" applyBorder="1" applyAlignment="1">
      <alignment vertical="top" wrapText="1"/>
    </xf>
    <xf numFmtId="0" fontId="8" fillId="0" borderId="9" xfId="0" applyFont="1" applyBorder="1" applyAlignment="1">
      <alignment horizontal="center" vertical="top" wrapText="1"/>
    </xf>
    <xf numFmtId="1" fontId="15" fillId="0" borderId="9" xfId="0" applyNumberFormat="1" applyFont="1" applyBorder="1" applyAlignment="1">
      <alignment vertical="top" wrapText="1"/>
    </xf>
    <xf numFmtId="0" fontId="0" fillId="0" borderId="10" xfId="0" applyBorder="1" applyAlignment="1">
      <alignment vertical="top" wrapText="1"/>
    </xf>
    <xf numFmtId="0" fontId="0" fillId="0" borderId="1" xfId="0" applyBorder="1" applyAlignment="1">
      <alignment vertical="top" wrapText="1"/>
    </xf>
    <xf numFmtId="164" fontId="0" fillId="0" borderId="1" xfId="0" applyNumberFormat="1" applyBorder="1" applyAlignment="1">
      <alignment horizontal="center" vertical="top" wrapText="1"/>
    </xf>
    <xf numFmtId="2" fontId="9" fillId="0" borderId="0" xfId="0" applyNumberFormat="1" applyFont="1" applyBorder="1" applyAlignment="1">
      <alignment horizontal="left" vertical="top" wrapText="1"/>
    </xf>
    <xf numFmtId="0" fontId="10" fillId="0" borderId="0" xfId="0" applyFont="1" applyBorder="1" applyAlignment="1">
      <alignment horizontal="left" vertical="top" wrapText="1"/>
    </xf>
    <xf numFmtId="0" fontId="9" fillId="0" borderId="0" xfId="0" applyFont="1" applyBorder="1" applyAlignment="1">
      <alignment horizontal="left" vertical="top" wrapText="1"/>
    </xf>
    <xf numFmtId="0" fontId="9" fillId="0" borderId="0" xfId="0" applyFont="1" applyBorder="1" applyAlignment="1">
      <alignment horizontal="left" vertical="top" wrapText="1"/>
    </xf>
    <xf numFmtId="0" fontId="16" fillId="0" borderId="12" xfId="0" applyFont="1" applyBorder="1" applyAlignment="1">
      <alignment vertical="top" wrapText="1"/>
    </xf>
    <xf numFmtId="2" fontId="29" fillId="0" borderId="0" xfId="0" applyNumberFormat="1" applyFont="1" applyBorder="1" applyAlignment="1">
      <alignment horizontal="left" vertical="top" wrapText="1"/>
    </xf>
    <xf numFmtId="2" fontId="9" fillId="0" borderId="0" xfId="0" applyNumberFormat="1" applyFont="1" applyBorder="1" applyAlignment="1">
      <alignment horizontal="left" vertical="top" wrapText="1"/>
    </xf>
    <xf numFmtId="0" fontId="23" fillId="0" borderId="9" xfId="0" applyFont="1" applyBorder="1" applyAlignment="1">
      <alignment horizontal="justify" vertical="top" wrapText="1"/>
    </xf>
    <xf numFmtId="0" fontId="9" fillId="0" borderId="0" xfId="0" applyFont="1" applyBorder="1" applyAlignment="1">
      <alignment horizontal="left" vertical="top" wrapText="1"/>
    </xf>
    <xf numFmtId="2" fontId="9" fillId="0" borderId="9" xfId="0" applyNumberFormat="1" applyFont="1" applyBorder="1" applyAlignment="1">
      <alignment horizontal="left" vertical="top" wrapText="1"/>
    </xf>
    <xf numFmtId="2" fontId="9" fillId="0" borderId="0" xfId="0" applyNumberFormat="1" applyFont="1" applyBorder="1" applyAlignment="1">
      <alignment horizontal="left" vertical="top" wrapText="1"/>
    </xf>
    <xf numFmtId="2" fontId="9" fillId="0" borderId="0" xfId="0" applyNumberFormat="1" applyFont="1" applyBorder="1" applyAlignment="1">
      <alignment horizontal="center" vertical="top" wrapText="1"/>
    </xf>
    <xf numFmtId="0" fontId="9" fillId="0" borderId="0" xfId="0" applyFont="1" applyBorder="1" applyAlignment="1">
      <alignment horizontal="center" vertical="top" wrapText="1"/>
    </xf>
    <xf numFmtId="0" fontId="9" fillId="0" borderId="0" xfId="0" applyFont="1" applyBorder="1" applyAlignment="1">
      <alignment horizontal="left" vertical="top" wrapText="1"/>
    </xf>
    <xf numFmtId="2" fontId="10" fillId="0" borderId="0" xfId="0" applyNumberFormat="1" applyFont="1" applyBorder="1" applyAlignment="1">
      <alignment horizontal="center" vertical="center" wrapText="1"/>
    </xf>
    <xf numFmtId="0" fontId="10" fillId="0" borderId="0" xfId="0" applyFont="1" applyBorder="1" applyAlignment="1">
      <alignment horizontal="left" vertical="top" wrapText="1"/>
    </xf>
    <xf numFmtId="2" fontId="10" fillId="0" borderId="9" xfId="0" applyNumberFormat="1" applyFont="1" applyBorder="1" applyAlignment="1">
      <alignment horizontal="right" vertical="top" wrapText="1"/>
    </xf>
    <xf numFmtId="2" fontId="9" fillId="0" borderId="0" xfId="0" applyNumberFormat="1" applyFont="1" applyBorder="1" applyAlignment="1">
      <alignment horizontal="left" vertical="top" wrapText="1"/>
    </xf>
    <xf numFmtId="2" fontId="9" fillId="0" borderId="0" xfId="0" applyNumberFormat="1" applyFont="1" applyBorder="1" applyAlignment="1">
      <alignment horizontal="center" vertical="top" wrapText="1"/>
    </xf>
    <xf numFmtId="0" fontId="9" fillId="0" borderId="0" xfId="0" applyFont="1" applyBorder="1" applyAlignment="1">
      <alignment horizontal="center" vertical="top" wrapText="1"/>
    </xf>
    <xf numFmtId="1" fontId="9" fillId="0" borderId="0" xfId="0" applyNumberFormat="1" applyFont="1" applyBorder="1" applyAlignment="1">
      <alignment horizontal="center" vertical="top" wrapText="1"/>
    </xf>
    <xf numFmtId="0" fontId="9" fillId="0" borderId="0" xfId="0" applyFont="1" applyBorder="1" applyAlignment="1">
      <alignment horizontal="left" vertical="top" wrapText="1"/>
    </xf>
    <xf numFmtId="0" fontId="30" fillId="0" borderId="9" xfId="0" applyFont="1" applyBorder="1" applyAlignment="1">
      <alignment vertical="top" wrapText="1"/>
    </xf>
    <xf numFmtId="0" fontId="8" fillId="0" borderId="9" xfId="0" applyFont="1" applyBorder="1" applyAlignment="1">
      <alignment horizontal="center" vertical="top" wrapText="1"/>
    </xf>
    <xf numFmtId="0" fontId="0" fillId="0" borderId="8" xfId="0" applyBorder="1" applyAlignment="1">
      <alignment horizontal="center" vertical="top" wrapText="1"/>
    </xf>
    <xf numFmtId="164" fontId="10" fillId="0" borderId="0" xfId="0" applyNumberFormat="1" applyFont="1" applyBorder="1" applyAlignment="1">
      <alignment vertical="center" wrapText="1"/>
    </xf>
    <xf numFmtId="164" fontId="10" fillId="0" borderId="9" xfId="0" applyNumberFormat="1" applyFont="1" applyBorder="1" applyAlignment="1">
      <alignment vertical="center" wrapText="1"/>
    </xf>
    <xf numFmtId="2" fontId="9" fillId="0" borderId="9" xfId="0" applyNumberFormat="1" applyFont="1" applyBorder="1" applyAlignment="1">
      <alignment horizontal="left" vertical="top" wrapText="1"/>
    </xf>
    <xf numFmtId="2" fontId="9" fillId="0" borderId="0" xfId="0" applyNumberFormat="1" applyFont="1" applyBorder="1" applyAlignment="1">
      <alignment horizontal="left" vertical="top" wrapText="1"/>
    </xf>
    <xf numFmtId="0" fontId="9" fillId="0" borderId="0" xfId="0" applyFont="1" applyBorder="1" applyAlignment="1">
      <alignment horizontal="left" vertical="top" wrapText="1"/>
    </xf>
    <xf numFmtId="2" fontId="9" fillId="0" borderId="9" xfId="0" applyNumberFormat="1" applyFont="1" applyBorder="1" applyAlignment="1">
      <alignment horizontal="left" vertical="top" wrapText="1"/>
    </xf>
    <xf numFmtId="2" fontId="9" fillId="0" borderId="0" xfId="0" applyNumberFormat="1" applyFont="1" applyBorder="1" applyAlignment="1">
      <alignment horizontal="left" vertical="top" wrapText="1"/>
    </xf>
    <xf numFmtId="2" fontId="9" fillId="0" borderId="0" xfId="0" applyNumberFormat="1" applyFont="1" applyBorder="1" applyAlignment="1">
      <alignment horizontal="center" vertical="top" wrapText="1"/>
    </xf>
    <xf numFmtId="0" fontId="9" fillId="0" borderId="0" xfId="0" applyFont="1" applyBorder="1" applyAlignment="1">
      <alignment horizontal="left" vertical="top" wrapText="1"/>
    </xf>
    <xf numFmtId="0" fontId="23" fillId="0" borderId="10" xfId="0" applyFont="1" applyBorder="1" applyAlignment="1">
      <alignment horizontal="center" vertical="top" wrapText="1"/>
    </xf>
    <xf numFmtId="1" fontId="9" fillId="0" borderId="10" xfId="0" applyNumberFormat="1" applyFont="1" applyBorder="1" applyAlignment="1">
      <alignment vertical="top" wrapText="1"/>
    </xf>
    <xf numFmtId="2" fontId="9" fillId="0" borderId="0" xfId="0" applyNumberFormat="1" applyFont="1" applyBorder="1" applyAlignment="1">
      <alignment horizontal="left" vertical="top" wrapText="1"/>
    </xf>
    <xf numFmtId="0" fontId="10" fillId="0" borderId="7" xfId="0" applyFont="1" applyBorder="1" applyAlignment="1">
      <alignment horizontal="center" vertical="top" wrapText="1"/>
    </xf>
    <xf numFmtId="0" fontId="9" fillId="0" borderId="0" xfId="0" applyFont="1" applyBorder="1" applyAlignment="1">
      <alignment horizontal="left" vertical="top" wrapText="1"/>
    </xf>
    <xf numFmtId="1" fontId="9" fillId="0" borderId="0" xfId="0" applyNumberFormat="1" applyFont="1" applyBorder="1" applyAlignment="1">
      <alignment horizontal="left" vertical="top" wrapText="1"/>
    </xf>
    <xf numFmtId="2" fontId="9" fillId="0" borderId="9" xfId="0" applyNumberFormat="1" applyFont="1" applyBorder="1" applyAlignment="1">
      <alignment horizontal="left" vertical="top" wrapText="1"/>
    </xf>
    <xf numFmtId="2" fontId="9" fillId="0" borderId="0" xfId="0" applyNumberFormat="1" applyFont="1" applyBorder="1" applyAlignment="1">
      <alignment horizontal="left" vertical="top" wrapText="1"/>
    </xf>
    <xf numFmtId="2" fontId="9" fillId="0" borderId="0" xfId="0" applyNumberFormat="1" applyFont="1" applyBorder="1" applyAlignment="1">
      <alignment horizontal="center" vertical="top" wrapText="1"/>
    </xf>
    <xf numFmtId="2" fontId="9" fillId="0" borderId="10" xfId="0" applyNumberFormat="1" applyFont="1" applyBorder="1" applyAlignment="1">
      <alignment horizontal="left" vertical="top" wrapText="1"/>
    </xf>
    <xf numFmtId="2" fontId="9" fillId="0" borderId="1" xfId="0" applyNumberFormat="1" applyFont="1" applyBorder="1" applyAlignment="1">
      <alignment horizontal="left" vertical="top" wrapText="1"/>
    </xf>
    <xf numFmtId="0" fontId="9" fillId="0" borderId="9" xfId="0" applyFont="1" applyBorder="1" applyAlignment="1">
      <alignment horizontal="center" vertical="top" wrapText="1"/>
    </xf>
    <xf numFmtId="0" fontId="10" fillId="0" borderId="9" xfId="0" applyFont="1" applyBorder="1" applyAlignment="1">
      <alignment horizontal="justify" vertical="top" wrapText="1"/>
    </xf>
    <xf numFmtId="0" fontId="10" fillId="0" borderId="13" xfId="0" applyFont="1" applyBorder="1" applyAlignment="1">
      <alignment horizontal="center" vertical="top" wrapText="1"/>
    </xf>
    <xf numFmtId="0" fontId="10" fillId="0" borderId="9" xfId="0" applyFont="1" applyBorder="1" applyAlignment="1">
      <alignment horizontal="center" vertical="top" wrapText="1"/>
    </xf>
    <xf numFmtId="0" fontId="10" fillId="0" borderId="8" xfId="0" applyFont="1" applyBorder="1" applyAlignment="1">
      <alignment horizontal="center" vertical="top" wrapText="1"/>
    </xf>
    <xf numFmtId="0" fontId="10" fillId="0" borderId="6" xfId="0" applyFont="1" applyBorder="1" applyAlignment="1">
      <alignment horizontal="center" vertical="top" wrapText="1"/>
    </xf>
    <xf numFmtId="0" fontId="10" fillId="0" borderId="8" xfId="0" applyFont="1" applyBorder="1" applyAlignment="1">
      <alignment horizontal="left" vertical="top" wrapText="1"/>
    </xf>
    <xf numFmtId="0" fontId="31" fillId="0" borderId="0" xfId="0" applyFont="1" applyBorder="1" applyAlignment="1">
      <alignment horizontal="left" vertical="top" wrapText="1"/>
    </xf>
    <xf numFmtId="0" fontId="13" fillId="0" borderId="1" xfId="0" applyFont="1" applyBorder="1" applyAlignment="1">
      <alignment horizontal="right" vertical="top" wrapText="1"/>
    </xf>
    <xf numFmtId="164" fontId="10" fillId="0" borderId="1" xfId="0" applyNumberFormat="1" applyFont="1" applyBorder="1" applyAlignment="1">
      <alignment vertical="top" wrapText="1"/>
    </xf>
    <xf numFmtId="0" fontId="13" fillId="0" borderId="1" xfId="0" applyFont="1" applyBorder="1" applyAlignment="1">
      <alignment vertical="top" wrapText="1"/>
    </xf>
    <xf numFmtId="164" fontId="10" fillId="0" borderId="1" xfId="0" applyNumberFormat="1" applyFont="1" applyBorder="1" applyAlignment="1">
      <alignment horizontal="left" vertical="top" wrapText="1"/>
    </xf>
    <xf numFmtId="164" fontId="10" fillId="0" borderId="10" xfId="0" applyNumberFormat="1" applyFont="1" applyBorder="1" applyAlignment="1">
      <alignment vertical="top" wrapText="1"/>
    </xf>
    <xf numFmtId="0" fontId="9" fillId="0" borderId="15" xfId="0" applyFont="1" applyBorder="1" applyAlignment="1">
      <alignment horizontal="left" vertical="top" wrapText="1"/>
    </xf>
    <xf numFmtId="0" fontId="31" fillId="0" borderId="0" xfId="0" applyFont="1" applyBorder="1" applyAlignment="1">
      <alignment vertical="top" wrapText="1"/>
    </xf>
    <xf numFmtId="2" fontId="31" fillId="0" borderId="0" xfId="0" applyNumberFormat="1" applyFont="1" applyBorder="1" applyAlignment="1">
      <alignment vertical="top" wrapText="1"/>
    </xf>
    <xf numFmtId="0" fontId="31" fillId="0" borderId="1" xfId="0" applyFont="1" applyBorder="1" applyAlignment="1">
      <alignment vertical="top" wrapText="1"/>
    </xf>
    <xf numFmtId="0" fontId="9" fillId="0" borderId="1" xfId="0" applyFont="1" applyBorder="1" applyAlignment="1">
      <alignment horizontal="center" vertical="top" wrapText="1"/>
    </xf>
    <xf numFmtId="0" fontId="16" fillId="0" borderId="11" xfId="0" applyFont="1" applyBorder="1" applyAlignment="1">
      <alignment vertical="top" wrapText="1"/>
    </xf>
    <xf numFmtId="2" fontId="32" fillId="0" borderId="1" xfId="0" applyNumberFormat="1" applyFont="1" applyBorder="1" applyAlignment="1">
      <alignment horizontal="left" vertical="top" wrapText="1"/>
    </xf>
    <xf numFmtId="2" fontId="32" fillId="0" borderId="1" xfId="0" applyNumberFormat="1" applyFont="1" applyBorder="1" applyAlignment="1">
      <alignment horizontal="center" vertical="top" wrapText="1"/>
    </xf>
    <xf numFmtId="2" fontId="32" fillId="0" borderId="1" xfId="0" applyNumberFormat="1" applyFont="1" applyBorder="1" applyAlignment="1">
      <alignment vertical="top" wrapText="1"/>
    </xf>
    <xf numFmtId="0" fontId="1" fillId="0" borderId="11" xfId="0" applyFont="1" applyBorder="1" applyAlignment="1">
      <alignment vertical="top" wrapText="1"/>
    </xf>
    <xf numFmtId="0" fontId="10" fillId="0" borderId="10" xfId="0" applyFont="1" applyBorder="1" applyAlignment="1">
      <alignment vertical="top" wrapText="1"/>
    </xf>
    <xf numFmtId="0" fontId="23" fillId="0" borderId="1" xfId="0" applyFont="1" applyBorder="1" applyAlignment="1">
      <alignment horizontal="left" vertical="top" wrapText="1"/>
    </xf>
    <xf numFmtId="1" fontId="23" fillId="0" borderId="10" xfId="0" applyNumberFormat="1" applyFont="1" applyBorder="1" applyAlignment="1">
      <alignment vertical="top" wrapText="1"/>
    </xf>
    <xf numFmtId="0" fontId="9" fillId="0" borderId="6" xfId="0" applyFont="1" applyBorder="1" applyAlignment="1">
      <alignment horizontal="center" vertical="top" wrapText="1"/>
    </xf>
    <xf numFmtId="0" fontId="9" fillId="0" borderId="10" xfId="0" applyFont="1" applyBorder="1" applyAlignment="1">
      <alignment vertical="top" wrapText="1"/>
    </xf>
    <xf numFmtId="0" fontId="15" fillId="0" borderId="1" xfId="0" applyFont="1" applyBorder="1" applyAlignment="1">
      <alignment horizontal="left" vertical="top" wrapText="1"/>
    </xf>
    <xf numFmtId="1" fontId="15" fillId="0" borderId="10" xfId="0" applyNumberFormat="1" applyFont="1" applyBorder="1" applyAlignment="1">
      <alignment vertical="top" wrapText="1"/>
    </xf>
    <xf numFmtId="0" fontId="31" fillId="0" borderId="12" xfId="0" applyFont="1" applyBorder="1" applyAlignment="1">
      <alignment vertical="top" wrapText="1"/>
    </xf>
    <xf numFmtId="0" fontId="23" fillId="0" borderId="10" xfId="0" applyFont="1" applyBorder="1" applyAlignment="1">
      <alignment horizontal="justify" vertical="top" wrapText="1"/>
    </xf>
    <xf numFmtId="0" fontId="25" fillId="0" borderId="1" xfId="0" applyFont="1" applyBorder="1" applyAlignment="1">
      <alignment horizontal="left" vertical="top" wrapText="1"/>
    </xf>
    <xf numFmtId="0" fontId="10" fillId="0" borderId="1" xfId="0" applyFont="1" applyBorder="1" applyAlignment="1">
      <alignment horizontal="right" vertical="top" wrapText="1"/>
    </xf>
    <xf numFmtId="0" fontId="8" fillId="0" borderId="10" xfId="0" applyFont="1" applyBorder="1" applyAlignment="1">
      <alignment horizontal="center" vertical="top" wrapText="1"/>
    </xf>
    <xf numFmtId="0" fontId="0" fillId="0" borderId="1" xfId="0" applyBorder="1" applyAlignment="1">
      <alignment horizontal="center" vertical="top" wrapText="1"/>
    </xf>
    <xf numFmtId="2" fontId="0" fillId="0" borderId="1" xfId="0" applyNumberFormat="1" applyBorder="1" applyAlignment="1">
      <alignment horizontal="center" vertical="top" wrapText="1"/>
    </xf>
    <xf numFmtId="0" fontId="0" fillId="0" borderId="11" xfId="0" applyBorder="1" applyAlignment="1">
      <alignment vertical="top" wrapText="1"/>
    </xf>
    <xf numFmtId="0" fontId="2" fillId="0" borderId="0" xfId="0" applyFont="1" applyAlignment="1">
      <alignment horizontal="justify" vertical="top" wrapText="1"/>
    </xf>
    <xf numFmtId="0" fontId="2" fillId="0" borderId="0" xfId="0" applyFont="1" applyAlignment="1">
      <alignment horizontal="center"/>
    </xf>
    <xf numFmtId="0" fontId="0" fillId="0" borderId="3" xfId="0" applyBorder="1" applyAlignment="1">
      <alignment horizontal="right" vertical="top"/>
    </xf>
    <xf numFmtId="0" fontId="0" fillId="0" borderId="4" xfId="0" applyBorder="1" applyAlignment="1">
      <alignment horizontal="right" vertical="top"/>
    </xf>
    <xf numFmtId="0" fontId="0" fillId="0" borderId="5" xfId="0" applyBorder="1" applyAlignment="1">
      <alignment horizontal="right" vertical="top"/>
    </xf>
    <xf numFmtId="0" fontId="12" fillId="0" borderId="1" xfId="0" applyFont="1" applyBorder="1" applyAlignment="1">
      <alignment horizontal="justify" vertical="top" wrapText="1"/>
    </xf>
    <xf numFmtId="0" fontId="10" fillId="0" borderId="13" xfId="0" applyFont="1" applyBorder="1" applyAlignment="1">
      <alignment horizontal="center" vertical="top" wrapText="1"/>
    </xf>
    <xf numFmtId="0" fontId="10" fillId="0" borderId="9" xfId="0" applyFont="1" applyBorder="1" applyAlignment="1">
      <alignment horizontal="center" vertical="top" wrapText="1"/>
    </xf>
    <xf numFmtId="0" fontId="0" fillId="0" borderId="0" xfId="0" applyAlignment="1">
      <alignment horizontal="center"/>
    </xf>
    <xf numFmtId="0" fontId="10" fillId="0" borderId="7" xfId="0" applyFont="1" applyBorder="1" applyAlignment="1">
      <alignment horizontal="center" vertical="top" wrapText="1"/>
    </xf>
    <xf numFmtId="0" fontId="10" fillId="0" borderId="8" xfId="0" applyFont="1" applyBorder="1" applyAlignment="1">
      <alignment horizontal="center" vertical="top" wrapText="1"/>
    </xf>
    <xf numFmtId="0" fontId="1" fillId="0" borderId="7" xfId="0" applyFont="1" applyBorder="1" applyAlignment="1">
      <alignment horizontal="left" vertical="top" wrapText="1"/>
    </xf>
    <xf numFmtId="0" fontId="1" fillId="0" borderId="8" xfId="0" applyFont="1" applyBorder="1" applyAlignment="1">
      <alignment horizontal="left" vertical="top" wrapText="1"/>
    </xf>
    <xf numFmtId="2" fontId="9" fillId="0" borderId="1" xfId="0" applyNumberFormat="1" applyFont="1" applyBorder="1" applyAlignment="1">
      <alignment horizontal="center" vertical="top" wrapText="1"/>
    </xf>
    <xf numFmtId="0" fontId="8" fillId="0" borderId="7" xfId="0" applyFont="1" applyBorder="1" applyAlignment="1">
      <alignment horizontal="left" vertical="top" wrapText="1"/>
    </xf>
    <xf numFmtId="0" fontId="8" fillId="0" borderId="8" xfId="0" applyFont="1" applyBorder="1" applyAlignment="1">
      <alignment horizontal="left" vertical="top" wrapText="1"/>
    </xf>
    <xf numFmtId="0" fontId="8" fillId="0" borderId="6" xfId="0" applyFont="1" applyBorder="1" applyAlignment="1">
      <alignment horizontal="left" vertical="top" wrapText="1"/>
    </xf>
    <xf numFmtId="0" fontId="17" fillId="0" borderId="7" xfId="0" applyFont="1" applyBorder="1" applyAlignment="1">
      <alignment horizontal="left" vertical="top" wrapText="1"/>
    </xf>
    <xf numFmtId="0" fontId="17" fillId="0" borderId="8" xfId="0" applyFont="1" applyBorder="1" applyAlignment="1">
      <alignment horizontal="left" vertical="top" wrapText="1"/>
    </xf>
    <xf numFmtId="2" fontId="9" fillId="0" borderId="9" xfId="0" applyNumberFormat="1" applyFont="1" applyBorder="1" applyAlignment="1">
      <alignment horizontal="left" vertical="top" wrapText="1"/>
    </xf>
    <xf numFmtId="2" fontId="9" fillId="0" borderId="0" xfId="0" applyNumberFormat="1" applyFont="1" applyBorder="1" applyAlignment="1">
      <alignment horizontal="left" vertical="top" wrapText="1"/>
    </xf>
    <xf numFmtId="2" fontId="9" fillId="0" borderId="9" xfId="0" applyNumberFormat="1" applyFont="1" applyBorder="1" applyAlignment="1">
      <alignment horizontal="center" vertical="top" wrapText="1"/>
    </xf>
    <xf numFmtId="2" fontId="9" fillId="0" borderId="0" xfId="0" applyNumberFormat="1" applyFont="1" applyBorder="1" applyAlignment="1">
      <alignment horizontal="center" vertical="top" wrapText="1"/>
    </xf>
    <xf numFmtId="0" fontId="14" fillId="0" borderId="3" xfId="0" applyFont="1" applyBorder="1" applyAlignment="1">
      <alignment horizontal="justify" vertical="top" wrapText="1"/>
    </xf>
    <xf numFmtId="0" fontId="14" fillId="0" borderId="4" xfId="0" applyFont="1" applyBorder="1" applyAlignment="1">
      <alignment horizontal="justify" vertical="top" wrapText="1"/>
    </xf>
    <xf numFmtId="0" fontId="14" fillId="0" borderId="5" xfId="0" applyFont="1" applyBorder="1" applyAlignment="1">
      <alignment horizontal="justify" vertical="top" wrapText="1"/>
    </xf>
    <xf numFmtId="0" fontId="6" fillId="0" borderId="3" xfId="0" applyFont="1" applyBorder="1" applyAlignment="1">
      <alignment horizontal="center" vertical="top" wrapText="1"/>
    </xf>
    <xf numFmtId="0" fontId="6" fillId="0" borderId="5" xfId="0" applyFont="1" applyBorder="1" applyAlignment="1">
      <alignment horizontal="center" vertical="top" wrapText="1"/>
    </xf>
    <xf numFmtId="0" fontId="7" fillId="0" borderId="14" xfId="0" applyFont="1" applyBorder="1" applyAlignment="1">
      <alignment horizontal="center" vertical="top" wrapText="1"/>
    </xf>
    <xf numFmtId="0" fontId="7" fillId="0" borderId="15" xfId="0" applyFont="1" applyBorder="1" applyAlignment="1">
      <alignment horizontal="center" vertical="top" wrapText="1"/>
    </xf>
    <xf numFmtId="0" fontId="7" fillId="0" borderId="7" xfId="0" applyFont="1" applyBorder="1" applyAlignment="1">
      <alignment horizontal="center" vertical="top" wrapText="1"/>
    </xf>
    <xf numFmtId="0" fontId="7" fillId="0" borderId="2" xfId="0" applyFont="1" applyBorder="1" applyAlignment="1">
      <alignment horizontal="center" vertical="top" wrapText="1"/>
    </xf>
    <xf numFmtId="0" fontId="10" fillId="0" borderId="13" xfId="0" applyFont="1" applyBorder="1" applyAlignment="1">
      <alignment horizontal="left" vertical="top" wrapText="1"/>
    </xf>
    <xf numFmtId="0" fontId="10" fillId="0" borderId="9" xfId="0" applyFont="1" applyBorder="1" applyAlignment="1">
      <alignment horizontal="left" vertical="top" wrapText="1"/>
    </xf>
    <xf numFmtId="0" fontId="10" fillId="0" borderId="7" xfId="0" applyFont="1" applyBorder="1" applyAlignment="1">
      <alignment horizontal="left" vertical="top" wrapText="1"/>
    </xf>
    <xf numFmtId="0" fontId="10" fillId="0" borderId="8" xfId="0" applyFont="1" applyBorder="1" applyAlignment="1">
      <alignment horizontal="left" vertical="top" wrapText="1"/>
    </xf>
    <xf numFmtId="2" fontId="9" fillId="0" borderId="13" xfId="0" applyNumberFormat="1" applyFont="1" applyBorder="1" applyAlignment="1">
      <alignment horizontal="center" vertical="top" wrapText="1"/>
    </xf>
    <xf numFmtId="2" fontId="9" fillId="0" borderId="14" xfId="0" applyNumberFormat="1" applyFont="1" applyBorder="1" applyAlignment="1">
      <alignment horizontal="center" vertical="top" wrapText="1"/>
    </xf>
    <xf numFmtId="2" fontId="10" fillId="0" borderId="9" xfId="0" applyNumberFormat="1" applyFont="1" applyBorder="1" applyAlignment="1">
      <alignment horizontal="left" vertical="top" wrapText="1"/>
    </xf>
    <xf numFmtId="2" fontId="10" fillId="0" borderId="0" xfId="0" applyNumberFormat="1" applyFont="1" applyBorder="1" applyAlignment="1">
      <alignment horizontal="left" vertical="top" wrapText="1"/>
    </xf>
    <xf numFmtId="2" fontId="10" fillId="0" borderId="13" xfId="0" applyNumberFormat="1" applyFont="1" applyBorder="1" applyAlignment="1">
      <alignment horizontal="center" vertical="top" wrapText="1"/>
    </xf>
    <xf numFmtId="2" fontId="10" fillId="0" borderId="14" xfId="0" applyNumberFormat="1" applyFont="1" applyBorder="1" applyAlignment="1">
      <alignment horizontal="center" vertical="top" wrapText="1"/>
    </xf>
    <xf numFmtId="2" fontId="10" fillId="0" borderId="9" xfId="0" applyNumberFormat="1" applyFont="1" applyBorder="1" applyAlignment="1">
      <alignment horizontal="right" vertical="top" wrapText="1"/>
    </xf>
    <xf numFmtId="2" fontId="10" fillId="0" borderId="0" xfId="0" applyNumberFormat="1" applyFont="1" applyBorder="1" applyAlignment="1">
      <alignment horizontal="right" vertical="top" wrapText="1"/>
    </xf>
    <xf numFmtId="2" fontId="31" fillId="0" borderId="9" xfId="0" applyNumberFormat="1" applyFont="1" applyBorder="1" applyAlignment="1">
      <alignment horizontal="center" vertical="top" wrapText="1"/>
    </xf>
    <xf numFmtId="2" fontId="31" fillId="0" borderId="0" xfId="0" applyNumberFormat="1" applyFont="1" applyBorder="1" applyAlignment="1">
      <alignment horizontal="center" vertical="top" wrapText="1"/>
    </xf>
    <xf numFmtId="0" fontId="31" fillId="0" borderId="0" xfId="0" applyFont="1" applyBorder="1" applyAlignment="1">
      <alignment horizontal="center" vertical="top" wrapText="1"/>
    </xf>
    <xf numFmtId="2" fontId="9" fillId="0" borderId="13" xfId="0" applyNumberFormat="1" applyFont="1" applyBorder="1" applyAlignment="1">
      <alignment horizontal="left" vertical="top" wrapText="1"/>
    </xf>
    <xf numFmtId="2" fontId="9" fillId="0" borderId="14" xfId="0" applyNumberFormat="1" applyFont="1" applyBorder="1" applyAlignment="1">
      <alignment horizontal="left" vertical="top" wrapText="1"/>
    </xf>
    <xf numFmtId="2" fontId="10" fillId="0" borderId="9" xfId="0" applyNumberFormat="1" applyFont="1" applyBorder="1" applyAlignment="1">
      <alignment horizontal="center" vertical="top" wrapText="1"/>
    </xf>
    <xf numFmtId="2" fontId="10" fillId="0" borderId="0" xfId="0" applyNumberFormat="1" applyFont="1" applyBorder="1" applyAlignment="1">
      <alignment horizontal="center" vertical="top" wrapText="1"/>
    </xf>
    <xf numFmtId="2" fontId="15" fillId="0" borderId="10" xfId="0" applyNumberFormat="1" applyFont="1" applyBorder="1" applyAlignment="1">
      <alignment horizontal="center" vertical="top" wrapText="1"/>
    </xf>
    <xf numFmtId="2" fontId="15" fillId="0" borderId="1" xfId="0" applyNumberFormat="1" applyFont="1" applyBorder="1" applyAlignment="1">
      <alignment horizontal="center" vertical="top" wrapText="1"/>
    </xf>
    <xf numFmtId="2" fontId="10" fillId="0" borderId="13" xfId="0" applyNumberFormat="1" applyFont="1" applyBorder="1" applyAlignment="1">
      <alignment horizontal="left" vertical="top" wrapText="1"/>
    </xf>
    <xf numFmtId="2" fontId="10" fillId="0" borderId="14" xfId="0" applyNumberFormat="1" applyFont="1" applyBorder="1" applyAlignment="1">
      <alignment horizontal="left" vertical="top" wrapText="1"/>
    </xf>
    <xf numFmtId="0" fontId="10" fillId="0" borderId="0" xfId="0" applyFont="1" applyBorder="1" applyAlignment="1">
      <alignment horizontal="left" vertical="top" wrapText="1"/>
    </xf>
    <xf numFmtId="2" fontId="10" fillId="0" borderId="9" xfId="0" applyNumberFormat="1" applyFont="1" applyBorder="1" applyAlignment="1">
      <alignment vertical="center" wrapText="1"/>
    </xf>
    <xf numFmtId="2" fontId="10" fillId="0" borderId="0" xfId="0" applyNumberFormat="1" applyFont="1" applyBorder="1" applyAlignment="1">
      <alignment vertical="center" wrapText="1"/>
    </xf>
    <xf numFmtId="2" fontId="10" fillId="0" borderId="10" xfId="0" applyNumberFormat="1" applyFont="1" applyBorder="1" applyAlignment="1">
      <alignment horizontal="center" vertical="top" wrapText="1"/>
    </xf>
    <xf numFmtId="2" fontId="10" fillId="0" borderId="1" xfId="0" applyNumberFormat="1" applyFont="1" applyBorder="1" applyAlignment="1">
      <alignment horizontal="center" vertical="top" wrapText="1"/>
    </xf>
    <xf numFmtId="2" fontId="9" fillId="0" borderId="10" xfId="0" applyNumberFormat="1" applyFont="1" applyBorder="1" applyAlignment="1">
      <alignment horizontal="left" vertical="top" wrapText="1"/>
    </xf>
    <xf numFmtId="2" fontId="9" fillId="0" borderId="1" xfId="0" applyNumberFormat="1" applyFont="1" applyBorder="1" applyAlignment="1">
      <alignment horizontal="left" vertical="top" wrapText="1"/>
    </xf>
    <xf numFmtId="2" fontId="10" fillId="0" borderId="9" xfId="0" applyNumberFormat="1" applyFont="1" applyBorder="1" applyAlignment="1">
      <alignment horizontal="center" vertical="center" wrapText="1"/>
    </xf>
    <xf numFmtId="2" fontId="10" fillId="0" borderId="0" xfId="0" applyNumberFormat="1" applyFont="1" applyBorder="1" applyAlignment="1">
      <alignment horizontal="center" vertical="center" wrapText="1"/>
    </xf>
    <xf numFmtId="0" fontId="9" fillId="0" borderId="9" xfId="0" applyFont="1" applyBorder="1" applyAlignment="1">
      <alignment horizontal="center" vertical="top" wrapText="1"/>
    </xf>
    <xf numFmtId="0" fontId="9" fillId="0" borderId="0" xfId="0" applyFont="1" applyBorder="1" applyAlignment="1">
      <alignment horizontal="center" vertical="top" wrapText="1"/>
    </xf>
    <xf numFmtId="0" fontId="0" fillId="0" borderId="9" xfId="0" applyBorder="1" applyAlignment="1">
      <alignment horizontal="center"/>
    </xf>
    <xf numFmtId="0" fontId="31" fillId="0" borderId="12" xfId="0" applyFont="1" applyBorder="1" applyAlignment="1">
      <alignment horizontal="center" vertical="top" wrapText="1"/>
    </xf>
    <xf numFmtId="0" fontId="10" fillId="0" borderId="13" xfId="0" applyFont="1" applyBorder="1" applyAlignment="1">
      <alignment horizontal="justify" vertical="top" wrapText="1"/>
    </xf>
    <xf numFmtId="0" fontId="10" fillId="0" borderId="9" xfId="0" applyFont="1" applyBorder="1" applyAlignment="1">
      <alignment horizontal="justify" vertical="top" wrapText="1"/>
    </xf>
    <xf numFmtId="0" fontId="30" fillId="0" borderId="7" xfId="0" applyFont="1" applyBorder="1" applyAlignment="1">
      <alignment horizontal="left" vertical="top" wrapText="1"/>
    </xf>
    <xf numFmtId="0" fontId="30" fillId="0" borderId="8" xfId="0" applyFont="1" applyBorder="1" applyAlignment="1">
      <alignment horizontal="left" vertical="top" wrapText="1"/>
    </xf>
    <xf numFmtId="0" fontId="14" fillId="0" borderId="2" xfId="0" applyFont="1" applyBorder="1" applyAlignment="1">
      <alignment horizontal="justify" vertical="top"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095060844667172"/>
          <c:y val="3.8200436213078996E-2"/>
          <c:w val="0.84583829272033861"/>
          <c:h val="0.84649542200541938"/>
        </c:manualLayout>
      </c:layout>
      <c:scatterChart>
        <c:scatterStyle val="lineMarker"/>
        <c:varyColors val="0"/>
        <c:ser>
          <c:idx val="0"/>
          <c:order val="0"/>
          <c:xVal>
            <c:numRef>
              <c:f>'EARTH CALCULATION'!$A$5:$A$11</c:f>
              <c:numCache>
                <c:formatCode>0.00</c:formatCode>
                <c:ptCount val="7"/>
                <c:pt idx="0">
                  <c:v>10</c:v>
                </c:pt>
                <c:pt idx="1">
                  <c:v>12</c:v>
                </c:pt>
                <c:pt idx="2">
                  <c:v>14</c:v>
                </c:pt>
                <c:pt idx="3">
                  <c:v>17</c:v>
                </c:pt>
                <c:pt idx="4">
                  <c:v>20</c:v>
                </c:pt>
                <c:pt idx="5">
                  <c:v>22</c:v>
                </c:pt>
                <c:pt idx="6">
                  <c:v>24</c:v>
                </c:pt>
              </c:numCache>
            </c:numRef>
          </c:xVal>
          <c:yVal>
            <c:numRef>
              <c:f>'EARTH CALCULATION'!$B$5:$B$11</c:f>
              <c:numCache>
                <c:formatCode>0.00</c:formatCode>
                <c:ptCount val="7"/>
                <c:pt idx="0">
                  <c:v>2.5499999999999998</c:v>
                </c:pt>
                <c:pt idx="1">
                  <c:v>1.57</c:v>
                </c:pt>
                <c:pt idx="2">
                  <c:v>1.26</c:v>
                </c:pt>
                <c:pt idx="3">
                  <c:v>1.1100000000000001</c:v>
                </c:pt>
                <c:pt idx="4">
                  <c:v>0.82</c:v>
                </c:pt>
                <c:pt idx="5">
                  <c:v>0.5</c:v>
                </c:pt>
                <c:pt idx="6">
                  <c:v>0.11</c:v>
                </c:pt>
              </c:numCache>
            </c:numRef>
          </c:yVal>
          <c:smooth val="0"/>
          <c:extLst xmlns:c16r2="http://schemas.microsoft.com/office/drawing/2015/06/chart">
            <c:ext xmlns:c16="http://schemas.microsoft.com/office/drawing/2014/chart" uri="{C3380CC4-5D6E-409C-BE32-E72D297353CC}">
              <c16:uniqueId val="{00000000-48B9-473D-8C14-8F8E07AF0F39}"/>
            </c:ext>
          </c:extLst>
        </c:ser>
        <c:ser>
          <c:idx val="1"/>
          <c:order val="1"/>
          <c:xVal>
            <c:numRef>
              <c:f>'EARTH CALCULATION'!$H$5:$H$8</c:f>
              <c:numCache>
                <c:formatCode>0.00</c:formatCode>
                <c:ptCount val="4"/>
                <c:pt idx="0">
                  <c:v>10</c:v>
                </c:pt>
                <c:pt idx="1">
                  <c:v>24</c:v>
                </c:pt>
              </c:numCache>
            </c:numRef>
          </c:xVal>
          <c:yVal>
            <c:numRef>
              <c:f>'EARTH CALCULATION'!$I$5:$I$8</c:f>
              <c:numCache>
                <c:formatCode>0.00</c:formatCode>
                <c:ptCount val="4"/>
                <c:pt idx="0">
                  <c:v>2.5499999999999998</c:v>
                </c:pt>
                <c:pt idx="1">
                  <c:v>-0.5</c:v>
                </c:pt>
              </c:numCache>
            </c:numRef>
          </c:yVal>
          <c:smooth val="0"/>
          <c:extLst xmlns:c16r2="http://schemas.microsoft.com/office/drawing/2015/06/chart">
            <c:ext xmlns:c16="http://schemas.microsoft.com/office/drawing/2014/chart" uri="{C3380CC4-5D6E-409C-BE32-E72D297353CC}">
              <c16:uniqueId val="{00000001-48B9-473D-8C14-8F8E07AF0F39}"/>
            </c:ext>
          </c:extLst>
        </c:ser>
        <c:dLbls>
          <c:showLegendKey val="0"/>
          <c:showVal val="0"/>
          <c:showCatName val="0"/>
          <c:showSerName val="0"/>
          <c:showPercent val="0"/>
          <c:showBubbleSize val="0"/>
        </c:dLbls>
        <c:axId val="250701584"/>
        <c:axId val="250701976"/>
      </c:scatterChart>
      <c:valAx>
        <c:axId val="250701584"/>
        <c:scaling>
          <c:orientation val="minMax"/>
          <c:max val="12.5"/>
        </c:scaling>
        <c:delete val="0"/>
        <c:axPos val="b"/>
        <c:numFmt formatCode="0.00" sourceLinked="1"/>
        <c:majorTickMark val="out"/>
        <c:minorTickMark val="none"/>
        <c:tickLblPos val="nextTo"/>
        <c:crossAx val="250701976"/>
        <c:crosses val="autoZero"/>
        <c:crossBetween val="midCat"/>
        <c:majorUnit val="2"/>
      </c:valAx>
      <c:valAx>
        <c:axId val="250701976"/>
        <c:scaling>
          <c:orientation val="minMax"/>
          <c:max val="5"/>
        </c:scaling>
        <c:delete val="0"/>
        <c:axPos val="l"/>
        <c:majorGridlines/>
        <c:numFmt formatCode="0.00" sourceLinked="1"/>
        <c:majorTickMark val="out"/>
        <c:minorTickMark val="none"/>
        <c:tickLblPos val="nextTo"/>
        <c:crossAx val="250701584"/>
        <c:crosses val="autoZero"/>
        <c:crossBetween val="midCat"/>
      </c:valAx>
    </c:plotArea>
    <c:plotVisOnly val="1"/>
    <c:dispBlanksAs val="gap"/>
    <c:showDLblsOverMax val="0"/>
  </c:chart>
  <c:printSettings>
    <c:headerFooter/>
    <c:pageMargins b="0.75000000000000744" l="0.70000000000000062" r="0.70000000000000062" t="0.75000000000000744"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095060844667172"/>
          <c:y val="3.8200436213078996E-2"/>
          <c:w val="0.84583829272033861"/>
          <c:h val="0.84649542200541994"/>
        </c:manualLayout>
      </c:layout>
      <c:scatterChart>
        <c:scatterStyle val="lineMarker"/>
        <c:varyColors val="0"/>
        <c:ser>
          <c:idx val="0"/>
          <c:order val="0"/>
          <c:xVal>
            <c:numRef>
              <c:f>'EARTH CALCULATION'!$A$101:$A$104</c:f>
              <c:numCache>
                <c:formatCode>0.00</c:formatCode>
                <c:ptCount val="4"/>
                <c:pt idx="0">
                  <c:v>0</c:v>
                </c:pt>
                <c:pt idx="1">
                  <c:v>0.6</c:v>
                </c:pt>
                <c:pt idx="2">
                  <c:v>1.2</c:v>
                </c:pt>
                <c:pt idx="3">
                  <c:v>15</c:v>
                </c:pt>
              </c:numCache>
            </c:numRef>
          </c:xVal>
          <c:yVal>
            <c:numRef>
              <c:f>'EARTH CALCULATION'!$B$101:$B$104</c:f>
              <c:numCache>
                <c:formatCode>0.00</c:formatCode>
                <c:ptCount val="4"/>
                <c:pt idx="0">
                  <c:v>2</c:v>
                </c:pt>
                <c:pt idx="1">
                  <c:v>1.5</c:v>
                </c:pt>
                <c:pt idx="2">
                  <c:v>1.4</c:v>
                </c:pt>
                <c:pt idx="3">
                  <c:v>0</c:v>
                </c:pt>
              </c:numCache>
            </c:numRef>
          </c:yVal>
          <c:smooth val="0"/>
          <c:extLst xmlns:c16r2="http://schemas.microsoft.com/office/drawing/2015/06/chart">
            <c:ext xmlns:c16="http://schemas.microsoft.com/office/drawing/2014/chart" uri="{C3380CC4-5D6E-409C-BE32-E72D297353CC}">
              <c16:uniqueId val="{00000000-D2A5-44C3-AB9B-6FBD1C4A3F85}"/>
            </c:ext>
          </c:extLst>
        </c:ser>
        <c:ser>
          <c:idx val="1"/>
          <c:order val="1"/>
          <c:xVal>
            <c:numRef>
              <c:f>'EARTH CALCULATION'!$H$101:$H$104</c:f>
              <c:numCache>
                <c:formatCode>0.00</c:formatCode>
                <c:ptCount val="4"/>
                <c:pt idx="0">
                  <c:v>0</c:v>
                </c:pt>
                <c:pt idx="1">
                  <c:v>3</c:v>
                </c:pt>
                <c:pt idx="2">
                  <c:v>7</c:v>
                </c:pt>
                <c:pt idx="3">
                  <c:v>15</c:v>
                </c:pt>
              </c:numCache>
            </c:numRef>
          </c:xVal>
          <c:yVal>
            <c:numRef>
              <c:f>'EARTH CALCULATION'!$I$101:$I$104</c:f>
              <c:numCache>
                <c:formatCode>0.00</c:formatCode>
                <c:ptCount val="4"/>
                <c:pt idx="0">
                  <c:v>2</c:v>
                </c:pt>
                <c:pt idx="1">
                  <c:v>4</c:v>
                </c:pt>
                <c:pt idx="2">
                  <c:v>4</c:v>
                </c:pt>
                <c:pt idx="3">
                  <c:v>0</c:v>
                </c:pt>
              </c:numCache>
            </c:numRef>
          </c:yVal>
          <c:smooth val="0"/>
          <c:extLst xmlns:c16r2="http://schemas.microsoft.com/office/drawing/2015/06/chart">
            <c:ext xmlns:c16="http://schemas.microsoft.com/office/drawing/2014/chart" uri="{C3380CC4-5D6E-409C-BE32-E72D297353CC}">
              <c16:uniqueId val="{00000001-D2A5-44C3-AB9B-6FBD1C4A3F85}"/>
            </c:ext>
          </c:extLst>
        </c:ser>
        <c:dLbls>
          <c:showLegendKey val="0"/>
          <c:showVal val="0"/>
          <c:showCatName val="0"/>
          <c:showSerName val="0"/>
          <c:showPercent val="0"/>
          <c:showBubbleSize val="0"/>
        </c:dLbls>
        <c:axId val="250698840"/>
        <c:axId val="250699624"/>
      </c:scatterChart>
      <c:valAx>
        <c:axId val="250698840"/>
        <c:scaling>
          <c:orientation val="minMax"/>
          <c:max val="15"/>
        </c:scaling>
        <c:delete val="0"/>
        <c:axPos val="b"/>
        <c:numFmt formatCode="0.00" sourceLinked="1"/>
        <c:majorTickMark val="out"/>
        <c:minorTickMark val="none"/>
        <c:tickLblPos val="nextTo"/>
        <c:crossAx val="250699624"/>
        <c:crosses val="autoZero"/>
        <c:crossBetween val="midCat"/>
        <c:majorUnit val="2"/>
      </c:valAx>
      <c:valAx>
        <c:axId val="250699624"/>
        <c:scaling>
          <c:orientation val="minMax"/>
          <c:max val="5"/>
        </c:scaling>
        <c:delete val="0"/>
        <c:axPos val="l"/>
        <c:majorGridlines/>
        <c:numFmt formatCode="0.00" sourceLinked="1"/>
        <c:majorTickMark val="out"/>
        <c:minorTickMark val="none"/>
        <c:tickLblPos val="nextTo"/>
        <c:crossAx val="250698840"/>
        <c:crosses val="autoZero"/>
        <c:crossBetween val="midCat"/>
      </c:valAx>
    </c:plotArea>
    <c:plotVisOnly val="1"/>
    <c:dispBlanksAs val="gap"/>
    <c:showDLblsOverMax val="0"/>
  </c:chart>
  <c:printSettings>
    <c:headerFooter/>
    <c:pageMargins b="0.75000000000000788" l="0.70000000000000062" r="0.70000000000000062" t="0.75000000000000788" header="0.30000000000000032" footer="0.30000000000000032"/>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285751</xdr:colOff>
      <xdr:row>358</xdr:row>
      <xdr:rowOff>9525</xdr:rowOff>
    </xdr:from>
    <xdr:to>
      <xdr:col>7</xdr:col>
      <xdr:colOff>226219</xdr:colOff>
      <xdr:row>362</xdr:row>
      <xdr:rowOff>83344</xdr:rowOff>
    </xdr:to>
    <xdr:sp macro="" textlink="">
      <xdr:nvSpPr>
        <xdr:cNvPr id="10" name="Text Box 76">
          <a:extLst>
            <a:ext uri="{FF2B5EF4-FFF2-40B4-BE49-F238E27FC236}">
              <a16:creationId xmlns:a16="http://schemas.microsoft.com/office/drawing/2014/main" xmlns="" id="{00000000-0008-0000-0000-00000A000000}"/>
            </a:ext>
          </a:extLst>
        </xdr:cNvPr>
        <xdr:cNvSpPr txBox="1">
          <a:spLocks noChangeArrowheads="1"/>
        </xdr:cNvSpPr>
      </xdr:nvSpPr>
      <xdr:spPr bwMode="auto">
        <a:xfrm>
          <a:off x="1833564" y="37633275"/>
          <a:ext cx="2047874" cy="835819"/>
        </a:xfrm>
        <a:prstGeom prst="rect">
          <a:avLst/>
        </a:prstGeom>
        <a:noFill/>
        <a:ln w="9525">
          <a:noFill/>
          <a:miter lim="800000"/>
          <a:headEnd/>
          <a:tailEnd/>
        </a:ln>
      </xdr:spPr>
      <xdr:txBody>
        <a:bodyPr vertOverflow="clip" wrap="square" lIns="27432" tIns="22860" rIns="27432" bIns="0" anchor="t" upright="1"/>
        <a:lstStyle/>
        <a:p>
          <a:pPr algn="ctr" rtl="1">
            <a:defRPr sz="1000"/>
          </a:pPr>
          <a:r>
            <a:rPr lang="en-US" sz="1100" b="0" i="0" strike="noStrike">
              <a:solidFill>
                <a:srgbClr val="000000"/>
              </a:solidFill>
              <a:latin typeface="Arial"/>
              <a:cs typeface="Arial"/>
            </a:rPr>
            <a:t>(S.M. Ahsan Habib)</a:t>
          </a:r>
        </a:p>
        <a:p>
          <a:pPr algn="ctr" rtl="1">
            <a:defRPr sz="1000"/>
          </a:pPr>
          <a:r>
            <a:rPr lang="en-US" sz="1100" b="0" i="0" strike="noStrike">
              <a:solidFill>
                <a:srgbClr val="000000"/>
              </a:solidFill>
              <a:latin typeface="Arial"/>
              <a:cs typeface="Arial"/>
            </a:rPr>
            <a:t>Sub- Divisional Engineer (A.C)</a:t>
          </a:r>
        </a:p>
        <a:p>
          <a:pPr algn="ctr" rtl="1">
            <a:defRPr sz="1000"/>
          </a:pPr>
          <a:r>
            <a:rPr lang="en-US" sz="1100" b="0" i="0" strike="noStrike">
              <a:solidFill>
                <a:srgbClr val="000000"/>
              </a:solidFill>
              <a:latin typeface="Arial"/>
              <a:cs typeface="Arial"/>
            </a:rPr>
            <a:t>Satkhira O&amp;M Sub-Division-1</a:t>
          </a:r>
        </a:p>
        <a:p>
          <a:pPr algn="ctr" rtl="1">
            <a:defRPr sz="1000"/>
          </a:pPr>
          <a:r>
            <a:rPr lang="en-US" sz="1100" b="0" i="0" strike="noStrike">
              <a:solidFill>
                <a:srgbClr val="000000"/>
              </a:solidFill>
              <a:latin typeface="Arial"/>
              <a:cs typeface="Arial"/>
            </a:rPr>
            <a:t>BWDB, Satkhira</a:t>
          </a:r>
          <a:endParaRPr lang="en-US" sz="1000" b="0" i="0" strike="noStrike">
            <a:solidFill>
              <a:srgbClr val="000000"/>
            </a:solidFill>
            <a:latin typeface="Arial"/>
            <a:cs typeface="Arial"/>
          </a:endParaRPr>
        </a:p>
        <a:p>
          <a:pPr algn="ctr" rtl="1">
            <a:defRPr sz="1000"/>
          </a:pPr>
          <a:endParaRPr lang="en-US" sz="1000" b="0" i="0" strike="noStrike">
            <a:solidFill>
              <a:srgbClr val="000000"/>
            </a:solidFill>
            <a:latin typeface="Arial"/>
            <a:cs typeface="Arial"/>
          </a:endParaRPr>
        </a:p>
      </xdr:txBody>
    </xdr:sp>
    <xdr:clientData/>
  </xdr:twoCellAnchor>
  <xdr:twoCellAnchor>
    <xdr:from>
      <xdr:col>7</xdr:col>
      <xdr:colOff>190501</xdr:colOff>
      <xdr:row>358</xdr:row>
      <xdr:rowOff>35718</xdr:rowOff>
    </xdr:from>
    <xdr:to>
      <xdr:col>12</xdr:col>
      <xdr:colOff>130970</xdr:colOff>
      <xdr:row>362</xdr:row>
      <xdr:rowOff>107157</xdr:rowOff>
    </xdr:to>
    <xdr:sp macro="" textlink="">
      <xdr:nvSpPr>
        <xdr:cNvPr id="11" name="Text Box 77">
          <a:extLst>
            <a:ext uri="{FF2B5EF4-FFF2-40B4-BE49-F238E27FC236}">
              <a16:creationId xmlns:a16="http://schemas.microsoft.com/office/drawing/2014/main" xmlns="" id="{00000000-0008-0000-0000-00000B000000}"/>
            </a:ext>
          </a:extLst>
        </xdr:cNvPr>
        <xdr:cNvSpPr txBox="1">
          <a:spLocks noChangeArrowheads="1"/>
        </xdr:cNvSpPr>
      </xdr:nvSpPr>
      <xdr:spPr bwMode="auto">
        <a:xfrm>
          <a:off x="3845720" y="37659468"/>
          <a:ext cx="2000250" cy="833439"/>
        </a:xfrm>
        <a:prstGeom prst="rect">
          <a:avLst/>
        </a:prstGeom>
        <a:noFill/>
        <a:ln w="9525">
          <a:noFill/>
          <a:miter lim="800000"/>
          <a:headEnd/>
          <a:tailEnd/>
        </a:ln>
      </xdr:spPr>
      <xdr:txBody>
        <a:bodyPr vertOverflow="clip" wrap="square" lIns="27432" tIns="22860" rIns="27432" bIns="0" anchor="t" upright="1"/>
        <a:lstStyle/>
        <a:p>
          <a:pPr algn="ctr" rtl="1">
            <a:defRPr sz="1000"/>
          </a:pPr>
          <a:r>
            <a:rPr lang="en-US" sz="1100" b="0" i="0" strike="noStrike">
              <a:solidFill>
                <a:srgbClr val="000000"/>
              </a:solidFill>
              <a:latin typeface="Arial"/>
              <a:cs typeface="Arial"/>
            </a:rPr>
            <a:t>(Muhammad Abu Hanif)</a:t>
          </a:r>
        </a:p>
        <a:p>
          <a:pPr algn="ctr" rtl="1">
            <a:defRPr sz="1000"/>
          </a:pPr>
          <a:r>
            <a:rPr lang="en-US" sz="1100" b="0" i="0" strike="noStrike">
              <a:solidFill>
                <a:srgbClr val="000000"/>
              </a:solidFill>
              <a:latin typeface="Arial"/>
              <a:cs typeface="Arial"/>
            </a:rPr>
            <a:t> Sub-Asstt. Engineer</a:t>
          </a:r>
        </a:p>
        <a:p>
          <a:pPr algn="ctr" rtl="1">
            <a:defRPr sz="1000"/>
          </a:pPr>
          <a:r>
            <a:rPr lang="en-US" sz="1100" b="0" i="0" strike="noStrike">
              <a:solidFill>
                <a:srgbClr val="000000"/>
              </a:solidFill>
              <a:latin typeface="Arial"/>
              <a:cs typeface="Arial"/>
            </a:rPr>
            <a:t>Parulia O&amp;M Section</a:t>
          </a:r>
        </a:p>
        <a:p>
          <a:pPr algn="ctr" rtl="1">
            <a:defRPr sz="1000"/>
          </a:pPr>
          <a:r>
            <a:rPr lang="en-US" sz="1100" b="0" i="0" strike="noStrike">
              <a:solidFill>
                <a:srgbClr val="000000"/>
              </a:solidFill>
              <a:latin typeface="Arial"/>
              <a:cs typeface="Arial"/>
            </a:rPr>
            <a:t>BWDB, Satkhira.</a:t>
          </a:r>
          <a:endParaRPr lang="en-US" sz="1000" b="0" i="0" strike="noStrike">
            <a:solidFill>
              <a:srgbClr val="000000"/>
            </a:solidFill>
            <a:latin typeface="Arial"/>
            <a:cs typeface="Arial"/>
          </a:endParaRPr>
        </a:p>
        <a:p>
          <a:pPr algn="ctr" rtl="1">
            <a:defRPr sz="1000"/>
          </a:pPr>
          <a:endParaRPr lang="en-US" sz="1000" b="0" i="0" strike="noStrike">
            <a:solidFill>
              <a:srgbClr val="000000"/>
            </a:solidFill>
            <a:latin typeface="Arial"/>
            <a:cs typeface="Arial"/>
          </a:endParaRPr>
        </a:p>
      </xdr:txBody>
    </xdr:sp>
    <xdr:clientData/>
  </xdr:twoCellAnchor>
  <xdr:twoCellAnchor>
    <xdr:from>
      <xdr:col>0</xdr:col>
      <xdr:colOff>66675</xdr:colOff>
      <xdr:row>358</xdr:row>
      <xdr:rowOff>28574</xdr:rowOff>
    </xdr:from>
    <xdr:to>
      <xdr:col>3</xdr:col>
      <xdr:colOff>464344</xdr:colOff>
      <xdr:row>363</xdr:row>
      <xdr:rowOff>83343</xdr:rowOff>
    </xdr:to>
    <xdr:sp macro="" textlink="">
      <xdr:nvSpPr>
        <xdr:cNvPr id="12" name="Text Box 79">
          <a:extLst>
            <a:ext uri="{FF2B5EF4-FFF2-40B4-BE49-F238E27FC236}">
              <a16:creationId xmlns:a16="http://schemas.microsoft.com/office/drawing/2014/main" xmlns="" id="{00000000-0008-0000-0000-00000C000000}"/>
            </a:ext>
          </a:extLst>
        </xdr:cNvPr>
        <xdr:cNvSpPr txBox="1">
          <a:spLocks noChangeArrowheads="1"/>
        </xdr:cNvSpPr>
      </xdr:nvSpPr>
      <xdr:spPr bwMode="auto">
        <a:xfrm>
          <a:off x="66675" y="37652324"/>
          <a:ext cx="1945482" cy="1007269"/>
        </a:xfrm>
        <a:prstGeom prst="rect">
          <a:avLst/>
        </a:prstGeom>
        <a:noFill/>
        <a:ln w="9525">
          <a:noFill/>
          <a:miter lim="800000"/>
          <a:headEnd/>
          <a:tailEnd/>
        </a:ln>
      </xdr:spPr>
      <xdr:txBody>
        <a:bodyPr vertOverflow="clip" wrap="square" lIns="27432" tIns="22860" rIns="27432" bIns="0" anchor="t" upright="1"/>
        <a:lstStyle/>
        <a:p>
          <a:pPr algn="ctr" rtl="1">
            <a:defRPr sz="1000"/>
          </a:pPr>
          <a:r>
            <a:rPr lang="en-US" sz="1100" b="0" i="0" strike="noStrike">
              <a:solidFill>
                <a:srgbClr val="000000"/>
              </a:solidFill>
              <a:latin typeface="Arial"/>
              <a:cs typeface="Arial"/>
            </a:rPr>
            <a:t>(B. M. Abdul Momin)                    </a:t>
          </a:r>
          <a:r>
            <a:rPr lang="en-US" sz="1100" b="0" i="0" strike="noStrike" baseline="0">
              <a:solidFill>
                <a:srgbClr val="000000"/>
              </a:solidFill>
              <a:latin typeface="Arial"/>
              <a:cs typeface="Arial"/>
            </a:rPr>
            <a:t> </a:t>
          </a:r>
          <a:r>
            <a:rPr lang="en-US" sz="1100" b="0" i="0" strike="noStrike">
              <a:solidFill>
                <a:srgbClr val="000000"/>
              </a:solidFill>
              <a:latin typeface="Arial"/>
              <a:cs typeface="Arial"/>
            </a:rPr>
            <a:t> Executive Engineer (C.C)</a:t>
          </a:r>
        </a:p>
        <a:p>
          <a:pPr algn="ctr" rtl="1">
            <a:defRPr sz="1000"/>
          </a:pPr>
          <a:r>
            <a:rPr lang="en-US" sz="1100" b="0" i="0" strike="noStrike">
              <a:solidFill>
                <a:srgbClr val="000000"/>
              </a:solidFill>
              <a:latin typeface="Arial"/>
              <a:cs typeface="Arial"/>
            </a:rPr>
            <a:t>Satkhira O&amp;M Division-1</a:t>
          </a:r>
        </a:p>
        <a:p>
          <a:pPr algn="ctr" rtl="1">
            <a:defRPr sz="1000"/>
          </a:pPr>
          <a:r>
            <a:rPr lang="en-US" sz="1100" b="0" i="0" strike="noStrike">
              <a:solidFill>
                <a:srgbClr val="000000"/>
              </a:solidFill>
              <a:latin typeface="Arial"/>
              <a:cs typeface="Arial"/>
            </a:rPr>
            <a:t>BWDB, Satkhira</a:t>
          </a:r>
          <a:endParaRPr lang="en-US" sz="1000" b="0" i="0" strike="noStrike">
            <a:solidFill>
              <a:srgbClr val="000000"/>
            </a:solidFill>
            <a:latin typeface="Arial"/>
            <a:cs typeface="Arial"/>
          </a:endParaRPr>
        </a:p>
        <a:p>
          <a:pPr algn="ctr" rtl="1">
            <a:defRPr sz="1000"/>
          </a:pPr>
          <a:endParaRPr lang="en-US" sz="1000" b="0" i="0" strike="noStrike">
            <a:solidFill>
              <a:srgbClr val="000000"/>
            </a:solidFill>
            <a:latin typeface="Arial"/>
            <a:cs typeface="Arial"/>
          </a:endParaRPr>
        </a:p>
      </xdr:txBody>
    </xdr:sp>
    <xdr:clientData/>
  </xdr:twoCellAnchor>
  <xdr:twoCellAnchor>
    <xdr:from>
      <xdr:col>1</xdr:col>
      <xdr:colOff>240030</xdr:colOff>
      <xdr:row>12</xdr:row>
      <xdr:rowOff>116205</xdr:rowOff>
    </xdr:from>
    <xdr:to>
      <xdr:col>9</xdr:col>
      <xdr:colOff>259080</xdr:colOff>
      <xdr:row>21</xdr:row>
      <xdr:rowOff>167640</xdr:rowOff>
    </xdr:to>
    <xdr:graphicFrame macro="">
      <xdr:nvGraphicFramePr>
        <xdr:cNvPr id="9" name="Chart 8">
          <a:extLst>
            <a:ext uri="{FF2B5EF4-FFF2-40B4-BE49-F238E27FC236}">
              <a16:creationId xmlns:a16="http://schemas.microsoft.com/office/drawing/2014/main" xmlns="" id="{00000000-0008-0000-00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295275</xdr:colOff>
      <xdr:row>195</xdr:row>
      <xdr:rowOff>152400</xdr:rowOff>
    </xdr:from>
    <xdr:to>
      <xdr:col>11</xdr:col>
      <xdr:colOff>182298</xdr:colOff>
      <xdr:row>199</xdr:row>
      <xdr:rowOff>215900</xdr:rowOff>
    </xdr:to>
    <xdr:sp macro="" textlink="">
      <xdr:nvSpPr>
        <xdr:cNvPr id="21" name="Text Box 77">
          <a:extLst>
            <a:ext uri="{FF2B5EF4-FFF2-40B4-BE49-F238E27FC236}">
              <a16:creationId xmlns:a16="http://schemas.microsoft.com/office/drawing/2014/main" xmlns="" id="{00000000-0008-0000-0000-000015000000}"/>
            </a:ext>
          </a:extLst>
        </xdr:cNvPr>
        <xdr:cNvSpPr txBox="1">
          <a:spLocks noChangeArrowheads="1"/>
        </xdr:cNvSpPr>
      </xdr:nvSpPr>
      <xdr:spPr bwMode="auto">
        <a:xfrm>
          <a:off x="3533775" y="27727275"/>
          <a:ext cx="1830123" cy="825500"/>
        </a:xfrm>
        <a:prstGeom prst="rect">
          <a:avLst/>
        </a:prstGeom>
        <a:noFill/>
        <a:ln w="9525">
          <a:noFill/>
          <a:miter lim="800000"/>
          <a:headEnd/>
          <a:tailEnd/>
        </a:ln>
      </xdr:spPr>
      <xdr:txBody>
        <a:bodyPr vertOverflow="clip" wrap="square" lIns="27432" tIns="22860" rIns="27432" bIns="0" anchor="t" upright="1"/>
        <a:lstStyle/>
        <a:p>
          <a:pPr algn="ctr" rtl="1">
            <a:lnSpc>
              <a:spcPts val="1200"/>
            </a:lnSpc>
          </a:pPr>
          <a:r>
            <a:rPr lang="en-US" sz="1100" b="0" i="0">
              <a:latin typeface="Times New Roman" pitchFamily="18" charset="0"/>
              <a:ea typeface="+mn-ea"/>
              <a:cs typeface="Times New Roman" pitchFamily="18" charset="0"/>
            </a:rPr>
            <a:t>(Muhammad Abu Hanif)</a:t>
          </a:r>
          <a:endParaRPr lang="en-US">
            <a:latin typeface="Times New Roman" pitchFamily="18" charset="0"/>
            <a:cs typeface="Times New Roman" pitchFamily="18" charset="0"/>
          </a:endParaRPr>
        </a:p>
        <a:p>
          <a:pPr algn="ctr" rtl="1">
            <a:lnSpc>
              <a:spcPts val="1200"/>
            </a:lnSpc>
          </a:pPr>
          <a:r>
            <a:rPr lang="en-US" sz="1100" b="0" i="0">
              <a:latin typeface="Times New Roman" pitchFamily="18" charset="0"/>
              <a:ea typeface="+mn-ea"/>
              <a:cs typeface="Times New Roman" pitchFamily="18" charset="0"/>
            </a:rPr>
            <a:t> Sub-Asstt. Engineer /SO</a:t>
          </a:r>
        </a:p>
        <a:p>
          <a:pPr algn="ctr" rtl="1">
            <a:lnSpc>
              <a:spcPts val="1200"/>
            </a:lnSpc>
          </a:pPr>
          <a:r>
            <a:rPr lang="en-US" sz="1100" b="0" i="0">
              <a:latin typeface="Times New Roman" pitchFamily="18" charset="0"/>
              <a:ea typeface="+mn-ea"/>
              <a:cs typeface="Times New Roman" pitchFamily="18" charset="0"/>
            </a:rPr>
            <a:t>Jhalodangha  O&amp;M Section</a:t>
          </a:r>
          <a:endParaRPr lang="en-US" sz="1100">
            <a:latin typeface="Times New Roman" pitchFamily="18" charset="0"/>
            <a:ea typeface="+mn-ea"/>
            <a:cs typeface="Times New Roman" pitchFamily="18" charset="0"/>
          </a:endParaRPr>
        </a:p>
        <a:p>
          <a:pPr marL="0" marR="0" indent="0" algn="ctr" defTabSz="914400" rtl="1" eaLnBrk="1" fontAlgn="auto" latinLnBrk="0" hangingPunct="1">
            <a:lnSpc>
              <a:spcPts val="1200"/>
            </a:lnSpc>
            <a:spcBef>
              <a:spcPts val="0"/>
            </a:spcBef>
            <a:spcAft>
              <a:spcPts val="0"/>
            </a:spcAft>
            <a:buClrTx/>
            <a:buSzTx/>
            <a:buFontTx/>
            <a:buNone/>
            <a:tabLst/>
            <a:defRPr/>
          </a:pPr>
          <a:r>
            <a:rPr lang="en-US" sz="1100" b="0" i="0">
              <a:latin typeface="Times New Roman" pitchFamily="18" charset="0"/>
              <a:ea typeface="+mn-ea"/>
              <a:cs typeface="Times New Roman" pitchFamily="18" charset="0"/>
            </a:rPr>
            <a:t>BWDB,Bagerhat.  </a:t>
          </a:r>
          <a:endParaRPr lang="en-US">
            <a:latin typeface="Times New Roman" pitchFamily="18" charset="0"/>
            <a:cs typeface="Times New Roman" pitchFamily="18" charset="0"/>
          </a:endParaRPr>
        </a:p>
        <a:p>
          <a:pPr algn="ctr" rtl="1">
            <a:lnSpc>
              <a:spcPts val="1200"/>
            </a:lnSpc>
          </a:pPr>
          <a:endParaRPr lang="en-US">
            <a:latin typeface="Times New Roman" pitchFamily="18" charset="0"/>
            <a:cs typeface="Times New Roman" pitchFamily="18" charset="0"/>
          </a:endParaRPr>
        </a:p>
      </xdr:txBody>
    </xdr:sp>
    <xdr:clientData/>
  </xdr:twoCellAnchor>
  <xdr:twoCellAnchor>
    <xdr:from>
      <xdr:col>3</xdr:col>
      <xdr:colOff>0</xdr:colOff>
      <xdr:row>195</xdr:row>
      <xdr:rowOff>142875</xdr:rowOff>
    </xdr:from>
    <xdr:to>
      <xdr:col>7</xdr:col>
      <xdr:colOff>76200</xdr:colOff>
      <xdr:row>200</xdr:row>
      <xdr:rowOff>19049</xdr:rowOff>
    </xdr:to>
    <xdr:sp macro="" textlink="">
      <xdr:nvSpPr>
        <xdr:cNvPr id="22" name="Text Box 76">
          <a:extLst>
            <a:ext uri="{FF2B5EF4-FFF2-40B4-BE49-F238E27FC236}">
              <a16:creationId xmlns:a16="http://schemas.microsoft.com/office/drawing/2014/main" xmlns="" id="{00000000-0008-0000-0000-000016000000}"/>
            </a:ext>
          </a:extLst>
        </xdr:cNvPr>
        <xdr:cNvSpPr txBox="1">
          <a:spLocks noChangeArrowheads="1"/>
        </xdr:cNvSpPr>
      </xdr:nvSpPr>
      <xdr:spPr bwMode="auto">
        <a:xfrm>
          <a:off x="1390650" y="27717750"/>
          <a:ext cx="1924050" cy="895349"/>
        </a:xfrm>
        <a:prstGeom prst="rect">
          <a:avLst/>
        </a:prstGeom>
        <a:noFill/>
        <a:ln w="9525">
          <a:noFill/>
          <a:miter lim="800000"/>
          <a:headEnd/>
          <a:tailEnd/>
        </a:ln>
      </xdr:spPr>
      <xdr:txBody>
        <a:bodyPr vertOverflow="clip" wrap="square" lIns="27432" tIns="22860" rIns="27432" bIns="0" anchor="t" upright="1"/>
        <a:lstStyle/>
        <a:p>
          <a:pPr algn="ctr" rtl="1"/>
          <a:r>
            <a:rPr lang="en-US" sz="1100" b="0" i="0" strike="noStrike">
              <a:solidFill>
                <a:srgbClr val="000000"/>
              </a:solidFill>
              <a:latin typeface="Times New Roman" pitchFamily="18" charset="0"/>
              <a:ea typeface="+mn-ea"/>
              <a:cs typeface="Times New Roman" pitchFamily="18" charset="0"/>
            </a:rPr>
            <a:t>(Faruk</a:t>
          </a:r>
          <a:r>
            <a:rPr lang="en-US" sz="1100" b="0" i="0" strike="noStrike" baseline="0">
              <a:solidFill>
                <a:srgbClr val="000000"/>
              </a:solidFill>
              <a:latin typeface="Times New Roman" pitchFamily="18" charset="0"/>
              <a:ea typeface="+mn-ea"/>
              <a:cs typeface="Times New Roman" pitchFamily="18" charset="0"/>
            </a:rPr>
            <a:t> Ahmed</a:t>
          </a:r>
          <a:r>
            <a:rPr lang="en-US" sz="1100" b="0" i="0">
              <a:latin typeface="Times New Roman" pitchFamily="18" charset="0"/>
              <a:ea typeface="+mn-ea"/>
              <a:cs typeface="Times New Roman" pitchFamily="18" charset="0"/>
            </a:rPr>
            <a:t>)</a:t>
          </a:r>
        </a:p>
        <a:p>
          <a:pPr algn="ctr" rtl="1"/>
          <a:r>
            <a:rPr lang="en-US" sz="1100" b="0" i="0">
              <a:latin typeface="Times New Roman" pitchFamily="18" charset="0"/>
              <a:ea typeface="+mn-ea"/>
              <a:cs typeface="Times New Roman" pitchFamily="18" charset="0"/>
            </a:rPr>
            <a:t>Sub- Divisional Engineer</a:t>
          </a:r>
          <a:endParaRPr lang="en-US">
            <a:latin typeface="Times New Roman" pitchFamily="18" charset="0"/>
            <a:cs typeface="Times New Roman" pitchFamily="18" charset="0"/>
          </a:endParaRPr>
        </a:p>
        <a:p>
          <a:pPr algn="ctr" rtl="1"/>
          <a:r>
            <a:rPr lang="en-US" sz="1100" b="0" i="0">
              <a:latin typeface="Times New Roman" pitchFamily="18" charset="0"/>
              <a:ea typeface="+mn-ea"/>
              <a:cs typeface="Times New Roman" pitchFamily="18" charset="0"/>
            </a:rPr>
            <a:t>Bagerhat O&amp;M Sub-Division</a:t>
          </a:r>
          <a:endParaRPr lang="en-US">
            <a:latin typeface="Times New Roman" pitchFamily="18" charset="0"/>
            <a:cs typeface="Times New Roman" pitchFamily="18" charset="0"/>
          </a:endParaRPr>
        </a:p>
        <a:p>
          <a:pPr algn="ctr" rtl="1"/>
          <a:r>
            <a:rPr lang="en-US" sz="1100" b="0" i="0">
              <a:latin typeface="Times New Roman" pitchFamily="18" charset="0"/>
              <a:ea typeface="+mn-ea"/>
              <a:cs typeface="Times New Roman" pitchFamily="18" charset="0"/>
            </a:rPr>
            <a:t>BWDB,Bagerhat.  </a:t>
          </a:r>
        </a:p>
        <a:p>
          <a:pPr algn="ctr" rtl="1">
            <a:defRPr sz="1000"/>
          </a:pPr>
          <a:endParaRPr lang="en-US" sz="1000" b="0" i="0" strike="noStrike">
            <a:solidFill>
              <a:srgbClr val="000000"/>
            </a:solidFill>
            <a:latin typeface="Times New Roman" pitchFamily="18" charset="0"/>
            <a:cs typeface="Times New Roman" pitchFamily="18" charset="0"/>
          </a:endParaRPr>
        </a:p>
      </xdr:txBody>
    </xdr:sp>
    <xdr:clientData/>
  </xdr:twoCellAnchor>
  <xdr:twoCellAnchor>
    <xdr:from>
      <xdr:col>1</xdr:col>
      <xdr:colOff>209550</xdr:colOff>
      <xdr:row>117</xdr:row>
      <xdr:rowOff>123825</xdr:rowOff>
    </xdr:from>
    <xdr:to>
      <xdr:col>9</xdr:col>
      <xdr:colOff>228600</xdr:colOff>
      <xdr:row>127</xdr:row>
      <xdr:rowOff>0</xdr:rowOff>
    </xdr:to>
    <xdr:graphicFrame macro="">
      <xdr:nvGraphicFramePr>
        <xdr:cNvPr id="14" name="Chart 13">
          <a:extLst>
            <a:ext uri="{FF2B5EF4-FFF2-40B4-BE49-F238E27FC236}">
              <a16:creationId xmlns:a16="http://schemas.microsoft.com/office/drawing/2014/main" xmlns="" id="{00000000-0008-0000-0000-00000E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38100</xdr:colOff>
      <xdr:row>91</xdr:row>
      <xdr:rowOff>145838</xdr:rowOff>
    </xdr:from>
    <xdr:to>
      <xdr:col>1</xdr:col>
      <xdr:colOff>2329243</xdr:colOff>
      <xdr:row>95</xdr:row>
      <xdr:rowOff>186054</xdr:rowOff>
    </xdr:to>
    <xdr:sp macro="" textlink="">
      <xdr:nvSpPr>
        <xdr:cNvPr id="5" name="Text Box 76">
          <a:extLst>
            <a:ext uri="{FF2B5EF4-FFF2-40B4-BE49-F238E27FC236}">
              <a16:creationId xmlns:a16="http://schemas.microsoft.com/office/drawing/2014/main" xmlns="" id="{00000000-0008-0000-0100-000005000000}"/>
            </a:ext>
          </a:extLst>
        </xdr:cNvPr>
        <xdr:cNvSpPr txBox="1">
          <a:spLocks noChangeArrowheads="1"/>
        </xdr:cNvSpPr>
      </xdr:nvSpPr>
      <xdr:spPr bwMode="auto">
        <a:xfrm>
          <a:off x="828675" y="13156988"/>
          <a:ext cx="2291143" cy="802216"/>
        </a:xfrm>
        <a:prstGeom prst="rect">
          <a:avLst/>
        </a:prstGeom>
        <a:noFill/>
        <a:ln w="9525">
          <a:noFill/>
          <a:miter lim="800000"/>
          <a:headEnd/>
          <a:tailEnd/>
        </a:ln>
      </xdr:spPr>
      <xdr:txBody>
        <a:bodyPr vertOverflow="clip" wrap="square" lIns="27432" tIns="22860" rIns="27432" bIns="0" anchor="t" upright="1"/>
        <a:lstStyle/>
        <a:p>
          <a:pPr algn="ctr" rtl="1"/>
          <a:r>
            <a:rPr lang="en-US" sz="1100" b="1" i="0" strike="noStrike">
              <a:solidFill>
                <a:srgbClr val="000000"/>
              </a:solidFill>
              <a:latin typeface="Times New Roman" pitchFamily="18" charset="0"/>
              <a:ea typeface="+mn-ea"/>
              <a:cs typeface="Times New Roman" pitchFamily="18" charset="0"/>
            </a:rPr>
            <a:t>(Faruk</a:t>
          </a:r>
          <a:r>
            <a:rPr lang="en-US" sz="1100" b="1" i="0" strike="noStrike" baseline="0">
              <a:solidFill>
                <a:srgbClr val="000000"/>
              </a:solidFill>
              <a:latin typeface="Times New Roman" pitchFamily="18" charset="0"/>
              <a:ea typeface="+mn-ea"/>
              <a:cs typeface="Times New Roman" pitchFamily="18" charset="0"/>
            </a:rPr>
            <a:t> Ahmed</a:t>
          </a:r>
          <a:r>
            <a:rPr lang="en-US" sz="1100" b="1" i="0">
              <a:latin typeface="Times New Roman" pitchFamily="18" charset="0"/>
              <a:ea typeface="+mn-ea"/>
              <a:cs typeface="Times New Roman" pitchFamily="18" charset="0"/>
            </a:rPr>
            <a:t>)</a:t>
          </a:r>
        </a:p>
        <a:p>
          <a:pPr algn="ctr" rtl="1"/>
          <a:r>
            <a:rPr lang="en-US" sz="1100" b="0" i="0">
              <a:latin typeface="Times New Roman" pitchFamily="18" charset="0"/>
              <a:ea typeface="+mn-ea"/>
              <a:cs typeface="Times New Roman" pitchFamily="18" charset="0"/>
            </a:rPr>
            <a:t>Sub- Divisional Engineer</a:t>
          </a:r>
          <a:endParaRPr lang="en-US">
            <a:latin typeface="Times New Roman" pitchFamily="18" charset="0"/>
            <a:cs typeface="Times New Roman" pitchFamily="18" charset="0"/>
          </a:endParaRPr>
        </a:p>
        <a:p>
          <a:pPr algn="ctr" rtl="1"/>
          <a:r>
            <a:rPr lang="en-US" sz="1200" b="0" i="0">
              <a:latin typeface="Times New Roman" pitchFamily="18" charset="0"/>
              <a:ea typeface="+mn-ea"/>
              <a:cs typeface="Times New Roman" pitchFamily="18" charset="0"/>
            </a:rPr>
            <a:t>Bagerhat</a:t>
          </a:r>
          <a:r>
            <a:rPr lang="en-US" sz="1100" b="0" i="0">
              <a:latin typeface="Times New Roman" pitchFamily="18" charset="0"/>
              <a:ea typeface="+mn-ea"/>
              <a:cs typeface="Times New Roman" pitchFamily="18" charset="0"/>
            </a:rPr>
            <a:t> O&amp;M Sub-Division</a:t>
          </a:r>
          <a:endParaRPr lang="en-US">
            <a:latin typeface="Times New Roman" pitchFamily="18" charset="0"/>
            <a:cs typeface="Times New Roman" pitchFamily="18" charset="0"/>
          </a:endParaRPr>
        </a:p>
        <a:p>
          <a:pPr algn="ctr" rtl="1"/>
          <a:r>
            <a:rPr lang="en-US" sz="1100" b="0" i="0">
              <a:latin typeface="Times New Roman" pitchFamily="18" charset="0"/>
              <a:ea typeface="+mn-ea"/>
              <a:cs typeface="Times New Roman" pitchFamily="18" charset="0"/>
            </a:rPr>
            <a:t>BWDB,Bagerhat.  </a:t>
          </a:r>
        </a:p>
        <a:p>
          <a:pPr algn="ctr" rtl="1">
            <a:defRPr sz="1000"/>
          </a:pPr>
          <a:endParaRPr lang="en-US" sz="1000" b="0" i="0" strike="noStrike">
            <a:solidFill>
              <a:srgbClr val="000000"/>
            </a:solidFill>
            <a:latin typeface="Times New Roman" pitchFamily="18" charset="0"/>
            <a:cs typeface="Times New Roman" pitchFamily="18" charset="0"/>
          </a:endParaRPr>
        </a:p>
      </xdr:txBody>
    </xdr:sp>
    <xdr:clientData/>
  </xdr:twoCellAnchor>
  <xdr:twoCellAnchor>
    <xdr:from>
      <xdr:col>2</xdr:col>
      <xdr:colOff>566209</xdr:colOff>
      <xdr:row>92</xdr:row>
      <xdr:rowOff>11401</xdr:rowOff>
    </xdr:from>
    <xdr:to>
      <xdr:col>5</xdr:col>
      <xdr:colOff>495723</xdr:colOff>
      <xdr:row>95</xdr:row>
      <xdr:rowOff>186024</xdr:rowOff>
    </xdr:to>
    <xdr:sp macro="" textlink="">
      <xdr:nvSpPr>
        <xdr:cNvPr id="6" name="Text Box 77">
          <a:extLst>
            <a:ext uri="{FF2B5EF4-FFF2-40B4-BE49-F238E27FC236}">
              <a16:creationId xmlns:a16="http://schemas.microsoft.com/office/drawing/2014/main" xmlns="" id="{00000000-0008-0000-0100-000006000000}"/>
            </a:ext>
          </a:extLst>
        </xdr:cNvPr>
        <xdr:cNvSpPr txBox="1">
          <a:spLocks noChangeArrowheads="1"/>
        </xdr:cNvSpPr>
      </xdr:nvSpPr>
      <xdr:spPr bwMode="auto">
        <a:xfrm>
          <a:off x="3699934" y="13213051"/>
          <a:ext cx="1777364" cy="746123"/>
        </a:xfrm>
        <a:prstGeom prst="rect">
          <a:avLst/>
        </a:prstGeom>
        <a:noFill/>
        <a:ln w="9525">
          <a:noFill/>
          <a:miter lim="800000"/>
          <a:headEnd/>
          <a:tailEnd/>
        </a:ln>
      </xdr:spPr>
      <xdr:txBody>
        <a:bodyPr vertOverflow="clip" wrap="square" lIns="27432" tIns="22860" rIns="27432" bIns="0" anchor="t" upright="1"/>
        <a:lstStyle/>
        <a:p>
          <a:pPr algn="ctr" rtl="1">
            <a:lnSpc>
              <a:spcPts val="1200"/>
            </a:lnSpc>
          </a:pPr>
          <a:r>
            <a:rPr lang="en-US" sz="1100" b="1" i="0">
              <a:latin typeface="Times New Roman" pitchFamily="18" charset="0"/>
              <a:ea typeface="+mn-ea"/>
              <a:cs typeface="Times New Roman" pitchFamily="18" charset="0"/>
            </a:rPr>
            <a:t>(Muhammad Abu Hanif)</a:t>
          </a:r>
          <a:endParaRPr lang="en-US" b="1">
            <a:latin typeface="Times New Roman" pitchFamily="18" charset="0"/>
            <a:cs typeface="Times New Roman" pitchFamily="18" charset="0"/>
          </a:endParaRPr>
        </a:p>
        <a:p>
          <a:pPr algn="ctr" rtl="1">
            <a:lnSpc>
              <a:spcPts val="1200"/>
            </a:lnSpc>
          </a:pPr>
          <a:r>
            <a:rPr lang="en-US" sz="1100" b="0" i="0">
              <a:latin typeface="Times New Roman" pitchFamily="18" charset="0"/>
              <a:ea typeface="+mn-ea"/>
              <a:cs typeface="Times New Roman" pitchFamily="18" charset="0"/>
            </a:rPr>
            <a:t> Sub-Asstt. Engineer /S O     </a:t>
          </a:r>
        </a:p>
        <a:p>
          <a:pPr algn="ctr" rtl="1">
            <a:lnSpc>
              <a:spcPts val="1200"/>
            </a:lnSpc>
          </a:pPr>
          <a:r>
            <a:rPr lang="en-US" sz="1200" b="0" i="0">
              <a:latin typeface="Times New Roman" pitchFamily="18" charset="0"/>
              <a:ea typeface="+mn-ea"/>
              <a:cs typeface="Times New Roman" pitchFamily="18" charset="0"/>
            </a:rPr>
            <a:t>Jhalodangha</a:t>
          </a:r>
          <a:r>
            <a:rPr lang="en-US" sz="1100" b="0" i="0">
              <a:latin typeface="Times New Roman" pitchFamily="18" charset="0"/>
              <a:ea typeface="+mn-ea"/>
              <a:cs typeface="Times New Roman" pitchFamily="18" charset="0"/>
            </a:rPr>
            <a:t>  O&amp;M Section</a:t>
          </a:r>
          <a:endParaRPr lang="en-US" sz="1100">
            <a:latin typeface="Times New Roman" pitchFamily="18" charset="0"/>
            <a:ea typeface="+mn-ea"/>
            <a:cs typeface="Times New Roman" pitchFamily="18" charset="0"/>
          </a:endParaRPr>
        </a:p>
        <a:p>
          <a:pPr marL="0" marR="0" indent="0" algn="ctr" defTabSz="914400" rtl="1" eaLnBrk="1" fontAlgn="auto" latinLnBrk="0" hangingPunct="1">
            <a:lnSpc>
              <a:spcPts val="1200"/>
            </a:lnSpc>
            <a:spcBef>
              <a:spcPts val="0"/>
            </a:spcBef>
            <a:spcAft>
              <a:spcPts val="0"/>
            </a:spcAft>
            <a:buClrTx/>
            <a:buSzTx/>
            <a:buFontTx/>
            <a:buNone/>
            <a:tabLst/>
            <a:defRPr/>
          </a:pPr>
          <a:r>
            <a:rPr lang="en-US" sz="1100" b="0" i="0">
              <a:latin typeface="Times New Roman" pitchFamily="18" charset="0"/>
              <a:ea typeface="+mn-ea"/>
              <a:cs typeface="Times New Roman" pitchFamily="18" charset="0"/>
            </a:rPr>
            <a:t>BWDB,Bagerhat.  </a:t>
          </a:r>
          <a:endParaRPr lang="en-US">
            <a:latin typeface="Times New Roman" pitchFamily="18" charset="0"/>
            <a:cs typeface="Times New Roman" pitchFamily="18" charset="0"/>
          </a:endParaRPr>
        </a:p>
        <a:p>
          <a:pPr algn="ctr" rtl="1">
            <a:lnSpc>
              <a:spcPts val="1200"/>
            </a:lnSpc>
          </a:pPr>
          <a:endParaRPr lang="en-US">
            <a:latin typeface="Times New Roman" pitchFamily="18" charset="0"/>
            <a:cs typeface="Times New Roman" pitchFamily="18" charset="0"/>
          </a:endParaRPr>
        </a:p>
      </xdr:txBody>
    </xdr:sp>
    <xdr:clientData/>
  </xdr:twoCellAnchor>
  <xdr:twoCellAnchor>
    <xdr:from>
      <xdr:col>0</xdr:col>
      <xdr:colOff>135219</xdr:colOff>
      <xdr:row>35</xdr:row>
      <xdr:rowOff>142876</xdr:rowOff>
    </xdr:from>
    <xdr:to>
      <xdr:col>1</xdr:col>
      <xdr:colOff>1200150</xdr:colOff>
      <xdr:row>40</xdr:row>
      <xdr:rowOff>71718</xdr:rowOff>
    </xdr:to>
    <xdr:sp macro="" textlink="">
      <xdr:nvSpPr>
        <xdr:cNvPr id="7" name="TextBox 6">
          <a:extLst>
            <a:ext uri="{FF2B5EF4-FFF2-40B4-BE49-F238E27FC236}">
              <a16:creationId xmlns:a16="http://schemas.microsoft.com/office/drawing/2014/main" xmlns="" id="{00000000-0008-0000-0000-000002000000}"/>
            </a:ext>
          </a:extLst>
        </xdr:cNvPr>
        <xdr:cNvSpPr txBox="1"/>
      </xdr:nvSpPr>
      <xdr:spPr>
        <a:xfrm>
          <a:off x="135219" y="27546301"/>
          <a:ext cx="1969806" cy="8813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100">
              <a:solidFill>
                <a:schemeClr val="dk1"/>
              </a:solidFill>
              <a:latin typeface="Times New Roman" pitchFamily="18" charset="0"/>
              <a:ea typeface="+mn-ea"/>
              <a:cs typeface="Times New Roman" pitchFamily="18" charset="0"/>
            </a:rPr>
            <a:t>(Nahid-Uz-Zaman</a:t>
          </a:r>
          <a:r>
            <a:rPr lang="en-US" sz="1100" baseline="0">
              <a:solidFill>
                <a:schemeClr val="dk1"/>
              </a:solidFill>
              <a:latin typeface="Times New Roman" pitchFamily="18" charset="0"/>
              <a:ea typeface="+mn-ea"/>
              <a:cs typeface="Times New Roman" pitchFamily="18" charset="0"/>
            </a:rPr>
            <a:t> Khan)</a:t>
          </a:r>
          <a:endParaRPr lang="en-US" sz="1100">
            <a:solidFill>
              <a:schemeClr val="dk1"/>
            </a:solidFill>
            <a:latin typeface="Times New Roman" pitchFamily="18" charset="0"/>
            <a:ea typeface="+mn-ea"/>
            <a:cs typeface="Times New Roman" pitchFamily="18" charset="0"/>
          </a:endParaRPr>
        </a:p>
        <a:p>
          <a:pPr algn="ctr"/>
          <a:r>
            <a:rPr lang="en-US" sz="1100">
              <a:solidFill>
                <a:schemeClr val="dk1"/>
              </a:solidFill>
              <a:latin typeface="Times New Roman" pitchFamily="18" charset="0"/>
              <a:ea typeface="+mn-ea"/>
              <a:cs typeface="Times New Roman" pitchFamily="18" charset="0"/>
            </a:rPr>
            <a:t>Executive Engineer</a:t>
          </a:r>
          <a:endParaRPr lang="en-US">
            <a:latin typeface="Times New Roman" pitchFamily="18" charset="0"/>
            <a:cs typeface="Times New Roman" pitchFamily="18" charset="0"/>
          </a:endParaRPr>
        </a:p>
        <a:p>
          <a:pPr algn="ctr"/>
          <a:r>
            <a:rPr lang="en-US" sz="1100">
              <a:solidFill>
                <a:schemeClr val="dk1"/>
              </a:solidFill>
              <a:latin typeface="Times New Roman" pitchFamily="18" charset="0"/>
              <a:ea typeface="+mn-ea"/>
              <a:cs typeface="Times New Roman" pitchFamily="18" charset="0"/>
            </a:rPr>
            <a:t>Bagerhat O&amp;M Division</a:t>
          </a:r>
          <a:endParaRPr lang="en-US">
            <a:latin typeface="Times New Roman" pitchFamily="18" charset="0"/>
            <a:cs typeface="Times New Roman" pitchFamily="18" charset="0"/>
          </a:endParaRPr>
        </a:p>
        <a:p>
          <a:pPr algn="ctr"/>
          <a:r>
            <a:rPr lang="en-US" sz="1100">
              <a:solidFill>
                <a:schemeClr val="dk1"/>
              </a:solidFill>
              <a:latin typeface="Times New Roman" pitchFamily="18" charset="0"/>
              <a:ea typeface="+mn-ea"/>
              <a:cs typeface="Times New Roman" pitchFamily="18" charset="0"/>
            </a:rPr>
            <a:t>BWDB, Bagerhat. </a:t>
          </a:r>
        </a:p>
      </xdr:txBody>
    </xdr:sp>
    <xdr:clientData/>
  </xdr:twoCellAnchor>
  <xdr:twoCellAnchor>
    <xdr:from>
      <xdr:col>3</xdr:col>
      <xdr:colOff>371475</xdr:colOff>
      <xdr:row>35</xdr:row>
      <xdr:rowOff>123826</xdr:rowOff>
    </xdr:from>
    <xdr:to>
      <xdr:col>6</xdr:col>
      <xdr:colOff>182349</xdr:colOff>
      <xdr:row>39</xdr:row>
      <xdr:rowOff>180976</xdr:rowOff>
    </xdr:to>
    <xdr:sp macro="" textlink="">
      <xdr:nvSpPr>
        <xdr:cNvPr id="8" name="TextBox 7">
          <a:extLst>
            <a:ext uri="{FF2B5EF4-FFF2-40B4-BE49-F238E27FC236}">
              <a16:creationId xmlns:a16="http://schemas.microsoft.com/office/drawing/2014/main" xmlns="" id="{00000000-0008-0000-0000-000004000000}"/>
            </a:ext>
          </a:extLst>
        </xdr:cNvPr>
        <xdr:cNvSpPr txBox="1"/>
      </xdr:nvSpPr>
      <xdr:spPr>
        <a:xfrm>
          <a:off x="4657725" y="27527251"/>
          <a:ext cx="2373099" cy="819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100">
              <a:solidFill>
                <a:schemeClr val="dk1"/>
              </a:solidFill>
              <a:latin typeface="Times New Roman" pitchFamily="18" charset="0"/>
              <a:ea typeface="+mn-ea"/>
              <a:cs typeface="Times New Roman" pitchFamily="18" charset="0"/>
            </a:rPr>
            <a:t>(Md.</a:t>
          </a:r>
          <a:r>
            <a:rPr lang="en-US" sz="1100" baseline="0">
              <a:solidFill>
                <a:schemeClr val="dk1"/>
              </a:solidFill>
              <a:latin typeface="Times New Roman" pitchFamily="18" charset="0"/>
              <a:ea typeface="+mn-ea"/>
              <a:cs typeface="Times New Roman" pitchFamily="18" charset="0"/>
            </a:rPr>
            <a:t> Mahmudunnabi)</a:t>
          </a:r>
        </a:p>
        <a:p>
          <a:pPr algn="ctr"/>
          <a:r>
            <a:rPr lang="en-US" sz="1100" baseline="0">
              <a:solidFill>
                <a:schemeClr val="dk1"/>
              </a:solidFill>
              <a:latin typeface="Times New Roman" pitchFamily="18" charset="0"/>
              <a:ea typeface="+mn-ea"/>
              <a:cs typeface="Times New Roman" pitchFamily="18" charset="0"/>
            </a:rPr>
            <a:t>Sub-Assistant Engineer</a:t>
          </a:r>
          <a:endParaRPr lang="en-US" sz="1100">
            <a:solidFill>
              <a:schemeClr val="dk1"/>
            </a:solidFill>
            <a:latin typeface="Times New Roman" pitchFamily="18" charset="0"/>
            <a:ea typeface="+mn-ea"/>
            <a:cs typeface="Times New Roman" pitchFamily="18" charset="0"/>
          </a:endParaRPr>
        </a:p>
        <a:p>
          <a:pPr algn="ctr"/>
          <a:r>
            <a:rPr lang="en-US" sz="1100" i="0">
              <a:solidFill>
                <a:schemeClr val="dk1"/>
              </a:solidFill>
              <a:latin typeface="Times New Roman" pitchFamily="18" charset="0"/>
              <a:ea typeface="+mn-ea"/>
              <a:cs typeface="Times New Roman" pitchFamily="18" charset="0"/>
            </a:rPr>
            <a:t>Rayenda O&amp;M Section-1</a:t>
          </a:r>
        </a:p>
        <a:p>
          <a:pPr algn="ctr"/>
          <a:r>
            <a:rPr lang="en-US" sz="1100">
              <a:solidFill>
                <a:schemeClr val="dk1"/>
              </a:solidFill>
              <a:latin typeface="Times New Roman" pitchFamily="18" charset="0"/>
              <a:ea typeface="+mn-ea"/>
              <a:cs typeface="Times New Roman" pitchFamily="18" charset="0"/>
            </a:rPr>
            <a:t>BWDB, Rayenda, Bagerhat. </a:t>
          </a:r>
          <a:endParaRPr lang="en-US">
            <a:latin typeface="Times New Roman" pitchFamily="18" charset="0"/>
            <a:cs typeface="Times New Roman" pitchFamily="18" charset="0"/>
          </a:endParaRPr>
        </a:p>
      </xdr:txBody>
    </xdr:sp>
    <xdr:clientData/>
  </xdr:twoCellAnchor>
  <xdr:twoCellAnchor>
    <xdr:from>
      <xdr:col>1</xdr:col>
      <xdr:colOff>1428751</xdr:colOff>
      <xdr:row>35</xdr:row>
      <xdr:rowOff>133349</xdr:rowOff>
    </xdr:from>
    <xdr:to>
      <xdr:col>3</xdr:col>
      <xdr:colOff>249850</xdr:colOff>
      <xdr:row>40</xdr:row>
      <xdr:rowOff>89646</xdr:rowOff>
    </xdr:to>
    <xdr:sp macro="" textlink="">
      <xdr:nvSpPr>
        <xdr:cNvPr id="9" name="TextBox 8">
          <a:extLst>
            <a:ext uri="{FF2B5EF4-FFF2-40B4-BE49-F238E27FC236}">
              <a16:creationId xmlns:a16="http://schemas.microsoft.com/office/drawing/2014/main" xmlns="" id="{00000000-0008-0000-0000-000002000000}"/>
            </a:ext>
          </a:extLst>
        </xdr:cNvPr>
        <xdr:cNvSpPr txBox="1"/>
      </xdr:nvSpPr>
      <xdr:spPr>
        <a:xfrm>
          <a:off x="2333626" y="27536774"/>
          <a:ext cx="2202474" cy="9087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100">
              <a:solidFill>
                <a:schemeClr val="dk1"/>
              </a:solidFill>
              <a:latin typeface="Times New Roman" pitchFamily="18" charset="0"/>
              <a:ea typeface="+mn-ea"/>
              <a:cs typeface="Times New Roman" pitchFamily="18" charset="0"/>
            </a:rPr>
            <a:t>(Md. Arif Hossen</a:t>
          </a:r>
          <a:r>
            <a:rPr lang="en-US" sz="1100" baseline="0">
              <a:solidFill>
                <a:schemeClr val="dk1"/>
              </a:solidFill>
              <a:latin typeface="Times New Roman" pitchFamily="18" charset="0"/>
              <a:ea typeface="+mn-ea"/>
              <a:cs typeface="Times New Roman" pitchFamily="18" charset="0"/>
            </a:rPr>
            <a:t>)</a:t>
          </a:r>
          <a:endParaRPr lang="en-US" sz="1100">
            <a:solidFill>
              <a:schemeClr val="dk1"/>
            </a:solidFill>
            <a:latin typeface="Times New Roman" pitchFamily="18" charset="0"/>
            <a:ea typeface="+mn-ea"/>
            <a:cs typeface="Times New Roman" pitchFamily="18" charset="0"/>
          </a:endParaRPr>
        </a:p>
        <a:p>
          <a:pPr algn="ctr"/>
          <a:r>
            <a:rPr lang="en-US" sz="1100">
              <a:solidFill>
                <a:schemeClr val="dk1"/>
              </a:solidFill>
              <a:latin typeface="Times New Roman" pitchFamily="18" charset="0"/>
              <a:ea typeface="+mn-ea"/>
              <a:cs typeface="Times New Roman" pitchFamily="18" charset="0"/>
            </a:rPr>
            <a:t>Sub-Divisional Engineer (A.C)</a:t>
          </a:r>
          <a:endParaRPr lang="en-US">
            <a:latin typeface="Times New Roman" pitchFamily="18" charset="0"/>
            <a:cs typeface="Times New Roman" pitchFamily="18" charset="0"/>
          </a:endParaRPr>
        </a:p>
        <a:p>
          <a:pPr algn="ctr"/>
          <a:r>
            <a:rPr lang="en-US" sz="1100">
              <a:solidFill>
                <a:schemeClr val="dk1"/>
              </a:solidFill>
              <a:latin typeface="Times New Roman" pitchFamily="18" charset="0"/>
              <a:ea typeface="+mn-ea"/>
              <a:cs typeface="Times New Roman" pitchFamily="18" charset="0"/>
            </a:rPr>
            <a:t>Rayenda O&amp;M Sub-Division</a:t>
          </a:r>
          <a:endParaRPr lang="en-US">
            <a:latin typeface="Times New Roman" pitchFamily="18" charset="0"/>
            <a:cs typeface="Times New Roman" pitchFamily="18" charset="0"/>
          </a:endParaRPr>
        </a:p>
        <a:p>
          <a:pPr algn="ctr"/>
          <a:r>
            <a:rPr lang="en-US" sz="1100">
              <a:solidFill>
                <a:schemeClr val="dk1"/>
              </a:solidFill>
              <a:latin typeface="Times New Roman" pitchFamily="18" charset="0"/>
              <a:ea typeface="+mn-ea"/>
              <a:cs typeface="Times New Roman" pitchFamily="18" charset="0"/>
            </a:rPr>
            <a:t>BWDB,</a:t>
          </a:r>
          <a:r>
            <a:rPr lang="en-US" sz="1100" baseline="0">
              <a:solidFill>
                <a:schemeClr val="dk1"/>
              </a:solidFill>
              <a:latin typeface="Times New Roman" pitchFamily="18" charset="0"/>
              <a:ea typeface="+mn-ea"/>
              <a:cs typeface="Times New Roman" pitchFamily="18" charset="0"/>
            </a:rPr>
            <a:t> </a:t>
          </a:r>
          <a:r>
            <a:rPr lang="en-US" sz="1100">
              <a:solidFill>
                <a:schemeClr val="dk1"/>
              </a:solidFill>
              <a:latin typeface="Times New Roman" pitchFamily="18" charset="0"/>
              <a:ea typeface="+mn-ea"/>
              <a:cs typeface="Times New Roman" pitchFamily="18" charset="0"/>
            </a:rPr>
            <a:t>Rayenda, Bagerhat. </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96837</xdr:colOff>
      <xdr:row>196</xdr:row>
      <xdr:rowOff>125015</xdr:rowOff>
    </xdr:from>
    <xdr:to>
      <xdr:col>9</xdr:col>
      <xdr:colOff>411294</xdr:colOff>
      <xdr:row>201</xdr:row>
      <xdr:rowOff>134936</xdr:rowOff>
    </xdr:to>
    <xdr:sp macro="" textlink="">
      <xdr:nvSpPr>
        <xdr:cNvPr id="2" name="Text Box 77">
          <a:extLst>
            <a:ext uri="{FF2B5EF4-FFF2-40B4-BE49-F238E27FC236}">
              <a16:creationId xmlns:a16="http://schemas.microsoft.com/office/drawing/2014/main" xmlns="" id="{00000000-0008-0000-0200-000002000000}"/>
            </a:ext>
          </a:extLst>
        </xdr:cNvPr>
        <xdr:cNvSpPr txBox="1">
          <a:spLocks noChangeArrowheads="1"/>
        </xdr:cNvSpPr>
      </xdr:nvSpPr>
      <xdr:spPr bwMode="auto">
        <a:xfrm>
          <a:off x="3287712" y="21251465"/>
          <a:ext cx="1924182" cy="962421"/>
        </a:xfrm>
        <a:prstGeom prst="rect">
          <a:avLst/>
        </a:prstGeom>
        <a:noFill/>
        <a:ln w="9525">
          <a:noFill/>
          <a:miter lim="800000"/>
          <a:headEnd/>
          <a:tailEnd/>
        </a:ln>
      </xdr:spPr>
      <xdr:txBody>
        <a:bodyPr vertOverflow="clip" wrap="square" lIns="27432" tIns="22860" rIns="27432" bIns="0" anchor="t" upright="1"/>
        <a:lstStyle/>
        <a:p>
          <a:pPr algn="ctr" rtl="1">
            <a:defRPr sz="1000"/>
          </a:pPr>
          <a:r>
            <a:rPr lang="en-US" sz="1100" b="1" i="0" strike="noStrike">
              <a:solidFill>
                <a:srgbClr val="000000"/>
              </a:solidFill>
              <a:latin typeface="Times New Roman" pitchFamily="18" charset="0"/>
              <a:cs typeface="Times New Roman" pitchFamily="18" charset="0"/>
            </a:rPr>
            <a:t>(Muhammad Abu Hanif)</a:t>
          </a:r>
        </a:p>
        <a:p>
          <a:pPr algn="ctr" rtl="1">
            <a:defRPr sz="1000"/>
          </a:pPr>
          <a:r>
            <a:rPr lang="en-US" sz="1100" b="0" i="0" strike="noStrike">
              <a:solidFill>
                <a:srgbClr val="000000"/>
              </a:solidFill>
              <a:latin typeface="Times New Roman" pitchFamily="18" charset="0"/>
              <a:cs typeface="Times New Roman" pitchFamily="18" charset="0"/>
            </a:rPr>
            <a:t> Sub-Asstt. Engineer/SO</a:t>
          </a:r>
        </a:p>
        <a:p>
          <a:pPr algn="ctr" rtl="1">
            <a:defRPr sz="1000"/>
          </a:pPr>
          <a:r>
            <a:rPr lang="en-US" sz="1100" b="0" i="0" strike="noStrike">
              <a:solidFill>
                <a:srgbClr val="000000"/>
              </a:solidFill>
              <a:latin typeface="Times New Roman" pitchFamily="18" charset="0"/>
              <a:cs typeface="Times New Roman" pitchFamily="18" charset="0"/>
            </a:rPr>
            <a:t>Jhalodanga</a:t>
          </a:r>
          <a:r>
            <a:rPr lang="en-US" sz="1100" b="0" i="0" strike="noStrike" baseline="0">
              <a:solidFill>
                <a:srgbClr val="000000"/>
              </a:solidFill>
              <a:latin typeface="Times New Roman" pitchFamily="18" charset="0"/>
              <a:cs typeface="Times New Roman" pitchFamily="18" charset="0"/>
            </a:rPr>
            <a:t> </a:t>
          </a:r>
          <a:r>
            <a:rPr lang="en-US" sz="1100" b="0" i="0" strike="noStrike">
              <a:solidFill>
                <a:srgbClr val="000000"/>
              </a:solidFill>
              <a:latin typeface="Times New Roman" pitchFamily="18" charset="0"/>
              <a:cs typeface="Times New Roman" pitchFamily="18" charset="0"/>
            </a:rPr>
            <a:t>O&amp;M Section</a:t>
          </a:r>
        </a:p>
        <a:p>
          <a:pPr algn="ctr" rtl="1">
            <a:defRPr sz="1000"/>
          </a:pPr>
          <a:r>
            <a:rPr lang="en-US" sz="1100" b="0" i="0" strike="noStrike">
              <a:solidFill>
                <a:srgbClr val="000000"/>
              </a:solidFill>
              <a:latin typeface="Times New Roman" pitchFamily="18" charset="0"/>
              <a:cs typeface="Times New Roman" pitchFamily="18" charset="0"/>
            </a:rPr>
            <a:t>BWDB, Bagerhat.</a:t>
          </a:r>
          <a:endParaRPr lang="en-US" sz="1000" b="0" i="0" strike="noStrike">
            <a:solidFill>
              <a:srgbClr val="000000"/>
            </a:solidFill>
            <a:latin typeface="Times New Roman" pitchFamily="18" charset="0"/>
            <a:cs typeface="Times New Roman" pitchFamily="18" charset="0"/>
          </a:endParaRPr>
        </a:p>
        <a:p>
          <a:pPr algn="ctr" rtl="1">
            <a:defRPr sz="1000"/>
          </a:pPr>
          <a:endParaRPr lang="en-US" sz="1000" b="0" i="0" strike="noStrike">
            <a:solidFill>
              <a:srgbClr val="000000"/>
            </a:solidFill>
            <a:latin typeface="Times New Roman" pitchFamily="18" charset="0"/>
            <a:cs typeface="Times New Roman" pitchFamily="18" charset="0"/>
          </a:endParaRPr>
        </a:p>
      </xdr:txBody>
    </xdr:sp>
    <xdr:clientData/>
  </xdr:twoCellAnchor>
  <xdr:twoCellAnchor>
    <xdr:from>
      <xdr:col>1</xdr:col>
      <xdr:colOff>3176</xdr:colOff>
      <xdr:row>196</xdr:row>
      <xdr:rowOff>156448</xdr:rowOff>
    </xdr:from>
    <xdr:to>
      <xdr:col>2</xdr:col>
      <xdr:colOff>640281</xdr:colOff>
      <xdr:row>201</xdr:row>
      <xdr:rowOff>49500</xdr:rowOff>
    </xdr:to>
    <xdr:sp macro="" textlink="">
      <xdr:nvSpPr>
        <xdr:cNvPr id="3" name="Text Box 76">
          <a:extLst>
            <a:ext uri="{FF2B5EF4-FFF2-40B4-BE49-F238E27FC236}">
              <a16:creationId xmlns:a16="http://schemas.microsoft.com/office/drawing/2014/main" xmlns="" id="{00000000-0008-0000-0200-000003000000}"/>
            </a:ext>
          </a:extLst>
        </xdr:cNvPr>
        <xdr:cNvSpPr txBox="1">
          <a:spLocks noChangeArrowheads="1"/>
        </xdr:cNvSpPr>
      </xdr:nvSpPr>
      <xdr:spPr bwMode="auto">
        <a:xfrm>
          <a:off x="483236" y="23466028"/>
          <a:ext cx="2283025" cy="731252"/>
        </a:xfrm>
        <a:prstGeom prst="rect">
          <a:avLst/>
        </a:prstGeom>
        <a:noFill/>
        <a:ln w="9525">
          <a:noFill/>
          <a:miter lim="800000"/>
          <a:headEnd/>
          <a:tailEnd/>
        </a:ln>
      </xdr:spPr>
      <xdr:txBody>
        <a:bodyPr vertOverflow="clip" wrap="square" lIns="27432" tIns="22860" rIns="27432" bIns="0" anchor="t" upright="1"/>
        <a:lstStyle/>
        <a:p>
          <a:pPr algn="ctr" rtl="1">
            <a:defRPr sz="1000"/>
          </a:pPr>
          <a:r>
            <a:rPr lang="en-US" sz="1100" b="1" i="0" strike="noStrike">
              <a:solidFill>
                <a:srgbClr val="000000"/>
              </a:solidFill>
              <a:latin typeface="Times New Roman" pitchFamily="18" charset="0"/>
              <a:cs typeface="Times New Roman" pitchFamily="18" charset="0"/>
            </a:rPr>
            <a:t>(Faruk Ahmed)</a:t>
          </a:r>
          <a:endParaRPr lang="en-US" sz="1100" b="0" i="0" strike="noStrike">
            <a:solidFill>
              <a:srgbClr val="000000"/>
            </a:solidFill>
            <a:latin typeface="Times New Roman" pitchFamily="18" charset="0"/>
            <a:cs typeface="Times New Roman" pitchFamily="18" charset="0"/>
          </a:endParaRPr>
        </a:p>
        <a:p>
          <a:pPr algn="ctr" rtl="1">
            <a:defRPr sz="1000"/>
          </a:pPr>
          <a:r>
            <a:rPr lang="en-US" sz="1100" b="0" i="0" strike="noStrike">
              <a:solidFill>
                <a:srgbClr val="000000"/>
              </a:solidFill>
              <a:latin typeface="Times New Roman" pitchFamily="18" charset="0"/>
              <a:cs typeface="Times New Roman" pitchFamily="18" charset="0"/>
            </a:rPr>
            <a:t>Sub-Divisional Engineer </a:t>
          </a:r>
        </a:p>
        <a:p>
          <a:pPr algn="ctr" rtl="1">
            <a:defRPr sz="1000"/>
          </a:pPr>
          <a:r>
            <a:rPr lang="en-US" sz="1100" b="0" i="0" strike="noStrike">
              <a:solidFill>
                <a:srgbClr val="000000"/>
              </a:solidFill>
              <a:latin typeface="Times New Roman" pitchFamily="18" charset="0"/>
              <a:cs typeface="Times New Roman" pitchFamily="18" charset="0"/>
            </a:rPr>
            <a:t>Bagerhat O&amp;M Sub-Division</a:t>
          </a:r>
        </a:p>
        <a:p>
          <a:pPr algn="ctr" rtl="1">
            <a:defRPr sz="1000"/>
          </a:pPr>
          <a:r>
            <a:rPr lang="en-US" sz="1100" b="0" i="0" strike="noStrike">
              <a:solidFill>
                <a:srgbClr val="000000"/>
              </a:solidFill>
              <a:latin typeface="Times New Roman" pitchFamily="18" charset="0"/>
              <a:cs typeface="Times New Roman" pitchFamily="18" charset="0"/>
            </a:rPr>
            <a:t>BWDB, Bagerhat.</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N116"/>
  <sheetViews>
    <sheetView topLeftCell="A4" workbookViewId="0">
      <selection activeCell="M19" sqref="M19"/>
    </sheetView>
  </sheetViews>
  <sheetFormatPr defaultColWidth="9.125" defaultRowHeight="15" x14ac:dyDescent="0.25"/>
  <cols>
    <col min="1" max="1" width="9.125" style="2" customWidth="1"/>
    <col min="2" max="2" width="7.125" style="2" customWidth="1"/>
    <col min="3" max="3" width="6.75" style="2" customWidth="1"/>
    <col min="4" max="5" width="8.625" style="2" customWidth="1"/>
    <col min="6" max="6" width="8.25" style="2" customWidth="1"/>
    <col min="7" max="7" width="2.25" style="2" customWidth="1"/>
    <col min="8" max="8" width="6.625" style="2" customWidth="1"/>
    <col min="9" max="9" width="7.25" style="2" customWidth="1"/>
    <col min="10" max="10" width="9.125" style="2" customWidth="1"/>
    <col min="11" max="11" width="6.125" style="2" customWidth="1"/>
    <col min="12" max="12" width="6.25" style="2" customWidth="1"/>
    <col min="13" max="16384" width="9.125" style="2"/>
  </cols>
  <sheetData>
    <row r="2" spans="1:12" ht="83.25" customHeight="1" x14ac:dyDescent="0.25">
      <c r="A2" s="289" t="s">
        <v>93</v>
      </c>
      <c r="B2" s="289"/>
      <c r="C2" s="289"/>
      <c r="D2" s="289"/>
      <c r="E2" s="289"/>
      <c r="F2" s="289"/>
      <c r="G2" s="289"/>
      <c r="H2" s="289"/>
      <c r="I2" s="289"/>
      <c r="J2" s="289"/>
      <c r="K2" s="289"/>
      <c r="L2" s="289"/>
    </row>
    <row r="3" spans="1:12" x14ac:dyDescent="0.25">
      <c r="A3" s="290"/>
      <c r="B3" s="290"/>
      <c r="C3" s="290"/>
      <c r="D3" s="290"/>
      <c r="E3" s="290"/>
      <c r="F3" s="290"/>
      <c r="G3" s="290"/>
      <c r="H3" s="290"/>
      <c r="I3" s="290"/>
      <c r="J3" s="14"/>
      <c r="K3" s="3"/>
    </row>
    <row r="4" spans="1:12" x14ac:dyDescent="0.25">
      <c r="B4" s="2" t="s">
        <v>0</v>
      </c>
      <c r="H4" s="2" t="s">
        <v>1</v>
      </c>
    </row>
    <row r="5" spans="1:12" x14ac:dyDescent="0.25">
      <c r="A5" s="4">
        <v>10</v>
      </c>
      <c r="B5" s="4">
        <v>2.5499999999999998</v>
      </c>
      <c r="H5" s="4">
        <v>10</v>
      </c>
      <c r="I5" s="4">
        <f>B5</f>
        <v>2.5499999999999998</v>
      </c>
    </row>
    <row r="6" spans="1:12" x14ac:dyDescent="0.25">
      <c r="A6" s="4">
        <v>12</v>
      </c>
      <c r="B6" s="4">
        <v>1.57</v>
      </c>
      <c r="C6" s="4">
        <f>(B5+B6)/2</f>
        <v>2.06</v>
      </c>
      <c r="D6" s="4">
        <f>A6-A5</f>
        <v>2</v>
      </c>
      <c r="E6" s="4">
        <f>C6*D6</f>
        <v>4.12</v>
      </c>
      <c r="H6" s="4">
        <v>24</v>
      </c>
      <c r="I6" s="4">
        <v>-0.5</v>
      </c>
      <c r="J6" s="4">
        <f>(I5+I6)/2</f>
        <v>1.0249999999999999</v>
      </c>
      <c r="K6" s="4">
        <f>H6-H5</f>
        <v>14</v>
      </c>
      <c r="L6" s="4">
        <f>J6*K6</f>
        <v>14.349999999999998</v>
      </c>
    </row>
    <row r="7" spans="1:12" x14ac:dyDescent="0.25">
      <c r="A7" s="4">
        <v>14</v>
      </c>
      <c r="B7" s="4">
        <v>1.26</v>
      </c>
      <c r="C7" s="4">
        <f t="shared" ref="C7" si="0">(B6+B7)/2</f>
        <v>1.415</v>
      </c>
      <c r="D7" s="4">
        <f t="shared" ref="D7" si="1">A7-A6</f>
        <v>2</v>
      </c>
      <c r="E7" s="4">
        <f t="shared" ref="E7" si="2">C7*D7</f>
        <v>2.83</v>
      </c>
      <c r="H7" s="4"/>
      <c r="I7" s="4"/>
      <c r="J7" s="4"/>
      <c r="K7" s="4"/>
      <c r="L7" s="4"/>
    </row>
    <row r="8" spans="1:12" x14ac:dyDescent="0.25">
      <c r="A8" s="4">
        <v>17</v>
      </c>
      <c r="B8" s="4">
        <v>1.1100000000000001</v>
      </c>
      <c r="C8" s="4">
        <f t="shared" ref="C8:C9" si="3">(B7+B8)/2</f>
        <v>1.1850000000000001</v>
      </c>
      <c r="D8" s="4">
        <f t="shared" ref="D8:D9" si="4">A8-A7</f>
        <v>3</v>
      </c>
      <c r="E8" s="4">
        <f t="shared" ref="E8:E9" si="5">C8*D8</f>
        <v>3.5550000000000002</v>
      </c>
      <c r="H8" s="4"/>
      <c r="I8" s="4"/>
      <c r="J8" s="4"/>
      <c r="K8" s="4"/>
      <c r="L8" s="4"/>
    </row>
    <row r="9" spans="1:12" x14ac:dyDescent="0.25">
      <c r="A9" s="4">
        <v>20</v>
      </c>
      <c r="B9" s="4">
        <v>0.82</v>
      </c>
      <c r="C9" s="4">
        <f t="shared" si="3"/>
        <v>0.96500000000000008</v>
      </c>
      <c r="D9" s="4">
        <f t="shared" si="4"/>
        <v>3</v>
      </c>
      <c r="E9" s="4">
        <f t="shared" si="5"/>
        <v>2.8950000000000005</v>
      </c>
      <c r="H9" s="4"/>
      <c r="I9" s="4"/>
      <c r="J9" s="4"/>
      <c r="K9" s="5">
        <f>SUM(K6:K8)</f>
        <v>14</v>
      </c>
      <c r="L9" s="5">
        <f>SUM(L6:L8)</f>
        <v>14.349999999999998</v>
      </c>
    </row>
    <row r="10" spans="1:12" x14ac:dyDescent="0.25">
      <c r="A10" s="4">
        <v>22</v>
      </c>
      <c r="B10" s="4">
        <v>0.5</v>
      </c>
      <c r="C10" s="4">
        <f t="shared" ref="C10" si="6">(B9+B10)/2</f>
        <v>0.65999999999999992</v>
      </c>
      <c r="D10" s="4">
        <f t="shared" ref="D10" si="7">A10-A9</f>
        <v>2</v>
      </c>
      <c r="E10" s="4">
        <f t="shared" ref="E10" si="8">C10*D10</f>
        <v>1.3199999999999998</v>
      </c>
      <c r="H10" s="4"/>
      <c r="I10" s="4"/>
      <c r="J10" s="4"/>
      <c r="K10" s="4"/>
      <c r="L10" s="4"/>
    </row>
    <row r="11" spans="1:12" x14ac:dyDescent="0.25">
      <c r="A11" s="4">
        <v>24</v>
      </c>
      <c r="B11" s="4">
        <v>0.11</v>
      </c>
      <c r="C11" s="4">
        <f>(B7+B11)/2</f>
        <v>0.68500000000000005</v>
      </c>
      <c r="D11" s="4">
        <f>A11-A7</f>
        <v>10</v>
      </c>
      <c r="E11" s="4">
        <f>C11*D11</f>
        <v>6.8500000000000005</v>
      </c>
    </row>
    <row r="12" spans="1:12" x14ac:dyDescent="0.25">
      <c r="A12" s="4"/>
      <c r="B12" s="4"/>
      <c r="C12" s="4"/>
      <c r="D12" s="5">
        <f>SUM(D6:D11)</f>
        <v>22</v>
      </c>
      <c r="E12" s="5">
        <f>SUM(E6:E11)</f>
        <v>21.570000000000004</v>
      </c>
      <c r="H12" s="2" t="s">
        <v>4</v>
      </c>
      <c r="I12" s="4">
        <f>E12-L9</f>
        <v>7.220000000000006</v>
      </c>
      <c r="J12" s="2" t="s">
        <v>2</v>
      </c>
    </row>
    <row r="15" spans="1:12" x14ac:dyDescent="0.25">
      <c r="D15" s="6"/>
    </row>
    <row r="25" spans="2:11" x14ac:dyDescent="0.25">
      <c r="B25" s="2" t="s">
        <v>87</v>
      </c>
      <c r="D25" s="160">
        <v>1000</v>
      </c>
      <c r="E25" s="2" t="s">
        <v>19</v>
      </c>
      <c r="F25" s="4">
        <f>I12</f>
        <v>7.220000000000006</v>
      </c>
      <c r="I25" s="2" t="s">
        <v>20</v>
      </c>
      <c r="J25" s="2">
        <f>D25*F25</f>
        <v>7220.0000000000064</v>
      </c>
      <c r="K25" s="2" t="s">
        <v>3</v>
      </c>
    </row>
    <row r="26" spans="2:11" x14ac:dyDescent="0.25">
      <c r="B26" s="2" t="s">
        <v>88</v>
      </c>
      <c r="D26" s="160"/>
      <c r="F26" s="4"/>
    </row>
    <row r="27" spans="2:11" x14ac:dyDescent="0.25">
      <c r="B27" s="4"/>
      <c r="D27" s="4">
        <f>D25</f>
        <v>1000</v>
      </c>
      <c r="E27" s="2" t="s">
        <v>16</v>
      </c>
      <c r="F27" s="2">
        <v>1.56</v>
      </c>
      <c r="G27" s="2" t="s">
        <v>16</v>
      </c>
      <c r="H27" s="4">
        <v>1</v>
      </c>
      <c r="I27" s="2" t="s">
        <v>20</v>
      </c>
      <c r="J27" s="7">
        <f>D27*F27*H27</f>
        <v>1560</v>
      </c>
      <c r="K27" s="2" t="s">
        <v>3</v>
      </c>
    </row>
    <row r="28" spans="2:11" x14ac:dyDescent="0.25">
      <c r="J28" s="2">
        <f>SUM(J25:J27)</f>
        <v>8780.0000000000073</v>
      </c>
      <c r="K28" s="2" t="s">
        <v>3</v>
      </c>
    </row>
    <row r="46" spans="1:1" x14ac:dyDescent="0.25">
      <c r="A46" s="2" t="s">
        <v>94</v>
      </c>
    </row>
    <row r="50" spans="1:12" x14ac:dyDescent="0.25">
      <c r="B50" s="2" t="s">
        <v>0</v>
      </c>
      <c r="H50" s="2" t="s">
        <v>1</v>
      </c>
    </row>
    <row r="51" spans="1:12" x14ac:dyDescent="0.25">
      <c r="A51" s="4">
        <v>18</v>
      </c>
      <c r="B51" s="4">
        <v>1.58</v>
      </c>
      <c r="H51" s="4">
        <v>18</v>
      </c>
      <c r="I51" s="4">
        <f>B51</f>
        <v>1.58</v>
      </c>
    </row>
    <row r="52" spans="1:12" x14ac:dyDescent="0.25">
      <c r="A52" s="4">
        <v>20</v>
      </c>
      <c r="B52" s="4">
        <v>1.1499999999999999</v>
      </c>
      <c r="C52" s="4">
        <f>(B51+B52)/2</f>
        <v>1.365</v>
      </c>
      <c r="D52" s="4">
        <f>A52-A51</f>
        <v>2</v>
      </c>
      <c r="E52" s="4">
        <f>C52*D52</f>
        <v>2.73</v>
      </c>
      <c r="H52" s="4">
        <v>44.7</v>
      </c>
      <c r="I52" s="4">
        <v>-0.5</v>
      </c>
      <c r="J52" s="4">
        <f>(I51+I52)/2</f>
        <v>0.54</v>
      </c>
      <c r="K52" s="4">
        <f>H52-H51</f>
        <v>26.700000000000003</v>
      </c>
      <c r="L52" s="4">
        <f>J52*K52</f>
        <v>14.418000000000003</v>
      </c>
    </row>
    <row r="53" spans="1:12" x14ac:dyDescent="0.25">
      <c r="A53" s="4">
        <v>22</v>
      </c>
      <c r="B53" s="4">
        <v>-2.36</v>
      </c>
      <c r="C53" s="4">
        <f t="shared" ref="C53:C56" si="9">(B52+B53)/2</f>
        <v>-0.60499999999999998</v>
      </c>
      <c r="D53" s="4">
        <f t="shared" ref="D53:D56" si="10">A53-A52</f>
        <v>2</v>
      </c>
      <c r="E53" s="4">
        <f t="shared" ref="E53:E56" si="11">C53*D53</f>
        <v>-1.21</v>
      </c>
      <c r="H53" s="4"/>
      <c r="I53" s="4"/>
      <c r="J53" s="4"/>
      <c r="K53" s="4"/>
      <c r="L53" s="4"/>
    </row>
    <row r="54" spans="1:12" x14ac:dyDescent="0.25">
      <c r="A54" s="4">
        <v>24</v>
      </c>
      <c r="B54" s="4">
        <v>-4.26</v>
      </c>
      <c r="C54" s="4">
        <f t="shared" si="9"/>
        <v>-3.3099999999999996</v>
      </c>
      <c r="D54" s="4">
        <f t="shared" si="10"/>
        <v>2</v>
      </c>
      <c r="E54" s="4">
        <f t="shared" si="11"/>
        <v>-6.6199999999999992</v>
      </c>
      <c r="H54" s="4"/>
      <c r="I54" s="4"/>
      <c r="J54" s="4"/>
      <c r="K54" s="4"/>
      <c r="L54" s="4"/>
    </row>
    <row r="55" spans="1:12" x14ac:dyDescent="0.25">
      <c r="A55" s="4">
        <v>26</v>
      </c>
      <c r="B55" s="4">
        <v>-6.16</v>
      </c>
      <c r="C55" s="4">
        <f t="shared" si="9"/>
        <v>-5.21</v>
      </c>
      <c r="D55" s="4">
        <f t="shared" si="10"/>
        <v>2</v>
      </c>
      <c r="E55" s="4">
        <f t="shared" si="11"/>
        <v>-10.42</v>
      </c>
      <c r="H55" s="4"/>
      <c r="I55" s="4"/>
      <c r="J55" s="4"/>
      <c r="K55" s="5">
        <f>SUM(K52:K54)</f>
        <v>26.700000000000003</v>
      </c>
      <c r="L55" s="5">
        <f>SUM(L52:L54)</f>
        <v>14.418000000000003</v>
      </c>
    </row>
    <row r="56" spans="1:12" x14ac:dyDescent="0.25">
      <c r="A56" s="4">
        <v>28</v>
      </c>
      <c r="B56" s="4">
        <v>-8.06</v>
      </c>
      <c r="C56" s="4">
        <f t="shared" si="9"/>
        <v>-7.11</v>
      </c>
      <c r="D56" s="4">
        <f t="shared" si="10"/>
        <v>2</v>
      </c>
      <c r="E56" s="4">
        <f t="shared" si="11"/>
        <v>-14.22</v>
      </c>
      <c r="H56" s="4"/>
      <c r="I56" s="4"/>
      <c r="J56" s="4"/>
      <c r="K56" s="4"/>
      <c r="L56" s="4"/>
    </row>
    <row r="57" spans="1:12" x14ac:dyDescent="0.25">
      <c r="A57" s="4">
        <v>30</v>
      </c>
      <c r="B57" s="4">
        <v>-9.65</v>
      </c>
      <c r="C57" s="4">
        <f t="shared" ref="C57:C62" si="12">(B56+B57)/2</f>
        <v>-8.8550000000000004</v>
      </c>
      <c r="D57" s="4">
        <f t="shared" ref="D57:D62" si="13">A57-A56</f>
        <v>2</v>
      </c>
      <c r="E57" s="4">
        <f t="shared" ref="E57:E62" si="14">C57*D57</f>
        <v>-17.71</v>
      </c>
      <c r="H57" s="4"/>
      <c r="I57" s="4"/>
      <c r="J57" s="4"/>
      <c r="K57" s="4"/>
      <c r="L57" s="4"/>
    </row>
    <row r="58" spans="1:12" x14ac:dyDescent="0.25">
      <c r="A58" s="4">
        <v>32</v>
      </c>
      <c r="B58" s="4">
        <v>-11.36</v>
      </c>
      <c r="C58" s="4">
        <f t="shared" si="12"/>
        <v>-10.504999999999999</v>
      </c>
      <c r="D58" s="4">
        <f t="shared" si="13"/>
        <v>2</v>
      </c>
      <c r="E58" s="4">
        <f t="shared" si="14"/>
        <v>-21.009999999999998</v>
      </c>
      <c r="H58" s="4"/>
      <c r="I58" s="4"/>
      <c r="J58" s="4"/>
      <c r="K58" s="4"/>
      <c r="L58" s="4"/>
    </row>
    <row r="59" spans="1:12" x14ac:dyDescent="0.25">
      <c r="A59" s="4">
        <v>33.5</v>
      </c>
      <c r="B59" s="4">
        <v>-12.36</v>
      </c>
      <c r="C59" s="4">
        <f t="shared" si="12"/>
        <v>-11.86</v>
      </c>
      <c r="D59" s="4">
        <f t="shared" si="13"/>
        <v>1.5</v>
      </c>
      <c r="E59" s="4">
        <f t="shared" si="14"/>
        <v>-17.79</v>
      </c>
      <c r="H59" s="4"/>
      <c r="I59" s="4"/>
      <c r="J59" s="4"/>
      <c r="K59" s="4"/>
      <c r="L59" s="4"/>
    </row>
    <row r="60" spans="1:12" x14ac:dyDescent="0.25">
      <c r="A60" s="4">
        <v>35.4</v>
      </c>
      <c r="B60" s="4">
        <v>-14.36</v>
      </c>
      <c r="C60" s="4">
        <f t="shared" si="12"/>
        <v>-13.36</v>
      </c>
      <c r="D60" s="4">
        <f t="shared" si="13"/>
        <v>1.8999999999999986</v>
      </c>
      <c r="E60" s="4">
        <f t="shared" si="14"/>
        <v>-25.383999999999979</v>
      </c>
      <c r="H60" s="4"/>
      <c r="I60" s="4"/>
      <c r="J60" s="4"/>
      <c r="K60" s="4"/>
      <c r="L60" s="4"/>
    </row>
    <row r="61" spans="1:12" x14ac:dyDescent="0.25">
      <c r="A61" s="4">
        <v>36.799999999999997</v>
      </c>
      <c r="B61" s="4">
        <v>-14.95</v>
      </c>
      <c r="C61" s="4">
        <f t="shared" si="12"/>
        <v>-14.654999999999999</v>
      </c>
      <c r="D61" s="4">
        <f t="shared" si="13"/>
        <v>1.3999999999999986</v>
      </c>
      <c r="E61" s="4">
        <f t="shared" si="14"/>
        <v>-20.516999999999978</v>
      </c>
      <c r="H61" s="4"/>
      <c r="I61" s="4"/>
      <c r="J61" s="4"/>
      <c r="K61" s="4"/>
      <c r="L61" s="4"/>
    </row>
    <row r="62" spans="1:12" x14ac:dyDescent="0.25">
      <c r="A62" s="4">
        <v>38.799999999999997</v>
      </c>
      <c r="B62" s="4">
        <v>-15.09</v>
      </c>
      <c r="C62" s="4">
        <f t="shared" si="12"/>
        <v>-15.02</v>
      </c>
      <c r="D62" s="4">
        <f t="shared" si="13"/>
        <v>2</v>
      </c>
      <c r="E62" s="4">
        <f t="shared" si="14"/>
        <v>-30.04</v>
      </c>
      <c r="H62" s="4"/>
      <c r="I62" s="4"/>
      <c r="J62" s="4"/>
      <c r="K62" s="4"/>
      <c r="L62" s="4"/>
    </row>
    <row r="63" spans="1:12" x14ac:dyDescent="0.25">
      <c r="A63" s="4">
        <v>40.700000000000003</v>
      </c>
      <c r="B63" s="4">
        <v>-15.26</v>
      </c>
      <c r="C63" s="4">
        <f t="shared" ref="C63:C65" si="15">(B62+B63)/2</f>
        <v>-15.175000000000001</v>
      </c>
      <c r="D63" s="4">
        <f t="shared" ref="D63:D65" si="16">A63-A62</f>
        <v>1.9000000000000057</v>
      </c>
      <c r="E63" s="4">
        <f t="shared" ref="E63:E65" si="17">C63*D63</f>
        <v>-28.832500000000088</v>
      </c>
      <c r="H63" s="4"/>
      <c r="I63" s="4"/>
      <c r="J63" s="4"/>
      <c r="K63" s="4"/>
      <c r="L63" s="4"/>
    </row>
    <row r="64" spans="1:12" x14ac:dyDescent="0.25">
      <c r="A64" s="4">
        <v>42.7</v>
      </c>
      <c r="B64" s="4">
        <v>-15.78</v>
      </c>
      <c r="C64" s="4">
        <f t="shared" si="15"/>
        <v>-15.52</v>
      </c>
      <c r="D64" s="4">
        <f t="shared" si="16"/>
        <v>2</v>
      </c>
      <c r="E64" s="4">
        <f t="shared" si="17"/>
        <v>-31.04</v>
      </c>
      <c r="H64" s="4"/>
      <c r="I64" s="4"/>
      <c r="J64" s="4"/>
      <c r="K64" s="4"/>
      <c r="L64" s="4"/>
    </row>
    <row r="65" spans="1:12" x14ac:dyDescent="0.25">
      <c r="A65" s="4">
        <v>44.7</v>
      </c>
      <c r="B65" s="4">
        <v>-18.5</v>
      </c>
      <c r="C65" s="4">
        <f t="shared" si="15"/>
        <v>-17.14</v>
      </c>
      <c r="D65" s="4">
        <f t="shared" si="16"/>
        <v>2</v>
      </c>
      <c r="E65" s="4">
        <f t="shared" si="17"/>
        <v>-34.28</v>
      </c>
      <c r="H65" s="4"/>
      <c r="I65" s="4"/>
      <c r="J65" s="4"/>
      <c r="K65" s="4"/>
      <c r="L65" s="4"/>
    </row>
    <row r="66" spans="1:12" x14ac:dyDescent="0.25">
      <c r="A66" s="4"/>
      <c r="B66" s="4"/>
      <c r="C66" s="4"/>
      <c r="D66" s="4"/>
      <c r="E66" s="4"/>
      <c r="H66" s="4"/>
      <c r="I66" s="4"/>
      <c r="J66" s="4"/>
      <c r="K66" s="4"/>
      <c r="L66" s="4"/>
    </row>
    <row r="67" spans="1:12" x14ac:dyDescent="0.25">
      <c r="A67" s="4"/>
      <c r="B67" s="4"/>
      <c r="C67" s="4"/>
      <c r="D67" s="4"/>
      <c r="E67" s="4"/>
    </row>
    <row r="68" spans="1:12" x14ac:dyDescent="0.25">
      <c r="A68" s="4"/>
      <c r="B68" s="4"/>
      <c r="C68" s="4"/>
      <c r="D68" s="5">
        <f>SUM(D52:D67)</f>
        <v>26.700000000000003</v>
      </c>
      <c r="E68" s="5">
        <f>SUM(E52:E67)</f>
        <v>-256.34350000000006</v>
      </c>
      <c r="H68" s="2" t="s">
        <v>4</v>
      </c>
      <c r="I68" s="4">
        <f>L55-E68</f>
        <v>270.76150000000007</v>
      </c>
      <c r="J68" s="2" t="s">
        <v>2</v>
      </c>
    </row>
    <row r="72" spans="1:12" x14ac:dyDescent="0.25">
      <c r="B72" s="2" t="s">
        <v>87</v>
      </c>
      <c r="D72" s="160">
        <v>800</v>
      </c>
      <c r="E72" s="2" t="s">
        <v>19</v>
      </c>
      <c r="F72" s="4">
        <f>I68</f>
        <v>270.76150000000007</v>
      </c>
      <c r="I72" s="2" t="s">
        <v>20</v>
      </c>
      <c r="J72" s="2">
        <f>D72*F72</f>
        <v>216609.20000000007</v>
      </c>
      <c r="K72" s="2" t="s">
        <v>3</v>
      </c>
    </row>
    <row r="74" spans="1:12" x14ac:dyDescent="0.25">
      <c r="E74" s="2">
        <v>0.04</v>
      </c>
      <c r="F74" s="2" t="s">
        <v>96</v>
      </c>
    </row>
    <row r="75" spans="1:12" x14ac:dyDescent="0.25">
      <c r="D75" s="2" t="s">
        <v>95</v>
      </c>
      <c r="J75" s="2">
        <f>J72/E74</f>
        <v>5415230.0000000019</v>
      </c>
      <c r="K75" s="2" t="s">
        <v>18</v>
      </c>
    </row>
    <row r="99" spans="1:12" x14ac:dyDescent="0.25">
      <c r="A99" s="290"/>
      <c r="B99" s="290"/>
      <c r="C99" s="290"/>
      <c r="D99" s="290"/>
      <c r="E99" s="290"/>
      <c r="F99" s="290"/>
      <c r="G99" s="290"/>
      <c r="H99" s="290"/>
      <c r="I99" s="290"/>
      <c r="J99" s="14"/>
    </row>
    <row r="100" spans="1:12" x14ac:dyDescent="0.25">
      <c r="B100" s="2" t="s">
        <v>0</v>
      </c>
      <c r="H100" s="2" t="s">
        <v>1</v>
      </c>
    </row>
    <row r="101" spans="1:12" x14ac:dyDescent="0.25">
      <c r="A101" s="4">
        <v>0</v>
      </c>
      <c r="B101" s="4">
        <v>2</v>
      </c>
      <c r="H101" s="4">
        <v>0</v>
      </c>
      <c r="I101" s="4">
        <f>B101</f>
        <v>2</v>
      </c>
    </row>
    <row r="102" spans="1:12" x14ac:dyDescent="0.25">
      <c r="A102" s="4">
        <v>0.6</v>
      </c>
      <c r="B102" s="4">
        <v>1.5</v>
      </c>
      <c r="C102" s="4">
        <f>(B101+B102)/2</f>
        <v>1.75</v>
      </c>
      <c r="D102" s="4">
        <f>A102-A101</f>
        <v>0.6</v>
      </c>
      <c r="E102" s="4">
        <f>C102*D102</f>
        <v>1.05</v>
      </c>
      <c r="H102" s="4">
        <f>(I102-I101)*1.5</f>
        <v>3</v>
      </c>
      <c r="I102" s="4">
        <v>4</v>
      </c>
      <c r="J102" s="4">
        <f>(I101+I102)/2</f>
        <v>3</v>
      </c>
      <c r="K102" s="4">
        <f>H102-H101</f>
        <v>3</v>
      </c>
      <c r="L102" s="4">
        <f>J102*K102</f>
        <v>9</v>
      </c>
    </row>
    <row r="103" spans="1:12" x14ac:dyDescent="0.25">
      <c r="A103" s="4">
        <v>1.2</v>
      </c>
      <c r="B103" s="4">
        <v>1.4</v>
      </c>
      <c r="C103" s="4">
        <f t="shared" ref="C103:C104" si="18">(B102+B103)/2</f>
        <v>1.45</v>
      </c>
      <c r="D103" s="4">
        <f t="shared" ref="D103:D104" si="19">A103-A102</f>
        <v>0.6</v>
      </c>
      <c r="E103" s="4">
        <f t="shared" ref="E103:E104" si="20">C103*D103</f>
        <v>0.87</v>
      </c>
      <c r="H103" s="4">
        <f>H102+4</f>
        <v>7</v>
      </c>
      <c r="I103" s="4">
        <f>I102</f>
        <v>4</v>
      </c>
      <c r="J103" s="4">
        <f t="shared" ref="J103:J104" si="21">(I102+I103)/2</f>
        <v>4</v>
      </c>
      <c r="K103" s="4">
        <f t="shared" ref="K103:K104" si="22">H103-H102</f>
        <v>4</v>
      </c>
      <c r="L103" s="4">
        <f t="shared" ref="L103:L104" si="23">J103*K103</f>
        <v>16</v>
      </c>
    </row>
    <row r="104" spans="1:12" x14ac:dyDescent="0.25">
      <c r="A104" s="4">
        <f>H104</f>
        <v>15</v>
      </c>
      <c r="B104" s="4">
        <v>0</v>
      </c>
      <c r="C104" s="4">
        <f t="shared" si="18"/>
        <v>0.7</v>
      </c>
      <c r="D104" s="4">
        <f t="shared" si="19"/>
        <v>13.8</v>
      </c>
      <c r="E104" s="4">
        <f t="shared" si="20"/>
        <v>9.66</v>
      </c>
      <c r="H104" s="4">
        <f>H103+(I103-I104)*2</f>
        <v>15</v>
      </c>
      <c r="I104" s="4">
        <f>B104</f>
        <v>0</v>
      </c>
      <c r="J104" s="4">
        <f t="shared" si="21"/>
        <v>2</v>
      </c>
      <c r="K104" s="4">
        <f t="shared" si="22"/>
        <v>8</v>
      </c>
      <c r="L104" s="4">
        <f t="shared" si="23"/>
        <v>16</v>
      </c>
    </row>
    <row r="105" spans="1:12" x14ac:dyDescent="0.25">
      <c r="A105" s="4"/>
      <c r="B105" s="4"/>
      <c r="C105" s="4"/>
      <c r="D105" s="5">
        <f>SUM(D102:D104)</f>
        <v>15</v>
      </c>
      <c r="E105" s="5">
        <f>SUM(E102:E104)</f>
        <v>11.58</v>
      </c>
      <c r="H105" s="4"/>
      <c r="I105" s="4"/>
      <c r="J105" s="4"/>
      <c r="K105" s="5">
        <f>SUM(K102:K104)</f>
        <v>15</v>
      </c>
      <c r="L105" s="5">
        <f>SUM(L102:L104)</f>
        <v>41</v>
      </c>
    </row>
    <row r="106" spans="1:12" x14ac:dyDescent="0.25">
      <c r="A106" s="4"/>
      <c r="B106" s="4"/>
      <c r="C106" s="4"/>
      <c r="H106" s="4"/>
      <c r="I106" s="4"/>
      <c r="J106" s="4"/>
    </row>
    <row r="107" spans="1:12" x14ac:dyDescent="0.25">
      <c r="A107" s="4"/>
      <c r="B107" s="4"/>
      <c r="C107" s="4"/>
      <c r="H107" s="2" t="s">
        <v>4</v>
      </c>
      <c r="I107" s="4">
        <f>L105-E105</f>
        <v>29.42</v>
      </c>
      <c r="J107" s="2" t="s">
        <v>2</v>
      </c>
    </row>
    <row r="110" spans="1:12" x14ac:dyDescent="0.25">
      <c r="D110" s="6"/>
    </row>
    <row r="113" spans="1:14" x14ac:dyDescent="0.25">
      <c r="A113" s="75"/>
      <c r="B113" s="75"/>
      <c r="C113" s="75"/>
      <c r="D113" s="75"/>
      <c r="E113" s="75"/>
      <c r="F113" s="75"/>
      <c r="G113" s="75"/>
      <c r="H113" s="75"/>
      <c r="I113" s="75"/>
    </row>
    <row r="114" spans="1:14" x14ac:dyDescent="0.25">
      <c r="B114" s="2" t="s">
        <v>91</v>
      </c>
      <c r="C114" s="2" t="s">
        <v>20</v>
      </c>
      <c r="D114" s="4">
        <f>D27</f>
        <v>1000</v>
      </c>
      <c r="E114" s="4">
        <f>I107</f>
        <v>29.42</v>
      </c>
      <c r="I114" s="2" t="s">
        <v>20</v>
      </c>
      <c r="J114" s="4">
        <f>D114*E114</f>
        <v>29420</v>
      </c>
      <c r="K114" s="2" t="s">
        <v>3</v>
      </c>
    </row>
    <row r="116" spans="1:14" s="11" customFormat="1" x14ac:dyDescent="0.25">
      <c r="A116" s="8"/>
      <c r="B116" s="8"/>
      <c r="C116" s="8"/>
      <c r="D116" s="8"/>
      <c r="E116" s="8"/>
      <c r="F116" s="8"/>
      <c r="G116" s="8"/>
      <c r="H116" s="8"/>
      <c r="I116" s="9"/>
      <c r="J116" s="9"/>
      <c r="K116" s="9"/>
      <c r="L116" s="9"/>
      <c r="M116" s="1"/>
      <c r="N116" s="10"/>
    </row>
  </sheetData>
  <mergeCells count="3">
    <mergeCell ref="A2:L2"/>
    <mergeCell ref="A3:I3"/>
    <mergeCell ref="A99:I99"/>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8"/>
  <sheetViews>
    <sheetView tabSelected="1" workbookViewId="0">
      <selection activeCell="G46" sqref="G46"/>
    </sheetView>
  </sheetViews>
  <sheetFormatPr defaultColWidth="9.125" defaultRowHeight="15" x14ac:dyDescent="0.25"/>
  <cols>
    <col min="1" max="1" width="11.875" style="2" customWidth="1"/>
    <col min="2" max="2" width="33.375" style="2" customWidth="1"/>
    <col min="3" max="3" width="11" style="2" customWidth="1"/>
    <col min="4" max="4" width="8.375" style="2" customWidth="1"/>
    <col min="5" max="5" width="10.875" style="2" customWidth="1"/>
    <col min="6" max="6" width="14.375" style="2" customWidth="1"/>
    <col min="7" max="7" width="9.125" style="2"/>
    <col min="8" max="8" width="10.125" style="2" bestFit="1" customWidth="1"/>
    <col min="9" max="16384" width="9.125" style="2"/>
  </cols>
  <sheetData>
    <row r="1" spans="1:6" ht="47.25" customHeight="1" x14ac:dyDescent="0.25">
      <c r="A1" s="361" t="s">
        <v>185</v>
      </c>
      <c r="B1" s="361"/>
      <c r="C1" s="361"/>
      <c r="D1" s="361"/>
      <c r="E1" s="361"/>
      <c r="F1" s="361"/>
    </row>
    <row r="2" spans="1:6" ht="42.75" customHeight="1" x14ac:dyDescent="0.25">
      <c r="A2" s="34" t="s">
        <v>7</v>
      </c>
      <c r="B2" s="34" t="s">
        <v>8</v>
      </c>
      <c r="C2" s="35" t="s">
        <v>9</v>
      </c>
      <c r="D2" s="34" t="s">
        <v>10</v>
      </c>
      <c r="E2" s="34" t="s">
        <v>11</v>
      </c>
      <c r="F2" s="34" t="s">
        <v>12</v>
      </c>
    </row>
    <row r="3" spans="1:6" x14ac:dyDescent="0.25">
      <c r="A3" s="36">
        <v>1</v>
      </c>
      <c r="B3" s="36">
        <v>2</v>
      </c>
      <c r="C3" s="37">
        <v>3</v>
      </c>
      <c r="D3" s="38">
        <v>4</v>
      </c>
      <c r="E3" s="36">
        <v>5</v>
      </c>
      <c r="F3" s="36">
        <v>6</v>
      </c>
    </row>
    <row r="4" spans="1:6" ht="77.25" customHeight="1" x14ac:dyDescent="0.25">
      <c r="A4" s="39" t="s">
        <v>46</v>
      </c>
      <c r="B4" s="18" t="s">
        <v>43</v>
      </c>
      <c r="C4" s="40">
        <f>DETAILED!J7*4</f>
        <v>14400</v>
      </c>
      <c r="D4" s="40" t="s">
        <v>44</v>
      </c>
      <c r="E4" s="54">
        <v>38.130000000000003</v>
      </c>
      <c r="F4" s="54">
        <f t="shared" ref="F4:F15" si="0">C4*E4</f>
        <v>549072</v>
      </c>
    </row>
    <row r="5" spans="1:6" ht="57.75" customHeight="1" x14ac:dyDescent="0.25">
      <c r="A5" s="39" t="s">
        <v>100</v>
      </c>
      <c r="B5" s="18" t="s">
        <v>101</v>
      </c>
      <c r="C5" s="65">
        <f>DETAILED!J9*4</f>
        <v>16</v>
      </c>
      <c r="D5" s="40" t="s">
        <v>18</v>
      </c>
      <c r="E5" s="54">
        <v>367.41</v>
      </c>
      <c r="F5" s="54">
        <f t="shared" ref="F5" si="1">C5*E5</f>
        <v>5878.56</v>
      </c>
    </row>
    <row r="6" spans="1:6" ht="147.75" customHeight="1" x14ac:dyDescent="0.25">
      <c r="A6" s="39" t="s">
        <v>134</v>
      </c>
      <c r="B6" s="18" t="s">
        <v>54</v>
      </c>
      <c r="C6" s="57"/>
      <c r="D6" s="57"/>
      <c r="E6" s="58"/>
      <c r="F6" s="58"/>
    </row>
    <row r="7" spans="1:6" ht="24" customHeight="1" x14ac:dyDescent="0.25">
      <c r="A7" s="91" t="s">
        <v>48</v>
      </c>
      <c r="B7" s="92" t="s">
        <v>49</v>
      </c>
      <c r="C7" s="93">
        <f>DETAILED!J29*4</f>
        <v>42540</v>
      </c>
      <c r="D7" s="94" t="s">
        <v>17</v>
      </c>
      <c r="E7" s="95">
        <v>1442.18</v>
      </c>
      <c r="F7" s="95">
        <f t="shared" si="0"/>
        <v>61350337.200000003</v>
      </c>
    </row>
    <row r="8" spans="1:6" ht="24" customHeight="1" x14ac:dyDescent="0.25">
      <c r="A8" s="91" t="s">
        <v>56</v>
      </c>
      <c r="B8" s="92" t="s">
        <v>57</v>
      </c>
      <c r="C8" s="93">
        <f>DETAILED!J35*4</f>
        <v>60272</v>
      </c>
      <c r="D8" s="94" t="s">
        <v>17</v>
      </c>
      <c r="E8" s="95">
        <v>650.79</v>
      </c>
      <c r="F8" s="95">
        <f t="shared" ref="F8" si="2">C8*E8</f>
        <v>39224414.879999995</v>
      </c>
    </row>
    <row r="9" spans="1:6" ht="24" customHeight="1" x14ac:dyDescent="0.25">
      <c r="A9" s="91" t="s">
        <v>114</v>
      </c>
      <c r="B9" s="92" t="s">
        <v>108</v>
      </c>
      <c r="C9" s="93">
        <f>DETAILED!J52*4</f>
        <v>6096</v>
      </c>
      <c r="D9" s="94" t="s">
        <v>17</v>
      </c>
      <c r="E9" s="95">
        <v>499.32</v>
      </c>
      <c r="F9" s="95">
        <f>C9*E9</f>
        <v>3043854.7199999997</v>
      </c>
    </row>
    <row r="10" spans="1:6" ht="62.25" customHeight="1" x14ac:dyDescent="0.25">
      <c r="A10" s="39" t="s">
        <v>135</v>
      </c>
      <c r="B10" s="18" t="s">
        <v>115</v>
      </c>
      <c r="C10" s="57"/>
      <c r="D10" s="57"/>
      <c r="E10" s="58"/>
      <c r="F10" s="58"/>
    </row>
    <row r="11" spans="1:6" ht="33.75" customHeight="1" x14ac:dyDescent="0.25">
      <c r="A11" s="39" t="s">
        <v>61</v>
      </c>
      <c r="B11" s="18" t="s">
        <v>60</v>
      </c>
      <c r="C11" s="109">
        <f>DETAILED!J60*4</f>
        <v>58.521600000000014</v>
      </c>
      <c r="D11" s="94" t="s">
        <v>5</v>
      </c>
      <c r="E11" s="95">
        <v>1395.03</v>
      </c>
      <c r="F11" s="95">
        <f t="shared" ref="F11" si="3">C11*E11</f>
        <v>81639.387648000018</v>
      </c>
    </row>
    <row r="12" spans="1:6" ht="33.75" customHeight="1" x14ac:dyDescent="0.25">
      <c r="A12" s="39" t="s">
        <v>64</v>
      </c>
      <c r="B12" s="18" t="s">
        <v>65</v>
      </c>
      <c r="C12" s="109">
        <f>DETAILED!J62*4</f>
        <v>136.55040000000002</v>
      </c>
      <c r="D12" s="94" t="s">
        <v>5</v>
      </c>
      <c r="E12" s="95">
        <v>2185.1</v>
      </c>
      <c r="F12" s="95">
        <f t="shared" ref="F12" si="4">C12*E12</f>
        <v>298376.27904000005</v>
      </c>
    </row>
    <row r="13" spans="1:6" ht="64.5" customHeight="1" x14ac:dyDescent="0.25">
      <c r="A13" s="39" t="s">
        <v>156</v>
      </c>
      <c r="B13" s="18" t="s">
        <v>145</v>
      </c>
      <c r="C13" s="62"/>
      <c r="D13" s="62"/>
      <c r="E13" s="63"/>
      <c r="F13" s="63"/>
    </row>
    <row r="14" spans="1:6" ht="22.9" customHeight="1" x14ac:dyDescent="0.25">
      <c r="A14" s="39" t="s">
        <v>146</v>
      </c>
      <c r="B14" s="18" t="s">
        <v>60</v>
      </c>
      <c r="C14" s="109">
        <f>DETAILED!J73*4</f>
        <v>1938.1858499999996</v>
      </c>
      <c r="D14" s="94" t="s">
        <v>5</v>
      </c>
      <c r="E14" s="95">
        <v>1408.93</v>
      </c>
      <c r="F14" s="95">
        <f t="shared" si="0"/>
        <v>2730768.1896404997</v>
      </c>
    </row>
    <row r="15" spans="1:6" ht="22.9" customHeight="1" x14ac:dyDescent="0.25">
      <c r="A15" s="39" t="s">
        <v>66</v>
      </c>
      <c r="B15" s="18" t="s">
        <v>65</v>
      </c>
      <c r="C15" s="109">
        <f>DETAILED!J75*4</f>
        <v>4522.433649999999</v>
      </c>
      <c r="D15" s="94" t="s">
        <v>5</v>
      </c>
      <c r="E15" s="95">
        <v>2206.86</v>
      </c>
      <c r="F15" s="95">
        <f t="shared" si="0"/>
        <v>9980377.9248389993</v>
      </c>
    </row>
    <row r="16" spans="1:6" ht="159.75" customHeight="1" x14ac:dyDescent="0.25">
      <c r="A16" s="39" t="s">
        <v>136</v>
      </c>
      <c r="B16" s="18" t="s">
        <v>97</v>
      </c>
      <c r="C16" s="62"/>
      <c r="D16" s="62"/>
      <c r="E16" s="63"/>
      <c r="F16" s="63"/>
    </row>
    <row r="17" spans="1:12" ht="51.75" customHeight="1" x14ac:dyDescent="0.25">
      <c r="A17" s="39" t="s">
        <v>117</v>
      </c>
      <c r="B17" s="18" t="s">
        <v>118</v>
      </c>
      <c r="C17" s="93">
        <f>DETAILED!J92*4</f>
        <v>23400</v>
      </c>
      <c r="D17" s="94" t="s">
        <v>17</v>
      </c>
      <c r="E17" s="95">
        <v>299.02999999999997</v>
      </c>
      <c r="F17" s="95">
        <f t="shared" ref="F17" si="5">C17*E17</f>
        <v>6997301.9999999991</v>
      </c>
    </row>
    <row r="18" spans="1:12" ht="267" customHeight="1" x14ac:dyDescent="0.25">
      <c r="A18" s="39" t="s">
        <v>137</v>
      </c>
      <c r="B18" s="18" t="s">
        <v>132</v>
      </c>
      <c r="C18" s="65"/>
      <c r="D18" s="40"/>
      <c r="E18" s="54"/>
      <c r="F18" s="54"/>
    </row>
    <row r="19" spans="1:12" ht="41.25" customHeight="1" x14ac:dyDescent="0.25">
      <c r="A19" s="39" t="s">
        <v>121</v>
      </c>
      <c r="B19" s="18" t="s">
        <v>120</v>
      </c>
      <c r="C19" s="65">
        <f>DETAILED!H99*4</f>
        <v>23400</v>
      </c>
      <c r="D19" s="40" t="s">
        <v>17</v>
      </c>
      <c r="E19" s="54">
        <v>206.37</v>
      </c>
      <c r="F19" s="54">
        <f t="shared" ref="F19" si="6">C19*E19</f>
        <v>4829058</v>
      </c>
    </row>
    <row r="20" spans="1:12" ht="64.5" customHeight="1" x14ac:dyDescent="0.25">
      <c r="A20" s="39" t="s">
        <v>138</v>
      </c>
      <c r="B20" s="18" t="s">
        <v>74</v>
      </c>
      <c r="C20" s="65"/>
      <c r="D20" s="40"/>
      <c r="E20" s="54"/>
      <c r="F20" s="54"/>
    </row>
    <row r="21" spans="1:12" ht="27.75" customHeight="1" x14ac:dyDescent="0.25">
      <c r="A21" s="91" t="s">
        <v>72</v>
      </c>
      <c r="B21" s="92" t="s">
        <v>73</v>
      </c>
      <c r="C21" s="137">
        <f>DETAILED!J112*4</f>
        <v>92.450427174130354</v>
      </c>
      <c r="D21" s="94" t="s">
        <v>5</v>
      </c>
      <c r="E21" s="95">
        <v>1316.45</v>
      </c>
      <c r="F21" s="95">
        <f t="shared" ref="F21" si="7">C21*E21</f>
        <v>121706.36485338392</v>
      </c>
    </row>
    <row r="22" spans="1:12" ht="87.75" customHeight="1" x14ac:dyDescent="0.25">
      <c r="A22" s="39" t="s">
        <v>139</v>
      </c>
      <c r="B22" s="18" t="s">
        <v>75</v>
      </c>
      <c r="C22" s="65"/>
      <c r="D22" s="40"/>
      <c r="E22" s="54"/>
      <c r="F22" s="54"/>
    </row>
    <row r="23" spans="1:12" ht="27.75" customHeight="1" x14ac:dyDescent="0.25">
      <c r="A23" s="91" t="s">
        <v>78</v>
      </c>
      <c r="B23" s="92" t="s">
        <v>76</v>
      </c>
      <c r="C23" s="137">
        <f>DETAILED!E127*4</f>
        <v>46.225213587065177</v>
      </c>
      <c r="D23" s="94" t="s">
        <v>5</v>
      </c>
      <c r="E23" s="95">
        <v>4564.59</v>
      </c>
      <c r="F23" s="95">
        <f t="shared" ref="F23" si="8">C23*E23</f>
        <v>210999.14768738183</v>
      </c>
    </row>
    <row r="24" spans="1:12" ht="39" customHeight="1" x14ac:dyDescent="0.25">
      <c r="A24" s="91" t="s">
        <v>79</v>
      </c>
      <c r="B24" s="92" t="s">
        <v>77</v>
      </c>
      <c r="C24" s="137">
        <f>DETAILED!H129*4</f>
        <v>46.225213587065177</v>
      </c>
      <c r="D24" s="94" t="s">
        <v>5</v>
      </c>
      <c r="E24" s="95">
        <v>5028.49</v>
      </c>
      <c r="F24" s="95">
        <f t="shared" ref="F24" si="9">C24*E24</f>
        <v>232443.02427042136</v>
      </c>
    </row>
    <row r="25" spans="1:12" ht="228.75" customHeight="1" x14ac:dyDescent="0.25">
      <c r="A25" s="39" t="s">
        <v>140</v>
      </c>
      <c r="B25" s="18" t="s">
        <v>141</v>
      </c>
      <c r="C25" s="65"/>
      <c r="D25" s="40"/>
      <c r="E25" s="54"/>
      <c r="F25" s="54"/>
    </row>
    <row r="26" spans="1:12" ht="66" customHeight="1" x14ac:dyDescent="0.25">
      <c r="A26" s="91" t="s">
        <v>81</v>
      </c>
      <c r="B26" s="92" t="s">
        <v>83</v>
      </c>
      <c r="C26" s="137">
        <f>DETAILED!J156*4</f>
        <v>1771.5333333333333</v>
      </c>
      <c r="D26" s="94" t="s">
        <v>44</v>
      </c>
      <c r="E26" s="95">
        <v>250.13</v>
      </c>
      <c r="F26" s="95">
        <f t="shared" ref="F26" si="10">C26*E26</f>
        <v>443113.63266666664</v>
      </c>
    </row>
    <row r="27" spans="1:12" ht="131.25" customHeight="1" x14ac:dyDescent="0.25">
      <c r="A27" s="39" t="s">
        <v>142</v>
      </c>
      <c r="B27" s="18" t="s">
        <v>90</v>
      </c>
      <c r="C27" s="137">
        <v>1088.5899999999999</v>
      </c>
      <c r="D27" s="94" t="s">
        <v>5</v>
      </c>
      <c r="E27" s="95">
        <v>218.36</v>
      </c>
      <c r="F27" s="95">
        <f t="shared" ref="F27" si="11">C27*E27</f>
        <v>237704.51240000001</v>
      </c>
    </row>
    <row r="28" spans="1:12" ht="60" customHeight="1" x14ac:dyDescent="0.25">
      <c r="A28" s="165" t="s">
        <v>184</v>
      </c>
      <c r="B28" s="166" t="s">
        <v>127</v>
      </c>
      <c r="C28" s="40">
        <v>12646.8</v>
      </c>
      <c r="D28" s="40" t="s">
        <v>5</v>
      </c>
      <c r="E28" s="54">
        <v>238.12</v>
      </c>
      <c r="F28" s="54">
        <f>C28*E28</f>
        <v>3011456.0159999998</v>
      </c>
    </row>
    <row r="29" spans="1:12" ht="102" customHeight="1" x14ac:dyDescent="0.25">
      <c r="A29" s="165" t="s">
        <v>183</v>
      </c>
      <c r="B29" s="166" t="s">
        <v>128</v>
      </c>
      <c r="C29" s="40"/>
      <c r="D29" s="40"/>
      <c r="E29" s="54"/>
      <c r="F29" s="54"/>
      <c r="L29" s="2">
        <f>C28*0.9</f>
        <v>11382.119999999999</v>
      </c>
    </row>
    <row r="30" spans="1:12" ht="26.25" customHeight="1" x14ac:dyDescent="0.25">
      <c r="A30" s="171" t="s">
        <v>106</v>
      </c>
      <c r="B30" s="99" t="s">
        <v>107</v>
      </c>
      <c r="C30" s="137">
        <f>DETAILED!J171*4</f>
        <v>1.8852000000000002</v>
      </c>
      <c r="D30" s="94" t="s">
        <v>3</v>
      </c>
      <c r="E30" s="95">
        <v>13107.46</v>
      </c>
      <c r="F30" s="95">
        <f t="shared" ref="F30" si="12">C30*E30</f>
        <v>24710.183592000001</v>
      </c>
    </row>
    <row r="31" spans="1:12" x14ac:dyDescent="0.25">
      <c r="A31" s="291" t="s">
        <v>21</v>
      </c>
      <c r="B31" s="292"/>
      <c r="C31" s="292"/>
      <c r="D31" s="292"/>
      <c r="E31" s="293"/>
      <c r="F31" s="53">
        <f>SUM(F4:F30)</f>
        <v>133373212.02263735</v>
      </c>
    </row>
    <row r="32" spans="1:12" x14ac:dyDescent="0.25">
      <c r="A32" s="41"/>
      <c r="B32" s="42"/>
      <c r="C32" s="43"/>
      <c r="D32" s="44"/>
      <c r="E32" s="41"/>
      <c r="F32" s="45"/>
    </row>
    <row r="33" spans="1:8" x14ac:dyDescent="0.25">
      <c r="A33" s="41"/>
      <c r="B33" s="42"/>
      <c r="C33" s="43"/>
      <c r="D33" s="44"/>
      <c r="E33" s="41"/>
      <c r="F33" s="45"/>
    </row>
    <row r="34" spans="1:8" x14ac:dyDescent="0.25">
      <c r="A34" s="41"/>
      <c r="B34" s="42"/>
      <c r="C34" s="43"/>
      <c r="D34" s="44"/>
      <c r="E34" s="41"/>
      <c r="F34" s="45"/>
    </row>
    <row r="35" spans="1:8" x14ac:dyDescent="0.25">
      <c r="A35"/>
      <c r="B35"/>
      <c r="C35"/>
      <c r="D35"/>
      <c r="E35"/>
      <c r="F35"/>
    </row>
    <row r="36" spans="1:8" x14ac:dyDescent="0.25">
      <c r="A36"/>
      <c r="B36"/>
      <c r="C36"/>
      <c r="D36"/>
      <c r="E36"/>
      <c r="F36"/>
    </row>
    <row r="37" spans="1:8" x14ac:dyDescent="0.25">
      <c r="A37"/>
      <c r="B37"/>
      <c r="C37"/>
      <c r="D37"/>
      <c r="E37"/>
      <c r="F37"/>
    </row>
    <row r="38" spans="1:8" x14ac:dyDescent="0.25">
      <c r="A38"/>
      <c r="B38"/>
      <c r="C38"/>
      <c r="D38"/>
      <c r="E38"/>
      <c r="F38"/>
    </row>
    <row r="39" spans="1:8" x14ac:dyDescent="0.25">
      <c r="A39"/>
      <c r="B39"/>
      <c r="C39"/>
      <c r="D39"/>
      <c r="E39"/>
      <c r="F39"/>
    </row>
    <row r="40" spans="1:8" x14ac:dyDescent="0.25">
      <c r="A40"/>
      <c r="B40"/>
      <c r="C40"/>
      <c r="D40"/>
      <c r="E40"/>
      <c r="F40"/>
    </row>
    <row r="41" spans="1:8" x14ac:dyDescent="0.25">
      <c r="A41"/>
      <c r="B41"/>
      <c r="C41"/>
      <c r="D41"/>
      <c r="E41"/>
      <c r="F41"/>
    </row>
    <row r="42" spans="1:8" x14ac:dyDescent="0.25">
      <c r="A42" s="41"/>
      <c r="B42" s="42"/>
      <c r="C42" s="43"/>
      <c r="D42" s="44"/>
      <c r="E42" s="41"/>
      <c r="F42" s="45"/>
    </row>
    <row r="43" spans="1:8" x14ac:dyDescent="0.25">
      <c r="A43" s="41"/>
      <c r="B43" s="42"/>
      <c r="C43" s="43"/>
      <c r="D43" s="44"/>
      <c r="E43" s="41"/>
      <c r="F43" s="45"/>
      <c r="H43" s="4"/>
    </row>
    <row r="44" spans="1:8" x14ac:dyDescent="0.25">
      <c r="A44" s="41"/>
      <c r="B44" s="42"/>
      <c r="C44" s="43"/>
      <c r="D44" s="44"/>
      <c r="E44" s="41"/>
      <c r="F44" s="45"/>
      <c r="H44" s="2" t="s">
        <v>24</v>
      </c>
    </row>
    <row r="45" spans="1:8" x14ac:dyDescent="0.25">
      <c r="A45" s="41"/>
      <c r="B45" s="42"/>
      <c r="C45" s="43"/>
      <c r="D45" s="44"/>
      <c r="E45" s="41"/>
      <c r="F45" s="45"/>
    </row>
    <row r="46" spans="1:8" x14ac:dyDescent="0.25">
      <c r="A46" s="41"/>
      <c r="B46" s="42"/>
      <c r="C46" s="43"/>
      <c r="D46" s="44"/>
      <c r="E46" s="41"/>
      <c r="F46" s="45"/>
    </row>
    <row r="47" spans="1:8" x14ac:dyDescent="0.25">
      <c r="A47" s="41"/>
      <c r="B47" s="42"/>
      <c r="C47" s="43"/>
      <c r="D47" s="44"/>
      <c r="E47" s="41"/>
      <c r="F47" s="45"/>
    </row>
    <row r="48" spans="1:8" x14ac:dyDescent="0.25">
      <c r="A48" s="41"/>
      <c r="B48" s="42"/>
      <c r="C48" s="43"/>
      <c r="D48" s="44"/>
      <c r="E48" s="41"/>
      <c r="F48" s="45"/>
    </row>
    <row r="49" spans="1:6" x14ac:dyDescent="0.25">
      <c r="A49" s="41"/>
      <c r="B49" s="42"/>
      <c r="C49" s="43"/>
      <c r="D49" s="44"/>
      <c r="E49" s="41"/>
      <c r="F49" s="45"/>
    </row>
    <row r="50" spans="1:6" x14ac:dyDescent="0.25">
      <c r="A50" s="41"/>
      <c r="B50" s="42"/>
      <c r="C50" s="43"/>
      <c r="D50" s="44"/>
      <c r="E50" s="41"/>
      <c r="F50" s="45"/>
    </row>
    <row r="77" spans="1:6" ht="60" customHeight="1" x14ac:dyDescent="0.25">
      <c r="A77" s="294" t="s">
        <v>41</v>
      </c>
      <c r="B77" s="294"/>
      <c r="C77" s="294"/>
      <c r="D77" s="294"/>
      <c r="E77" s="294"/>
      <c r="F77" s="294"/>
    </row>
    <row r="78" spans="1:6" x14ac:dyDescent="0.25">
      <c r="A78" s="34" t="s">
        <v>7</v>
      </c>
      <c r="B78" s="34" t="s">
        <v>8</v>
      </c>
      <c r="C78" s="35" t="s">
        <v>9</v>
      </c>
      <c r="D78" s="34" t="s">
        <v>10</v>
      </c>
      <c r="E78" s="34" t="s">
        <v>11</v>
      </c>
      <c r="F78" s="34" t="s">
        <v>12</v>
      </c>
    </row>
    <row r="79" spans="1:6" x14ac:dyDescent="0.25">
      <c r="A79" s="36">
        <v>1</v>
      </c>
      <c r="B79" s="36">
        <v>2</v>
      </c>
      <c r="C79" s="37">
        <v>3</v>
      </c>
      <c r="D79" s="38">
        <v>4</v>
      </c>
      <c r="E79" s="36">
        <v>5</v>
      </c>
      <c r="F79" s="36">
        <v>6</v>
      </c>
    </row>
    <row r="80" spans="1:6" ht="111.75" customHeight="1" x14ac:dyDescent="0.25">
      <c r="A80" s="55" t="s">
        <v>26</v>
      </c>
      <c r="B80" s="56" t="s">
        <v>25</v>
      </c>
      <c r="C80" s="57">
        <v>669</v>
      </c>
      <c r="D80" s="57" t="s">
        <v>6</v>
      </c>
      <c r="E80" s="58">
        <v>315.14</v>
      </c>
      <c r="F80" s="58">
        <f t="shared" ref="F80:F87" si="13">C80*E80</f>
        <v>210828.66</v>
      </c>
    </row>
    <row r="81" spans="1:6" ht="97.5" customHeight="1" x14ac:dyDescent="0.25">
      <c r="A81" s="55" t="s">
        <v>28</v>
      </c>
      <c r="B81" s="56" t="s">
        <v>27</v>
      </c>
      <c r="C81" s="57">
        <v>456.5</v>
      </c>
      <c r="D81" s="57" t="s">
        <v>6</v>
      </c>
      <c r="E81" s="58">
        <v>183.57</v>
      </c>
      <c r="F81" s="58">
        <f t="shared" si="13"/>
        <v>83799.705000000002</v>
      </c>
    </row>
    <row r="82" spans="1:6" ht="60" x14ac:dyDescent="0.25">
      <c r="A82" s="55" t="s">
        <v>30</v>
      </c>
      <c r="B82" s="56" t="s">
        <v>29</v>
      </c>
      <c r="C82" s="57">
        <v>334</v>
      </c>
      <c r="D82" s="57" t="s">
        <v>17</v>
      </c>
      <c r="E82" s="58">
        <v>317.06</v>
      </c>
      <c r="F82" s="58">
        <f t="shared" si="13"/>
        <v>105898.04</v>
      </c>
    </row>
    <row r="83" spans="1:6" ht="72" x14ac:dyDescent="0.25">
      <c r="A83" s="60" t="s">
        <v>32</v>
      </c>
      <c r="B83" s="61" t="s">
        <v>31</v>
      </c>
      <c r="C83" s="62">
        <v>668</v>
      </c>
      <c r="D83" s="62" t="s">
        <v>6</v>
      </c>
      <c r="E83" s="63">
        <v>185.58</v>
      </c>
      <c r="F83" s="63">
        <f t="shared" si="13"/>
        <v>123967.44</v>
      </c>
    </row>
    <row r="84" spans="1:6" ht="72" x14ac:dyDescent="0.25">
      <c r="A84" s="60" t="s">
        <v>34</v>
      </c>
      <c r="B84" s="61" t="s">
        <v>33</v>
      </c>
      <c r="C84" s="62">
        <v>200.6</v>
      </c>
      <c r="D84" s="62" t="s">
        <v>23</v>
      </c>
      <c r="E84" s="63">
        <v>228.65</v>
      </c>
      <c r="F84" s="63">
        <f t="shared" si="13"/>
        <v>45867.19</v>
      </c>
    </row>
    <row r="85" spans="1:6" ht="96" x14ac:dyDescent="0.25">
      <c r="A85" s="60" t="s">
        <v>36</v>
      </c>
      <c r="B85" s="61" t="s">
        <v>35</v>
      </c>
      <c r="C85" s="65">
        <v>10833</v>
      </c>
      <c r="D85" s="40" t="s">
        <v>17</v>
      </c>
      <c r="E85" s="54">
        <v>37.090000000000003</v>
      </c>
      <c r="F85" s="54">
        <f t="shared" si="13"/>
        <v>401795.97000000003</v>
      </c>
    </row>
    <row r="86" spans="1:6" ht="117.75" customHeight="1" x14ac:dyDescent="0.25">
      <c r="A86" s="60" t="s">
        <v>38</v>
      </c>
      <c r="B86" s="61" t="s">
        <v>37</v>
      </c>
      <c r="C86" s="40">
        <v>143.22</v>
      </c>
      <c r="D86" s="40" t="s">
        <v>22</v>
      </c>
      <c r="E86" s="54">
        <v>85.47</v>
      </c>
      <c r="F86" s="54">
        <f t="shared" si="13"/>
        <v>12241.0134</v>
      </c>
    </row>
    <row r="87" spans="1:6" ht="180" x14ac:dyDescent="0.25">
      <c r="A87" s="66" t="s">
        <v>40</v>
      </c>
      <c r="B87" s="67" t="s">
        <v>39</v>
      </c>
      <c r="C87" s="40">
        <v>550</v>
      </c>
      <c r="D87" s="40" t="s">
        <v>3</v>
      </c>
      <c r="E87" s="54">
        <v>214.38</v>
      </c>
      <c r="F87" s="54">
        <f t="shared" si="13"/>
        <v>117909</v>
      </c>
    </row>
    <row r="88" spans="1:6" x14ac:dyDescent="0.25">
      <c r="A88" s="291" t="s">
        <v>21</v>
      </c>
      <c r="B88" s="292"/>
      <c r="C88" s="292"/>
      <c r="D88" s="292"/>
      <c r="E88" s="293"/>
      <c r="F88" s="53">
        <f>SUM(F80:F87)</f>
        <v>1102307.0183999999</v>
      </c>
    </row>
    <row r="89" spans="1:6" x14ac:dyDescent="0.25">
      <c r="A89" s="41"/>
      <c r="B89" s="42"/>
      <c r="C89" s="43"/>
      <c r="D89" s="44"/>
      <c r="E89" s="41"/>
      <c r="F89" s="45"/>
    </row>
    <row r="90" spans="1:6" x14ac:dyDescent="0.25">
      <c r="A90" s="41"/>
      <c r="B90" s="42"/>
      <c r="C90" s="43"/>
      <c r="D90" s="44"/>
      <c r="E90" s="41"/>
      <c r="F90" s="45"/>
    </row>
    <row r="91" spans="1:6" x14ac:dyDescent="0.25">
      <c r="A91" s="41"/>
      <c r="B91" s="42"/>
      <c r="C91" s="43"/>
      <c r="D91" s="44"/>
      <c r="E91" s="41"/>
      <c r="F91" s="45"/>
    </row>
    <row r="92" spans="1:6" x14ac:dyDescent="0.25">
      <c r="A92" s="41"/>
      <c r="B92" s="42"/>
      <c r="C92" s="43"/>
      <c r="D92" s="44"/>
      <c r="E92" s="41"/>
      <c r="F92" s="45"/>
    </row>
    <row r="93" spans="1:6" x14ac:dyDescent="0.25">
      <c r="A93" s="41"/>
      <c r="B93" s="42"/>
      <c r="C93" s="43"/>
      <c r="D93" s="44"/>
      <c r="E93" s="41"/>
      <c r="F93" s="45"/>
    </row>
    <row r="94" spans="1:6" x14ac:dyDescent="0.25">
      <c r="A94" s="41"/>
      <c r="B94" s="42"/>
      <c r="C94" s="43"/>
      <c r="D94" s="44"/>
      <c r="E94" s="41"/>
      <c r="F94" s="45"/>
    </row>
    <row r="95" spans="1:6" x14ac:dyDescent="0.25">
      <c r="A95" s="41"/>
      <c r="B95" s="42"/>
      <c r="C95" s="43"/>
      <c r="D95" s="44"/>
      <c r="E95" s="41"/>
      <c r="F95" s="45"/>
    </row>
    <row r="96" spans="1:6" x14ac:dyDescent="0.25">
      <c r="A96" s="41"/>
      <c r="B96" s="42"/>
      <c r="C96" s="43"/>
      <c r="D96" s="44"/>
      <c r="E96" s="41"/>
      <c r="F96" s="45"/>
    </row>
    <row r="97" spans="1:6" x14ac:dyDescent="0.25">
      <c r="A97" s="41"/>
      <c r="B97" s="42"/>
      <c r="C97" s="43"/>
      <c r="D97" s="44"/>
      <c r="E97" s="41"/>
      <c r="F97" s="45"/>
    </row>
    <row r="98" spans="1:6" x14ac:dyDescent="0.25">
      <c r="A98" s="41"/>
      <c r="B98" s="42"/>
      <c r="C98" s="43"/>
      <c r="D98" s="44"/>
      <c r="E98" s="41"/>
      <c r="F98" s="45"/>
    </row>
  </sheetData>
  <mergeCells count="4">
    <mergeCell ref="A1:F1"/>
    <mergeCell ref="A31:E31"/>
    <mergeCell ref="A77:F77"/>
    <mergeCell ref="A88:E88"/>
  </mergeCells>
  <pageMargins left="0.7" right="0.45" top="0.75" bottom="0.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864"/>
  <sheetViews>
    <sheetView topLeftCell="A164" workbookViewId="0">
      <selection activeCell="O169" sqref="O169"/>
    </sheetView>
  </sheetViews>
  <sheetFormatPr defaultRowHeight="15" x14ac:dyDescent="0.25"/>
  <cols>
    <col min="1" max="1" width="11.375" customWidth="1"/>
    <col min="2" max="2" width="23.875" customWidth="1"/>
    <col min="3" max="3" width="6.875" customWidth="1"/>
    <col min="4" max="4" width="1.875" customWidth="1"/>
    <col min="5" max="5" width="7.875" customWidth="1"/>
    <col min="6" max="6" width="5.875" customWidth="1"/>
    <col min="7" max="7" width="2.625" customWidth="1"/>
    <col min="8" max="8" width="9" customWidth="1"/>
    <col min="9" max="9" width="8.875" customWidth="1"/>
    <col min="10" max="10" width="9.125" style="32" customWidth="1"/>
    <col min="11" max="11" width="4.625" style="32" customWidth="1"/>
  </cols>
  <sheetData>
    <row r="1" spans="1:13" ht="52.5" customHeight="1" x14ac:dyDescent="0.25">
      <c r="A1" s="312" t="s">
        <v>143</v>
      </c>
      <c r="B1" s="313"/>
      <c r="C1" s="313"/>
      <c r="D1" s="313"/>
      <c r="E1" s="313"/>
      <c r="F1" s="313"/>
      <c r="G1" s="313"/>
      <c r="H1" s="313"/>
      <c r="I1" s="313"/>
      <c r="J1" s="313"/>
      <c r="K1" s="314"/>
      <c r="L1" s="33"/>
    </row>
    <row r="2" spans="1:13" ht="26.45" customHeight="1" x14ac:dyDescent="0.25">
      <c r="A2" s="12" t="s">
        <v>13</v>
      </c>
      <c r="B2" s="12" t="s">
        <v>14</v>
      </c>
      <c r="C2" s="320" t="s">
        <v>15</v>
      </c>
      <c r="D2" s="320"/>
      <c r="E2" s="320"/>
      <c r="F2" s="320"/>
      <c r="G2" s="320"/>
      <c r="H2" s="320"/>
      <c r="I2" s="320"/>
      <c r="J2" s="315" t="s">
        <v>9</v>
      </c>
      <c r="K2" s="316"/>
      <c r="L2" s="33"/>
    </row>
    <row r="3" spans="1:13" x14ac:dyDescent="0.25">
      <c r="A3" s="12">
        <v>1</v>
      </c>
      <c r="B3" s="19">
        <v>2</v>
      </c>
      <c r="C3" s="319">
        <v>3</v>
      </c>
      <c r="D3" s="319"/>
      <c r="E3" s="319"/>
      <c r="F3" s="319"/>
      <c r="G3" s="319"/>
      <c r="H3" s="319"/>
      <c r="I3" s="319"/>
      <c r="J3" s="317">
        <v>4</v>
      </c>
      <c r="K3" s="318"/>
      <c r="L3" s="33"/>
      <c r="M3" s="33"/>
    </row>
    <row r="4" spans="1:13" ht="55.5" customHeight="1" x14ac:dyDescent="0.25">
      <c r="A4" s="298" t="s">
        <v>42</v>
      </c>
      <c r="B4" s="321" t="s">
        <v>43</v>
      </c>
      <c r="C4" s="329"/>
      <c r="D4" s="330"/>
      <c r="E4" s="330"/>
      <c r="F4" s="330"/>
      <c r="G4" s="330"/>
      <c r="H4" s="59"/>
      <c r="I4" s="59"/>
      <c r="J4" s="85"/>
      <c r="K4" s="82"/>
    </row>
    <row r="5" spans="1:13" x14ac:dyDescent="0.25">
      <c r="A5" s="299"/>
      <c r="B5" s="322"/>
      <c r="C5" s="331"/>
      <c r="D5" s="332"/>
      <c r="E5" s="86"/>
      <c r="F5" s="80"/>
      <c r="G5" s="80"/>
      <c r="H5" s="80"/>
      <c r="I5" s="80"/>
      <c r="J5" s="87"/>
      <c r="K5" s="83"/>
    </row>
    <row r="6" spans="1:13" x14ac:dyDescent="0.25">
      <c r="A6" s="299"/>
      <c r="B6" s="322"/>
      <c r="C6" s="327" t="s">
        <v>45</v>
      </c>
      <c r="D6" s="328"/>
      <c r="E6" s="328"/>
      <c r="F6" s="328"/>
      <c r="G6" s="328"/>
      <c r="H6" s="80"/>
      <c r="I6" s="80"/>
      <c r="J6" s="87"/>
      <c r="K6" s="83"/>
    </row>
    <row r="7" spans="1:13" x14ac:dyDescent="0.25">
      <c r="A7" s="299"/>
      <c r="B7" s="322"/>
      <c r="C7" s="185">
        <v>60</v>
      </c>
      <c r="D7" s="90" t="s">
        <v>16</v>
      </c>
      <c r="E7" s="186">
        <v>60</v>
      </c>
      <c r="F7" s="284"/>
      <c r="G7" s="90" t="s">
        <v>20</v>
      </c>
      <c r="H7" s="262">
        <f>ROUND((C7*E7),3)</f>
        <v>3600</v>
      </c>
      <c r="I7" s="262" t="s">
        <v>44</v>
      </c>
      <c r="J7" s="187">
        <f>H7</f>
        <v>3600</v>
      </c>
      <c r="K7" s="84" t="s">
        <v>44</v>
      </c>
    </row>
    <row r="8" spans="1:13" ht="15" customHeight="1" x14ac:dyDescent="0.25">
      <c r="A8" s="298" t="s">
        <v>102</v>
      </c>
      <c r="B8" s="323" t="s">
        <v>144</v>
      </c>
      <c r="C8" s="183"/>
      <c r="D8" s="182"/>
      <c r="E8" s="181"/>
      <c r="F8" s="182"/>
      <c r="G8" s="182"/>
      <c r="H8" s="182"/>
      <c r="I8" s="182"/>
      <c r="J8" s="87"/>
      <c r="K8" s="83"/>
    </row>
    <row r="9" spans="1:13" ht="24" customHeight="1" x14ac:dyDescent="0.25">
      <c r="A9" s="299"/>
      <c r="B9" s="324"/>
      <c r="C9" s="327" t="s">
        <v>103</v>
      </c>
      <c r="D9" s="328"/>
      <c r="E9" s="328"/>
      <c r="F9" s="328"/>
      <c r="G9" s="182"/>
      <c r="H9" s="182">
        <v>4</v>
      </c>
      <c r="I9" s="182" t="s">
        <v>18</v>
      </c>
      <c r="J9" s="188">
        <f>H9</f>
        <v>4</v>
      </c>
      <c r="K9" s="83" t="s">
        <v>18</v>
      </c>
    </row>
    <row r="10" spans="1:13" x14ac:dyDescent="0.25">
      <c r="A10" s="299"/>
      <c r="B10" s="324"/>
      <c r="C10" s="183"/>
      <c r="D10" s="182"/>
      <c r="E10" s="181"/>
      <c r="F10" s="182"/>
      <c r="G10" s="182"/>
      <c r="H10" s="182"/>
      <c r="I10" s="182"/>
      <c r="J10" s="87"/>
      <c r="K10" s="83"/>
    </row>
    <row r="11" spans="1:13" x14ac:dyDescent="0.25">
      <c r="A11" s="299"/>
      <c r="B11" s="324"/>
      <c r="C11" s="183"/>
      <c r="D11" s="182"/>
      <c r="E11" s="181"/>
      <c r="F11" s="182"/>
      <c r="G11" s="182"/>
      <c r="H11" s="182"/>
      <c r="I11" s="182"/>
      <c r="J11" s="87"/>
      <c r="K11" s="83"/>
    </row>
    <row r="12" spans="1:13" ht="52.5" customHeight="1" x14ac:dyDescent="0.25">
      <c r="A12" s="176" t="s">
        <v>147</v>
      </c>
      <c r="B12" s="323" t="s">
        <v>47</v>
      </c>
      <c r="C12" s="325"/>
      <c r="D12" s="326"/>
      <c r="E12" s="326"/>
      <c r="F12" s="326"/>
      <c r="G12" s="326"/>
      <c r="H12" s="326"/>
      <c r="I12" s="73"/>
      <c r="J12" s="81"/>
      <c r="K12" s="82"/>
    </row>
    <row r="13" spans="1:13" x14ac:dyDescent="0.25">
      <c r="A13" s="96"/>
      <c r="B13" s="324"/>
      <c r="C13" s="333" t="s">
        <v>174</v>
      </c>
      <c r="D13" s="334"/>
      <c r="E13" s="334"/>
      <c r="F13" s="244">
        <f>30+2.5*2</f>
        <v>35</v>
      </c>
      <c r="G13" s="244" t="s">
        <v>6</v>
      </c>
      <c r="H13" s="244"/>
      <c r="I13" s="244"/>
      <c r="J13" s="50"/>
      <c r="K13" s="83"/>
    </row>
    <row r="14" spans="1:13" x14ac:dyDescent="0.25">
      <c r="A14" s="96"/>
      <c r="B14" s="324"/>
      <c r="C14" s="333" t="s">
        <v>175</v>
      </c>
      <c r="D14" s="334"/>
      <c r="E14" s="334"/>
      <c r="F14" s="335" t="s">
        <v>179</v>
      </c>
      <c r="G14" s="335"/>
      <c r="H14" s="335"/>
      <c r="I14" s="281"/>
      <c r="J14" s="50"/>
      <c r="K14" s="83"/>
    </row>
    <row r="15" spans="1:13" x14ac:dyDescent="0.25">
      <c r="A15" s="100"/>
      <c r="B15" s="324"/>
      <c r="C15" s="50"/>
      <c r="D15" s="48"/>
      <c r="E15" s="48"/>
      <c r="F15" s="311">
        <f>2*3.142*F13*60/360</f>
        <v>36.656666666666666</v>
      </c>
      <c r="G15" s="311"/>
      <c r="H15" s="311"/>
      <c r="I15" s="244" t="s">
        <v>6</v>
      </c>
      <c r="J15" s="50"/>
      <c r="K15" s="83"/>
    </row>
    <row r="16" spans="1:13" x14ac:dyDescent="0.25">
      <c r="A16" s="100"/>
      <c r="B16" s="324"/>
      <c r="C16" s="333" t="s">
        <v>176</v>
      </c>
      <c r="D16" s="334"/>
      <c r="E16" s="334"/>
      <c r="F16" s="247">
        <f>30+2*2.5+1.35+35</f>
        <v>71.349999999999994</v>
      </c>
      <c r="G16" s="244" t="s">
        <v>6</v>
      </c>
      <c r="H16" s="244"/>
      <c r="I16" s="244"/>
      <c r="J16" s="50"/>
      <c r="K16" s="83"/>
    </row>
    <row r="17" spans="1:15" x14ac:dyDescent="0.25">
      <c r="A17" s="100"/>
      <c r="B17" s="324"/>
      <c r="C17" s="333" t="s">
        <v>177</v>
      </c>
      <c r="D17" s="334"/>
      <c r="E17" s="334"/>
      <c r="F17" s="335" t="s">
        <v>180</v>
      </c>
      <c r="G17" s="335"/>
      <c r="H17" s="335"/>
      <c r="I17" s="244"/>
      <c r="J17" s="50"/>
      <c r="K17" s="83"/>
    </row>
    <row r="18" spans="1:15" x14ac:dyDescent="0.25">
      <c r="A18" s="100"/>
      <c r="B18" s="324"/>
      <c r="C18" s="51"/>
      <c r="D18" s="244"/>
      <c r="E18" s="248"/>
      <c r="F18" s="311">
        <f>2*3.142*F16*60/360</f>
        <v>74.727233333333317</v>
      </c>
      <c r="G18" s="311"/>
      <c r="H18" s="311"/>
      <c r="I18" s="244" t="s">
        <v>6</v>
      </c>
      <c r="J18" s="50"/>
      <c r="K18" s="83"/>
    </row>
    <row r="19" spans="1:15" x14ac:dyDescent="0.25">
      <c r="A19" s="100"/>
      <c r="B19" s="324"/>
      <c r="C19" s="310" t="s">
        <v>178</v>
      </c>
      <c r="D19" s="311"/>
      <c r="E19" s="311"/>
      <c r="F19" s="244"/>
      <c r="G19" s="311">
        <f>(F15+F18)/2</f>
        <v>55.691949999999991</v>
      </c>
      <c r="H19" s="311"/>
      <c r="I19" s="244" t="s">
        <v>6</v>
      </c>
      <c r="J19" s="50"/>
      <c r="K19" s="83"/>
    </row>
    <row r="20" spans="1:15" x14ac:dyDescent="0.25">
      <c r="A20" s="100"/>
      <c r="B20" s="324"/>
      <c r="C20" s="50"/>
      <c r="D20" s="48"/>
      <c r="E20" s="48"/>
      <c r="F20" s="48"/>
      <c r="G20" s="48"/>
      <c r="H20" s="244"/>
      <c r="I20" s="244"/>
      <c r="J20" s="50"/>
      <c r="K20" s="83"/>
    </row>
    <row r="21" spans="1:15" ht="20.25" customHeight="1" x14ac:dyDescent="0.25">
      <c r="A21" s="100"/>
      <c r="B21" s="324"/>
      <c r="C21" s="50"/>
      <c r="D21" s="48"/>
      <c r="E21" s="48"/>
      <c r="F21" s="247"/>
      <c r="G21" s="244"/>
      <c r="H21" s="244"/>
      <c r="I21" s="244"/>
      <c r="J21" s="50"/>
      <c r="K21" s="83"/>
      <c r="L21" t="s">
        <v>159</v>
      </c>
    </row>
    <row r="22" spans="1:15" x14ac:dyDescent="0.25">
      <c r="A22" s="255" t="s">
        <v>48</v>
      </c>
      <c r="B22" s="257" t="s">
        <v>49</v>
      </c>
      <c r="C22" s="51">
        <v>29</v>
      </c>
      <c r="D22" s="26"/>
      <c r="E22" s="70" t="s">
        <v>50</v>
      </c>
      <c r="F22" s="26"/>
      <c r="G22" s="26"/>
      <c r="H22" s="26"/>
      <c r="I22" s="26"/>
      <c r="J22" s="50"/>
      <c r="K22" s="83"/>
      <c r="L22" s="355" t="s">
        <v>158</v>
      </c>
      <c r="M22" s="297"/>
      <c r="O22">
        <v>52.274999999999999</v>
      </c>
    </row>
    <row r="23" spans="1:15" x14ac:dyDescent="0.25">
      <c r="A23" s="13"/>
      <c r="B23" s="23"/>
      <c r="C23" s="51">
        <f>G19</f>
        <v>55.691949999999991</v>
      </c>
      <c r="D23" s="26" t="s">
        <v>16</v>
      </c>
      <c r="E23" s="70">
        <f>C22</f>
        <v>29</v>
      </c>
      <c r="F23" s="26"/>
      <c r="G23" s="26" t="s">
        <v>20</v>
      </c>
      <c r="H23" s="70">
        <f>C23*E23</f>
        <v>1615.0665499999998</v>
      </c>
      <c r="I23" s="26" t="s">
        <v>3</v>
      </c>
      <c r="J23" s="50"/>
      <c r="K23" s="83"/>
      <c r="L23" t="s">
        <v>160</v>
      </c>
      <c r="O23">
        <v>54.75</v>
      </c>
    </row>
    <row r="24" spans="1:15" x14ac:dyDescent="0.25">
      <c r="A24" s="13"/>
      <c r="B24" s="23"/>
      <c r="C24" s="51" t="s">
        <v>51</v>
      </c>
      <c r="D24" s="26"/>
      <c r="E24" s="70"/>
      <c r="F24" s="26"/>
      <c r="G24" s="26" t="s">
        <v>20</v>
      </c>
      <c r="H24" s="70">
        <f>H23*0.6</f>
        <v>969.0399299999998</v>
      </c>
      <c r="I24" s="26" t="s">
        <v>3</v>
      </c>
      <c r="J24" s="50"/>
      <c r="K24" s="83"/>
    </row>
    <row r="25" spans="1:15" x14ac:dyDescent="0.25">
      <c r="A25" s="13"/>
      <c r="B25" s="23"/>
      <c r="C25" s="51"/>
      <c r="D25" s="179"/>
      <c r="E25" s="180"/>
      <c r="F25" s="179"/>
      <c r="G25" s="179"/>
      <c r="H25" s="180"/>
      <c r="I25" s="179"/>
      <c r="J25" s="50"/>
      <c r="K25" s="83"/>
      <c r="M25" s="297"/>
      <c r="N25" s="297"/>
    </row>
    <row r="26" spans="1:15" ht="18" customHeight="1" x14ac:dyDescent="0.25">
      <c r="A26" s="13"/>
      <c r="B26" s="23"/>
      <c r="C26" s="308" t="s">
        <v>52</v>
      </c>
      <c r="D26" s="309"/>
      <c r="E26" s="309"/>
      <c r="F26" s="33"/>
      <c r="G26" s="26"/>
      <c r="H26" s="26">
        <f>0.45*0.45*0.45</f>
        <v>9.1125000000000012E-2</v>
      </c>
      <c r="I26" s="26" t="s">
        <v>3</v>
      </c>
      <c r="J26" s="50"/>
      <c r="K26" s="83"/>
    </row>
    <row r="27" spans="1:15" ht="18" customHeight="1" x14ac:dyDescent="0.25">
      <c r="A27" s="178"/>
      <c r="B27" s="23"/>
      <c r="C27" s="308" t="s">
        <v>53</v>
      </c>
      <c r="D27" s="309"/>
      <c r="E27" s="309"/>
      <c r="F27" s="179"/>
      <c r="G27" s="179"/>
      <c r="H27" s="98">
        <f>H24/H26</f>
        <v>10634.183045267486</v>
      </c>
      <c r="I27" s="98" t="s">
        <v>18</v>
      </c>
      <c r="J27" s="103"/>
      <c r="K27" s="104"/>
    </row>
    <row r="28" spans="1:15" ht="24" customHeight="1" x14ac:dyDescent="0.25">
      <c r="A28" s="13"/>
      <c r="B28" s="97"/>
      <c r="C28" s="134"/>
      <c r="I28" s="98"/>
      <c r="J28" s="202"/>
      <c r="K28" s="210"/>
    </row>
    <row r="29" spans="1:15" ht="24" customHeight="1" x14ac:dyDescent="0.25">
      <c r="A29" s="277"/>
      <c r="B29" s="278"/>
      <c r="C29" s="340" t="s">
        <v>113</v>
      </c>
      <c r="D29" s="341"/>
      <c r="E29" s="341"/>
      <c r="F29" s="279"/>
      <c r="G29" s="21" t="s">
        <v>20</v>
      </c>
      <c r="H29" s="279">
        <f>H27</f>
        <v>10634.183045267486</v>
      </c>
      <c r="I29" s="279"/>
      <c r="J29" s="280">
        <v>10635</v>
      </c>
      <c r="K29" s="269" t="s">
        <v>18</v>
      </c>
    </row>
    <row r="30" spans="1:15" ht="24" customHeight="1" x14ac:dyDescent="0.25">
      <c r="A30" s="13" t="s">
        <v>56</v>
      </c>
      <c r="B30" s="97" t="s">
        <v>57</v>
      </c>
      <c r="C30" s="51">
        <f>C22</f>
        <v>29</v>
      </c>
      <c r="D30" s="26"/>
      <c r="E30" s="70" t="s">
        <v>50</v>
      </c>
      <c r="F30" s="26"/>
      <c r="G30" s="26"/>
      <c r="H30" s="26"/>
      <c r="I30" s="26"/>
      <c r="J30" s="50"/>
      <c r="K30" s="83"/>
    </row>
    <row r="31" spans="1:15" ht="24" customHeight="1" x14ac:dyDescent="0.25">
      <c r="A31" s="13"/>
      <c r="B31" s="97"/>
      <c r="C31" s="51">
        <f>C23</f>
        <v>55.691949999999991</v>
      </c>
      <c r="D31" s="26" t="s">
        <v>16</v>
      </c>
      <c r="E31" s="70">
        <f>C30</f>
        <v>29</v>
      </c>
      <c r="F31" s="26"/>
      <c r="G31" s="26" t="s">
        <v>20</v>
      </c>
      <c r="H31" s="242">
        <f>C31*E31</f>
        <v>1615.0665499999998</v>
      </c>
      <c r="I31" s="26" t="s">
        <v>3</v>
      </c>
      <c r="J31" s="50"/>
      <c r="K31" s="83"/>
    </row>
    <row r="32" spans="1:15" ht="24" customHeight="1" x14ac:dyDescent="0.25">
      <c r="A32" s="13"/>
      <c r="B32" s="97"/>
      <c r="C32" s="51" t="s">
        <v>55</v>
      </c>
      <c r="D32" s="26"/>
      <c r="E32" s="70"/>
      <c r="F32" s="26"/>
      <c r="G32" s="26" t="s">
        <v>20</v>
      </c>
      <c r="H32" s="70">
        <f>H31*0.4</f>
        <v>646.02661999999998</v>
      </c>
      <c r="I32" s="26" t="s">
        <v>3</v>
      </c>
      <c r="J32" s="50"/>
      <c r="K32" s="83"/>
    </row>
    <row r="33" spans="1:11" ht="24" customHeight="1" x14ac:dyDescent="0.25">
      <c r="A33" s="13"/>
      <c r="B33" s="97"/>
      <c r="C33" s="308" t="s">
        <v>52</v>
      </c>
      <c r="D33" s="309"/>
      <c r="E33" s="309"/>
      <c r="F33" s="33"/>
      <c r="G33" s="26"/>
      <c r="H33" s="244">
        <f>0.35*0.35*0.35</f>
        <v>4.287499999999999E-2</v>
      </c>
      <c r="I33" s="26" t="s">
        <v>3</v>
      </c>
      <c r="J33" s="50"/>
      <c r="K33" s="83"/>
    </row>
    <row r="34" spans="1:11" ht="24" customHeight="1" x14ac:dyDescent="0.25">
      <c r="A34" s="13"/>
      <c r="B34" s="97"/>
      <c r="C34" s="308" t="s">
        <v>104</v>
      </c>
      <c r="D34" s="309"/>
      <c r="E34" s="309"/>
      <c r="F34" s="209"/>
      <c r="G34" s="209"/>
      <c r="H34" s="98">
        <f>H32/H33</f>
        <v>15067.676268221578</v>
      </c>
      <c r="I34" s="98" t="s">
        <v>18</v>
      </c>
      <c r="J34" s="50"/>
      <c r="K34" s="83"/>
    </row>
    <row r="35" spans="1:11" ht="24" customHeight="1" x14ac:dyDescent="0.25">
      <c r="A35" s="13"/>
      <c r="B35" s="97"/>
      <c r="C35" s="249"/>
      <c r="D35" s="250"/>
      <c r="E35" s="250"/>
      <c r="F35" s="21"/>
      <c r="G35" s="21"/>
      <c r="H35" s="275"/>
      <c r="I35" s="275"/>
      <c r="J35" s="276">
        <v>15068</v>
      </c>
      <c r="K35" s="200" t="s">
        <v>18</v>
      </c>
    </row>
    <row r="36" spans="1:11" ht="24" customHeight="1" x14ac:dyDescent="0.25">
      <c r="A36" s="101" t="s">
        <v>114</v>
      </c>
      <c r="B36" s="102" t="s">
        <v>108</v>
      </c>
      <c r="C36" s="310" t="s">
        <v>173</v>
      </c>
      <c r="D36" s="311"/>
      <c r="E36" s="311"/>
      <c r="F36" s="311"/>
      <c r="G36" s="311"/>
      <c r="H36" s="311"/>
      <c r="I36" s="98"/>
      <c r="J36" s="103"/>
      <c r="K36" s="104"/>
    </row>
    <row r="37" spans="1:11" ht="24" customHeight="1" x14ac:dyDescent="0.25">
      <c r="A37" s="13"/>
      <c r="B37" s="97"/>
      <c r="C37" s="69" t="s">
        <v>58</v>
      </c>
      <c r="D37" s="70"/>
      <c r="E37" s="70">
        <f>SQRT(2.5^2+5^2)</f>
        <v>5.5901699437494745</v>
      </c>
      <c r="F37" s="26" t="s">
        <v>6</v>
      </c>
      <c r="G37" s="26"/>
      <c r="H37" s="98"/>
      <c r="I37" s="98"/>
      <c r="J37" s="103"/>
      <c r="K37" s="104"/>
    </row>
    <row r="38" spans="1:11" ht="24" customHeight="1" x14ac:dyDescent="0.25">
      <c r="A38" s="13"/>
      <c r="B38" s="97"/>
      <c r="C38" s="69" t="s">
        <v>59</v>
      </c>
      <c r="D38" s="70"/>
      <c r="E38" s="70">
        <v>1.2</v>
      </c>
      <c r="F38" s="26" t="s">
        <v>6</v>
      </c>
      <c r="G38" s="26"/>
      <c r="H38" s="98"/>
      <c r="I38" s="98"/>
      <c r="J38" s="103"/>
      <c r="K38" s="104"/>
    </row>
    <row r="39" spans="1:11" ht="24" customHeight="1" x14ac:dyDescent="0.25">
      <c r="A39" s="13"/>
      <c r="B39" s="97"/>
      <c r="C39" s="69"/>
      <c r="D39" s="70"/>
      <c r="E39" s="70">
        <f>SUM(E37:E38)</f>
        <v>6.7901699437494747</v>
      </c>
      <c r="F39" s="26" t="s">
        <v>6</v>
      </c>
      <c r="G39" s="26"/>
      <c r="H39" s="98"/>
      <c r="I39" s="98"/>
      <c r="J39" s="103"/>
      <c r="K39" s="104"/>
    </row>
    <row r="40" spans="1:11" ht="24" customHeight="1" x14ac:dyDescent="0.25">
      <c r="A40" s="13"/>
      <c r="B40" s="97"/>
      <c r="C40" s="310" t="s">
        <v>163</v>
      </c>
      <c r="D40" s="311"/>
      <c r="E40" s="311"/>
      <c r="F40" s="335" t="s">
        <v>166</v>
      </c>
      <c r="G40" s="335"/>
      <c r="H40" s="335"/>
      <c r="I40" s="142"/>
      <c r="J40" s="103"/>
      <c r="K40" s="104"/>
    </row>
    <row r="41" spans="1:11" ht="24" customHeight="1" x14ac:dyDescent="0.25">
      <c r="A41" s="13"/>
      <c r="B41" s="97"/>
      <c r="C41" s="246"/>
      <c r="D41" s="247"/>
      <c r="E41" s="247"/>
      <c r="F41" s="258">
        <f>2*3.142*30*60/360</f>
        <v>31.419999999999998</v>
      </c>
      <c r="G41" s="244" t="s">
        <v>6</v>
      </c>
      <c r="H41" s="98"/>
      <c r="I41" s="142"/>
      <c r="J41" s="103"/>
      <c r="K41" s="104"/>
    </row>
    <row r="42" spans="1:11" ht="24" customHeight="1" x14ac:dyDescent="0.25">
      <c r="A42" s="13"/>
      <c r="B42" s="97"/>
      <c r="C42" s="310" t="s">
        <v>164</v>
      </c>
      <c r="D42" s="311"/>
      <c r="E42" s="311"/>
      <c r="F42" s="335" t="s">
        <v>167</v>
      </c>
      <c r="G42" s="335"/>
      <c r="H42" s="335"/>
      <c r="I42" s="356"/>
      <c r="J42" s="103"/>
      <c r="K42" s="104"/>
    </row>
    <row r="43" spans="1:11" ht="24" customHeight="1" x14ac:dyDescent="0.25">
      <c r="A43" s="13"/>
      <c r="B43" s="97"/>
      <c r="C43" s="246"/>
      <c r="D43" s="247"/>
      <c r="E43" s="247"/>
      <c r="F43" s="258">
        <f>2*3.142*35*60/360</f>
        <v>36.656666666666666</v>
      </c>
      <c r="G43" s="244" t="s">
        <v>6</v>
      </c>
      <c r="H43" s="98"/>
      <c r="I43" s="142"/>
      <c r="J43" s="103"/>
      <c r="K43" s="104"/>
    </row>
    <row r="44" spans="1:11" ht="24" customHeight="1" x14ac:dyDescent="0.25">
      <c r="A44" s="13"/>
      <c r="B44" s="97"/>
      <c r="C44" s="310" t="s">
        <v>165</v>
      </c>
      <c r="D44" s="311"/>
      <c r="E44" s="311"/>
      <c r="F44" s="244">
        <f>(F41+F43)/2</f>
        <v>34.038333333333334</v>
      </c>
      <c r="G44" s="244" t="s">
        <v>6</v>
      </c>
      <c r="H44" s="98"/>
      <c r="I44" s="142"/>
      <c r="J44" s="103"/>
      <c r="K44" s="104"/>
    </row>
    <row r="45" spans="1:11" ht="24" customHeight="1" x14ac:dyDescent="0.25">
      <c r="A45" s="13"/>
      <c r="B45" s="97"/>
      <c r="C45" s="69" t="s">
        <v>45</v>
      </c>
      <c r="D45" s="70"/>
      <c r="E45" s="70"/>
      <c r="F45" s="26"/>
      <c r="G45" s="26"/>
      <c r="H45" s="98"/>
      <c r="I45" s="98"/>
      <c r="J45" s="103"/>
      <c r="K45" s="104"/>
    </row>
    <row r="46" spans="1:11" ht="24" customHeight="1" x14ac:dyDescent="0.25">
      <c r="A46" s="13"/>
      <c r="B46" s="97"/>
      <c r="C46" s="69">
        <f>F44</f>
        <v>34.038333333333334</v>
      </c>
      <c r="D46" s="70" t="s">
        <v>16</v>
      </c>
      <c r="E46" s="70">
        <f>E39</f>
        <v>6.7901699437494747</v>
      </c>
      <c r="F46" s="26"/>
      <c r="G46" s="26" t="s">
        <v>20</v>
      </c>
      <c r="H46" s="86">
        <f>C46*E46</f>
        <v>231.12606793532586</v>
      </c>
      <c r="I46" s="80" t="s">
        <v>44</v>
      </c>
      <c r="J46" s="103"/>
      <c r="K46" s="104"/>
    </row>
    <row r="47" spans="1:11" ht="24" customHeight="1" x14ac:dyDescent="0.25">
      <c r="A47" s="13"/>
      <c r="B47" s="97"/>
      <c r="C47" s="310" t="s">
        <v>109</v>
      </c>
      <c r="D47" s="311"/>
      <c r="E47" s="311"/>
      <c r="F47" s="311"/>
      <c r="G47" s="208" t="s">
        <v>20</v>
      </c>
      <c r="H47" s="181">
        <f>0.4^2</f>
        <v>0.16000000000000003</v>
      </c>
      <c r="I47" s="207" t="s">
        <v>44</v>
      </c>
      <c r="J47" s="103"/>
      <c r="K47" s="104"/>
    </row>
    <row r="48" spans="1:11" ht="24" customHeight="1" x14ac:dyDescent="0.25">
      <c r="A48" s="13"/>
      <c r="B48" s="97"/>
      <c r="C48" s="308" t="s">
        <v>53</v>
      </c>
      <c r="D48" s="309"/>
      <c r="E48" s="309"/>
      <c r="F48" s="164"/>
      <c r="G48" s="164"/>
      <c r="H48" s="161">
        <f>H46/H47</f>
        <v>1444.5379245957863</v>
      </c>
      <c r="I48" s="162" t="s">
        <v>18</v>
      </c>
      <c r="J48" s="103"/>
      <c r="K48" s="104"/>
    </row>
    <row r="49" spans="1:11" ht="24" customHeight="1" x14ac:dyDescent="0.25">
      <c r="A49" s="13"/>
      <c r="B49" s="97"/>
      <c r="C49" s="333" t="s">
        <v>110</v>
      </c>
      <c r="D49" s="334"/>
      <c r="E49" s="334"/>
      <c r="F49" s="191"/>
      <c r="G49" s="191"/>
      <c r="H49" s="190"/>
      <c r="I49" s="194"/>
      <c r="J49" s="103"/>
      <c r="K49" s="104"/>
    </row>
    <row r="50" spans="1:11" ht="24" customHeight="1" x14ac:dyDescent="0.25">
      <c r="A50" s="13"/>
      <c r="B50" s="97"/>
      <c r="C50" s="246">
        <v>31.42</v>
      </c>
      <c r="D50" s="211" t="s">
        <v>111</v>
      </c>
      <c r="E50" s="206">
        <v>0.4</v>
      </c>
      <c r="F50" s="191"/>
      <c r="G50" s="191" t="s">
        <v>20</v>
      </c>
      <c r="H50" s="124">
        <f>C50/E50</f>
        <v>78.55</v>
      </c>
      <c r="I50" s="98" t="s">
        <v>112</v>
      </c>
      <c r="J50" s="103"/>
      <c r="K50" s="104"/>
    </row>
    <row r="51" spans="1:11" ht="24" customHeight="1" x14ac:dyDescent="0.25">
      <c r="A51" s="13"/>
      <c r="B51" s="97"/>
      <c r="C51" s="308"/>
      <c r="D51" s="309"/>
      <c r="E51" s="309"/>
      <c r="F51" s="309"/>
      <c r="G51" s="26"/>
      <c r="H51" s="161"/>
      <c r="I51" s="80"/>
      <c r="J51" s="103"/>
      <c r="K51" s="104"/>
    </row>
    <row r="52" spans="1:11" ht="24" customHeight="1" x14ac:dyDescent="0.25">
      <c r="A52" s="13"/>
      <c r="B52" s="97"/>
      <c r="C52" s="308" t="s">
        <v>104</v>
      </c>
      <c r="D52" s="309"/>
      <c r="E52" s="309"/>
      <c r="F52" s="174"/>
      <c r="G52" s="174"/>
      <c r="H52" s="190">
        <f>H48+H50</f>
        <v>1523.0879245957863</v>
      </c>
      <c r="I52" s="175" t="s">
        <v>18</v>
      </c>
      <c r="J52" s="103">
        <v>1524</v>
      </c>
      <c r="K52" s="104" t="s">
        <v>18</v>
      </c>
    </row>
    <row r="53" spans="1:11" ht="24" customHeight="1" x14ac:dyDescent="0.25">
      <c r="A53" s="176" t="s">
        <v>148</v>
      </c>
      <c r="B53" s="321" t="s">
        <v>115</v>
      </c>
      <c r="C53" s="342"/>
      <c r="D53" s="343"/>
      <c r="E53" s="127"/>
      <c r="F53" s="59"/>
      <c r="G53" s="59"/>
      <c r="H53" s="59"/>
      <c r="I53" s="59"/>
      <c r="J53" s="49"/>
      <c r="K53" s="82"/>
    </row>
    <row r="54" spans="1:11" ht="24" customHeight="1" x14ac:dyDescent="0.25">
      <c r="A54" s="100"/>
      <c r="B54" s="322"/>
      <c r="C54" s="322"/>
      <c r="D54" s="344"/>
      <c r="E54" s="344"/>
      <c r="F54" s="344"/>
      <c r="G54" s="344"/>
      <c r="H54" s="344"/>
      <c r="I54" s="80"/>
      <c r="J54" s="47"/>
      <c r="K54" s="83"/>
    </row>
    <row r="55" spans="1:11" ht="24" customHeight="1" x14ac:dyDescent="0.25">
      <c r="A55" s="100"/>
      <c r="B55" s="322"/>
      <c r="C55" s="128"/>
      <c r="D55" s="114"/>
      <c r="E55" s="115"/>
      <c r="F55" s="29"/>
      <c r="G55" s="86"/>
      <c r="H55" s="80"/>
      <c r="I55" s="80"/>
      <c r="J55" s="47"/>
      <c r="K55" s="83"/>
    </row>
    <row r="56" spans="1:11" ht="12.75" customHeight="1" x14ac:dyDescent="0.25">
      <c r="A56" s="100"/>
      <c r="B56" s="322"/>
      <c r="C56" s="128"/>
      <c r="D56" s="114"/>
      <c r="E56" s="116"/>
      <c r="F56" s="117"/>
      <c r="G56" s="86"/>
      <c r="H56" s="80"/>
      <c r="I56" s="80"/>
      <c r="J56" s="47"/>
      <c r="K56" s="83"/>
    </row>
    <row r="57" spans="1:11" ht="24" customHeight="1" x14ac:dyDescent="0.25">
      <c r="A57" s="255" t="s">
        <v>61</v>
      </c>
      <c r="B57" s="111" t="s">
        <v>60</v>
      </c>
      <c r="C57" s="338" t="s">
        <v>67</v>
      </c>
      <c r="D57" s="339"/>
      <c r="E57" s="86"/>
      <c r="F57" s="47"/>
      <c r="G57" s="47"/>
      <c r="H57" s="80"/>
      <c r="I57" s="80"/>
      <c r="J57" s="47"/>
      <c r="K57" s="83"/>
    </row>
    <row r="58" spans="1:11" ht="24" customHeight="1" x14ac:dyDescent="0.25">
      <c r="A58" s="74"/>
      <c r="B58" s="112"/>
      <c r="C58" s="345" t="s">
        <v>116</v>
      </c>
      <c r="D58" s="346"/>
      <c r="E58" s="118">
        <f>J52</f>
        <v>1524</v>
      </c>
      <c r="F58" s="119"/>
      <c r="G58" s="120" t="s">
        <v>16</v>
      </c>
      <c r="H58" s="121">
        <f>0.4*0.4*0.2</f>
        <v>3.2000000000000008E-2</v>
      </c>
      <c r="I58" s="132" t="s">
        <v>20</v>
      </c>
      <c r="J58" s="231">
        <f>E58*H58</f>
        <v>48.768000000000015</v>
      </c>
      <c r="K58" s="167" t="s">
        <v>5</v>
      </c>
    </row>
    <row r="59" spans="1:11" ht="24" customHeight="1" x14ac:dyDescent="0.25">
      <c r="A59" s="74"/>
      <c r="B59" s="112"/>
      <c r="C59" s="129"/>
      <c r="D59" s="86"/>
      <c r="E59" s="86"/>
      <c r="F59" s="47"/>
      <c r="G59" s="123"/>
      <c r="H59" s="124"/>
      <c r="I59" s="80"/>
      <c r="J59" s="122">
        <f>J58</f>
        <v>48.768000000000015</v>
      </c>
      <c r="K59" s="83" t="s">
        <v>5</v>
      </c>
    </row>
    <row r="60" spans="1:11" ht="24" customHeight="1" x14ac:dyDescent="0.25">
      <c r="A60" s="110"/>
      <c r="B60" s="113"/>
      <c r="C60" s="338" t="s">
        <v>99</v>
      </c>
      <c r="D60" s="339"/>
      <c r="E60" s="339"/>
      <c r="F60" s="80" t="s">
        <v>20</v>
      </c>
      <c r="G60" s="80"/>
      <c r="H60" s="80">
        <f>J59*0.3</f>
        <v>14.630400000000003</v>
      </c>
      <c r="I60" s="125" t="s">
        <v>5</v>
      </c>
      <c r="J60" s="126">
        <f>H60</f>
        <v>14.630400000000003</v>
      </c>
      <c r="K60" s="104" t="s">
        <v>5</v>
      </c>
    </row>
    <row r="61" spans="1:11" ht="24" customHeight="1" x14ac:dyDescent="0.25">
      <c r="A61" s="100" t="s">
        <v>64</v>
      </c>
      <c r="B61" s="111" t="s">
        <v>65</v>
      </c>
      <c r="C61" s="336" t="s">
        <v>105</v>
      </c>
      <c r="D61" s="337"/>
      <c r="E61" s="337"/>
      <c r="F61" s="337"/>
      <c r="G61" s="24"/>
      <c r="H61" s="130">
        <f>J59*0.7</f>
        <v>34.137600000000006</v>
      </c>
      <c r="I61" s="108" t="s">
        <v>5</v>
      </c>
      <c r="J61" s="131"/>
      <c r="K61" s="105"/>
    </row>
    <row r="62" spans="1:11" ht="24" customHeight="1" x14ac:dyDescent="0.25">
      <c r="A62" s="22"/>
      <c r="B62" s="97"/>
      <c r="C62" s="69"/>
      <c r="D62" s="70"/>
      <c r="E62" s="70"/>
      <c r="F62" s="26"/>
      <c r="G62" s="26"/>
      <c r="H62" s="98"/>
      <c r="I62" s="98" t="s">
        <v>20</v>
      </c>
      <c r="J62" s="126">
        <f>H61</f>
        <v>34.137600000000006</v>
      </c>
      <c r="K62" s="104" t="s">
        <v>5</v>
      </c>
    </row>
    <row r="63" spans="1:11" ht="24" customHeight="1" x14ac:dyDescent="0.25">
      <c r="A63" s="243" t="s">
        <v>149</v>
      </c>
      <c r="B63" s="321" t="s">
        <v>145</v>
      </c>
      <c r="C63" s="342"/>
      <c r="D63" s="343"/>
      <c r="E63" s="127"/>
      <c r="F63" s="59"/>
      <c r="G63" s="59"/>
      <c r="H63" s="59"/>
      <c r="I63" s="59"/>
      <c r="J63" s="85"/>
      <c r="K63" s="82"/>
    </row>
    <row r="64" spans="1:11" x14ac:dyDescent="0.25">
      <c r="A64" s="74"/>
      <c r="B64" s="322"/>
      <c r="C64" s="322"/>
      <c r="D64" s="344"/>
      <c r="E64" s="344"/>
      <c r="F64" s="344"/>
      <c r="G64" s="344"/>
      <c r="H64" s="344"/>
      <c r="I64" s="80"/>
      <c r="J64" s="87"/>
      <c r="K64" s="83"/>
    </row>
    <row r="65" spans="1:11" x14ac:dyDescent="0.25">
      <c r="A65" s="74"/>
      <c r="B65" s="322"/>
      <c r="C65" s="128"/>
      <c r="D65" s="114"/>
      <c r="E65" s="115"/>
      <c r="F65" s="29"/>
      <c r="G65" s="86"/>
      <c r="H65" s="80"/>
      <c r="I65" s="80"/>
      <c r="J65" s="87"/>
      <c r="K65" s="83"/>
    </row>
    <row r="66" spans="1:11" x14ac:dyDescent="0.25">
      <c r="A66" s="74"/>
      <c r="B66" s="322"/>
      <c r="C66" s="134"/>
      <c r="D66" s="33"/>
      <c r="E66" s="33"/>
      <c r="F66" s="33"/>
      <c r="G66" s="33"/>
      <c r="H66" s="33"/>
      <c r="I66" s="33"/>
      <c r="J66" s="87"/>
      <c r="K66" s="83"/>
    </row>
    <row r="67" spans="1:11" x14ac:dyDescent="0.25">
      <c r="A67" s="74"/>
      <c r="B67" s="322"/>
      <c r="C67" s="134"/>
      <c r="D67" s="33"/>
      <c r="E67" s="33"/>
      <c r="F67" s="33"/>
      <c r="G67" s="33"/>
      <c r="H67" s="33"/>
      <c r="I67" s="33"/>
      <c r="J67" s="87"/>
      <c r="K67" s="83"/>
    </row>
    <row r="68" spans="1:11" ht="2.25" customHeight="1" x14ac:dyDescent="0.25">
      <c r="A68" s="74"/>
      <c r="B68" s="322"/>
      <c r="C68" s="134"/>
      <c r="D68" s="33"/>
      <c r="E68" s="33"/>
      <c r="F68" s="33"/>
      <c r="G68" s="33"/>
      <c r="H68" s="33"/>
      <c r="I68" s="33"/>
      <c r="J68" s="87"/>
      <c r="K68" s="83"/>
    </row>
    <row r="69" spans="1:11" x14ac:dyDescent="0.25">
      <c r="A69" s="74"/>
      <c r="B69" s="112"/>
      <c r="C69" s="338" t="s">
        <v>67</v>
      </c>
      <c r="D69" s="339"/>
      <c r="E69" s="190"/>
      <c r="F69" s="47"/>
      <c r="G69" s="47"/>
      <c r="H69" s="194"/>
      <c r="I69" s="194"/>
      <c r="J69" s="87"/>
      <c r="K69" s="83"/>
    </row>
    <row r="70" spans="1:11" ht="15" customHeight="1" x14ac:dyDescent="0.25">
      <c r="A70" s="74"/>
      <c r="B70" s="112"/>
      <c r="C70" s="345" t="s">
        <v>62</v>
      </c>
      <c r="D70" s="346"/>
      <c r="E70" s="118">
        <f>J29</f>
        <v>10635</v>
      </c>
      <c r="F70" s="195"/>
      <c r="G70" s="120" t="s">
        <v>16</v>
      </c>
      <c r="H70" s="121">
        <v>9.1124999999999998E-2</v>
      </c>
      <c r="I70" s="132" t="s">
        <v>20</v>
      </c>
      <c r="J70" s="232">
        <f>E70*H70</f>
        <v>969.114375</v>
      </c>
      <c r="K70" s="83"/>
    </row>
    <row r="71" spans="1:11" ht="24" customHeight="1" x14ac:dyDescent="0.25">
      <c r="A71" s="74"/>
      <c r="B71" s="112"/>
      <c r="C71" s="345" t="s">
        <v>63</v>
      </c>
      <c r="D71" s="346"/>
      <c r="E71" s="118">
        <f>J35</f>
        <v>15068</v>
      </c>
      <c r="F71" s="195"/>
      <c r="G71" s="120" t="s">
        <v>16</v>
      </c>
      <c r="H71" s="121">
        <f>0.35^3</f>
        <v>4.287499999999999E-2</v>
      </c>
      <c r="I71" s="132" t="s">
        <v>20</v>
      </c>
      <c r="J71" s="232">
        <f t="shared" ref="J71" si="0">E71*H71</f>
        <v>646.04049999999984</v>
      </c>
      <c r="K71" s="83"/>
    </row>
    <row r="72" spans="1:11" ht="24" x14ac:dyDescent="0.25">
      <c r="A72" s="255" t="s">
        <v>146</v>
      </c>
      <c r="B72" s="111" t="s">
        <v>60</v>
      </c>
      <c r="C72" s="189"/>
      <c r="D72" s="190"/>
      <c r="E72" s="190"/>
      <c r="F72" s="47"/>
      <c r="G72" s="123"/>
      <c r="H72" s="124"/>
      <c r="I72" s="194"/>
      <c r="J72" s="136">
        <f>SUM(J70:J71)</f>
        <v>1615.1548749999997</v>
      </c>
      <c r="K72" s="83" t="s">
        <v>5</v>
      </c>
    </row>
    <row r="73" spans="1:11" ht="22.5" customHeight="1" x14ac:dyDescent="0.25">
      <c r="A73" s="256"/>
      <c r="B73" s="274"/>
      <c r="C73" s="347" t="s">
        <v>99</v>
      </c>
      <c r="D73" s="348"/>
      <c r="E73" s="348"/>
      <c r="F73" s="90" t="s">
        <v>20</v>
      </c>
      <c r="G73" s="90"/>
      <c r="H73" s="90">
        <f>J72*0.3</f>
        <v>484.5464624999999</v>
      </c>
      <c r="I73" s="198" t="s">
        <v>5</v>
      </c>
      <c r="J73" s="199">
        <f>H73</f>
        <v>484.5464624999999</v>
      </c>
      <c r="K73" s="200" t="s">
        <v>5</v>
      </c>
    </row>
    <row r="74" spans="1:11" ht="22.5" customHeight="1" x14ac:dyDescent="0.25">
      <c r="A74" s="255" t="s">
        <v>66</v>
      </c>
      <c r="B74" s="111" t="s">
        <v>65</v>
      </c>
      <c r="C74" s="129"/>
      <c r="D74" s="86"/>
      <c r="E74" s="86"/>
      <c r="F74" s="47"/>
      <c r="G74" s="47"/>
      <c r="H74" s="80"/>
      <c r="I74" s="125"/>
      <c r="J74" s="87"/>
      <c r="K74" s="83"/>
    </row>
    <row r="75" spans="1:11" ht="22.5" customHeight="1" x14ac:dyDescent="0.25">
      <c r="A75" s="74"/>
      <c r="B75" s="112"/>
      <c r="C75" s="338" t="s">
        <v>98</v>
      </c>
      <c r="D75" s="339"/>
      <c r="E75" s="133"/>
      <c r="F75" s="123" t="s">
        <v>20</v>
      </c>
      <c r="G75" s="123"/>
      <c r="H75" s="80">
        <f>J72*0.7</f>
        <v>1130.6084124999998</v>
      </c>
      <c r="I75" s="80" t="s">
        <v>3</v>
      </c>
      <c r="J75" s="170">
        <f>H75</f>
        <v>1130.6084124999998</v>
      </c>
      <c r="K75" s="83" t="s">
        <v>5</v>
      </c>
    </row>
    <row r="76" spans="1:11" ht="22.5" customHeight="1" x14ac:dyDescent="0.25">
      <c r="A76" s="197"/>
      <c r="B76" s="112"/>
      <c r="C76" s="192"/>
      <c r="D76" s="193"/>
      <c r="E76" s="133"/>
      <c r="F76" s="123"/>
      <c r="G76" s="123"/>
      <c r="H76" s="194"/>
      <c r="I76" s="194"/>
      <c r="J76" s="170"/>
      <c r="K76" s="83"/>
    </row>
    <row r="77" spans="1:11" ht="24" x14ac:dyDescent="0.25">
      <c r="A77" s="253" t="s">
        <v>151</v>
      </c>
      <c r="B77" s="357" t="s">
        <v>125</v>
      </c>
      <c r="C77" s="25"/>
      <c r="D77" s="24"/>
      <c r="E77" s="24"/>
      <c r="F77" s="24"/>
      <c r="G77" s="24"/>
      <c r="H77" s="24"/>
      <c r="I77" s="24"/>
      <c r="J77" s="81"/>
      <c r="K77" s="82"/>
    </row>
    <row r="78" spans="1:11" x14ac:dyDescent="0.25">
      <c r="A78" s="64"/>
      <c r="B78" s="358"/>
      <c r="C78" s="308"/>
      <c r="D78" s="309"/>
      <c r="E78" s="309"/>
      <c r="F78" s="26"/>
      <c r="G78" s="26"/>
      <c r="H78" s="26"/>
      <c r="I78" s="26"/>
      <c r="J78" s="50"/>
      <c r="K78" s="83"/>
    </row>
    <row r="79" spans="1:11" x14ac:dyDescent="0.25">
      <c r="A79" s="64"/>
      <c r="B79" s="358"/>
      <c r="C79" s="308"/>
      <c r="D79" s="309"/>
      <c r="E79" s="309"/>
      <c r="F79" s="309"/>
      <c r="G79" s="309"/>
      <c r="H79" s="26"/>
      <c r="I79" s="26"/>
      <c r="J79" s="50"/>
      <c r="K79" s="83"/>
    </row>
    <row r="80" spans="1:11" x14ac:dyDescent="0.25">
      <c r="A80" s="64"/>
      <c r="B80" s="358"/>
      <c r="C80" s="308"/>
      <c r="D80" s="309"/>
      <c r="E80" s="309"/>
      <c r="F80" s="70"/>
      <c r="G80" s="26"/>
      <c r="H80" s="26"/>
      <c r="I80" s="26"/>
      <c r="J80" s="50"/>
      <c r="K80" s="83"/>
    </row>
    <row r="81" spans="1:15" x14ac:dyDescent="0.25">
      <c r="A81" s="64"/>
      <c r="B81" s="358"/>
      <c r="C81" s="310"/>
      <c r="D81" s="311"/>
      <c r="E81" s="71"/>
      <c r="F81" s="71"/>
      <c r="G81" s="68"/>
      <c r="H81" s="26"/>
      <c r="I81" s="26"/>
      <c r="J81" s="50"/>
      <c r="K81" s="83"/>
    </row>
    <row r="82" spans="1:15" ht="156.75" customHeight="1" x14ac:dyDescent="0.25">
      <c r="A82" s="64"/>
      <c r="B82" s="358"/>
      <c r="C82" s="51"/>
      <c r="D82" s="26"/>
      <c r="E82" s="68"/>
      <c r="F82" s="26"/>
      <c r="G82" s="26"/>
      <c r="H82" s="26"/>
      <c r="I82" s="26"/>
      <c r="J82" s="50"/>
      <c r="K82" s="83"/>
    </row>
    <row r="83" spans="1:15" ht="63" customHeight="1" x14ac:dyDescent="0.25">
      <c r="A83" s="254" t="s">
        <v>117</v>
      </c>
      <c r="B83" s="252" t="s">
        <v>126</v>
      </c>
      <c r="C83" s="51"/>
      <c r="D83" s="26"/>
      <c r="E83" s="68"/>
      <c r="F83" s="26"/>
      <c r="G83" s="26"/>
      <c r="H83" s="26"/>
      <c r="I83" s="26"/>
      <c r="J83" s="50"/>
      <c r="K83" s="83"/>
    </row>
    <row r="84" spans="1:15" ht="17.25" customHeight="1" x14ac:dyDescent="0.25">
      <c r="A84" s="64"/>
      <c r="B84" s="72"/>
      <c r="C84" s="308" t="s">
        <v>133</v>
      </c>
      <c r="D84" s="309"/>
      <c r="E84" s="309"/>
      <c r="F84" s="309"/>
      <c r="G84" s="309"/>
      <c r="H84" s="309"/>
      <c r="I84" s="26"/>
      <c r="J84" s="50"/>
      <c r="K84" s="83"/>
      <c r="L84" t="s">
        <v>159</v>
      </c>
    </row>
    <row r="85" spans="1:15" ht="17.25" customHeight="1" x14ac:dyDescent="0.25">
      <c r="A85" s="64"/>
      <c r="B85" s="72"/>
      <c r="C85" s="51" t="s">
        <v>68</v>
      </c>
      <c r="D85" s="26"/>
      <c r="E85" s="68">
        <f>G19</f>
        <v>55.691949999999991</v>
      </c>
      <c r="F85" s="26" t="s">
        <v>6</v>
      </c>
      <c r="G85" s="26"/>
      <c r="H85" s="26"/>
      <c r="I85" s="26"/>
      <c r="J85" s="50"/>
      <c r="K85" s="83"/>
      <c r="L85" t="s">
        <v>162</v>
      </c>
      <c r="O85">
        <v>53.35</v>
      </c>
    </row>
    <row r="86" spans="1:15" ht="17.25" customHeight="1" x14ac:dyDescent="0.25">
      <c r="A86" s="64"/>
      <c r="B86" s="72"/>
      <c r="C86" s="51">
        <v>14</v>
      </c>
      <c r="D86" s="26"/>
      <c r="E86" s="70" t="s">
        <v>50</v>
      </c>
      <c r="F86" s="26"/>
      <c r="G86" s="26"/>
      <c r="H86" s="26"/>
      <c r="I86" s="26"/>
      <c r="J86" s="50"/>
      <c r="K86" s="83"/>
      <c r="L86" t="s">
        <v>161</v>
      </c>
      <c r="O86">
        <v>55.87</v>
      </c>
    </row>
    <row r="87" spans="1:15" ht="17.25" customHeight="1" x14ac:dyDescent="0.25">
      <c r="A87" s="64"/>
      <c r="B87" s="72"/>
      <c r="C87" s="51">
        <f>E85</f>
        <v>55.691949999999991</v>
      </c>
      <c r="D87" s="26" t="s">
        <v>16</v>
      </c>
      <c r="E87" s="70">
        <f>C86</f>
        <v>14</v>
      </c>
      <c r="F87" s="26"/>
      <c r="G87" s="26" t="s">
        <v>20</v>
      </c>
      <c r="H87" s="70">
        <f>C87*E87</f>
        <v>779.68729999999982</v>
      </c>
      <c r="I87" s="26" t="s">
        <v>3</v>
      </c>
      <c r="J87" s="50"/>
      <c r="K87" s="83"/>
    </row>
    <row r="88" spans="1:15" ht="17.25" customHeight="1" x14ac:dyDescent="0.25">
      <c r="A88" s="64"/>
      <c r="B88" s="213"/>
      <c r="C88" s="51"/>
      <c r="D88" s="214"/>
      <c r="E88" s="212"/>
      <c r="F88" s="214"/>
      <c r="G88" s="214"/>
      <c r="H88" s="212"/>
      <c r="I88" s="214"/>
      <c r="J88" s="50"/>
      <c r="K88" s="83"/>
    </row>
    <row r="89" spans="1:15" ht="17.25" customHeight="1" x14ac:dyDescent="0.25">
      <c r="A89" s="64"/>
      <c r="B89" s="213"/>
      <c r="C89" s="51" t="s">
        <v>92</v>
      </c>
      <c r="D89" s="214"/>
      <c r="E89" s="212"/>
      <c r="F89" s="214"/>
      <c r="G89" s="214" t="s">
        <v>20</v>
      </c>
      <c r="H89" s="212">
        <f>H87</f>
        <v>779.68729999999982</v>
      </c>
      <c r="I89" s="214" t="s">
        <v>5</v>
      </c>
      <c r="J89" s="50"/>
      <c r="K89" s="83"/>
    </row>
    <row r="90" spans="1:15" ht="17.25" customHeight="1" x14ac:dyDescent="0.25">
      <c r="A90" s="64"/>
      <c r="B90" s="72"/>
      <c r="C90" s="51"/>
      <c r="D90" s="26"/>
      <c r="E90" s="68"/>
      <c r="F90" s="26"/>
      <c r="G90" s="26"/>
      <c r="H90" s="70"/>
      <c r="I90" s="135"/>
      <c r="J90" s="50"/>
      <c r="K90" s="83"/>
    </row>
    <row r="91" spans="1:15" ht="17.25" customHeight="1" x14ac:dyDescent="0.25">
      <c r="A91" s="64"/>
      <c r="B91" s="72"/>
      <c r="C91" s="308" t="s">
        <v>119</v>
      </c>
      <c r="D91" s="309"/>
      <c r="E91" s="309"/>
      <c r="F91" s="309"/>
      <c r="G91" s="309"/>
      <c r="H91" s="26">
        <v>0.1333</v>
      </c>
      <c r="I91" s="135" t="s">
        <v>5</v>
      </c>
      <c r="J91" s="50"/>
      <c r="K91" s="83"/>
    </row>
    <row r="92" spans="1:15" ht="17.25" customHeight="1" x14ac:dyDescent="0.25">
      <c r="A92" s="240"/>
      <c r="B92" s="282"/>
      <c r="C92" s="249"/>
      <c r="D92" s="250"/>
      <c r="E92" s="250"/>
      <c r="F92" s="250"/>
      <c r="G92" s="250" t="s">
        <v>20</v>
      </c>
      <c r="H92" s="21">
        <f>H89/H91</f>
        <v>5849.1170292573133</v>
      </c>
      <c r="I92" s="283" t="s">
        <v>18</v>
      </c>
      <c r="J92" s="241">
        <v>5850</v>
      </c>
      <c r="K92" s="84" t="s">
        <v>18</v>
      </c>
    </row>
    <row r="93" spans="1:15" ht="14.45" customHeight="1" x14ac:dyDescent="0.25">
      <c r="A93" s="296" t="s">
        <v>152</v>
      </c>
      <c r="B93" s="358" t="s">
        <v>69</v>
      </c>
      <c r="C93" s="51"/>
      <c r="D93" s="26"/>
      <c r="E93" s="26"/>
      <c r="F93" s="26"/>
      <c r="G93" s="26"/>
      <c r="H93" s="26"/>
      <c r="I93" s="26"/>
      <c r="J93" s="50"/>
      <c r="K93" s="83"/>
    </row>
    <row r="94" spans="1:15" x14ac:dyDescent="0.25">
      <c r="A94" s="296"/>
      <c r="B94" s="358"/>
      <c r="C94" s="308"/>
      <c r="D94" s="309"/>
      <c r="E94" s="70"/>
      <c r="F94" s="26"/>
      <c r="G94" s="26"/>
      <c r="H94" s="26"/>
      <c r="I94" s="26"/>
      <c r="J94" s="50"/>
      <c r="K94" s="83"/>
    </row>
    <row r="95" spans="1:15" x14ac:dyDescent="0.25">
      <c r="A95" s="296"/>
      <c r="B95" s="358"/>
      <c r="C95" s="308"/>
      <c r="D95" s="309"/>
      <c r="E95" s="309"/>
      <c r="F95" s="309"/>
      <c r="G95" s="26"/>
      <c r="H95" s="26"/>
      <c r="I95" s="26"/>
      <c r="J95" s="50"/>
      <c r="K95" s="83"/>
    </row>
    <row r="96" spans="1:15" x14ac:dyDescent="0.25">
      <c r="A96" s="64"/>
      <c r="B96" s="358"/>
      <c r="C96" s="310"/>
      <c r="D96" s="311"/>
      <c r="E96" s="26"/>
      <c r="F96" s="26"/>
      <c r="G96" s="26"/>
      <c r="H96" s="26"/>
      <c r="I96" s="26"/>
      <c r="J96" s="50"/>
      <c r="K96" s="83"/>
    </row>
    <row r="97" spans="1:11" x14ac:dyDescent="0.25">
      <c r="A97" s="64"/>
      <c r="B97" s="358"/>
      <c r="C97" s="106"/>
      <c r="D97" s="71"/>
      <c r="E97" s="70"/>
      <c r="F97" s="26"/>
      <c r="G97" s="26"/>
      <c r="H97" s="26"/>
      <c r="I97" s="26"/>
      <c r="J97" s="50"/>
      <c r="K97" s="83"/>
    </row>
    <row r="98" spans="1:11" ht="291" customHeight="1" x14ac:dyDescent="0.25">
      <c r="A98" s="64"/>
      <c r="B98" s="358"/>
      <c r="C98" s="106"/>
      <c r="D98" s="26"/>
      <c r="E98" s="70"/>
      <c r="F98" s="26"/>
      <c r="G98" s="26"/>
      <c r="H98" s="26"/>
      <c r="I98" s="26"/>
      <c r="J98" s="50"/>
      <c r="K98" s="83"/>
    </row>
    <row r="99" spans="1:11" ht="48" x14ac:dyDescent="0.25">
      <c r="A99" s="163" t="s">
        <v>121</v>
      </c>
      <c r="B99" s="140" t="s">
        <v>120</v>
      </c>
      <c r="C99" s="353" t="s">
        <v>70</v>
      </c>
      <c r="D99" s="354"/>
      <c r="E99" s="354"/>
      <c r="F99" s="354"/>
      <c r="G99" s="354"/>
      <c r="H99" s="245">
        <f>J92</f>
        <v>5850</v>
      </c>
      <c r="I99" s="26" t="s">
        <v>18</v>
      </c>
      <c r="J99" s="202"/>
      <c r="K99" s="83"/>
    </row>
    <row r="100" spans="1:11" ht="14.45" customHeight="1" x14ac:dyDescent="0.25">
      <c r="A100" s="295" t="s">
        <v>153</v>
      </c>
      <c r="B100" s="321" t="s">
        <v>71</v>
      </c>
      <c r="C100" s="145"/>
      <c r="D100" s="146"/>
      <c r="E100" s="146"/>
      <c r="F100" s="146"/>
      <c r="G100" s="147"/>
      <c r="H100" s="148"/>
      <c r="I100" s="148"/>
      <c r="J100" s="85"/>
      <c r="K100" s="107"/>
    </row>
    <row r="101" spans="1:11" ht="15" customHeight="1" x14ac:dyDescent="0.25">
      <c r="A101" s="296"/>
      <c r="B101" s="322"/>
      <c r="C101" s="308"/>
      <c r="D101" s="309"/>
      <c r="E101" s="309"/>
      <c r="F101" s="309"/>
      <c r="G101" s="309"/>
      <c r="H101" s="309"/>
      <c r="I101" s="142"/>
      <c r="J101" s="87"/>
      <c r="K101" s="149"/>
    </row>
    <row r="102" spans="1:11" ht="24" customHeight="1" x14ac:dyDescent="0.25">
      <c r="A102" s="296"/>
      <c r="B102" s="322"/>
      <c r="C102" s="233" t="s">
        <v>58</v>
      </c>
      <c r="D102" s="234"/>
      <c r="E102" s="234">
        <f>SQRT(2.5^2+5^2)</f>
        <v>5.5901699437494745</v>
      </c>
      <c r="F102" s="235" t="s">
        <v>6</v>
      </c>
      <c r="G102" s="235"/>
      <c r="H102" s="98"/>
      <c r="I102" s="143"/>
      <c r="J102" s="87"/>
      <c r="K102" s="149"/>
    </row>
    <row r="103" spans="1:11" ht="15" customHeight="1" x14ac:dyDescent="0.25">
      <c r="A103" s="296"/>
      <c r="B103" s="322"/>
      <c r="C103" s="233" t="s">
        <v>59</v>
      </c>
      <c r="D103" s="234"/>
      <c r="E103" s="234">
        <v>1.2</v>
      </c>
      <c r="F103" s="235" t="s">
        <v>6</v>
      </c>
      <c r="G103" s="235"/>
      <c r="H103" s="98"/>
      <c r="I103" s="142"/>
      <c r="J103" s="87"/>
      <c r="K103" s="149"/>
    </row>
    <row r="104" spans="1:11" ht="15" customHeight="1" x14ac:dyDescent="0.25">
      <c r="A104" s="296"/>
      <c r="B104" s="322"/>
      <c r="C104" s="233"/>
      <c r="D104" s="234"/>
      <c r="E104" s="234">
        <f>SUM(E102:E103)</f>
        <v>6.7901699437494747</v>
      </c>
      <c r="F104" s="235" t="s">
        <v>6</v>
      </c>
      <c r="G104" s="235"/>
      <c r="H104" s="98"/>
      <c r="I104" s="142"/>
      <c r="J104" s="87"/>
      <c r="K104" s="149"/>
    </row>
    <row r="105" spans="1:11" ht="15" customHeight="1" x14ac:dyDescent="0.25">
      <c r="A105" s="296"/>
      <c r="B105" s="322"/>
      <c r="C105" s="310" t="s">
        <v>163</v>
      </c>
      <c r="D105" s="311"/>
      <c r="E105" s="311"/>
      <c r="F105" s="335" t="s">
        <v>166</v>
      </c>
      <c r="G105" s="335"/>
      <c r="H105" s="335"/>
      <c r="I105" s="142"/>
      <c r="J105" s="87"/>
      <c r="K105" s="149"/>
    </row>
    <row r="106" spans="1:11" ht="15" customHeight="1" x14ac:dyDescent="0.25">
      <c r="A106" s="296"/>
      <c r="B106" s="322"/>
      <c r="C106" s="246"/>
      <c r="D106" s="247"/>
      <c r="E106" s="247"/>
      <c r="F106" s="258">
        <f>2*3.142*30*60/360</f>
        <v>31.419999999999998</v>
      </c>
      <c r="G106" s="244" t="s">
        <v>6</v>
      </c>
      <c r="H106" s="98"/>
      <c r="I106" s="142"/>
      <c r="J106" s="87"/>
      <c r="K106" s="149"/>
    </row>
    <row r="107" spans="1:11" ht="15" customHeight="1" x14ac:dyDescent="0.25">
      <c r="A107" s="296"/>
      <c r="B107" s="322"/>
      <c r="C107" s="310" t="s">
        <v>164</v>
      </c>
      <c r="D107" s="311"/>
      <c r="E107" s="311"/>
      <c r="F107" s="335" t="s">
        <v>167</v>
      </c>
      <c r="G107" s="335"/>
      <c r="H107" s="335"/>
      <c r="I107" s="356"/>
      <c r="J107" s="87"/>
      <c r="K107" s="149"/>
    </row>
    <row r="108" spans="1:11" ht="15" customHeight="1" x14ac:dyDescent="0.25">
      <c r="A108" s="296"/>
      <c r="B108" s="322"/>
      <c r="C108" s="246"/>
      <c r="D108" s="247"/>
      <c r="E108" s="247"/>
      <c r="F108" s="258">
        <f>2*3.142*35*60/360</f>
        <v>36.656666666666666</v>
      </c>
      <c r="G108" s="244" t="s">
        <v>6</v>
      </c>
      <c r="H108" s="98"/>
      <c r="I108" s="142"/>
      <c r="J108" s="87"/>
      <c r="K108" s="149"/>
    </row>
    <row r="109" spans="1:11" ht="15" customHeight="1" x14ac:dyDescent="0.25">
      <c r="A109" s="296"/>
      <c r="B109" s="322"/>
      <c r="C109" s="310" t="s">
        <v>165</v>
      </c>
      <c r="D109" s="311"/>
      <c r="E109" s="311"/>
      <c r="F109" s="244">
        <f>(F106+F108)/2</f>
        <v>34.038333333333334</v>
      </c>
      <c r="G109" s="244" t="s">
        <v>6</v>
      </c>
      <c r="H109" s="98"/>
      <c r="I109" s="142"/>
      <c r="J109" s="87"/>
      <c r="K109" s="149"/>
    </row>
    <row r="110" spans="1:11" x14ac:dyDescent="0.25">
      <c r="A110" s="296"/>
      <c r="B110" s="322"/>
      <c r="C110" s="351" t="s">
        <v>67</v>
      </c>
      <c r="D110" s="352"/>
      <c r="E110" s="151"/>
      <c r="F110" s="150"/>
      <c r="G110" s="114"/>
      <c r="H110" s="132"/>
      <c r="I110" s="144"/>
      <c r="J110" s="87"/>
      <c r="K110" s="149"/>
    </row>
    <row r="111" spans="1:11" x14ac:dyDescent="0.25">
      <c r="A111" s="296"/>
      <c r="B111" s="322"/>
      <c r="C111" s="88">
        <f>F109</f>
        <v>34.038333333333334</v>
      </c>
      <c r="D111" s="138" t="s">
        <v>19</v>
      </c>
      <c r="E111" s="47">
        <f>E104</f>
        <v>6.7901699437494747</v>
      </c>
      <c r="F111" s="46"/>
      <c r="G111" s="80" t="s">
        <v>16</v>
      </c>
      <c r="H111" s="89">
        <v>0.1</v>
      </c>
      <c r="I111" s="80" t="s">
        <v>20</v>
      </c>
      <c r="J111" s="136">
        <f>C111*E111*H111</f>
        <v>23.112606793532589</v>
      </c>
      <c r="K111" s="83" t="s">
        <v>3</v>
      </c>
    </row>
    <row r="112" spans="1:11" x14ac:dyDescent="0.25">
      <c r="A112" s="251" t="s">
        <v>72</v>
      </c>
      <c r="B112" s="141" t="s">
        <v>73</v>
      </c>
      <c r="C112" s="185"/>
      <c r="D112" s="259"/>
      <c r="E112" s="260"/>
      <c r="F112" s="261"/>
      <c r="G112" s="90"/>
      <c r="H112" s="262" t="s">
        <v>92</v>
      </c>
      <c r="I112" s="90"/>
      <c r="J112" s="263">
        <f>J111</f>
        <v>23.112606793532589</v>
      </c>
      <c r="K112" s="84" t="s">
        <v>3</v>
      </c>
    </row>
    <row r="113" spans="1:11" x14ac:dyDescent="0.25">
      <c r="A113" s="295" t="s">
        <v>154</v>
      </c>
      <c r="B113" s="359" t="s">
        <v>75</v>
      </c>
      <c r="C113" s="51"/>
      <c r="D113" s="26"/>
      <c r="E113" s="76"/>
      <c r="F113" s="26"/>
      <c r="G113" s="26"/>
      <c r="H113" s="26"/>
      <c r="I113" s="264"/>
      <c r="J113" s="48"/>
      <c r="K113" s="83"/>
    </row>
    <row r="114" spans="1:11" ht="15" customHeight="1" x14ac:dyDescent="0.25">
      <c r="A114" s="296"/>
      <c r="B114" s="360"/>
      <c r="C114" s="308"/>
      <c r="D114" s="309"/>
      <c r="E114" s="309"/>
      <c r="F114" s="309"/>
      <c r="G114" s="309"/>
      <c r="H114" s="309"/>
      <c r="I114" s="142"/>
      <c r="J114" s="87"/>
      <c r="K114" s="149"/>
    </row>
    <row r="115" spans="1:11" x14ac:dyDescent="0.25">
      <c r="A115" s="296"/>
      <c r="B115" s="360"/>
      <c r="C115" s="233" t="s">
        <v>58</v>
      </c>
      <c r="D115" s="234"/>
      <c r="E115" s="234">
        <f>SQRT(2.5^2+5^2)</f>
        <v>5.5901699437494745</v>
      </c>
      <c r="F115" s="235" t="s">
        <v>6</v>
      </c>
      <c r="G115" s="235"/>
      <c r="H115" s="98"/>
      <c r="I115" s="143"/>
      <c r="J115" s="87"/>
      <c r="K115" s="149"/>
    </row>
    <row r="116" spans="1:11" ht="24" x14ac:dyDescent="0.25">
      <c r="A116" s="296"/>
      <c r="B116" s="360"/>
      <c r="C116" s="233" t="s">
        <v>59</v>
      </c>
      <c r="D116" s="234"/>
      <c r="E116" s="234">
        <v>1.2</v>
      </c>
      <c r="F116" s="235" t="s">
        <v>6</v>
      </c>
      <c r="G116" s="235"/>
      <c r="H116" s="98"/>
      <c r="I116" s="142"/>
      <c r="J116" s="87"/>
      <c r="K116" s="149"/>
    </row>
    <row r="117" spans="1:11" x14ac:dyDescent="0.25">
      <c r="A117" s="296"/>
      <c r="B117" s="360"/>
      <c r="C117" s="233"/>
      <c r="D117" s="234"/>
      <c r="E117" s="234">
        <f>SUM(E115:E116)</f>
        <v>6.7901699437494747</v>
      </c>
      <c r="F117" s="235" t="s">
        <v>6</v>
      </c>
      <c r="G117" s="235"/>
      <c r="H117" s="98"/>
      <c r="I117" s="142"/>
      <c r="J117" s="87"/>
      <c r="K117" s="149"/>
    </row>
    <row r="118" spans="1:11" x14ac:dyDescent="0.25">
      <c r="A118" s="296"/>
      <c r="B118" s="360"/>
      <c r="C118" s="310" t="s">
        <v>171</v>
      </c>
      <c r="D118" s="311"/>
      <c r="E118" s="311"/>
      <c r="F118" s="335" t="s">
        <v>166</v>
      </c>
      <c r="G118" s="335"/>
      <c r="H118" s="335"/>
      <c r="I118" s="142"/>
      <c r="J118" s="87"/>
      <c r="K118" s="149"/>
    </row>
    <row r="119" spans="1:11" x14ac:dyDescent="0.25">
      <c r="A119" s="296"/>
      <c r="B119" s="360"/>
      <c r="C119" s="246"/>
      <c r="D119" s="247"/>
      <c r="E119" s="247"/>
      <c r="G119" s="244" t="s">
        <v>169</v>
      </c>
      <c r="H119" s="258">
        <f>2*3.142*30*60/360</f>
        <v>31.419999999999998</v>
      </c>
      <c r="I119" s="142" t="s">
        <v>6</v>
      </c>
      <c r="J119" s="87"/>
      <c r="K119" s="149"/>
    </row>
    <row r="120" spans="1:11" x14ac:dyDescent="0.25">
      <c r="A120" s="296"/>
      <c r="B120" s="360"/>
      <c r="C120" s="310" t="s">
        <v>170</v>
      </c>
      <c r="D120" s="311"/>
      <c r="E120" s="311"/>
      <c r="F120" s="335" t="s">
        <v>167</v>
      </c>
      <c r="G120" s="335"/>
      <c r="H120" s="335"/>
      <c r="I120" s="356"/>
      <c r="J120" s="87"/>
      <c r="K120" s="149"/>
    </row>
    <row r="121" spans="1:11" x14ac:dyDescent="0.25">
      <c r="A121" s="296"/>
      <c r="B121" s="360"/>
      <c r="C121" s="246"/>
      <c r="D121" s="247"/>
      <c r="E121" s="247"/>
      <c r="G121" s="265" t="s">
        <v>169</v>
      </c>
      <c r="H121" s="266">
        <f>2*3.142*35*60/360</f>
        <v>36.656666666666666</v>
      </c>
      <c r="I121" s="142" t="s">
        <v>6</v>
      </c>
      <c r="J121" s="87"/>
      <c r="K121" s="149"/>
    </row>
    <row r="122" spans="1:11" x14ac:dyDescent="0.25">
      <c r="A122" s="296"/>
      <c r="B122" s="360"/>
      <c r="C122" s="310" t="s">
        <v>168</v>
      </c>
      <c r="D122" s="311"/>
      <c r="E122" s="311"/>
      <c r="F122" s="244">
        <f>(H119+H121)/2</f>
        <v>34.038333333333334</v>
      </c>
      <c r="G122" s="244" t="s">
        <v>6</v>
      </c>
      <c r="H122" s="98"/>
      <c r="I122" s="142"/>
      <c r="J122" s="87"/>
      <c r="K122" s="149"/>
    </row>
    <row r="123" spans="1:11" x14ac:dyDescent="0.25">
      <c r="A123" s="296"/>
      <c r="B123" s="360"/>
      <c r="C123" s="246"/>
      <c r="D123" s="247"/>
      <c r="E123" s="247"/>
      <c r="F123" s="244"/>
      <c r="G123" s="244"/>
      <c r="H123" s="98"/>
      <c r="I123" s="142"/>
      <c r="J123" s="87"/>
      <c r="K123" s="149"/>
    </row>
    <row r="124" spans="1:11" x14ac:dyDescent="0.25">
      <c r="A124" s="296"/>
      <c r="B124" s="360"/>
      <c r="C124" s="351" t="s">
        <v>67</v>
      </c>
      <c r="D124" s="352"/>
      <c r="E124" s="151"/>
      <c r="F124" s="220"/>
      <c r="G124" s="114"/>
      <c r="H124" s="132"/>
      <c r="I124" s="144"/>
      <c r="J124" s="87"/>
      <c r="K124" s="149"/>
    </row>
    <row r="125" spans="1:11" ht="57.75" customHeight="1" x14ac:dyDescent="0.25">
      <c r="A125" s="296"/>
      <c r="B125" s="360"/>
      <c r="C125" s="222">
        <f>F122</f>
        <v>34.038333333333334</v>
      </c>
      <c r="D125" s="138" t="s">
        <v>19</v>
      </c>
      <c r="E125" s="47">
        <f>E117</f>
        <v>6.7901699437494747</v>
      </c>
      <c r="F125" s="46"/>
      <c r="G125" s="221" t="s">
        <v>16</v>
      </c>
      <c r="H125" s="89">
        <v>0.1</v>
      </c>
      <c r="I125" s="221" t="s">
        <v>20</v>
      </c>
      <c r="J125" s="136">
        <f>C125*E125*H125</f>
        <v>23.112606793532589</v>
      </c>
      <c r="K125" s="83" t="s">
        <v>3</v>
      </c>
    </row>
    <row r="126" spans="1:11" ht="30" customHeight="1" x14ac:dyDescent="0.25">
      <c r="A126" s="152" t="s">
        <v>78</v>
      </c>
      <c r="B126" s="228" t="s">
        <v>76</v>
      </c>
      <c r="C126" s="222"/>
      <c r="D126" s="138"/>
      <c r="E126" s="122"/>
      <c r="F126" s="46"/>
      <c r="G126" s="221"/>
      <c r="H126" s="89" t="s">
        <v>92</v>
      </c>
      <c r="I126" s="221"/>
      <c r="J126" s="136">
        <f>J125</f>
        <v>23.112606793532589</v>
      </c>
      <c r="K126" s="83" t="s">
        <v>3</v>
      </c>
    </row>
    <row r="127" spans="1:11" ht="21.75" customHeight="1" x14ac:dyDescent="0.25">
      <c r="A127" s="139"/>
      <c r="B127" s="139"/>
      <c r="C127" s="20" t="s">
        <v>122</v>
      </c>
      <c r="D127" s="267" t="s">
        <v>169</v>
      </c>
      <c r="E127" s="79">
        <f>J126*0.5</f>
        <v>11.556303396766294</v>
      </c>
      <c r="F127" s="21" t="s">
        <v>3</v>
      </c>
      <c r="G127" s="21"/>
      <c r="H127" s="21"/>
      <c r="I127" s="21"/>
      <c r="J127" s="153"/>
      <c r="K127" s="84"/>
    </row>
    <row r="128" spans="1:11" ht="64.5" customHeight="1" x14ac:dyDescent="0.25">
      <c r="A128" s="152" t="s">
        <v>79</v>
      </c>
      <c r="B128" s="228" t="s">
        <v>77</v>
      </c>
      <c r="C128" s="51"/>
      <c r="D128" s="26"/>
      <c r="E128" s="76"/>
      <c r="F128" s="26"/>
      <c r="G128" s="26"/>
      <c r="H128" s="26"/>
      <c r="I128" s="26"/>
      <c r="J128" s="48"/>
      <c r="K128" s="83"/>
    </row>
    <row r="129" spans="1:13" ht="18" customHeight="1" x14ac:dyDescent="0.25">
      <c r="A129" s="139"/>
      <c r="B129" s="139"/>
      <c r="C129" s="349" t="s">
        <v>80</v>
      </c>
      <c r="D129" s="350"/>
      <c r="E129" s="350"/>
      <c r="F129" s="350"/>
      <c r="G129" s="21"/>
      <c r="H129" s="154">
        <f>E127</f>
        <v>11.556303396766294</v>
      </c>
      <c r="I129" s="21" t="s">
        <v>3</v>
      </c>
      <c r="J129" s="153"/>
      <c r="K129" s="84"/>
    </row>
    <row r="130" spans="1:13" x14ac:dyDescent="0.25">
      <c r="A130" s="295" t="s">
        <v>155</v>
      </c>
      <c r="B130" s="306" t="s">
        <v>124</v>
      </c>
      <c r="C130" s="51"/>
      <c r="D130" s="26"/>
      <c r="E130" s="76"/>
      <c r="F130" s="26"/>
      <c r="G130" s="26"/>
      <c r="H130" s="26"/>
      <c r="I130" s="26"/>
      <c r="J130" s="48"/>
      <c r="K130" s="83"/>
    </row>
    <row r="131" spans="1:13" x14ac:dyDescent="0.25">
      <c r="A131" s="296"/>
      <c r="B131" s="307"/>
      <c r="C131" s="51"/>
      <c r="D131" s="26"/>
      <c r="E131" s="76"/>
      <c r="F131" s="26"/>
      <c r="G131" s="26"/>
      <c r="H131" s="26"/>
      <c r="I131" s="26"/>
      <c r="J131" s="48"/>
      <c r="K131" s="83"/>
    </row>
    <row r="132" spans="1:13" x14ac:dyDescent="0.25">
      <c r="A132" s="296"/>
      <c r="B132" s="307"/>
      <c r="C132" s="51"/>
      <c r="D132" s="26"/>
      <c r="E132" s="76"/>
      <c r="F132" s="26"/>
      <c r="G132" s="26"/>
      <c r="H132" s="26"/>
      <c r="I132" s="26"/>
      <c r="J132" s="48"/>
      <c r="K132" s="83"/>
    </row>
    <row r="133" spans="1:13" x14ac:dyDescent="0.25">
      <c r="A133" s="296"/>
      <c r="B133" s="307"/>
      <c r="C133" s="51"/>
      <c r="D133" s="26"/>
      <c r="E133" s="76"/>
      <c r="F133" s="26"/>
      <c r="G133" s="26"/>
      <c r="H133" s="26"/>
      <c r="I133" s="26"/>
      <c r="J133" s="48"/>
      <c r="K133" s="83"/>
    </row>
    <row r="134" spans="1:13" x14ac:dyDescent="0.25">
      <c r="A134" s="296"/>
      <c r="B134" s="307"/>
      <c r="C134" s="51"/>
      <c r="D134" s="26"/>
      <c r="E134" s="76"/>
      <c r="F134" s="26"/>
      <c r="G134" s="26"/>
      <c r="H134" s="26"/>
      <c r="I134" s="26"/>
      <c r="J134" s="48"/>
      <c r="K134" s="83"/>
    </row>
    <row r="135" spans="1:13" x14ac:dyDescent="0.25">
      <c r="A135" s="296"/>
      <c r="B135" s="307"/>
      <c r="C135" s="51"/>
      <c r="D135" s="26"/>
      <c r="E135" s="76"/>
      <c r="F135" s="26"/>
      <c r="G135" s="26"/>
      <c r="H135" s="26"/>
      <c r="I135" s="26"/>
      <c r="J135" s="48"/>
      <c r="K135" s="83"/>
    </row>
    <row r="136" spans="1:13" ht="339.75" customHeight="1" x14ac:dyDescent="0.25">
      <c r="A136" s="296"/>
      <c r="B136" s="307"/>
      <c r="C136" s="51"/>
      <c r="D136" s="26"/>
      <c r="E136" s="76"/>
      <c r="F136" s="26"/>
      <c r="G136" s="26"/>
      <c r="H136" s="26"/>
      <c r="I136" s="26"/>
      <c r="J136" s="48"/>
      <c r="K136" s="83"/>
    </row>
    <row r="137" spans="1:13" ht="84" x14ac:dyDescent="0.25">
      <c r="A137" s="152" t="s">
        <v>81</v>
      </c>
      <c r="B137" s="155" t="s">
        <v>82</v>
      </c>
      <c r="C137" s="51"/>
      <c r="D137" s="26"/>
      <c r="E137" s="76"/>
      <c r="F137" s="26"/>
      <c r="G137" s="26"/>
      <c r="H137" s="26"/>
      <c r="I137" s="26"/>
      <c r="J137" s="48"/>
      <c r="K137" s="83"/>
    </row>
    <row r="138" spans="1:13" ht="15" customHeight="1" x14ac:dyDescent="0.25">
      <c r="A138" s="134"/>
      <c r="B138" s="134"/>
      <c r="C138" s="310" t="s">
        <v>172</v>
      </c>
      <c r="D138" s="311"/>
      <c r="E138" s="311"/>
      <c r="F138" s="244">
        <f>F122+1.25</f>
        <v>35.288333333333334</v>
      </c>
      <c r="G138" s="244" t="s">
        <v>6</v>
      </c>
      <c r="H138" s="48"/>
      <c r="I138" s="26"/>
      <c r="J138" s="48"/>
      <c r="K138" s="83"/>
    </row>
    <row r="139" spans="1:13" ht="21.75" customHeight="1" x14ac:dyDescent="0.25">
      <c r="A139" s="134"/>
      <c r="B139" s="134"/>
      <c r="C139" s="236" t="s">
        <v>58</v>
      </c>
      <c r="D139" s="237"/>
      <c r="E139" s="237">
        <f>SQRT(2.5^2+5^2)</f>
        <v>5.5901699437494745</v>
      </c>
      <c r="F139" s="239" t="s">
        <v>6</v>
      </c>
      <c r="G139" s="239"/>
      <c r="H139" s="98"/>
      <c r="I139" s="26"/>
      <c r="J139" s="48"/>
      <c r="K139" s="83"/>
    </row>
    <row r="140" spans="1:13" x14ac:dyDescent="0.25">
      <c r="A140" s="134"/>
      <c r="B140" s="134"/>
      <c r="C140" s="215"/>
      <c r="D140" s="216"/>
      <c r="E140" s="216"/>
      <c r="F140" s="219"/>
      <c r="G140" s="219"/>
      <c r="H140" s="98"/>
      <c r="I140" s="26"/>
      <c r="J140" s="48"/>
      <c r="K140" s="83"/>
    </row>
    <row r="141" spans="1:13" ht="24" x14ac:dyDescent="0.25">
      <c r="A141" s="134"/>
      <c r="B141" s="134"/>
      <c r="C141" s="51" t="s">
        <v>123</v>
      </c>
      <c r="D141" s="26"/>
      <c r="E141" s="76"/>
      <c r="F141" s="26"/>
      <c r="G141" s="26"/>
      <c r="H141" s="26"/>
      <c r="I141" s="26"/>
      <c r="J141" s="48"/>
      <c r="K141" s="83"/>
    </row>
    <row r="142" spans="1:13" ht="20.25" customHeight="1" x14ac:dyDescent="0.25">
      <c r="A142" s="134"/>
      <c r="B142" s="134"/>
      <c r="C142" s="308" t="s">
        <v>157</v>
      </c>
      <c r="D142" s="309"/>
      <c r="E142" s="309"/>
      <c r="F142" s="309"/>
      <c r="G142" s="309"/>
      <c r="H142" s="309"/>
      <c r="I142" s="309"/>
      <c r="J142" s="48"/>
      <c r="K142" s="83"/>
      <c r="M142">
        <f>0.2+0.2+1.2+5.59+0.45+1.35+1</f>
        <v>9.99</v>
      </c>
    </row>
    <row r="143" spans="1:13" ht="12" customHeight="1" x14ac:dyDescent="0.25">
      <c r="A143" s="134"/>
      <c r="B143" s="134"/>
      <c r="C143" s="51"/>
      <c r="D143" s="78"/>
      <c r="E143" s="76"/>
      <c r="F143" s="78"/>
      <c r="G143" s="26" t="s">
        <v>20</v>
      </c>
      <c r="H143" s="77">
        <v>10</v>
      </c>
      <c r="I143" s="26" t="s">
        <v>6</v>
      </c>
      <c r="J143" s="48"/>
      <c r="K143" s="83"/>
    </row>
    <row r="144" spans="1:13" ht="12" customHeight="1" x14ac:dyDescent="0.25">
      <c r="A144" s="134"/>
      <c r="B144" s="134"/>
      <c r="C144" s="51"/>
      <c r="D144" s="218"/>
      <c r="E144" s="217"/>
      <c r="F144" s="218"/>
      <c r="G144" s="219"/>
      <c r="H144" s="216"/>
      <c r="I144" s="219"/>
      <c r="J144" s="48"/>
      <c r="K144" s="83"/>
    </row>
    <row r="145" spans="1:11" ht="16.5" customHeight="1" x14ac:dyDescent="0.25">
      <c r="A145" s="134"/>
      <c r="B145" s="134"/>
      <c r="C145" s="51" t="s">
        <v>45</v>
      </c>
      <c r="D145" s="218"/>
      <c r="E145" s="217">
        <f>F138</f>
        <v>35.288333333333334</v>
      </c>
      <c r="F145" s="218"/>
      <c r="G145" s="219" t="s">
        <v>19</v>
      </c>
      <c r="H145" s="237">
        <f>H143</f>
        <v>10</v>
      </c>
      <c r="I145" s="238" t="s">
        <v>20</v>
      </c>
      <c r="J145" s="48">
        <f>E145*H145</f>
        <v>352.88333333333333</v>
      </c>
      <c r="K145" s="83" t="s">
        <v>44</v>
      </c>
    </row>
    <row r="146" spans="1:11" ht="12" customHeight="1" x14ac:dyDescent="0.25">
      <c r="A146" s="134"/>
      <c r="B146" s="134"/>
      <c r="C146" s="51"/>
      <c r="D146" s="225"/>
      <c r="E146" s="224"/>
      <c r="F146" s="225"/>
      <c r="G146" s="227"/>
      <c r="H146" s="223"/>
      <c r="I146" s="224"/>
      <c r="J146" s="48"/>
      <c r="K146" s="83"/>
    </row>
    <row r="147" spans="1:11" ht="12" customHeight="1" x14ac:dyDescent="0.25">
      <c r="A147" s="134"/>
      <c r="B147" s="134"/>
      <c r="C147" s="51" t="s">
        <v>84</v>
      </c>
      <c r="D147" s="227"/>
      <c r="E147" s="224"/>
      <c r="F147" s="227"/>
      <c r="G147" s="227"/>
      <c r="H147" s="227"/>
      <c r="I147" s="227"/>
      <c r="J147" s="48"/>
      <c r="K147" s="83"/>
    </row>
    <row r="148" spans="1:11" ht="12" customHeight="1" x14ac:dyDescent="0.25">
      <c r="A148" s="134"/>
      <c r="B148" s="134"/>
      <c r="C148" s="51"/>
      <c r="D148" s="227"/>
      <c r="E148" s="224"/>
      <c r="F148" s="227"/>
      <c r="G148" s="227"/>
      <c r="H148" s="227"/>
      <c r="I148" s="227"/>
      <c r="J148" s="48"/>
      <c r="K148" s="83"/>
    </row>
    <row r="149" spans="1:11" ht="17.25" customHeight="1" x14ac:dyDescent="0.25">
      <c r="A149" s="134"/>
      <c r="B149" s="134"/>
      <c r="C149" s="51" t="s">
        <v>68</v>
      </c>
      <c r="D149" s="227"/>
      <c r="E149" s="224">
        <f>E145</f>
        <v>35.288333333333334</v>
      </c>
      <c r="F149" s="227"/>
      <c r="G149" s="227"/>
      <c r="H149" s="227"/>
      <c r="I149" s="227"/>
      <c r="J149" s="48"/>
      <c r="K149" s="83"/>
    </row>
    <row r="150" spans="1:11" ht="18" customHeight="1" x14ac:dyDescent="0.25">
      <c r="A150" s="134"/>
      <c r="B150" s="134"/>
      <c r="C150" s="51" t="s">
        <v>85</v>
      </c>
      <c r="D150" s="227"/>
      <c r="E150" s="224">
        <v>4</v>
      </c>
      <c r="F150" s="227" t="s">
        <v>6</v>
      </c>
      <c r="G150" s="227"/>
      <c r="H150" s="227"/>
      <c r="I150" s="227"/>
      <c r="J150" s="48"/>
      <c r="K150" s="83"/>
    </row>
    <row r="151" spans="1:11" ht="19.5" customHeight="1" x14ac:dyDescent="0.25">
      <c r="A151" s="134"/>
      <c r="B151" s="134"/>
      <c r="C151" s="308" t="s">
        <v>86</v>
      </c>
      <c r="D151" s="309"/>
      <c r="E151" s="309"/>
      <c r="F151" s="227">
        <f>E149/E150</f>
        <v>8.8220833333333335</v>
      </c>
      <c r="G151" s="227"/>
      <c r="H151" s="142">
        <v>9</v>
      </c>
      <c r="I151" s="227" t="s">
        <v>18</v>
      </c>
      <c r="J151" s="48"/>
      <c r="K151" s="83"/>
    </row>
    <row r="152" spans="1:11" ht="12" customHeight="1" x14ac:dyDescent="0.25">
      <c r="A152" s="134"/>
      <c r="B152" s="134"/>
      <c r="C152" s="51"/>
      <c r="D152" s="227"/>
      <c r="E152" s="224"/>
      <c r="F152" s="227"/>
      <c r="G152" s="227"/>
      <c r="H152" s="227"/>
      <c r="I152" s="227"/>
      <c r="J152" s="48"/>
      <c r="K152" s="83"/>
    </row>
    <row r="153" spans="1:11" ht="17.25" customHeight="1" x14ac:dyDescent="0.25">
      <c r="A153" s="134"/>
      <c r="B153" s="134"/>
      <c r="C153" s="51" t="s">
        <v>45</v>
      </c>
      <c r="D153" s="227"/>
      <c r="E153" s="226"/>
      <c r="F153" s="227"/>
      <c r="G153" s="227"/>
      <c r="H153" s="223"/>
      <c r="I153" s="227"/>
      <c r="J153" s="48"/>
      <c r="K153" s="83"/>
    </row>
    <row r="154" spans="1:11" ht="16.5" customHeight="1" x14ac:dyDescent="0.25">
      <c r="A154" s="134"/>
      <c r="B154" s="134"/>
      <c r="C154" s="51">
        <f>H151</f>
        <v>9</v>
      </c>
      <c r="D154" s="227" t="s">
        <v>16</v>
      </c>
      <c r="E154" s="224">
        <f>H145</f>
        <v>10</v>
      </c>
      <c r="F154" s="227"/>
      <c r="G154" s="227" t="s">
        <v>16</v>
      </c>
      <c r="H154" s="223">
        <v>1</v>
      </c>
      <c r="I154" s="227" t="s">
        <v>20</v>
      </c>
      <c r="J154" s="48">
        <f>C154*E154*H154</f>
        <v>90</v>
      </c>
      <c r="K154" s="83" t="s">
        <v>44</v>
      </c>
    </row>
    <row r="155" spans="1:11" ht="12" customHeight="1" x14ac:dyDescent="0.25">
      <c r="A155" s="134"/>
      <c r="B155" s="134"/>
      <c r="C155" s="51"/>
      <c r="D155" s="225"/>
      <c r="E155" s="224"/>
      <c r="F155" s="225"/>
      <c r="G155" s="227"/>
      <c r="H155" s="223"/>
      <c r="I155" s="224"/>
      <c r="J155" s="48"/>
      <c r="K155" s="83"/>
    </row>
    <row r="156" spans="1:11" ht="21" customHeight="1" x14ac:dyDescent="0.25">
      <c r="A156" s="134"/>
      <c r="B156" s="134"/>
      <c r="C156" s="20"/>
      <c r="D156" s="268"/>
      <c r="E156" s="184"/>
      <c r="F156" s="268"/>
      <c r="G156" s="21"/>
      <c r="H156" s="270" t="s">
        <v>92</v>
      </c>
      <c r="I156" s="271"/>
      <c r="J156" s="272">
        <f>J145+J154</f>
        <v>442.88333333333333</v>
      </c>
      <c r="K156" s="273" t="s">
        <v>44</v>
      </c>
    </row>
    <row r="157" spans="1:11" x14ac:dyDescent="0.25">
      <c r="A157" s="295" t="s">
        <v>150</v>
      </c>
      <c r="B157" s="300" t="s">
        <v>182</v>
      </c>
      <c r="C157" s="51"/>
      <c r="D157" s="26"/>
      <c r="E157" s="76"/>
      <c r="F157" s="26"/>
      <c r="G157" s="26"/>
      <c r="H157" s="26"/>
      <c r="I157" s="26"/>
      <c r="J157" s="156"/>
      <c r="K157" s="83"/>
    </row>
    <row r="158" spans="1:11" x14ac:dyDescent="0.25">
      <c r="A158" s="296"/>
      <c r="B158" s="301"/>
      <c r="C158" s="51"/>
      <c r="D158" s="26"/>
      <c r="E158" s="76"/>
      <c r="F158" s="26"/>
      <c r="G158" s="26"/>
      <c r="H158" s="26"/>
      <c r="I158" s="26"/>
      <c r="J158" s="156"/>
      <c r="K158" s="83"/>
    </row>
    <row r="159" spans="1:11" x14ac:dyDescent="0.25">
      <c r="A159" s="296"/>
      <c r="B159" s="301"/>
      <c r="C159" s="51"/>
      <c r="D159" s="26"/>
      <c r="E159" s="76"/>
      <c r="F159" s="26"/>
      <c r="G159" s="26"/>
      <c r="H159" s="26"/>
      <c r="I159" s="26"/>
      <c r="J159" s="156"/>
      <c r="K159" s="83"/>
    </row>
    <row r="160" spans="1:11" x14ac:dyDescent="0.25">
      <c r="A160" s="296"/>
      <c r="B160" s="301"/>
      <c r="C160" s="51"/>
      <c r="D160" s="26"/>
      <c r="E160" s="76"/>
      <c r="F160" s="26"/>
      <c r="G160" s="26"/>
      <c r="H160" s="26"/>
      <c r="I160" s="26"/>
      <c r="J160" s="156"/>
      <c r="K160" s="83"/>
    </row>
    <row r="161" spans="1:12" x14ac:dyDescent="0.25">
      <c r="A161" s="296"/>
      <c r="B161" s="301"/>
      <c r="C161" s="51"/>
      <c r="D161" s="26"/>
      <c r="E161" s="76"/>
      <c r="F161" s="26"/>
      <c r="G161" s="26"/>
      <c r="H161" s="26"/>
      <c r="I161" s="26"/>
      <c r="J161" s="156"/>
      <c r="K161" s="83"/>
    </row>
    <row r="162" spans="1:12" x14ac:dyDescent="0.25">
      <c r="A162" s="296"/>
      <c r="B162" s="301"/>
      <c r="C162" s="51"/>
      <c r="D162" s="26"/>
      <c r="E162" s="76"/>
      <c r="F162" s="26"/>
      <c r="G162" s="26"/>
      <c r="H162" s="26"/>
      <c r="I162" s="26"/>
      <c r="J162" s="156"/>
      <c r="K162" s="83"/>
    </row>
    <row r="163" spans="1:12" ht="126" customHeight="1" x14ac:dyDescent="0.25">
      <c r="A163" s="296"/>
      <c r="B163" s="301"/>
      <c r="C163" s="51"/>
      <c r="D163" s="26"/>
      <c r="E163" s="76"/>
      <c r="F163" s="26"/>
      <c r="G163" s="26"/>
      <c r="H163" s="26"/>
      <c r="I163" s="26"/>
      <c r="J163" s="156"/>
      <c r="K163" s="83"/>
    </row>
    <row r="164" spans="1:12" ht="21" customHeight="1" x14ac:dyDescent="0.25">
      <c r="A164" s="158"/>
      <c r="B164" s="159"/>
      <c r="C164" s="20"/>
      <c r="D164" s="21"/>
      <c r="E164" s="302" t="s">
        <v>89</v>
      </c>
      <c r="F164" s="302"/>
      <c r="G164" s="302"/>
      <c r="H164" s="302"/>
      <c r="I164" s="302"/>
      <c r="J164" s="157">
        <v>300</v>
      </c>
      <c r="K164" s="84" t="s">
        <v>3</v>
      </c>
    </row>
    <row r="165" spans="1:12" x14ac:dyDescent="0.25">
      <c r="A165" s="230">
        <v>13</v>
      </c>
      <c r="B165" s="303" t="s">
        <v>131</v>
      </c>
      <c r="C165" s="229"/>
      <c r="D165" s="30"/>
      <c r="E165" s="30"/>
      <c r="F165" s="177"/>
      <c r="G165" s="177"/>
      <c r="H165" s="177"/>
      <c r="I165" s="177"/>
      <c r="J165" s="169"/>
      <c r="K165" s="27"/>
      <c r="L165" s="134"/>
    </row>
    <row r="166" spans="1:12" x14ac:dyDescent="0.25">
      <c r="A166" s="230" t="s">
        <v>130</v>
      </c>
      <c r="B166" s="304"/>
      <c r="C166" s="229"/>
      <c r="D166" s="30"/>
      <c r="E166" s="30"/>
      <c r="F166" s="177"/>
      <c r="G166" s="177"/>
      <c r="H166" s="177"/>
      <c r="I166" s="177"/>
      <c r="J166" s="169"/>
      <c r="K166" s="27"/>
      <c r="L166" s="134"/>
    </row>
    <row r="167" spans="1:12" x14ac:dyDescent="0.25">
      <c r="A167" s="168"/>
      <c r="B167" s="304"/>
      <c r="C167" s="229"/>
      <c r="D167" s="30"/>
      <c r="E167" s="30"/>
      <c r="F167" s="177"/>
      <c r="G167" s="177"/>
      <c r="H167" s="177"/>
      <c r="I167" s="177"/>
      <c r="J167" s="169"/>
      <c r="K167" s="27"/>
      <c r="L167" s="134"/>
    </row>
    <row r="168" spans="1:12" ht="78" customHeight="1" x14ac:dyDescent="0.25">
      <c r="A168" s="168"/>
      <c r="B168" s="305"/>
      <c r="C168" s="285"/>
      <c r="D168" s="286"/>
      <c r="E168" s="286"/>
      <c r="F168" s="196"/>
      <c r="G168" s="196"/>
      <c r="H168" s="196"/>
      <c r="I168" s="196"/>
      <c r="J168" s="287">
        <v>3513</v>
      </c>
      <c r="K168" s="288" t="s">
        <v>3</v>
      </c>
      <c r="L168" s="134"/>
    </row>
    <row r="169" spans="1:12" ht="132" x14ac:dyDescent="0.25">
      <c r="A169" s="298" t="s">
        <v>181</v>
      </c>
      <c r="B169" s="172" t="s">
        <v>129</v>
      </c>
      <c r="C169" s="201"/>
      <c r="D169" s="30"/>
      <c r="E169" s="30"/>
      <c r="F169" s="177"/>
      <c r="G169" s="177"/>
      <c r="H169" s="177"/>
      <c r="I169" s="177"/>
      <c r="J169" s="169"/>
      <c r="K169" s="27"/>
      <c r="L169" s="134"/>
    </row>
    <row r="170" spans="1:12" x14ac:dyDescent="0.25">
      <c r="A170" s="299"/>
      <c r="B170" s="23"/>
      <c r="C170" s="201"/>
      <c r="D170" s="30"/>
      <c r="E170" s="30"/>
      <c r="F170" s="177"/>
      <c r="G170" s="177"/>
      <c r="H170" s="177"/>
      <c r="I170" s="177"/>
      <c r="J170" s="169"/>
      <c r="K170" s="27"/>
      <c r="L170" s="134"/>
    </row>
    <row r="171" spans="1:12" ht="30" x14ac:dyDescent="0.25">
      <c r="A171" s="99" t="s">
        <v>106</v>
      </c>
      <c r="B171" s="99" t="s">
        <v>107</v>
      </c>
      <c r="C171" s="203">
        <v>31.42</v>
      </c>
      <c r="D171" s="204"/>
      <c r="E171" s="204">
        <v>0.5</v>
      </c>
      <c r="F171" s="204">
        <v>0.2</v>
      </c>
      <c r="G171" s="204"/>
      <c r="H171" s="204">
        <v>0.15</v>
      </c>
      <c r="I171" s="196" t="s">
        <v>20</v>
      </c>
      <c r="J171" s="205">
        <f>C171*E171*F171*H171</f>
        <v>0.47130000000000005</v>
      </c>
      <c r="K171" s="204" t="s">
        <v>3</v>
      </c>
      <c r="L171" s="134"/>
    </row>
    <row r="172" spans="1:12" x14ac:dyDescent="0.25">
      <c r="A172" s="27"/>
      <c r="B172" s="28"/>
      <c r="C172" s="29"/>
      <c r="D172" s="30"/>
      <c r="E172" s="30"/>
      <c r="F172" s="173"/>
      <c r="G172" s="173"/>
      <c r="H172" s="173"/>
      <c r="I172" s="173"/>
      <c r="J172" s="30"/>
      <c r="K172" s="27"/>
    </row>
    <row r="173" spans="1:12" x14ac:dyDescent="0.25">
      <c r="A173" s="27"/>
      <c r="B173" s="28"/>
      <c r="C173" s="29"/>
      <c r="D173" s="30"/>
      <c r="E173" s="30"/>
      <c r="F173" s="173"/>
      <c r="G173" s="173"/>
      <c r="H173" s="173"/>
      <c r="I173" s="173"/>
      <c r="J173" s="30"/>
      <c r="K173" s="27"/>
    </row>
    <row r="174" spans="1:12" x14ac:dyDescent="0.25">
      <c r="A174" s="27"/>
      <c r="B174" s="28"/>
      <c r="C174" s="29"/>
      <c r="D174" s="30"/>
      <c r="E174" s="30"/>
      <c r="F174" s="173"/>
      <c r="G174" s="173"/>
      <c r="H174" s="173"/>
      <c r="I174" s="173"/>
      <c r="J174" s="30"/>
      <c r="K174" s="27"/>
    </row>
    <row r="175" spans="1:12" x14ac:dyDescent="0.25">
      <c r="A175" s="27"/>
      <c r="B175" s="28"/>
      <c r="C175" s="29"/>
      <c r="D175" s="30"/>
      <c r="E175" s="30"/>
      <c r="F175" s="173"/>
      <c r="G175" s="173"/>
      <c r="H175" s="173"/>
      <c r="I175" s="173"/>
      <c r="J175" s="30"/>
      <c r="K175" s="27"/>
    </row>
    <row r="176" spans="1:12" x14ac:dyDescent="0.25">
      <c r="A176" s="27"/>
      <c r="B176" s="28"/>
      <c r="C176" s="29"/>
      <c r="D176" s="30"/>
      <c r="E176" s="30"/>
      <c r="F176" s="173"/>
      <c r="G176" s="173"/>
      <c r="H176" s="173"/>
      <c r="I176" s="173"/>
      <c r="J176" s="30"/>
      <c r="K176" s="27"/>
    </row>
    <row r="177" spans="1:11" x14ac:dyDescent="0.25">
      <c r="A177" s="27"/>
      <c r="B177" s="28"/>
      <c r="C177" s="29"/>
      <c r="D177" s="30"/>
      <c r="E177" s="30"/>
      <c r="F177" s="173"/>
      <c r="G177" s="173"/>
      <c r="H177" s="173"/>
      <c r="I177" s="173"/>
      <c r="J177" s="30"/>
      <c r="K177" s="27"/>
    </row>
    <row r="178" spans="1:11" x14ac:dyDescent="0.25">
      <c r="A178" s="27"/>
      <c r="B178" s="28"/>
      <c r="C178" s="29"/>
      <c r="D178" s="30"/>
      <c r="E178" s="30"/>
      <c r="F178" s="173"/>
      <c r="G178" s="173"/>
      <c r="H178" s="173"/>
      <c r="I178" s="173"/>
      <c r="J178" s="30"/>
      <c r="K178" s="27"/>
    </row>
    <row r="179" spans="1:11" x14ac:dyDescent="0.25">
      <c r="A179" s="27"/>
      <c r="B179" s="28"/>
      <c r="C179" s="29"/>
      <c r="D179" s="30"/>
      <c r="E179" s="30"/>
      <c r="F179" s="173"/>
      <c r="G179" s="173"/>
      <c r="H179" s="173"/>
      <c r="I179" s="173"/>
      <c r="J179" s="30"/>
      <c r="K179" s="27"/>
    </row>
    <row r="180" spans="1:11" x14ac:dyDescent="0.25">
      <c r="A180" s="27"/>
      <c r="B180" s="28"/>
      <c r="C180" s="29"/>
      <c r="D180" s="30"/>
      <c r="E180" s="30"/>
      <c r="F180" s="173"/>
      <c r="G180" s="173"/>
      <c r="H180" s="173"/>
      <c r="I180" s="173"/>
      <c r="J180" s="30"/>
      <c r="K180" s="27"/>
    </row>
    <row r="181" spans="1:11" x14ac:dyDescent="0.25">
      <c r="A181" s="27"/>
      <c r="B181" s="28"/>
      <c r="C181" s="29"/>
      <c r="D181" s="30"/>
      <c r="E181" s="30"/>
      <c r="F181" s="173"/>
      <c r="G181" s="173"/>
      <c r="H181" s="173"/>
      <c r="I181" s="173"/>
      <c r="J181" s="30"/>
      <c r="K181" s="27"/>
    </row>
    <row r="182" spans="1:11" x14ac:dyDescent="0.25">
      <c r="A182" s="27"/>
      <c r="B182" s="28"/>
      <c r="C182" s="29"/>
      <c r="D182" s="30"/>
      <c r="E182" s="30"/>
      <c r="F182" s="173"/>
      <c r="G182" s="173"/>
      <c r="H182" s="173"/>
      <c r="I182" s="173"/>
      <c r="J182" s="30"/>
      <c r="K182" s="27"/>
    </row>
    <row r="183" spans="1:11" x14ac:dyDescent="0.25">
      <c r="A183" s="27"/>
      <c r="B183" s="28"/>
      <c r="C183" s="29"/>
      <c r="D183" s="30"/>
      <c r="E183" s="30"/>
      <c r="F183" s="173"/>
      <c r="G183" s="173"/>
      <c r="H183" s="173"/>
      <c r="I183" s="173"/>
      <c r="J183" s="30"/>
      <c r="K183" s="27"/>
    </row>
    <row r="184" spans="1:11" x14ac:dyDescent="0.25">
      <c r="A184" s="27"/>
      <c r="B184" s="28"/>
      <c r="C184" s="29"/>
      <c r="D184" s="30"/>
      <c r="E184" s="30"/>
      <c r="F184" s="173"/>
      <c r="G184" s="173"/>
      <c r="H184" s="173"/>
      <c r="I184" s="173"/>
      <c r="J184" s="30"/>
      <c r="K184" s="27"/>
    </row>
    <row r="185" spans="1:11" x14ac:dyDescent="0.25">
      <c r="A185" s="27"/>
      <c r="B185" s="28"/>
      <c r="C185" s="29"/>
      <c r="D185" s="30"/>
      <c r="E185" s="30"/>
      <c r="F185" s="173"/>
      <c r="G185" s="173"/>
      <c r="H185" s="173"/>
      <c r="I185" s="173"/>
      <c r="J185" s="30"/>
      <c r="K185" s="27"/>
    </row>
    <row r="186" spans="1:11" x14ac:dyDescent="0.25">
      <c r="A186" s="27"/>
      <c r="B186" s="28"/>
      <c r="C186" s="29"/>
      <c r="D186" s="30"/>
      <c r="E186" s="30"/>
      <c r="F186" s="173"/>
      <c r="G186" s="173"/>
      <c r="H186" s="173"/>
      <c r="I186" s="173"/>
      <c r="J186" s="30"/>
      <c r="K186" s="27"/>
    </row>
    <row r="187" spans="1:11" x14ac:dyDescent="0.25">
      <c r="A187" s="27"/>
      <c r="B187" s="28"/>
      <c r="C187" s="29"/>
      <c r="D187" s="30"/>
      <c r="E187" s="30"/>
      <c r="F187" s="173"/>
      <c r="G187" s="173"/>
      <c r="H187" s="173"/>
      <c r="I187" s="173"/>
      <c r="J187" s="30"/>
      <c r="K187" s="27"/>
    </row>
    <row r="188" spans="1:11" x14ac:dyDescent="0.25">
      <c r="A188" s="27"/>
      <c r="B188" s="28"/>
      <c r="C188" s="29"/>
      <c r="D188" s="30"/>
      <c r="E188" s="30"/>
      <c r="F188" s="173"/>
      <c r="G188" s="173"/>
      <c r="H188" s="173"/>
      <c r="I188" s="173"/>
      <c r="J188" s="30"/>
      <c r="K188" s="27"/>
    </row>
    <row r="189" spans="1:11" x14ac:dyDescent="0.25">
      <c r="A189" s="27"/>
      <c r="B189" s="28"/>
      <c r="C189" s="29"/>
      <c r="D189" s="30"/>
      <c r="E189" s="30"/>
      <c r="F189" s="173"/>
      <c r="G189" s="173"/>
      <c r="H189" s="173"/>
      <c r="I189" s="173"/>
      <c r="J189" s="30"/>
      <c r="K189" s="27"/>
    </row>
    <row r="190" spans="1:11" x14ac:dyDescent="0.25">
      <c r="A190" s="27"/>
      <c r="B190" s="28"/>
      <c r="C190" s="29"/>
      <c r="D190" s="30"/>
      <c r="E190" s="30"/>
      <c r="F190" s="173"/>
      <c r="G190" s="173"/>
      <c r="H190" s="173"/>
      <c r="I190" s="173"/>
      <c r="J190" s="30"/>
      <c r="K190" s="27"/>
    </row>
    <row r="191" spans="1:11" x14ac:dyDescent="0.25">
      <c r="A191" s="27"/>
      <c r="B191" s="28"/>
      <c r="C191" s="29"/>
      <c r="D191" s="30"/>
      <c r="E191" s="30"/>
      <c r="F191" s="173"/>
      <c r="G191" s="173"/>
      <c r="H191" s="173"/>
      <c r="I191" s="173"/>
      <c r="J191" s="30"/>
      <c r="K191" s="27"/>
    </row>
    <row r="192" spans="1:11" x14ac:dyDescent="0.25">
      <c r="A192" s="27"/>
      <c r="B192" s="28"/>
      <c r="C192" s="29"/>
      <c r="D192" s="30"/>
      <c r="E192" s="30"/>
      <c r="F192" s="173"/>
      <c r="G192" s="173"/>
      <c r="H192" s="173"/>
      <c r="I192" s="173"/>
      <c r="J192" s="30"/>
      <c r="K192" s="27"/>
    </row>
    <row r="193" spans="1:11" x14ac:dyDescent="0.25">
      <c r="A193" s="27"/>
      <c r="B193" s="28"/>
      <c r="C193" s="29"/>
      <c r="D193" s="30"/>
      <c r="E193" s="30"/>
      <c r="F193" s="173"/>
      <c r="G193" s="173"/>
      <c r="H193" s="173"/>
      <c r="I193" s="173"/>
      <c r="J193" s="30"/>
      <c r="K193" s="27"/>
    </row>
    <row r="194" spans="1:11" x14ac:dyDescent="0.25">
      <c r="A194" s="27"/>
      <c r="B194" s="28"/>
      <c r="C194" s="29"/>
      <c r="D194" s="30"/>
      <c r="E194" s="30"/>
      <c r="F194" s="173"/>
      <c r="G194" s="173"/>
      <c r="H194" s="173"/>
      <c r="I194" s="173"/>
      <c r="J194" s="30"/>
      <c r="K194" s="27"/>
    </row>
    <row r="195" spans="1:11" x14ac:dyDescent="0.25">
      <c r="A195" s="27"/>
      <c r="B195" s="28"/>
      <c r="C195" s="29"/>
      <c r="D195" s="30"/>
      <c r="E195" s="30"/>
      <c r="F195" s="173"/>
      <c r="G195" s="173"/>
      <c r="H195" s="173"/>
      <c r="I195" s="173"/>
      <c r="J195" s="30"/>
      <c r="K195" s="27"/>
    </row>
    <row r="196" spans="1:11" x14ac:dyDescent="0.25">
      <c r="A196" s="27"/>
      <c r="B196" s="28"/>
      <c r="C196" s="29"/>
      <c r="D196" s="30"/>
      <c r="E196" s="30"/>
      <c r="F196" s="31"/>
      <c r="G196" s="31"/>
      <c r="H196" s="31"/>
      <c r="I196" s="31"/>
      <c r="J196" s="30"/>
      <c r="K196" s="27"/>
    </row>
    <row r="197" spans="1:11" x14ac:dyDescent="0.25">
      <c r="A197" s="15"/>
      <c r="B197" s="15"/>
      <c r="C197" s="16"/>
      <c r="D197" s="17"/>
      <c r="E197" s="17"/>
      <c r="F197" s="17"/>
      <c r="G197" s="17"/>
      <c r="H197" s="17"/>
      <c r="I197" s="17"/>
      <c r="J197" s="30"/>
      <c r="K197" s="27"/>
    </row>
    <row r="198" spans="1:11" x14ac:dyDescent="0.25">
      <c r="A198" s="15"/>
      <c r="B198" s="15"/>
      <c r="C198" s="16"/>
      <c r="D198" s="17"/>
      <c r="E198" s="17"/>
      <c r="F198" s="17"/>
      <c r="G198" s="17"/>
      <c r="H198" s="17"/>
      <c r="I198" s="17"/>
      <c r="J198" s="30"/>
      <c r="K198" s="27"/>
    </row>
    <row r="199" spans="1:11" x14ac:dyDescent="0.25">
      <c r="A199" s="15"/>
      <c r="B199" s="15"/>
      <c r="C199" s="16"/>
      <c r="D199" s="17"/>
      <c r="E199" s="17"/>
      <c r="F199" s="17"/>
      <c r="G199" s="17"/>
      <c r="H199" s="17"/>
      <c r="I199" s="17"/>
      <c r="J199" s="30"/>
      <c r="K199" s="27"/>
    </row>
    <row r="200" spans="1:11" x14ac:dyDescent="0.25">
      <c r="A200" s="15"/>
      <c r="B200" s="15"/>
      <c r="C200" s="16"/>
      <c r="D200" s="17"/>
      <c r="E200" s="17"/>
      <c r="F200" s="17"/>
      <c r="G200" s="17"/>
      <c r="H200" s="17"/>
      <c r="I200" s="17"/>
      <c r="J200" s="30"/>
      <c r="K200" s="27"/>
    </row>
    <row r="201" spans="1:11" x14ac:dyDescent="0.25">
      <c r="A201" s="15"/>
      <c r="B201" s="15"/>
      <c r="C201" s="16"/>
      <c r="D201" s="17"/>
      <c r="E201" s="17"/>
      <c r="F201" s="17"/>
      <c r="G201" s="17"/>
      <c r="H201" s="17"/>
      <c r="I201" s="17"/>
      <c r="J201" s="30"/>
      <c r="K201" s="27"/>
    </row>
    <row r="202" spans="1:11" x14ac:dyDescent="0.25">
      <c r="A202" s="15"/>
      <c r="B202" s="15"/>
      <c r="C202" s="16"/>
      <c r="D202" s="17"/>
      <c r="E202" s="17"/>
      <c r="F202" s="17"/>
      <c r="G202" s="17"/>
      <c r="H202" s="17"/>
      <c r="I202" s="17"/>
      <c r="J202" s="30"/>
      <c r="K202" s="27"/>
    </row>
    <row r="203" spans="1:11" x14ac:dyDescent="0.25">
      <c r="A203" s="15"/>
      <c r="B203" s="15"/>
      <c r="C203" s="16"/>
      <c r="D203" s="17"/>
      <c r="E203" s="17"/>
      <c r="F203" s="17"/>
      <c r="G203" s="17"/>
      <c r="H203" s="17"/>
      <c r="I203" s="17"/>
      <c r="J203" s="30"/>
      <c r="K203" s="27"/>
    </row>
    <row r="204" spans="1:11" x14ac:dyDescent="0.25">
      <c r="A204" s="15"/>
      <c r="B204" s="15"/>
      <c r="C204" s="16"/>
      <c r="D204" s="17"/>
      <c r="E204" s="17"/>
      <c r="F204" s="17"/>
      <c r="G204" s="17"/>
      <c r="H204" s="17"/>
      <c r="I204" s="17"/>
      <c r="J204" s="30"/>
      <c r="K204" s="27"/>
    </row>
    <row r="205" spans="1:11" x14ac:dyDescent="0.25">
      <c r="J205" s="33"/>
      <c r="K205" s="33"/>
    </row>
    <row r="206" spans="1:11" x14ac:dyDescent="0.25">
      <c r="J206" s="33"/>
      <c r="K206" s="33"/>
    </row>
    <row r="207" spans="1:11" x14ac:dyDescent="0.25">
      <c r="J207" s="33"/>
      <c r="K207" s="33"/>
    </row>
    <row r="208" spans="1:11" x14ac:dyDescent="0.25">
      <c r="J208" s="33"/>
      <c r="K208" s="33"/>
    </row>
    <row r="209" spans="10:11" x14ac:dyDescent="0.25">
      <c r="J209" s="33"/>
      <c r="K209" s="33"/>
    </row>
    <row r="210" spans="10:11" x14ac:dyDescent="0.25">
      <c r="J210" s="33"/>
      <c r="K210" s="33"/>
    </row>
    <row r="211" spans="10:11" x14ac:dyDescent="0.25">
      <c r="J211" s="33"/>
      <c r="K211" s="33"/>
    </row>
    <row r="212" spans="10:11" x14ac:dyDescent="0.25">
      <c r="J212" s="33"/>
      <c r="K212" s="33"/>
    </row>
    <row r="213" spans="10:11" x14ac:dyDescent="0.25">
      <c r="J213" s="33"/>
      <c r="K213" s="33"/>
    </row>
    <row r="214" spans="10:11" x14ac:dyDescent="0.25">
      <c r="J214" s="33"/>
      <c r="K214" s="33"/>
    </row>
    <row r="215" spans="10:11" x14ac:dyDescent="0.25">
      <c r="J215" s="33"/>
      <c r="K215" s="33"/>
    </row>
    <row r="216" spans="10:11" x14ac:dyDescent="0.25">
      <c r="J216" s="33"/>
      <c r="K216" s="33"/>
    </row>
    <row r="217" spans="10:11" x14ac:dyDescent="0.25">
      <c r="J217" s="33"/>
      <c r="K217" s="33"/>
    </row>
    <row r="218" spans="10:11" x14ac:dyDescent="0.25">
      <c r="J218" s="33"/>
      <c r="K218" s="33"/>
    </row>
    <row r="219" spans="10:11" x14ac:dyDescent="0.25">
      <c r="J219" s="33"/>
      <c r="K219" s="33"/>
    </row>
    <row r="220" spans="10:11" x14ac:dyDescent="0.25">
      <c r="J220" s="33"/>
      <c r="K220" s="33"/>
    </row>
    <row r="221" spans="10:11" x14ac:dyDescent="0.25">
      <c r="J221" s="33"/>
      <c r="K221" s="33"/>
    </row>
    <row r="222" spans="10:11" x14ac:dyDescent="0.25">
      <c r="J222" s="33"/>
      <c r="K222" s="33"/>
    </row>
    <row r="223" spans="10:11" x14ac:dyDescent="0.25">
      <c r="J223" s="33"/>
      <c r="K223" s="33"/>
    </row>
    <row r="224" spans="10:11" x14ac:dyDescent="0.25">
      <c r="J224" s="33"/>
      <c r="K224" s="33"/>
    </row>
    <row r="225" spans="10:11" x14ac:dyDescent="0.25">
      <c r="J225" s="33"/>
      <c r="K225" s="33"/>
    </row>
    <row r="226" spans="10:11" x14ac:dyDescent="0.25">
      <c r="J226" s="33"/>
      <c r="K226" s="52"/>
    </row>
    <row r="227" spans="10:11" x14ac:dyDescent="0.25">
      <c r="J227" s="33"/>
    </row>
    <row r="228" spans="10:11" x14ac:dyDescent="0.25">
      <c r="J228" s="33"/>
    </row>
    <row r="229" spans="10:11" x14ac:dyDescent="0.25">
      <c r="J229" s="33"/>
    </row>
    <row r="230" spans="10:11" x14ac:dyDescent="0.25">
      <c r="J230" s="33"/>
    </row>
    <row r="231" spans="10:11" x14ac:dyDescent="0.25">
      <c r="J231" s="33"/>
    </row>
    <row r="232" spans="10:11" x14ac:dyDescent="0.25">
      <c r="J232" s="33"/>
    </row>
    <row r="233" spans="10:11" x14ac:dyDescent="0.25">
      <c r="J233" s="33"/>
    </row>
    <row r="234" spans="10:11" x14ac:dyDescent="0.25">
      <c r="J234" s="33"/>
    </row>
    <row r="235" spans="10:11" x14ac:dyDescent="0.25">
      <c r="J235" s="33"/>
    </row>
    <row r="236" spans="10:11" x14ac:dyDescent="0.25">
      <c r="J236" s="33"/>
    </row>
    <row r="237" spans="10:11" x14ac:dyDescent="0.25">
      <c r="J237" s="33"/>
    </row>
    <row r="238" spans="10:11" x14ac:dyDescent="0.25">
      <c r="J238" s="33"/>
    </row>
    <row r="239" spans="10:11" x14ac:dyDescent="0.25">
      <c r="J239" s="33"/>
    </row>
    <row r="240" spans="10:11" x14ac:dyDescent="0.25">
      <c r="J240" s="33"/>
    </row>
    <row r="241" spans="10:10" x14ac:dyDescent="0.25">
      <c r="J241" s="33"/>
    </row>
    <row r="242" spans="10:10" x14ac:dyDescent="0.25">
      <c r="J242" s="33"/>
    </row>
    <row r="243" spans="10:10" x14ac:dyDescent="0.25">
      <c r="J243" s="33"/>
    </row>
    <row r="244" spans="10:10" x14ac:dyDescent="0.25">
      <c r="J244" s="33"/>
    </row>
    <row r="245" spans="10:10" x14ac:dyDescent="0.25">
      <c r="J245" s="33"/>
    </row>
    <row r="246" spans="10:10" x14ac:dyDescent="0.25">
      <c r="J246" s="33"/>
    </row>
    <row r="247" spans="10:10" x14ac:dyDescent="0.25">
      <c r="J247" s="33"/>
    </row>
    <row r="248" spans="10:10" x14ac:dyDescent="0.25">
      <c r="J248" s="33"/>
    </row>
    <row r="249" spans="10:10" x14ac:dyDescent="0.25">
      <c r="J249" s="33"/>
    </row>
    <row r="250" spans="10:10" x14ac:dyDescent="0.25">
      <c r="J250" s="33"/>
    </row>
    <row r="251" spans="10:10" x14ac:dyDescent="0.25">
      <c r="J251" s="33"/>
    </row>
    <row r="252" spans="10:10" x14ac:dyDescent="0.25">
      <c r="J252" s="33"/>
    </row>
    <row r="253" spans="10:10" x14ac:dyDescent="0.25">
      <c r="J253" s="33"/>
    </row>
    <row r="254" spans="10:10" x14ac:dyDescent="0.25">
      <c r="J254" s="33"/>
    </row>
    <row r="255" spans="10:10" x14ac:dyDescent="0.25">
      <c r="J255" s="33"/>
    </row>
    <row r="256" spans="10:10" x14ac:dyDescent="0.25">
      <c r="J256" s="33"/>
    </row>
    <row r="257" spans="10:10" x14ac:dyDescent="0.25">
      <c r="J257" s="33"/>
    </row>
    <row r="258" spans="10:10" x14ac:dyDescent="0.25">
      <c r="J258" s="33"/>
    </row>
    <row r="259" spans="10:10" x14ac:dyDescent="0.25">
      <c r="J259" s="33"/>
    </row>
    <row r="260" spans="10:10" x14ac:dyDescent="0.25">
      <c r="J260" s="33"/>
    </row>
    <row r="261" spans="10:10" x14ac:dyDescent="0.25">
      <c r="J261" s="33"/>
    </row>
    <row r="262" spans="10:10" x14ac:dyDescent="0.25">
      <c r="J262" s="33"/>
    </row>
    <row r="263" spans="10:10" x14ac:dyDescent="0.25">
      <c r="J263" s="33"/>
    </row>
    <row r="264" spans="10:10" x14ac:dyDescent="0.25">
      <c r="J264" s="33"/>
    </row>
    <row r="265" spans="10:10" x14ac:dyDescent="0.25">
      <c r="J265" s="33"/>
    </row>
    <row r="266" spans="10:10" x14ac:dyDescent="0.25">
      <c r="J266" s="33"/>
    </row>
    <row r="267" spans="10:10" x14ac:dyDescent="0.25">
      <c r="J267" s="33"/>
    </row>
    <row r="268" spans="10:10" x14ac:dyDescent="0.25">
      <c r="J268" s="33"/>
    </row>
    <row r="269" spans="10:10" x14ac:dyDescent="0.25">
      <c r="J269" s="33"/>
    </row>
    <row r="270" spans="10:10" x14ac:dyDescent="0.25">
      <c r="J270" s="33"/>
    </row>
    <row r="271" spans="10:10" x14ac:dyDescent="0.25">
      <c r="J271" s="33"/>
    </row>
    <row r="272" spans="10:10" x14ac:dyDescent="0.25">
      <c r="J272" s="33"/>
    </row>
    <row r="273" spans="10:10" x14ac:dyDescent="0.25">
      <c r="J273" s="33"/>
    </row>
    <row r="274" spans="10:10" x14ac:dyDescent="0.25">
      <c r="J274" s="33"/>
    </row>
    <row r="275" spans="10:10" x14ac:dyDescent="0.25">
      <c r="J275" s="33"/>
    </row>
    <row r="276" spans="10:10" x14ac:dyDescent="0.25">
      <c r="J276" s="33"/>
    </row>
    <row r="277" spans="10:10" x14ac:dyDescent="0.25">
      <c r="J277" s="33"/>
    </row>
    <row r="278" spans="10:10" x14ac:dyDescent="0.25">
      <c r="J278" s="33"/>
    </row>
    <row r="279" spans="10:10" x14ac:dyDescent="0.25">
      <c r="J279" s="33"/>
    </row>
    <row r="280" spans="10:10" x14ac:dyDescent="0.25">
      <c r="J280" s="33"/>
    </row>
    <row r="281" spans="10:10" x14ac:dyDescent="0.25">
      <c r="J281" s="33"/>
    </row>
    <row r="282" spans="10:10" x14ac:dyDescent="0.25">
      <c r="J282" s="33"/>
    </row>
    <row r="283" spans="10:10" x14ac:dyDescent="0.25">
      <c r="J283" s="33"/>
    </row>
    <row r="284" spans="10:10" x14ac:dyDescent="0.25">
      <c r="J284" s="33"/>
    </row>
    <row r="285" spans="10:10" x14ac:dyDescent="0.25">
      <c r="J285" s="33"/>
    </row>
    <row r="286" spans="10:10" x14ac:dyDescent="0.25">
      <c r="J286" s="33"/>
    </row>
    <row r="287" spans="10:10" x14ac:dyDescent="0.25">
      <c r="J287" s="33"/>
    </row>
    <row r="288" spans="10:10" x14ac:dyDescent="0.25">
      <c r="J288" s="33"/>
    </row>
    <row r="289" spans="10:10" x14ac:dyDescent="0.25">
      <c r="J289" s="33"/>
    </row>
    <row r="290" spans="10:10" x14ac:dyDescent="0.25">
      <c r="J290" s="33"/>
    </row>
    <row r="291" spans="10:10" x14ac:dyDescent="0.25">
      <c r="J291" s="33"/>
    </row>
    <row r="292" spans="10:10" x14ac:dyDescent="0.25">
      <c r="J292" s="33"/>
    </row>
    <row r="293" spans="10:10" x14ac:dyDescent="0.25">
      <c r="J293" s="33"/>
    </row>
    <row r="294" spans="10:10" x14ac:dyDescent="0.25">
      <c r="J294" s="33"/>
    </row>
    <row r="295" spans="10:10" x14ac:dyDescent="0.25">
      <c r="J295" s="33"/>
    </row>
    <row r="296" spans="10:10" x14ac:dyDescent="0.25">
      <c r="J296" s="33"/>
    </row>
    <row r="297" spans="10:10" x14ac:dyDescent="0.25">
      <c r="J297" s="33"/>
    </row>
    <row r="298" spans="10:10" x14ac:dyDescent="0.25">
      <c r="J298" s="33"/>
    </row>
    <row r="299" spans="10:10" x14ac:dyDescent="0.25">
      <c r="J299" s="33"/>
    </row>
    <row r="300" spans="10:10" x14ac:dyDescent="0.25">
      <c r="J300" s="33"/>
    </row>
    <row r="301" spans="10:10" x14ac:dyDescent="0.25">
      <c r="J301" s="33"/>
    </row>
    <row r="302" spans="10:10" x14ac:dyDescent="0.25">
      <c r="J302" s="33"/>
    </row>
    <row r="303" spans="10:10" x14ac:dyDescent="0.25">
      <c r="J303" s="33"/>
    </row>
    <row r="304" spans="10:10" x14ac:dyDescent="0.25">
      <c r="J304" s="33"/>
    </row>
    <row r="305" spans="10:10" x14ac:dyDescent="0.25">
      <c r="J305" s="33"/>
    </row>
    <row r="306" spans="10:10" x14ac:dyDescent="0.25">
      <c r="J306" s="33"/>
    </row>
    <row r="307" spans="10:10" x14ac:dyDescent="0.25">
      <c r="J307" s="33"/>
    </row>
    <row r="308" spans="10:10" x14ac:dyDescent="0.25">
      <c r="J308" s="33"/>
    </row>
    <row r="309" spans="10:10" x14ac:dyDescent="0.25">
      <c r="J309" s="33"/>
    </row>
    <row r="310" spans="10:10" x14ac:dyDescent="0.25">
      <c r="J310" s="33"/>
    </row>
    <row r="311" spans="10:10" x14ac:dyDescent="0.25">
      <c r="J311" s="33"/>
    </row>
    <row r="312" spans="10:10" x14ac:dyDescent="0.25">
      <c r="J312" s="33"/>
    </row>
    <row r="313" spans="10:10" x14ac:dyDescent="0.25">
      <c r="J313" s="33"/>
    </row>
    <row r="314" spans="10:10" x14ac:dyDescent="0.25">
      <c r="J314" s="33"/>
    </row>
    <row r="315" spans="10:10" x14ac:dyDescent="0.25">
      <c r="J315" s="33"/>
    </row>
    <row r="316" spans="10:10" x14ac:dyDescent="0.25">
      <c r="J316" s="33"/>
    </row>
    <row r="317" spans="10:10" x14ac:dyDescent="0.25">
      <c r="J317" s="33"/>
    </row>
    <row r="318" spans="10:10" x14ac:dyDescent="0.25">
      <c r="J318" s="33"/>
    </row>
    <row r="319" spans="10:10" x14ac:dyDescent="0.25">
      <c r="J319" s="33"/>
    </row>
    <row r="320" spans="10:10" x14ac:dyDescent="0.25">
      <c r="J320" s="33"/>
    </row>
    <row r="321" spans="10:10" x14ac:dyDescent="0.25">
      <c r="J321" s="33"/>
    </row>
    <row r="322" spans="10:10" x14ac:dyDescent="0.25">
      <c r="J322" s="33"/>
    </row>
    <row r="323" spans="10:10" x14ac:dyDescent="0.25">
      <c r="J323" s="33"/>
    </row>
    <row r="324" spans="10:10" x14ac:dyDescent="0.25">
      <c r="J324" s="33"/>
    </row>
    <row r="325" spans="10:10" x14ac:dyDescent="0.25">
      <c r="J325" s="33"/>
    </row>
    <row r="326" spans="10:10" x14ac:dyDescent="0.25">
      <c r="J326" s="33"/>
    </row>
    <row r="327" spans="10:10" x14ac:dyDescent="0.25">
      <c r="J327" s="33"/>
    </row>
    <row r="328" spans="10:10" x14ac:dyDescent="0.25">
      <c r="J328" s="33"/>
    </row>
    <row r="329" spans="10:10" x14ac:dyDescent="0.25">
      <c r="J329" s="33"/>
    </row>
    <row r="330" spans="10:10" x14ac:dyDescent="0.25">
      <c r="J330" s="33"/>
    </row>
    <row r="331" spans="10:10" x14ac:dyDescent="0.25">
      <c r="J331" s="33"/>
    </row>
    <row r="332" spans="10:10" x14ac:dyDescent="0.25">
      <c r="J332" s="33"/>
    </row>
    <row r="333" spans="10:10" x14ac:dyDescent="0.25">
      <c r="J333" s="33"/>
    </row>
    <row r="334" spans="10:10" x14ac:dyDescent="0.25">
      <c r="J334" s="33"/>
    </row>
    <row r="335" spans="10:10" x14ac:dyDescent="0.25">
      <c r="J335" s="33"/>
    </row>
    <row r="336" spans="10:10" x14ac:dyDescent="0.25">
      <c r="J336" s="33"/>
    </row>
    <row r="337" spans="10:10" x14ac:dyDescent="0.25">
      <c r="J337" s="33"/>
    </row>
    <row r="338" spans="10:10" x14ac:dyDescent="0.25">
      <c r="J338" s="33"/>
    </row>
    <row r="339" spans="10:10" x14ac:dyDescent="0.25">
      <c r="J339" s="33"/>
    </row>
    <row r="340" spans="10:10" x14ac:dyDescent="0.25">
      <c r="J340" s="33"/>
    </row>
    <row r="341" spans="10:10" x14ac:dyDescent="0.25">
      <c r="J341" s="33"/>
    </row>
    <row r="342" spans="10:10" x14ac:dyDescent="0.25">
      <c r="J342" s="33"/>
    </row>
    <row r="343" spans="10:10" x14ac:dyDescent="0.25">
      <c r="J343" s="33"/>
    </row>
    <row r="344" spans="10:10" x14ac:dyDescent="0.25">
      <c r="J344" s="33"/>
    </row>
    <row r="345" spans="10:10" x14ac:dyDescent="0.25">
      <c r="J345" s="33"/>
    </row>
    <row r="346" spans="10:10" x14ac:dyDescent="0.25">
      <c r="J346" s="33"/>
    </row>
    <row r="347" spans="10:10" x14ac:dyDescent="0.25">
      <c r="J347" s="33"/>
    </row>
    <row r="348" spans="10:10" x14ac:dyDescent="0.25">
      <c r="J348" s="33"/>
    </row>
    <row r="349" spans="10:10" x14ac:dyDescent="0.25">
      <c r="J349" s="33"/>
    </row>
    <row r="350" spans="10:10" x14ac:dyDescent="0.25">
      <c r="J350" s="33"/>
    </row>
    <row r="351" spans="10:10" x14ac:dyDescent="0.25">
      <c r="J351" s="33"/>
    </row>
    <row r="352" spans="10:10" x14ac:dyDescent="0.25">
      <c r="J352" s="33"/>
    </row>
    <row r="353" spans="10:10" x14ac:dyDescent="0.25">
      <c r="J353" s="33"/>
    </row>
    <row r="354" spans="10:10" x14ac:dyDescent="0.25">
      <c r="J354" s="33"/>
    </row>
    <row r="355" spans="10:10" x14ac:dyDescent="0.25">
      <c r="J355" s="33"/>
    </row>
    <row r="356" spans="10:10" x14ac:dyDescent="0.25">
      <c r="J356" s="33"/>
    </row>
    <row r="357" spans="10:10" x14ac:dyDescent="0.25">
      <c r="J357" s="33"/>
    </row>
    <row r="358" spans="10:10" x14ac:dyDescent="0.25">
      <c r="J358" s="33"/>
    </row>
    <row r="359" spans="10:10" x14ac:dyDescent="0.25">
      <c r="J359" s="33"/>
    </row>
    <row r="360" spans="10:10" x14ac:dyDescent="0.25">
      <c r="J360" s="33"/>
    </row>
    <row r="361" spans="10:10" x14ac:dyDescent="0.25">
      <c r="J361" s="33"/>
    </row>
    <row r="362" spans="10:10" x14ac:dyDescent="0.25">
      <c r="J362" s="33"/>
    </row>
    <row r="363" spans="10:10" x14ac:dyDescent="0.25">
      <c r="J363" s="33"/>
    </row>
    <row r="364" spans="10:10" x14ac:dyDescent="0.25">
      <c r="J364" s="33"/>
    </row>
    <row r="365" spans="10:10" x14ac:dyDescent="0.25">
      <c r="J365" s="33"/>
    </row>
    <row r="366" spans="10:10" x14ac:dyDescent="0.25">
      <c r="J366" s="33"/>
    </row>
    <row r="367" spans="10:10" x14ac:dyDescent="0.25">
      <c r="J367" s="33"/>
    </row>
    <row r="368" spans="10:10" x14ac:dyDescent="0.25">
      <c r="J368" s="33"/>
    </row>
    <row r="369" spans="10:10" x14ac:dyDescent="0.25">
      <c r="J369" s="33"/>
    </row>
    <row r="370" spans="10:10" x14ac:dyDescent="0.25">
      <c r="J370" s="33"/>
    </row>
    <row r="371" spans="10:10" x14ac:dyDescent="0.25">
      <c r="J371" s="33"/>
    </row>
    <row r="372" spans="10:10" x14ac:dyDescent="0.25">
      <c r="J372" s="33"/>
    </row>
    <row r="373" spans="10:10" x14ac:dyDescent="0.25">
      <c r="J373" s="33"/>
    </row>
    <row r="374" spans="10:10" x14ac:dyDescent="0.25">
      <c r="J374" s="33"/>
    </row>
    <row r="375" spans="10:10" x14ac:dyDescent="0.25">
      <c r="J375" s="33"/>
    </row>
    <row r="376" spans="10:10" x14ac:dyDescent="0.25">
      <c r="J376" s="33"/>
    </row>
    <row r="377" spans="10:10" x14ac:dyDescent="0.25">
      <c r="J377" s="33"/>
    </row>
    <row r="378" spans="10:10" x14ac:dyDescent="0.25">
      <c r="J378" s="33"/>
    </row>
    <row r="379" spans="10:10" x14ac:dyDescent="0.25">
      <c r="J379" s="33"/>
    </row>
    <row r="380" spans="10:10" x14ac:dyDescent="0.25">
      <c r="J380" s="33"/>
    </row>
    <row r="381" spans="10:10" x14ac:dyDescent="0.25">
      <c r="J381" s="33"/>
    </row>
    <row r="382" spans="10:10" x14ac:dyDescent="0.25">
      <c r="J382" s="33"/>
    </row>
    <row r="383" spans="10:10" x14ac:dyDescent="0.25">
      <c r="J383" s="33"/>
    </row>
    <row r="384" spans="10:10" x14ac:dyDescent="0.25">
      <c r="J384" s="33"/>
    </row>
    <row r="385" spans="10:10" x14ac:dyDescent="0.25">
      <c r="J385" s="33"/>
    </row>
    <row r="386" spans="10:10" x14ac:dyDescent="0.25">
      <c r="J386" s="33"/>
    </row>
    <row r="387" spans="10:10" x14ac:dyDescent="0.25">
      <c r="J387" s="33"/>
    </row>
    <row r="388" spans="10:10" x14ac:dyDescent="0.25">
      <c r="J388" s="33"/>
    </row>
    <row r="389" spans="10:10" x14ac:dyDescent="0.25">
      <c r="J389" s="33"/>
    </row>
    <row r="390" spans="10:10" x14ac:dyDescent="0.25">
      <c r="J390" s="33"/>
    </row>
    <row r="391" spans="10:10" x14ac:dyDescent="0.25">
      <c r="J391" s="33"/>
    </row>
    <row r="392" spans="10:10" x14ac:dyDescent="0.25">
      <c r="J392" s="33"/>
    </row>
    <row r="393" spans="10:10" x14ac:dyDescent="0.25">
      <c r="J393" s="33"/>
    </row>
    <row r="394" spans="10:10" x14ac:dyDescent="0.25">
      <c r="J394" s="33"/>
    </row>
    <row r="395" spans="10:10" x14ac:dyDescent="0.25">
      <c r="J395" s="33"/>
    </row>
    <row r="396" spans="10:10" x14ac:dyDescent="0.25">
      <c r="J396" s="33"/>
    </row>
    <row r="397" spans="10:10" x14ac:dyDescent="0.25">
      <c r="J397" s="33"/>
    </row>
    <row r="398" spans="10:10" x14ac:dyDescent="0.25">
      <c r="J398" s="33"/>
    </row>
    <row r="399" spans="10:10" x14ac:dyDescent="0.25">
      <c r="J399" s="33"/>
    </row>
    <row r="400" spans="10:10" x14ac:dyDescent="0.25">
      <c r="J400" s="33"/>
    </row>
    <row r="401" spans="10:10" x14ac:dyDescent="0.25">
      <c r="J401" s="33"/>
    </row>
    <row r="402" spans="10:10" x14ac:dyDescent="0.25">
      <c r="J402" s="33"/>
    </row>
    <row r="403" spans="10:10" x14ac:dyDescent="0.25">
      <c r="J403" s="33"/>
    </row>
    <row r="404" spans="10:10" x14ac:dyDescent="0.25">
      <c r="J404" s="33"/>
    </row>
    <row r="405" spans="10:10" x14ac:dyDescent="0.25">
      <c r="J405" s="33"/>
    </row>
    <row r="406" spans="10:10" x14ac:dyDescent="0.25">
      <c r="J406" s="33"/>
    </row>
    <row r="407" spans="10:10" x14ac:dyDescent="0.25">
      <c r="J407" s="33"/>
    </row>
    <row r="408" spans="10:10" x14ac:dyDescent="0.25">
      <c r="J408" s="33"/>
    </row>
    <row r="409" spans="10:10" x14ac:dyDescent="0.25">
      <c r="J409" s="33"/>
    </row>
    <row r="410" spans="10:10" x14ac:dyDescent="0.25">
      <c r="J410" s="33"/>
    </row>
    <row r="411" spans="10:10" x14ac:dyDescent="0.25">
      <c r="J411" s="33"/>
    </row>
    <row r="412" spans="10:10" x14ac:dyDescent="0.25">
      <c r="J412" s="33"/>
    </row>
    <row r="413" spans="10:10" x14ac:dyDescent="0.25">
      <c r="J413" s="33"/>
    </row>
    <row r="414" spans="10:10" x14ac:dyDescent="0.25">
      <c r="J414" s="33"/>
    </row>
    <row r="415" spans="10:10" x14ac:dyDescent="0.25">
      <c r="J415" s="33"/>
    </row>
    <row r="416" spans="10:10" x14ac:dyDescent="0.25">
      <c r="J416" s="33"/>
    </row>
    <row r="417" spans="10:10" x14ac:dyDescent="0.25">
      <c r="J417" s="33"/>
    </row>
    <row r="418" spans="10:10" x14ac:dyDescent="0.25">
      <c r="J418" s="33"/>
    </row>
    <row r="419" spans="10:10" x14ac:dyDescent="0.25">
      <c r="J419" s="33"/>
    </row>
    <row r="420" spans="10:10" x14ac:dyDescent="0.25">
      <c r="J420" s="33"/>
    </row>
    <row r="421" spans="10:10" x14ac:dyDescent="0.25">
      <c r="J421" s="33"/>
    </row>
    <row r="422" spans="10:10" x14ac:dyDescent="0.25">
      <c r="J422" s="33"/>
    </row>
    <row r="423" spans="10:10" x14ac:dyDescent="0.25">
      <c r="J423" s="33"/>
    </row>
    <row r="424" spans="10:10" x14ac:dyDescent="0.25">
      <c r="J424" s="33"/>
    </row>
    <row r="425" spans="10:10" x14ac:dyDescent="0.25">
      <c r="J425" s="33"/>
    </row>
    <row r="426" spans="10:10" x14ac:dyDescent="0.25">
      <c r="J426" s="33"/>
    </row>
    <row r="427" spans="10:10" x14ac:dyDescent="0.25">
      <c r="J427" s="33"/>
    </row>
    <row r="428" spans="10:10" x14ac:dyDescent="0.25">
      <c r="J428" s="33"/>
    </row>
    <row r="429" spans="10:10" x14ac:dyDescent="0.25">
      <c r="J429" s="33"/>
    </row>
    <row r="430" spans="10:10" x14ac:dyDescent="0.25">
      <c r="J430" s="33"/>
    </row>
    <row r="431" spans="10:10" x14ac:dyDescent="0.25">
      <c r="J431" s="33"/>
    </row>
    <row r="432" spans="10:10" x14ac:dyDescent="0.25">
      <c r="J432" s="33"/>
    </row>
    <row r="433" spans="10:10" x14ac:dyDescent="0.25">
      <c r="J433" s="33"/>
    </row>
    <row r="434" spans="10:10" x14ac:dyDescent="0.25">
      <c r="J434" s="33"/>
    </row>
    <row r="435" spans="10:10" x14ac:dyDescent="0.25">
      <c r="J435" s="33"/>
    </row>
    <row r="436" spans="10:10" x14ac:dyDescent="0.25">
      <c r="J436" s="33"/>
    </row>
    <row r="437" spans="10:10" x14ac:dyDescent="0.25">
      <c r="J437" s="33"/>
    </row>
    <row r="438" spans="10:10" x14ac:dyDescent="0.25">
      <c r="J438" s="33"/>
    </row>
    <row r="439" spans="10:10" x14ac:dyDescent="0.25">
      <c r="J439" s="33"/>
    </row>
    <row r="440" spans="10:10" x14ac:dyDescent="0.25">
      <c r="J440" s="33"/>
    </row>
    <row r="441" spans="10:10" x14ac:dyDescent="0.25">
      <c r="J441" s="33"/>
    </row>
    <row r="442" spans="10:10" x14ac:dyDescent="0.25">
      <c r="J442" s="33"/>
    </row>
    <row r="443" spans="10:10" x14ac:dyDescent="0.25">
      <c r="J443" s="33"/>
    </row>
    <row r="444" spans="10:10" x14ac:dyDescent="0.25">
      <c r="J444" s="33"/>
    </row>
    <row r="445" spans="10:10" x14ac:dyDescent="0.25">
      <c r="J445" s="33"/>
    </row>
    <row r="446" spans="10:10" x14ac:dyDescent="0.25">
      <c r="J446" s="33"/>
    </row>
    <row r="447" spans="10:10" x14ac:dyDescent="0.25">
      <c r="J447" s="33"/>
    </row>
    <row r="448" spans="10:10" x14ac:dyDescent="0.25">
      <c r="J448" s="33"/>
    </row>
    <row r="449" spans="10:10" x14ac:dyDescent="0.25">
      <c r="J449" s="33"/>
    </row>
    <row r="450" spans="10:10" x14ac:dyDescent="0.25">
      <c r="J450" s="33"/>
    </row>
    <row r="451" spans="10:10" x14ac:dyDescent="0.25">
      <c r="J451" s="33"/>
    </row>
    <row r="452" spans="10:10" x14ac:dyDescent="0.25">
      <c r="J452" s="33"/>
    </row>
    <row r="453" spans="10:10" x14ac:dyDescent="0.25">
      <c r="J453" s="33"/>
    </row>
    <row r="454" spans="10:10" x14ac:dyDescent="0.25">
      <c r="J454" s="33"/>
    </row>
    <row r="455" spans="10:10" x14ac:dyDescent="0.25">
      <c r="J455" s="33"/>
    </row>
    <row r="456" spans="10:10" x14ac:dyDescent="0.25">
      <c r="J456" s="33"/>
    </row>
    <row r="457" spans="10:10" x14ac:dyDescent="0.25">
      <c r="J457" s="33"/>
    </row>
    <row r="458" spans="10:10" x14ac:dyDescent="0.25">
      <c r="J458" s="33"/>
    </row>
    <row r="459" spans="10:10" x14ac:dyDescent="0.25">
      <c r="J459" s="33"/>
    </row>
    <row r="460" spans="10:10" x14ac:dyDescent="0.25">
      <c r="J460" s="33"/>
    </row>
    <row r="461" spans="10:10" x14ac:dyDescent="0.25">
      <c r="J461" s="33"/>
    </row>
    <row r="462" spans="10:10" x14ac:dyDescent="0.25">
      <c r="J462" s="33"/>
    </row>
    <row r="463" spans="10:10" x14ac:dyDescent="0.25">
      <c r="J463" s="33"/>
    </row>
    <row r="464" spans="10:10" x14ac:dyDescent="0.25">
      <c r="J464" s="33"/>
    </row>
    <row r="465" spans="10:10" x14ac:dyDescent="0.25">
      <c r="J465" s="33"/>
    </row>
    <row r="466" spans="10:10" x14ac:dyDescent="0.25">
      <c r="J466" s="33"/>
    </row>
    <row r="467" spans="10:10" x14ac:dyDescent="0.25">
      <c r="J467" s="33"/>
    </row>
    <row r="468" spans="10:10" x14ac:dyDescent="0.25">
      <c r="J468" s="33"/>
    </row>
    <row r="469" spans="10:10" x14ac:dyDescent="0.25">
      <c r="J469" s="33"/>
    </row>
    <row r="470" spans="10:10" x14ac:dyDescent="0.25">
      <c r="J470" s="33"/>
    </row>
    <row r="471" spans="10:10" x14ac:dyDescent="0.25">
      <c r="J471" s="33"/>
    </row>
    <row r="472" spans="10:10" x14ac:dyDescent="0.25">
      <c r="J472" s="33"/>
    </row>
    <row r="473" spans="10:10" x14ac:dyDescent="0.25">
      <c r="J473" s="33"/>
    </row>
    <row r="474" spans="10:10" x14ac:dyDescent="0.25">
      <c r="J474" s="33"/>
    </row>
    <row r="475" spans="10:10" x14ac:dyDescent="0.25">
      <c r="J475" s="33"/>
    </row>
    <row r="476" spans="10:10" x14ac:dyDescent="0.25">
      <c r="J476" s="33"/>
    </row>
    <row r="477" spans="10:10" x14ac:dyDescent="0.25">
      <c r="J477" s="33"/>
    </row>
    <row r="478" spans="10:10" x14ac:dyDescent="0.25">
      <c r="J478" s="33"/>
    </row>
    <row r="479" spans="10:10" x14ac:dyDescent="0.25">
      <c r="J479" s="33"/>
    </row>
    <row r="480" spans="10:10" x14ac:dyDescent="0.25">
      <c r="J480" s="33"/>
    </row>
    <row r="481" spans="10:10" x14ac:dyDescent="0.25">
      <c r="J481" s="33"/>
    </row>
    <row r="482" spans="10:10" x14ac:dyDescent="0.25">
      <c r="J482" s="33"/>
    </row>
    <row r="483" spans="10:10" x14ac:dyDescent="0.25">
      <c r="J483" s="33"/>
    </row>
    <row r="484" spans="10:10" x14ac:dyDescent="0.25">
      <c r="J484" s="33"/>
    </row>
    <row r="485" spans="10:10" x14ac:dyDescent="0.25">
      <c r="J485" s="33"/>
    </row>
    <row r="486" spans="10:10" x14ac:dyDescent="0.25">
      <c r="J486" s="33"/>
    </row>
    <row r="487" spans="10:10" x14ac:dyDescent="0.25">
      <c r="J487" s="33"/>
    </row>
    <row r="488" spans="10:10" x14ac:dyDescent="0.25">
      <c r="J488" s="33"/>
    </row>
    <row r="489" spans="10:10" x14ac:dyDescent="0.25">
      <c r="J489" s="33"/>
    </row>
    <row r="490" spans="10:10" x14ac:dyDescent="0.25">
      <c r="J490" s="33"/>
    </row>
    <row r="491" spans="10:10" x14ac:dyDescent="0.25">
      <c r="J491" s="33"/>
    </row>
    <row r="492" spans="10:10" x14ac:dyDescent="0.25">
      <c r="J492" s="33"/>
    </row>
    <row r="493" spans="10:10" x14ac:dyDescent="0.25">
      <c r="J493" s="33"/>
    </row>
    <row r="494" spans="10:10" x14ac:dyDescent="0.25">
      <c r="J494" s="33"/>
    </row>
    <row r="495" spans="10:10" x14ac:dyDescent="0.25">
      <c r="J495" s="33"/>
    </row>
    <row r="496" spans="10:10" x14ac:dyDescent="0.25">
      <c r="J496" s="33"/>
    </row>
    <row r="497" spans="10:10" x14ac:dyDescent="0.25">
      <c r="J497" s="33"/>
    </row>
    <row r="498" spans="10:10" x14ac:dyDescent="0.25">
      <c r="J498" s="33"/>
    </row>
    <row r="499" spans="10:10" x14ac:dyDescent="0.25">
      <c r="J499" s="33"/>
    </row>
    <row r="500" spans="10:10" x14ac:dyDescent="0.25">
      <c r="J500" s="33"/>
    </row>
    <row r="501" spans="10:10" x14ac:dyDescent="0.25">
      <c r="J501" s="33"/>
    </row>
    <row r="502" spans="10:10" x14ac:dyDescent="0.25">
      <c r="J502" s="33"/>
    </row>
    <row r="503" spans="10:10" x14ac:dyDescent="0.25">
      <c r="J503" s="33"/>
    </row>
    <row r="504" spans="10:10" x14ac:dyDescent="0.25">
      <c r="J504" s="33"/>
    </row>
    <row r="505" spans="10:10" x14ac:dyDescent="0.25">
      <c r="J505" s="33"/>
    </row>
    <row r="506" spans="10:10" x14ac:dyDescent="0.25">
      <c r="J506" s="33"/>
    </row>
    <row r="507" spans="10:10" x14ac:dyDescent="0.25">
      <c r="J507" s="33"/>
    </row>
    <row r="508" spans="10:10" x14ac:dyDescent="0.25">
      <c r="J508" s="33"/>
    </row>
    <row r="509" spans="10:10" x14ac:dyDescent="0.25">
      <c r="J509" s="33"/>
    </row>
    <row r="510" spans="10:10" x14ac:dyDescent="0.25">
      <c r="J510" s="33"/>
    </row>
    <row r="511" spans="10:10" x14ac:dyDescent="0.25">
      <c r="J511" s="33"/>
    </row>
    <row r="512" spans="10:10" x14ac:dyDescent="0.25">
      <c r="J512" s="33"/>
    </row>
    <row r="513" spans="10:10" x14ac:dyDescent="0.25">
      <c r="J513" s="33"/>
    </row>
    <row r="514" spans="10:10" x14ac:dyDescent="0.25">
      <c r="J514" s="33"/>
    </row>
    <row r="515" spans="10:10" x14ac:dyDescent="0.25">
      <c r="J515" s="33"/>
    </row>
    <row r="516" spans="10:10" x14ac:dyDescent="0.25">
      <c r="J516" s="33"/>
    </row>
    <row r="517" spans="10:10" x14ac:dyDescent="0.25">
      <c r="J517" s="33"/>
    </row>
    <row r="518" spans="10:10" x14ac:dyDescent="0.25">
      <c r="J518" s="33"/>
    </row>
    <row r="519" spans="10:10" x14ac:dyDescent="0.25">
      <c r="J519" s="33"/>
    </row>
    <row r="520" spans="10:10" x14ac:dyDescent="0.25">
      <c r="J520" s="33"/>
    </row>
    <row r="521" spans="10:10" x14ac:dyDescent="0.25">
      <c r="J521" s="33"/>
    </row>
    <row r="522" spans="10:10" x14ac:dyDescent="0.25">
      <c r="J522" s="33"/>
    </row>
    <row r="523" spans="10:10" x14ac:dyDescent="0.25">
      <c r="J523" s="33"/>
    </row>
    <row r="524" spans="10:10" x14ac:dyDescent="0.25">
      <c r="J524" s="33"/>
    </row>
    <row r="525" spans="10:10" x14ac:dyDescent="0.25">
      <c r="J525" s="33"/>
    </row>
    <row r="526" spans="10:10" x14ac:dyDescent="0.25">
      <c r="J526" s="33"/>
    </row>
    <row r="527" spans="10:10" x14ac:dyDescent="0.25">
      <c r="J527" s="33"/>
    </row>
    <row r="528" spans="10:10" x14ac:dyDescent="0.25">
      <c r="J528" s="33"/>
    </row>
    <row r="529" spans="10:10" x14ac:dyDescent="0.25">
      <c r="J529" s="33"/>
    </row>
    <row r="530" spans="10:10" x14ac:dyDescent="0.25">
      <c r="J530" s="33"/>
    </row>
    <row r="531" spans="10:10" x14ac:dyDescent="0.25">
      <c r="J531" s="33"/>
    </row>
    <row r="532" spans="10:10" x14ac:dyDescent="0.25">
      <c r="J532" s="33"/>
    </row>
    <row r="533" spans="10:10" x14ac:dyDescent="0.25">
      <c r="J533" s="33"/>
    </row>
    <row r="534" spans="10:10" x14ac:dyDescent="0.25">
      <c r="J534" s="33"/>
    </row>
    <row r="535" spans="10:10" x14ac:dyDescent="0.25">
      <c r="J535" s="33"/>
    </row>
    <row r="536" spans="10:10" x14ac:dyDescent="0.25">
      <c r="J536" s="33"/>
    </row>
    <row r="537" spans="10:10" x14ac:dyDescent="0.25">
      <c r="J537" s="33"/>
    </row>
    <row r="538" spans="10:10" x14ac:dyDescent="0.25">
      <c r="J538" s="33"/>
    </row>
    <row r="539" spans="10:10" x14ac:dyDescent="0.25">
      <c r="J539" s="33"/>
    </row>
    <row r="540" spans="10:10" x14ac:dyDescent="0.25">
      <c r="J540" s="33"/>
    </row>
    <row r="541" spans="10:10" x14ac:dyDescent="0.25">
      <c r="J541" s="33"/>
    </row>
    <row r="542" spans="10:10" x14ac:dyDescent="0.25">
      <c r="J542" s="33"/>
    </row>
    <row r="543" spans="10:10" x14ac:dyDescent="0.25">
      <c r="J543" s="33"/>
    </row>
    <row r="544" spans="10:10" x14ac:dyDescent="0.25">
      <c r="J544" s="33"/>
    </row>
    <row r="545" spans="10:10" x14ac:dyDescent="0.25">
      <c r="J545" s="33"/>
    </row>
    <row r="546" spans="10:10" x14ac:dyDescent="0.25">
      <c r="J546" s="33"/>
    </row>
    <row r="547" spans="10:10" x14ac:dyDescent="0.25">
      <c r="J547" s="33"/>
    </row>
    <row r="548" spans="10:10" x14ac:dyDescent="0.25">
      <c r="J548" s="33"/>
    </row>
    <row r="549" spans="10:10" x14ac:dyDescent="0.25">
      <c r="J549" s="33"/>
    </row>
    <row r="550" spans="10:10" x14ac:dyDescent="0.25">
      <c r="J550" s="33"/>
    </row>
    <row r="551" spans="10:10" x14ac:dyDescent="0.25">
      <c r="J551" s="33"/>
    </row>
    <row r="552" spans="10:10" x14ac:dyDescent="0.25">
      <c r="J552" s="33"/>
    </row>
    <row r="553" spans="10:10" x14ac:dyDescent="0.25">
      <c r="J553" s="33"/>
    </row>
    <row r="554" spans="10:10" x14ac:dyDescent="0.25">
      <c r="J554" s="33"/>
    </row>
    <row r="555" spans="10:10" x14ac:dyDescent="0.25">
      <c r="J555" s="33"/>
    </row>
    <row r="556" spans="10:10" x14ac:dyDescent="0.25">
      <c r="J556" s="33"/>
    </row>
    <row r="557" spans="10:10" x14ac:dyDescent="0.25">
      <c r="J557" s="33"/>
    </row>
    <row r="558" spans="10:10" x14ac:dyDescent="0.25">
      <c r="J558" s="33"/>
    </row>
    <row r="559" spans="10:10" x14ac:dyDescent="0.25">
      <c r="J559" s="33"/>
    </row>
    <row r="560" spans="10:10" x14ac:dyDescent="0.25">
      <c r="J560" s="33"/>
    </row>
    <row r="561" spans="10:10" x14ac:dyDescent="0.25">
      <c r="J561" s="33"/>
    </row>
    <row r="562" spans="10:10" x14ac:dyDescent="0.25">
      <c r="J562" s="33"/>
    </row>
    <row r="563" spans="10:10" x14ac:dyDescent="0.25">
      <c r="J563" s="33"/>
    </row>
    <row r="564" spans="10:10" x14ac:dyDescent="0.25">
      <c r="J564" s="33"/>
    </row>
    <row r="565" spans="10:10" x14ac:dyDescent="0.25">
      <c r="J565" s="33"/>
    </row>
    <row r="566" spans="10:10" x14ac:dyDescent="0.25">
      <c r="J566" s="33"/>
    </row>
    <row r="567" spans="10:10" x14ac:dyDescent="0.25">
      <c r="J567" s="33"/>
    </row>
    <row r="568" spans="10:10" x14ac:dyDescent="0.25">
      <c r="J568" s="33"/>
    </row>
    <row r="569" spans="10:10" x14ac:dyDescent="0.25">
      <c r="J569" s="33"/>
    </row>
    <row r="570" spans="10:10" x14ac:dyDescent="0.25">
      <c r="J570" s="33"/>
    </row>
    <row r="571" spans="10:10" x14ac:dyDescent="0.25">
      <c r="J571" s="33"/>
    </row>
    <row r="572" spans="10:10" x14ac:dyDescent="0.25">
      <c r="J572" s="33"/>
    </row>
    <row r="573" spans="10:10" x14ac:dyDescent="0.25">
      <c r="J573" s="33"/>
    </row>
    <row r="574" spans="10:10" x14ac:dyDescent="0.25">
      <c r="J574" s="33"/>
    </row>
    <row r="575" spans="10:10" x14ac:dyDescent="0.25">
      <c r="J575" s="33"/>
    </row>
    <row r="576" spans="10:10" x14ac:dyDescent="0.25">
      <c r="J576" s="33"/>
    </row>
    <row r="577" spans="10:10" x14ac:dyDescent="0.25">
      <c r="J577" s="33"/>
    </row>
    <row r="578" spans="10:10" x14ac:dyDescent="0.25">
      <c r="J578" s="33"/>
    </row>
    <row r="579" spans="10:10" x14ac:dyDescent="0.25">
      <c r="J579" s="33"/>
    </row>
    <row r="580" spans="10:10" x14ac:dyDescent="0.25">
      <c r="J580" s="33"/>
    </row>
    <row r="581" spans="10:10" x14ac:dyDescent="0.25">
      <c r="J581" s="33"/>
    </row>
    <row r="582" spans="10:10" x14ac:dyDescent="0.25">
      <c r="J582" s="33"/>
    </row>
    <row r="583" spans="10:10" x14ac:dyDescent="0.25">
      <c r="J583" s="33"/>
    </row>
    <row r="584" spans="10:10" x14ac:dyDescent="0.25">
      <c r="J584" s="33"/>
    </row>
    <row r="585" spans="10:10" x14ac:dyDescent="0.25">
      <c r="J585" s="33"/>
    </row>
    <row r="586" spans="10:10" x14ac:dyDescent="0.25">
      <c r="J586" s="33"/>
    </row>
    <row r="587" spans="10:10" x14ac:dyDescent="0.25">
      <c r="J587" s="33"/>
    </row>
    <row r="588" spans="10:10" x14ac:dyDescent="0.25">
      <c r="J588" s="33"/>
    </row>
    <row r="589" spans="10:10" x14ac:dyDescent="0.25">
      <c r="J589" s="33"/>
    </row>
    <row r="590" spans="10:10" x14ac:dyDescent="0.25">
      <c r="J590" s="33"/>
    </row>
    <row r="591" spans="10:10" x14ac:dyDescent="0.25">
      <c r="J591" s="33"/>
    </row>
    <row r="592" spans="10:10" x14ac:dyDescent="0.25">
      <c r="J592" s="33"/>
    </row>
    <row r="593" spans="10:10" x14ac:dyDescent="0.25">
      <c r="J593" s="33"/>
    </row>
    <row r="594" spans="10:10" x14ac:dyDescent="0.25">
      <c r="J594" s="33"/>
    </row>
    <row r="595" spans="10:10" x14ac:dyDescent="0.25">
      <c r="J595" s="33"/>
    </row>
    <row r="596" spans="10:10" x14ac:dyDescent="0.25">
      <c r="J596" s="33"/>
    </row>
    <row r="597" spans="10:10" x14ac:dyDescent="0.25">
      <c r="J597" s="33"/>
    </row>
    <row r="598" spans="10:10" x14ac:dyDescent="0.25">
      <c r="J598" s="33"/>
    </row>
    <row r="599" spans="10:10" x14ac:dyDescent="0.25">
      <c r="J599" s="33"/>
    </row>
    <row r="600" spans="10:10" x14ac:dyDescent="0.25">
      <c r="J600" s="33"/>
    </row>
    <row r="601" spans="10:10" x14ac:dyDescent="0.25">
      <c r="J601" s="33"/>
    </row>
    <row r="602" spans="10:10" x14ac:dyDescent="0.25">
      <c r="J602" s="33"/>
    </row>
    <row r="603" spans="10:10" x14ac:dyDescent="0.25">
      <c r="J603" s="33"/>
    </row>
    <row r="604" spans="10:10" x14ac:dyDescent="0.25">
      <c r="J604" s="33"/>
    </row>
    <row r="605" spans="10:10" x14ac:dyDescent="0.25">
      <c r="J605" s="33"/>
    </row>
    <row r="606" spans="10:10" x14ac:dyDescent="0.25">
      <c r="J606" s="33"/>
    </row>
    <row r="607" spans="10:10" x14ac:dyDescent="0.25">
      <c r="J607" s="33"/>
    </row>
    <row r="608" spans="10:10" x14ac:dyDescent="0.25">
      <c r="J608" s="33"/>
    </row>
    <row r="609" spans="10:10" x14ac:dyDescent="0.25">
      <c r="J609" s="33"/>
    </row>
    <row r="610" spans="10:10" x14ac:dyDescent="0.25">
      <c r="J610" s="33"/>
    </row>
    <row r="611" spans="10:10" x14ac:dyDescent="0.25">
      <c r="J611" s="33"/>
    </row>
    <row r="612" spans="10:10" x14ac:dyDescent="0.25">
      <c r="J612" s="33"/>
    </row>
    <row r="613" spans="10:10" x14ac:dyDescent="0.25">
      <c r="J613" s="33"/>
    </row>
    <row r="614" spans="10:10" x14ac:dyDescent="0.25">
      <c r="J614" s="33"/>
    </row>
    <row r="615" spans="10:10" x14ac:dyDescent="0.25">
      <c r="J615" s="33"/>
    </row>
    <row r="616" spans="10:10" x14ac:dyDescent="0.25">
      <c r="J616" s="33"/>
    </row>
    <row r="617" spans="10:10" x14ac:dyDescent="0.25">
      <c r="J617" s="33"/>
    </row>
    <row r="618" spans="10:10" x14ac:dyDescent="0.25">
      <c r="J618" s="33"/>
    </row>
    <row r="619" spans="10:10" x14ac:dyDescent="0.25">
      <c r="J619" s="33"/>
    </row>
    <row r="620" spans="10:10" x14ac:dyDescent="0.25">
      <c r="J620" s="33"/>
    </row>
    <row r="621" spans="10:10" x14ac:dyDescent="0.25">
      <c r="J621" s="33"/>
    </row>
    <row r="622" spans="10:10" x14ac:dyDescent="0.25">
      <c r="J622" s="33"/>
    </row>
    <row r="623" spans="10:10" x14ac:dyDescent="0.25">
      <c r="J623" s="33"/>
    </row>
    <row r="624" spans="10:10" x14ac:dyDescent="0.25">
      <c r="J624" s="33"/>
    </row>
    <row r="625" spans="10:10" x14ac:dyDescent="0.25">
      <c r="J625" s="33"/>
    </row>
    <row r="626" spans="10:10" x14ac:dyDescent="0.25">
      <c r="J626" s="33"/>
    </row>
    <row r="627" spans="10:10" x14ac:dyDescent="0.25">
      <c r="J627" s="33"/>
    </row>
    <row r="628" spans="10:10" x14ac:dyDescent="0.25">
      <c r="J628" s="33"/>
    </row>
    <row r="629" spans="10:10" x14ac:dyDescent="0.25">
      <c r="J629" s="33"/>
    </row>
    <row r="630" spans="10:10" x14ac:dyDescent="0.25">
      <c r="J630" s="33"/>
    </row>
    <row r="631" spans="10:10" x14ac:dyDescent="0.25">
      <c r="J631" s="33"/>
    </row>
    <row r="632" spans="10:10" x14ac:dyDescent="0.25">
      <c r="J632" s="33"/>
    </row>
    <row r="633" spans="10:10" x14ac:dyDescent="0.25">
      <c r="J633" s="33"/>
    </row>
    <row r="634" spans="10:10" x14ac:dyDescent="0.25">
      <c r="J634" s="33"/>
    </row>
    <row r="635" spans="10:10" x14ac:dyDescent="0.25">
      <c r="J635" s="33"/>
    </row>
    <row r="636" spans="10:10" x14ac:dyDescent="0.25">
      <c r="J636" s="33"/>
    </row>
    <row r="637" spans="10:10" x14ac:dyDescent="0.25">
      <c r="J637" s="33"/>
    </row>
    <row r="638" spans="10:10" x14ac:dyDescent="0.25">
      <c r="J638" s="33"/>
    </row>
    <row r="639" spans="10:10" x14ac:dyDescent="0.25">
      <c r="J639" s="33"/>
    </row>
    <row r="640" spans="10:10" x14ac:dyDescent="0.25">
      <c r="J640" s="33"/>
    </row>
    <row r="641" spans="10:10" x14ac:dyDescent="0.25">
      <c r="J641" s="33"/>
    </row>
    <row r="642" spans="10:10" x14ac:dyDescent="0.25">
      <c r="J642" s="33"/>
    </row>
    <row r="643" spans="10:10" x14ac:dyDescent="0.25">
      <c r="J643" s="33"/>
    </row>
    <row r="644" spans="10:10" x14ac:dyDescent="0.25">
      <c r="J644" s="33"/>
    </row>
    <row r="645" spans="10:10" x14ac:dyDescent="0.25">
      <c r="J645" s="33"/>
    </row>
    <row r="646" spans="10:10" x14ac:dyDescent="0.25">
      <c r="J646" s="33"/>
    </row>
    <row r="647" spans="10:10" x14ac:dyDescent="0.25">
      <c r="J647" s="33"/>
    </row>
    <row r="648" spans="10:10" x14ac:dyDescent="0.25">
      <c r="J648" s="33"/>
    </row>
    <row r="649" spans="10:10" x14ac:dyDescent="0.25">
      <c r="J649" s="33"/>
    </row>
    <row r="650" spans="10:10" x14ac:dyDescent="0.25">
      <c r="J650" s="33"/>
    </row>
    <row r="651" spans="10:10" x14ac:dyDescent="0.25">
      <c r="J651" s="33"/>
    </row>
    <row r="652" spans="10:10" x14ac:dyDescent="0.25">
      <c r="J652" s="33"/>
    </row>
    <row r="653" spans="10:10" x14ac:dyDescent="0.25">
      <c r="J653" s="33"/>
    </row>
    <row r="654" spans="10:10" x14ac:dyDescent="0.25">
      <c r="J654" s="33"/>
    </row>
    <row r="655" spans="10:10" x14ac:dyDescent="0.25">
      <c r="J655" s="33"/>
    </row>
    <row r="656" spans="10:10" x14ac:dyDescent="0.25">
      <c r="J656" s="33"/>
    </row>
    <row r="657" spans="10:10" x14ac:dyDescent="0.25">
      <c r="J657" s="33"/>
    </row>
    <row r="658" spans="10:10" x14ac:dyDescent="0.25">
      <c r="J658" s="33"/>
    </row>
    <row r="659" spans="10:10" x14ac:dyDescent="0.25">
      <c r="J659" s="33"/>
    </row>
    <row r="660" spans="10:10" x14ac:dyDescent="0.25">
      <c r="J660" s="33"/>
    </row>
    <row r="661" spans="10:10" x14ac:dyDescent="0.25">
      <c r="J661" s="33"/>
    </row>
    <row r="662" spans="10:10" x14ac:dyDescent="0.25">
      <c r="J662" s="33"/>
    </row>
    <row r="663" spans="10:10" x14ac:dyDescent="0.25">
      <c r="J663" s="33"/>
    </row>
    <row r="664" spans="10:10" x14ac:dyDescent="0.25">
      <c r="J664" s="33"/>
    </row>
    <row r="665" spans="10:10" x14ac:dyDescent="0.25">
      <c r="J665" s="33"/>
    </row>
    <row r="666" spans="10:10" x14ac:dyDescent="0.25">
      <c r="J666" s="33"/>
    </row>
    <row r="667" spans="10:10" x14ac:dyDescent="0.25">
      <c r="J667" s="33"/>
    </row>
    <row r="668" spans="10:10" x14ac:dyDescent="0.25">
      <c r="J668" s="33"/>
    </row>
    <row r="669" spans="10:10" x14ac:dyDescent="0.25">
      <c r="J669" s="33"/>
    </row>
    <row r="670" spans="10:10" x14ac:dyDescent="0.25">
      <c r="J670" s="33"/>
    </row>
    <row r="671" spans="10:10" x14ac:dyDescent="0.25">
      <c r="J671" s="33"/>
    </row>
    <row r="672" spans="10:10" x14ac:dyDescent="0.25">
      <c r="J672" s="33"/>
    </row>
    <row r="673" spans="10:10" x14ac:dyDescent="0.25">
      <c r="J673" s="33"/>
    </row>
    <row r="674" spans="10:10" x14ac:dyDescent="0.25">
      <c r="J674" s="33"/>
    </row>
    <row r="675" spans="10:10" x14ac:dyDescent="0.25">
      <c r="J675" s="33"/>
    </row>
    <row r="676" spans="10:10" x14ac:dyDescent="0.25">
      <c r="J676" s="33"/>
    </row>
    <row r="677" spans="10:10" x14ac:dyDescent="0.25">
      <c r="J677" s="33"/>
    </row>
    <row r="678" spans="10:10" x14ac:dyDescent="0.25">
      <c r="J678" s="33"/>
    </row>
    <row r="679" spans="10:10" x14ac:dyDescent="0.25">
      <c r="J679" s="33"/>
    </row>
    <row r="680" spans="10:10" x14ac:dyDescent="0.25">
      <c r="J680" s="33"/>
    </row>
    <row r="681" spans="10:10" x14ac:dyDescent="0.25">
      <c r="J681" s="33"/>
    </row>
    <row r="682" spans="10:10" x14ac:dyDescent="0.25">
      <c r="J682" s="33"/>
    </row>
    <row r="683" spans="10:10" x14ac:dyDescent="0.25">
      <c r="J683" s="33"/>
    </row>
    <row r="684" spans="10:10" x14ac:dyDescent="0.25">
      <c r="J684" s="33"/>
    </row>
    <row r="685" spans="10:10" x14ac:dyDescent="0.25">
      <c r="J685" s="33"/>
    </row>
    <row r="686" spans="10:10" x14ac:dyDescent="0.25">
      <c r="J686" s="33"/>
    </row>
    <row r="687" spans="10:10" x14ac:dyDescent="0.25">
      <c r="J687" s="33"/>
    </row>
    <row r="688" spans="10:10" x14ac:dyDescent="0.25">
      <c r="J688" s="33"/>
    </row>
    <row r="689" spans="10:10" x14ac:dyDescent="0.25">
      <c r="J689" s="33"/>
    </row>
    <row r="690" spans="10:10" x14ac:dyDescent="0.25">
      <c r="J690" s="33"/>
    </row>
    <row r="691" spans="10:10" x14ac:dyDescent="0.25">
      <c r="J691" s="33"/>
    </row>
    <row r="692" spans="10:10" x14ac:dyDescent="0.25">
      <c r="J692" s="33"/>
    </row>
    <row r="693" spans="10:10" x14ac:dyDescent="0.25">
      <c r="J693" s="33"/>
    </row>
    <row r="694" spans="10:10" x14ac:dyDescent="0.25">
      <c r="J694" s="33"/>
    </row>
    <row r="695" spans="10:10" x14ac:dyDescent="0.25">
      <c r="J695" s="33"/>
    </row>
    <row r="696" spans="10:10" x14ac:dyDescent="0.25">
      <c r="J696" s="33"/>
    </row>
    <row r="697" spans="10:10" x14ac:dyDescent="0.25">
      <c r="J697" s="33"/>
    </row>
    <row r="698" spans="10:10" x14ac:dyDescent="0.25">
      <c r="J698" s="33"/>
    </row>
    <row r="699" spans="10:10" x14ac:dyDescent="0.25">
      <c r="J699" s="33"/>
    </row>
    <row r="700" spans="10:10" x14ac:dyDescent="0.25">
      <c r="J700" s="33"/>
    </row>
    <row r="701" spans="10:10" x14ac:dyDescent="0.25">
      <c r="J701" s="33"/>
    </row>
    <row r="702" spans="10:10" x14ac:dyDescent="0.25">
      <c r="J702" s="33"/>
    </row>
    <row r="703" spans="10:10" x14ac:dyDescent="0.25">
      <c r="J703" s="33"/>
    </row>
    <row r="704" spans="10:10" x14ac:dyDescent="0.25">
      <c r="J704" s="33"/>
    </row>
    <row r="705" spans="10:10" x14ac:dyDescent="0.25">
      <c r="J705" s="33"/>
    </row>
    <row r="706" spans="10:10" x14ac:dyDescent="0.25">
      <c r="J706" s="33"/>
    </row>
    <row r="707" spans="10:10" x14ac:dyDescent="0.25">
      <c r="J707" s="33"/>
    </row>
    <row r="708" spans="10:10" x14ac:dyDescent="0.25">
      <c r="J708" s="33"/>
    </row>
    <row r="709" spans="10:10" x14ac:dyDescent="0.25">
      <c r="J709" s="33"/>
    </row>
    <row r="710" spans="10:10" x14ac:dyDescent="0.25">
      <c r="J710" s="33"/>
    </row>
    <row r="711" spans="10:10" x14ac:dyDescent="0.25">
      <c r="J711" s="33"/>
    </row>
    <row r="712" spans="10:10" x14ac:dyDescent="0.25">
      <c r="J712" s="33"/>
    </row>
    <row r="713" spans="10:10" x14ac:dyDescent="0.25">
      <c r="J713" s="33"/>
    </row>
    <row r="714" spans="10:10" x14ac:dyDescent="0.25">
      <c r="J714" s="33"/>
    </row>
    <row r="715" spans="10:10" x14ac:dyDescent="0.25">
      <c r="J715" s="33"/>
    </row>
    <row r="716" spans="10:10" x14ac:dyDescent="0.25">
      <c r="J716" s="33"/>
    </row>
    <row r="717" spans="10:10" x14ac:dyDescent="0.25">
      <c r="J717" s="33"/>
    </row>
    <row r="718" spans="10:10" x14ac:dyDescent="0.25">
      <c r="J718" s="33"/>
    </row>
    <row r="719" spans="10:10" x14ac:dyDescent="0.25">
      <c r="J719" s="33"/>
    </row>
    <row r="720" spans="10:10" x14ac:dyDescent="0.25">
      <c r="J720" s="33"/>
    </row>
    <row r="721" spans="10:10" x14ac:dyDescent="0.25">
      <c r="J721" s="33"/>
    </row>
    <row r="722" spans="10:10" x14ac:dyDescent="0.25">
      <c r="J722" s="33"/>
    </row>
    <row r="723" spans="10:10" x14ac:dyDescent="0.25">
      <c r="J723" s="33"/>
    </row>
    <row r="724" spans="10:10" x14ac:dyDescent="0.25">
      <c r="J724" s="33"/>
    </row>
    <row r="725" spans="10:10" x14ac:dyDescent="0.25">
      <c r="J725" s="33"/>
    </row>
    <row r="726" spans="10:10" x14ac:dyDescent="0.25">
      <c r="J726" s="33"/>
    </row>
    <row r="727" spans="10:10" x14ac:dyDescent="0.25">
      <c r="J727" s="33"/>
    </row>
    <row r="728" spans="10:10" x14ac:dyDescent="0.25">
      <c r="J728" s="33"/>
    </row>
    <row r="729" spans="10:10" x14ac:dyDescent="0.25">
      <c r="J729" s="33"/>
    </row>
    <row r="730" spans="10:10" x14ac:dyDescent="0.25">
      <c r="J730" s="33"/>
    </row>
    <row r="731" spans="10:10" x14ac:dyDescent="0.25">
      <c r="J731" s="33"/>
    </row>
    <row r="732" spans="10:10" x14ac:dyDescent="0.25">
      <c r="J732" s="33"/>
    </row>
    <row r="733" spans="10:10" x14ac:dyDescent="0.25">
      <c r="J733" s="33"/>
    </row>
    <row r="734" spans="10:10" x14ac:dyDescent="0.25">
      <c r="J734" s="33"/>
    </row>
    <row r="735" spans="10:10" x14ac:dyDescent="0.25">
      <c r="J735" s="33"/>
    </row>
    <row r="736" spans="10:10" x14ac:dyDescent="0.25">
      <c r="J736" s="33"/>
    </row>
    <row r="737" spans="10:10" x14ac:dyDescent="0.25">
      <c r="J737" s="33"/>
    </row>
    <row r="738" spans="10:10" x14ac:dyDescent="0.25">
      <c r="J738" s="33"/>
    </row>
    <row r="739" spans="10:10" x14ac:dyDescent="0.25">
      <c r="J739" s="33"/>
    </row>
    <row r="740" spans="10:10" x14ac:dyDescent="0.25">
      <c r="J740" s="33"/>
    </row>
    <row r="741" spans="10:10" x14ac:dyDescent="0.25">
      <c r="J741" s="33"/>
    </row>
    <row r="742" spans="10:10" x14ac:dyDescent="0.25">
      <c r="J742" s="33"/>
    </row>
    <row r="743" spans="10:10" x14ac:dyDescent="0.25">
      <c r="J743" s="33"/>
    </row>
    <row r="744" spans="10:10" x14ac:dyDescent="0.25">
      <c r="J744" s="33"/>
    </row>
    <row r="745" spans="10:10" x14ac:dyDescent="0.25">
      <c r="J745" s="33"/>
    </row>
    <row r="746" spans="10:10" x14ac:dyDescent="0.25">
      <c r="J746" s="33"/>
    </row>
    <row r="747" spans="10:10" x14ac:dyDescent="0.25">
      <c r="J747" s="33"/>
    </row>
    <row r="748" spans="10:10" x14ac:dyDescent="0.25">
      <c r="J748" s="33"/>
    </row>
    <row r="749" spans="10:10" x14ac:dyDescent="0.25">
      <c r="J749" s="33"/>
    </row>
    <row r="750" spans="10:10" x14ac:dyDescent="0.25">
      <c r="J750" s="33"/>
    </row>
    <row r="751" spans="10:10" x14ac:dyDescent="0.25">
      <c r="J751" s="33"/>
    </row>
    <row r="752" spans="10:10" x14ac:dyDescent="0.25">
      <c r="J752" s="33"/>
    </row>
    <row r="753" spans="10:10" x14ac:dyDescent="0.25">
      <c r="J753" s="33"/>
    </row>
    <row r="754" spans="10:10" x14ac:dyDescent="0.25">
      <c r="J754" s="33"/>
    </row>
    <row r="755" spans="10:10" x14ac:dyDescent="0.25">
      <c r="J755" s="33"/>
    </row>
    <row r="756" spans="10:10" x14ac:dyDescent="0.25">
      <c r="J756" s="33"/>
    </row>
    <row r="757" spans="10:10" x14ac:dyDescent="0.25">
      <c r="J757" s="33"/>
    </row>
    <row r="758" spans="10:10" x14ac:dyDescent="0.25">
      <c r="J758" s="33"/>
    </row>
    <row r="759" spans="10:10" x14ac:dyDescent="0.25">
      <c r="J759" s="33"/>
    </row>
    <row r="760" spans="10:10" x14ac:dyDescent="0.25">
      <c r="J760" s="33"/>
    </row>
    <row r="761" spans="10:10" x14ac:dyDescent="0.25">
      <c r="J761" s="33"/>
    </row>
    <row r="762" spans="10:10" x14ac:dyDescent="0.25">
      <c r="J762" s="33"/>
    </row>
    <row r="763" spans="10:10" x14ac:dyDescent="0.25">
      <c r="J763" s="33"/>
    </row>
    <row r="764" spans="10:10" x14ac:dyDescent="0.25">
      <c r="J764" s="33"/>
    </row>
    <row r="765" spans="10:10" x14ac:dyDescent="0.25">
      <c r="J765" s="33"/>
    </row>
    <row r="766" spans="10:10" x14ac:dyDescent="0.25">
      <c r="J766" s="33"/>
    </row>
    <row r="767" spans="10:10" x14ac:dyDescent="0.25">
      <c r="J767" s="33"/>
    </row>
    <row r="768" spans="10:10" x14ac:dyDescent="0.25">
      <c r="J768" s="33"/>
    </row>
    <row r="769" spans="10:10" x14ac:dyDescent="0.25">
      <c r="J769" s="33"/>
    </row>
    <row r="770" spans="10:10" x14ac:dyDescent="0.25">
      <c r="J770" s="33"/>
    </row>
    <row r="771" spans="10:10" x14ac:dyDescent="0.25">
      <c r="J771" s="33"/>
    </row>
    <row r="772" spans="10:10" x14ac:dyDescent="0.25">
      <c r="J772" s="33"/>
    </row>
    <row r="773" spans="10:10" x14ac:dyDescent="0.25">
      <c r="J773" s="33"/>
    </row>
    <row r="774" spans="10:10" x14ac:dyDescent="0.25">
      <c r="J774" s="33"/>
    </row>
    <row r="775" spans="10:10" x14ac:dyDescent="0.25">
      <c r="J775" s="33"/>
    </row>
    <row r="776" spans="10:10" x14ac:dyDescent="0.25">
      <c r="J776" s="33"/>
    </row>
    <row r="777" spans="10:10" x14ac:dyDescent="0.25">
      <c r="J777" s="33"/>
    </row>
    <row r="778" spans="10:10" x14ac:dyDescent="0.25">
      <c r="J778" s="33"/>
    </row>
    <row r="779" spans="10:10" x14ac:dyDescent="0.25">
      <c r="J779" s="33"/>
    </row>
    <row r="780" spans="10:10" x14ac:dyDescent="0.25">
      <c r="J780" s="33"/>
    </row>
    <row r="781" spans="10:10" x14ac:dyDescent="0.25">
      <c r="J781" s="33"/>
    </row>
    <row r="782" spans="10:10" x14ac:dyDescent="0.25">
      <c r="J782" s="33"/>
    </row>
    <row r="783" spans="10:10" x14ac:dyDescent="0.25">
      <c r="J783" s="33"/>
    </row>
    <row r="784" spans="10:10" x14ac:dyDescent="0.25">
      <c r="J784" s="33"/>
    </row>
    <row r="785" spans="10:10" x14ac:dyDescent="0.25">
      <c r="J785" s="33"/>
    </row>
    <row r="786" spans="10:10" x14ac:dyDescent="0.25">
      <c r="J786" s="33"/>
    </row>
    <row r="787" spans="10:10" x14ac:dyDescent="0.25">
      <c r="J787" s="33"/>
    </row>
    <row r="788" spans="10:10" x14ac:dyDescent="0.25">
      <c r="J788" s="33"/>
    </row>
    <row r="789" spans="10:10" x14ac:dyDescent="0.25">
      <c r="J789" s="33"/>
    </row>
    <row r="790" spans="10:10" x14ac:dyDescent="0.25">
      <c r="J790" s="33"/>
    </row>
    <row r="791" spans="10:10" x14ac:dyDescent="0.25">
      <c r="J791" s="33"/>
    </row>
    <row r="792" spans="10:10" x14ac:dyDescent="0.25">
      <c r="J792" s="33"/>
    </row>
    <row r="793" spans="10:10" x14ac:dyDescent="0.25">
      <c r="J793" s="33"/>
    </row>
    <row r="794" spans="10:10" x14ac:dyDescent="0.25">
      <c r="J794" s="33"/>
    </row>
    <row r="795" spans="10:10" x14ac:dyDescent="0.25">
      <c r="J795" s="33"/>
    </row>
    <row r="796" spans="10:10" x14ac:dyDescent="0.25">
      <c r="J796" s="33"/>
    </row>
    <row r="797" spans="10:10" x14ac:dyDescent="0.25">
      <c r="J797" s="33"/>
    </row>
    <row r="798" spans="10:10" x14ac:dyDescent="0.25">
      <c r="J798" s="33"/>
    </row>
    <row r="799" spans="10:10" x14ac:dyDescent="0.25">
      <c r="J799" s="33"/>
    </row>
    <row r="800" spans="10:10" x14ac:dyDescent="0.25">
      <c r="J800" s="33"/>
    </row>
    <row r="801" spans="10:10" x14ac:dyDescent="0.25">
      <c r="J801" s="33"/>
    </row>
    <row r="802" spans="10:10" x14ac:dyDescent="0.25">
      <c r="J802" s="33"/>
    </row>
    <row r="803" spans="10:10" x14ac:dyDescent="0.25">
      <c r="J803" s="33"/>
    </row>
    <row r="804" spans="10:10" x14ac:dyDescent="0.25">
      <c r="J804" s="33"/>
    </row>
    <row r="805" spans="10:10" x14ac:dyDescent="0.25">
      <c r="J805" s="33"/>
    </row>
    <row r="806" spans="10:10" x14ac:dyDescent="0.25">
      <c r="J806" s="33"/>
    </row>
    <row r="807" spans="10:10" x14ac:dyDescent="0.25">
      <c r="J807" s="33"/>
    </row>
    <row r="808" spans="10:10" x14ac:dyDescent="0.25">
      <c r="J808" s="33"/>
    </row>
    <row r="809" spans="10:10" x14ac:dyDescent="0.25">
      <c r="J809" s="33"/>
    </row>
    <row r="810" spans="10:10" x14ac:dyDescent="0.25">
      <c r="J810" s="33"/>
    </row>
    <row r="811" spans="10:10" x14ac:dyDescent="0.25">
      <c r="J811" s="33"/>
    </row>
    <row r="812" spans="10:10" x14ac:dyDescent="0.25">
      <c r="J812" s="33"/>
    </row>
    <row r="813" spans="10:10" x14ac:dyDescent="0.25">
      <c r="J813" s="33"/>
    </row>
    <row r="814" spans="10:10" x14ac:dyDescent="0.25">
      <c r="J814" s="33"/>
    </row>
    <row r="815" spans="10:10" x14ac:dyDescent="0.25">
      <c r="J815" s="33"/>
    </row>
    <row r="816" spans="10:10" x14ac:dyDescent="0.25">
      <c r="J816" s="33"/>
    </row>
    <row r="817" spans="10:10" x14ac:dyDescent="0.25">
      <c r="J817" s="33"/>
    </row>
    <row r="818" spans="10:10" x14ac:dyDescent="0.25">
      <c r="J818" s="33"/>
    </row>
    <row r="819" spans="10:10" x14ac:dyDescent="0.25">
      <c r="J819" s="33"/>
    </row>
    <row r="820" spans="10:10" x14ac:dyDescent="0.25">
      <c r="J820" s="33"/>
    </row>
    <row r="821" spans="10:10" x14ac:dyDescent="0.25">
      <c r="J821" s="33"/>
    </row>
    <row r="822" spans="10:10" x14ac:dyDescent="0.25">
      <c r="J822" s="33"/>
    </row>
    <row r="823" spans="10:10" x14ac:dyDescent="0.25">
      <c r="J823" s="33"/>
    </row>
    <row r="824" spans="10:10" x14ac:dyDescent="0.25">
      <c r="J824" s="33"/>
    </row>
    <row r="825" spans="10:10" x14ac:dyDescent="0.25">
      <c r="J825" s="33"/>
    </row>
    <row r="826" spans="10:10" x14ac:dyDescent="0.25">
      <c r="J826" s="33"/>
    </row>
    <row r="827" spans="10:10" x14ac:dyDescent="0.25">
      <c r="J827" s="33"/>
    </row>
    <row r="828" spans="10:10" x14ac:dyDescent="0.25">
      <c r="J828" s="33"/>
    </row>
    <row r="829" spans="10:10" x14ac:dyDescent="0.25">
      <c r="J829" s="33"/>
    </row>
    <row r="830" spans="10:10" x14ac:dyDescent="0.25">
      <c r="J830" s="33"/>
    </row>
    <row r="831" spans="10:10" x14ac:dyDescent="0.25">
      <c r="J831" s="33"/>
    </row>
    <row r="832" spans="10:10" x14ac:dyDescent="0.25">
      <c r="J832" s="33"/>
    </row>
    <row r="833" spans="10:10" x14ac:dyDescent="0.25">
      <c r="J833" s="33"/>
    </row>
    <row r="834" spans="10:10" x14ac:dyDescent="0.25">
      <c r="J834" s="33"/>
    </row>
    <row r="835" spans="10:10" x14ac:dyDescent="0.25">
      <c r="J835" s="33"/>
    </row>
    <row r="836" spans="10:10" x14ac:dyDescent="0.25">
      <c r="J836" s="33"/>
    </row>
    <row r="837" spans="10:10" x14ac:dyDescent="0.25">
      <c r="J837" s="33"/>
    </row>
    <row r="838" spans="10:10" x14ac:dyDescent="0.25">
      <c r="J838" s="33"/>
    </row>
    <row r="839" spans="10:10" x14ac:dyDescent="0.25">
      <c r="J839" s="33"/>
    </row>
    <row r="840" spans="10:10" x14ac:dyDescent="0.25">
      <c r="J840" s="33"/>
    </row>
    <row r="841" spans="10:10" x14ac:dyDescent="0.25">
      <c r="J841" s="33"/>
    </row>
    <row r="842" spans="10:10" x14ac:dyDescent="0.25">
      <c r="J842" s="33"/>
    </row>
    <row r="843" spans="10:10" x14ac:dyDescent="0.25">
      <c r="J843" s="33"/>
    </row>
    <row r="844" spans="10:10" x14ac:dyDescent="0.25">
      <c r="J844" s="33"/>
    </row>
    <row r="845" spans="10:10" x14ac:dyDescent="0.25">
      <c r="J845" s="33"/>
    </row>
    <row r="846" spans="10:10" x14ac:dyDescent="0.25">
      <c r="J846" s="33"/>
    </row>
    <row r="847" spans="10:10" x14ac:dyDescent="0.25">
      <c r="J847" s="33"/>
    </row>
    <row r="848" spans="10:10" x14ac:dyDescent="0.25">
      <c r="J848" s="33"/>
    </row>
    <row r="849" spans="10:10" x14ac:dyDescent="0.25">
      <c r="J849" s="33"/>
    </row>
    <row r="850" spans="10:10" x14ac:dyDescent="0.25">
      <c r="J850" s="33"/>
    </row>
    <row r="851" spans="10:10" x14ac:dyDescent="0.25">
      <c r="J851" s="33"/>
    </row>
    <row r="852" spans="10:10" x14ac:dyDescent="0.25">
      <c r="J852" s="33"/>
    </row>
    <row r="853" spans="10:10" x14ac:dyDescent="0.25">
      <c r="J853" s="33"/>
    </row>
    <row r="854" spans="10:10" x14ac:dyDescent="0.25">
      <c r="J854" s="33"/>
    </row>
    <row r="855" spans="10:10" x14ac:dyDescent="0.25">
      <c r="J855" s="33"/>
    </row>
    <row r="856" spans="10:10" x14ac:dyDescent="0.25">
      <c r="J856" s="33"/>
    </row>
    <row r="857" spans="10:10" x14ac:dyDescent="0.25">
      <c r="J857" s="33"/>
    </row>
    <row r="858" spans="10:10" x14ac:dyDescent="0.25">
      <c r="J858" s="33"/>
    </row>
    <row r="859" spans="10:10" x14ac:dyDescent="0.25">
      <c r="J859" s="33"/>
    </row>
    <row r="860" spans="10:10" x14ac:dyDescent="0.25">
      <c r="J860" s="33"/>
    </row>
    <row r="861" spans="10:10" x14ac:dyDescent="0.25">
      <c r="J861" s="33"/>
    </row>
    <row r="862" spans="10:10" x14ac:dyDescent="0.25">
      <c r="J862" s="33"/>
    </row>
    <row r="863" spans="10:10" x14ac:dyDescent="0.25">
      <c r="J863" s="33"/>
    </row>
    <row r="864" spans="10:10" x14ac:dyDescent="0.25">
      <c r="J864" s="33"/>
    </row>
  </sheetData>
  <mergeCells count="100">
    <mergeCell ref="C69:D69"/>
    <mergeCell ref="C64:H64"/>
    <mergeCell ref="C63:D63"/>
    <mergeCell ref="C70:D70"/>
    <mergeCell ref="F118:H118"/>
    <mergeCell ref="C105:E105"/>
    <mergeCell ref="F105:H105"/>
    <mergeCell ref="C107:E107"/>
    <mergeCell ref="F107:I107"/>
    <mergeCell ref="C81:D81"/>
    <mergeCell ref="C96:D96"/>
    <mergeCell ref="C122:E122"/>
    <mergeCell ref="C138:E138"/>
    <mergeCell ref="B77:B82"/>
    <mergeCell ref="C78:E78"/>
    <mergeCell ref="C79:G79"/>
    <mergeCell ref="C80:E80"/>
    <mergeCell ref="C109:E109"/>
    <mergeCell ref="C118:E118"/>
    <mergeCell ref="B93:B98"/>
    <mergeCell ref="B113:B125"/>
    <mergeCell ref="B100:B111"/>
    <mergeCell ref="L22:M22"/>
    <mergeCell ref="C40:E40"/>
    <mergeCell ref="F40:H40"/>
    <mergeCell ref="C42:E42"/>
    <mergeCell ref="F42:I42"/>
    <mergeCell ref="C71:D71"/>
    <mergeCell ref="C73:E73"/>
    <mergeCell ref="C142:I142"/>
    <mergeCell ref="C129:F129"/>
    <mergeCell ref="C124:D124"/>
    <mergeCell ref="C114:H114"/>
    <mergeCell ref="C99:G99"/>
    <mergeCell ref="C84:H84"/>
    <mergeCell ref="C91:G91"/>
    <mergeCell ref="C110:D110"/>
    <mergeCell ref="C101:H101"/>
    <mergeCell ref="C75:D75"/>
    <mergeCell ref="C94:D94"/>
    <mergeCell ref="C95:F95"/>
    <mergeCell ref="C120:E120"/>
    <mergeCell ref="F120:I120"/>
    <mergeCell ref="B63:B68"/>
    <mergeCell ref="C61:F61"/>
    <mergeCell ref="C57:D57"/>
    <mergeCell ref="C29:E29"/>
    <mergeCell ref="C34:E34"/>
    <mergeCell ref="C53:D53"/>
    <mergeCell ref="C54:H54"/>
    <mergeCell ref="B53:B56"/>
    <mergeCell ref="C60:E60"/>
    <mergeCell ref="C58:D58"/>
    <mergeCell ref="C36:H36"/>
    <mergeCell ref="C52:E52"/>
    <mergeCell ref="C51:F51"/>
    <mergeCell ref="C44:E44"/>
    <mergeCell ref="C49:E49"/>
    <mergeCell ref="C19:E19"/>
    <mergeCell ref="C17:E17"/>
    <mergeCell ref="F17:H17"/>
    <mergeCell ref="F18:H18"/>
    <mergeCell ref="G19:H19"/>
    <mergeCell ref="A4:A7"/>
    <mergeCell ref="B4:B7"/>
    <mergeCell ref="B12:B21"/>
    <mergeCell ref="C26:E26"/>
    <mergeCell ref="C12:H12"/>
    <mergeCell ref="A8:A11"/>
    <mergeCell ref="B8:B11"/>
    <mergeCell ref="C9:F9"/>
    <mergeCell ref="C4:G4"/>
    <mergeCell ref="C5:D5"/>
    <mergeCell ref="C6:G6"/>
    <mergeCell ref="C14:E14"/>
    <mergeCell ref="C16:E16"/>
    <mergeCell ref="C13:E13"/>
    <mergeCell ref="F14:H14"/>
    <mergeCell ref="F15:H15"/>
    <mergeCell ref="A1:K1"/>
    <mergeCell ref="J2:K2"/>
    <mergeCell ref="J3:K3"/>
    <mergeCell ref="C3:I3"/>
    <mergeCell ref="C2:I2"/>
    <mergeCell ref="A100:A111"/>
    <mergeCell ref="A113:A125"/>
    <mergeCell ref="A93:A95"/>
    <mergeCell ref="M25:N25"/>
    <mergeCell ref="A169:A170"/>
    <mergeCell ref="B157:B163"/>
    <mergeCell ref="E164:I164"/>
    <mergeCell ref="B165:B168"/>
    <mergeCell ref="A157:A163"/>
    <mergeCell ref="A130:A136"/>
    <mergeCell ref="B130:B136"/>
    <mergeCell ref="C151:E151"/>
    <mergeCell ref="C27:E27"/>
    <mergeCell ref="C47:F47"/>
    <mergeCell ref="C48:E48"/>
    <mergeCell ref="C33:E33"/>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EARTH CALCULATION</vt:lpstr>
      <vt:lpstr>ABSTRACT</vt:lpstr>
      <vt:lpstr>DETAILED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2020-07-27T16:03:07Z</dcterms:modified>
</cp:coreProperties>
</file>