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2120" windowHeight="8010" activeTab="1"/>
  </bookViews>
  <sheets>
    <sheet name="EARTH CALCULATION" sheetId="1" r:id="rId1"/>
    <sheet name="ABSTRACT" sheetId="2" r:id="rId2"/>
    <sheet name="DETAILED" sheetId="5" r:id="rId3"/>
  </sheets>
  <calcPr calcId="162913"/>
</workbook>
</file>

<file path=xl/calcChain.xml><?xml version="1.0" encoding="utf-8"?>
<calcChain xmlns="http://schemas.openxmlformats.org/spreadsheetml/2006/main">
  <c r="J137" i="5" l="1"/>
  <c r="J213" i="5"/>
  <c r="M199" i="5"/>
  <c r="E196" i="5"/>
  <c r="E159" i="5"/>
  <c r="E177" i="5" s="1"/>
  <c r="E151" i="5"/>
  <c r="E170" i="5" s="1"/>
  <c r="C125" i="5"/>
  <c r="E76" i="5"/>
  <c r="E66" i="5"/>
  <c r="H46" i="5"/>
  <c r="R40" i="5"/>
  <c r="C31" i="2" l="1"/>
  <c r="I238" i="5"/>
  <c r="H240" i="5" s="1"/>
  <c r="E243" i="5" s="1"/>
  <c r="H215" i="5"/>
  <c r="E218" i="5" s="1"/>
  <c r="J218" i="5" l="1"/>
  <c r="C211" i="5"/>
  <c r="F208" i="5"/>
  <c r="H227" i="5" l="1"/>
  <c r="H202" i="5"/>
  <c r="E211" i="5" s="1"/>
  <c r="J211" i="5" s="1"/>
  <c r="M226" i="5"/>
  <c r="E225" i="5"/>
  <c r="E179" i="5"/>
  <c r="E181" i="5" s="1"/>
  <c r="J181" i="5" s="1"/>
  <c r="E172" i="5"/>
  <c r="E174" i="5" s="1"/>
  <c r="J174" i="5" s="1"/>
  <c r="E161" i="5"/>
  <c r="E163" i="5" s="1"/>
  <c r="J163" i="5" s="1"/>
  <c r="E153" i="5"/>
  <c r="E155" i="5" s="1"/>
  <c r="J202" i="5" l="1"/>
  <c r="J220" i="5" s="1"/>
  <c r="C25" i="2" s="1"/>
  <c r="J183" i="5"/>
  <c r="E184" i="5" s="1"/>
  <c r="E130" i="5"/>
  <c r="C130" i="5"/>
  <c r="H109" i="5"/>
  <c r="H96" i="5"/>
  <c r="H130" i="5" l="1"/>
  <c r="H59" i="5"/>
  <c r="E57" i="5"/>
  <c r="H57" i="5" s="1"/>
  <c r="H58" i="5" s="1"/>
  <c r="H43" i="5"/>
  <c r="E41" i="5"/>
  <c r="H41" i="5" s="1"/>
  <c r="H42" i="5" s="1"/>
  <c r="H44" i="5" l="1"/>
  <c r="H60" i="5"/>
  <c r="H84" i="5"/>
  <c r="H81" i="5"/>
  <c r="E78" i="5"/>
  <c r="E80" i="5" s="1"/>
  <c r="H80" i="5" s="1"/>
  <c r="H72" i="5"/>
  <c r="J19" i="5"/>
  <c r="J10" i="5"/>
  <c r="H82" i="5" l="1"/>
  <c r="J301" i="5" l="1"/>
  <c r="C35" i="2" s="1"/>
  <c r="F35" i="2" s="1"/>
  <c r="J243" i="5" l="1"/>
  <c r="F31" i="2"/>
  <c r="H53" i="5" l="1"/>
  <c r="H36" i="5"/>
  <c r="J297" i="5" l="1"/>
  <c r="C33" i="2" s="1"/>
  <c r="F33" i="2" s="1"/>
  <c r="C63" i="1"/>
  <c r="D63" i="1"/>
  <c r="C64" i="1"/>
  <c r="D64" i="1"/>
  <c r="C65" i="1"/>
  <c r="D65" i="1"/>
  <c r="C57" i="1"/>
  <c r="D57" i="1"/>
  <c r="C58" i="1"/>
  <c r="D58" i="1"/>
  <c r="C59" i="1"/>
  <c r="D59" i="1"/>
  <c r="C60" i="1"/>
  <c r="D60" i="1"/>
  <c r="C61" i="1"/>
  <c r="D61" i="1"/>
  <c r="C62" i="1"/>
  <c r="D62" i="1"/>
  <c r="D56" i="1"/>
  <c r="C56" i="1"/>
  <c r="D55" i="1"/>
  <c r="C55" i="1"/>
  <c r="D54" i="1"/>
  <c r="C54" i="1"/>
  <c r="D53" i="1"/>
  <c r="C53" i="1"/>
  <c r="K52" i="1"/>
  <c r="K55" i="1" s="1"/>
  <c r="D52" i="1"/>
  <c r="C52" i="1"/>
  <c r="I51" i="1"/>
  <c r="J52" i="1" s="1"/>
  <c r="C28" i="2"/>
  <c r="F28" i="2" s="1"/>
  <c r="D27" i="1"/>
  <c r="D114" i="1" s="1"/>
  <c r="C10" i="1"/>
  <c r="D10" i="1"/>
  <c r="C8" i="1"/>
  <c r="D8" i="1"/>
  <c r="C9" i="1"/>
  <c r="D9" i="1"/>
  <c r="C236" i="5"/>
  <c r="E64" i="1" l="1"/>
  <c r="E59" i="1"/>
  <c r="E63" i="1"/>
  <c r="E56" i="1"/>
  <c r="L52" i="1"/>
  <c r="L55" i="1" s="1"/>
  <c r="E52" i="1"/>
  <c r="E54" i="1"/>
  <c r="E53" i="1"/>
  <c r="E55" i="1"/>
  <c r="E58" i="1"/>
  <c r="E60" i="1"/>
  <c r="E62" i="1"/>
  <c r="E65" i="1"/>
  <c r="E61" i="1"/>
  <c r="E57" i="1"/>
  <c r="D68" i="1"/>
  <c r="J27" i="1"/>
  <c r="E236" i="5"/>
  <c r="J236" i="5" s="1"/>
  <c r="E8" i="1"/>
  <c r="E10" i="1"/>
  <c r="E9" i="1"/>
  <c r="E68" i="1" l="1"/>
  <c r="I68" i="1" l="1"/>
  <c r="F72" i="1" s="1"/>
  <c r="J72" i="1" s="1"/>
  <c r="J75" i="1" s="1"/>
  <c r="E125" i="5"/>
  <c r="C51" i="5"/>
  <c r="E68" i="5"/>
  <c r="E71" i="5" s="1"/>
  <c r="E51" i="5"/>
  <c r="E33" i="5"/>
  <c r="J273" i="5" l="1"/>
  <c r="C29" i="2" s="1"/>
  <c r="F29" i="2" s="1"/>
  <c r="E228" i="5"/>
  <c r="J245" i="5" s="1"/>
  <c r="J249" i="5" s="1"/>
  <c r="J155" i="5"/>
  <c r="J165" i="5" s="1"/>
  <c r="C20" i="2" s="1"/>
  <c r="H125" i="5"/>
  <c r="H132" i="5" s="1"/>
  <c r="H135" i="5" s="1"/>
  <c r="J135" i="5" s="1"/>
  <c r="J139" i="5" s="1"/>
  <c r="C16" i="2" s="1"/>
  <c r="H71" i="5"/>
  <c r="H51" i="5"/>
  <c r="H52" i="5" s="1"/>
  <c r="H54" i="5" s="1"/>
  <c r="H62" i="5" s="1"/>
  <c r="J62" i="5" s="1"/>
  <c r="H33" i="5"/>
  <c r="H34" i="5" s="1"/>
  <c r="H37" i="5" s="1"/>
  <c r="H48" i="5" s="1"/>
  <c r="J48" i="5" s="1"/>
  <c r="E108" i="5" l="1"/>
  <c r="J108" i="5" s="1"/>
  <c r="C6" i="2"/>
  <c r="F6" i="2" s="1"/>
  <c r="E109" i="5"/>
  <c r="J109" i="5" s="1"/>
  <c r="C7" i="2"/>
  <c r="F7" i="2" s="1"/>
  <c r="H148" i="5"/>
  <c r="C18" i="2" s="1"/>
  <c r="F18" i="2" s="1"/>
  <c r="F16" i="2"/>
  <c r="H73" i="5"/>
  <c r="H86" i="5" s="1"/>
  <c r="J86" i="5" s="1"/>
  <c r="E231" i="5"/>
  <c r="F233" i="5" s="1"/>
  <c r="F25" i="2"/>
  <c r="H7" i="5"/>
  <c r="J7" i="5" s="1"/>
  <c r="C4" i="2" s="1"/>
  <c r="F4" i="2" s="1"/>
  <c r="F92" i="2"/>
  <c r="F91" i="2"/>
  <c r="F90" i="2"/>
  <c r="F89" i="2"/>
  <c r="F88" i="2"/>
  <c r="F87" i="2"/>
  <c r="F86" i="2"/>
  <c r="F85" i="2"/>
  <c r="C7" i="1"/>
  <c r="D7" i="1"/>
  <c r="C11" i="1"/>
  <c r="I104" i="1"/>
  <c r="I103" i="1"/>
  <c r="J103" i="1" s="1"/>
  <c r="I101" i="1"/>
  <c r="J102" i="1" s="1"/>
  <c r="C104" i="1"/>
  <c r="D103" i="1"/>
  <c r="C103" i="1"/>
  <c r="D102" i="1"/>
  <c r="C102" i="1"/>
  <c r="J110" i="5" l="1"/>
  <c r="H111" i="5" s="1"/>
  <c r="J111" i="5" s="1"/>
  <c r="C13" i="2" s="1"/>
  <c r="F13" i="2" s="1"/>
  <c r="E96" i="5"/>
  <c r="J96" i="5" s="1"/>
  <c r="J97" i="5" s="1"/>
  <c r="C8" i="2"/>
  <c r="F8" i="2" s="1"/>
  <c r="F20" i="2"/>
  <c r="F93" i="2"/>
  <c r="E7" i="1"/>
  <c r="J104" i="1"/>
  <c r="H102" i="1"/>
  <c r="E102" i="1"/>
  <c r="E103" i="1"/>
  <c r="H113" i="5" l="1"/>
  <c r="J113" i="5" s="1"/>
  <c r="C14" i="2" s="1"/>
  <c r="F14" i="2" s="1"/>
  <c r="H99" i="5"/>
  <c r="J100" i="5" s="1"/>
  <c r="C11" i="2" s="1"/>
  <c r="F11" i="2" s="1"/>
  <c r="H98" i="5"/>
  <c r="J98" i="5" s="1"/>
  <c r="C10" i="2" s="1"/>
  <c r="F10" i="2" s="1"/>
  <c r="K102" i="1"/>
  <c r="L102" i="1" s="1"/>
  <c r="H103" i="1"/>
  <c r="H104" i="1" s="1"/>
  <c r="A104" i="1" s="1"/>
  <c r="D104" i="1" s="1"/>
  <c r="H186" i="5"/>
  <c r="C22" i="2"/>
  <c r="I5" i="1"/>
  <c r="D6" i="1"/>
  <c r="C6" i="1"/>
  <c r="K103" i="1" l="1"/>
  <c r="L103" i="1" s="1"/>
  <c r="F22" i="2"/>
  <c r="C23" i="2"/>
  <c r="F23" i="2" s="1"/>
  <c r="E104" i="1"/>
  <c r="E105" i="1" s="1"/>
  <c r="D105" i="1"/>
  <c r="K104" i="1"/>
  <c r="L104" i="1" s="1"/>
  <c r="J6" i="1"/>
  <c r="E6" i="1"/>
  <c r="K105" i="1" l="1"/>
  <c r="L105" i="1"/>
  <c r="I107" i="1" s="1"/>
  <c r="E114" i="1" s="1"/>
  <c r="J114" i="1" l="1"/>
  <c r="D11" i="1"/>
  <c r="E11" i="1" s="1"/>
  <c r="E12" i="1" s="1"/>
  <c r="D12" i="1" l="1"/>
  <c r="K6" i="1"/>
  <c r="K9" i="1" s="1"/>
  <c r="L6" i="1" l="1"/>
  <c r="L9" i="1" s="1"/>
  <c r="I12" i="1" s="1"/>
  <c r="F25" i="1" s="1"/>
  <c r="J25" i="1" s="1"/>
  <c r="J28" i="1" s="1"/>
  <c r="F26" i="2" l="1"/>
  <c r="F36" i="2" s="1"/>
</calcChain>
</file>

<file path=xl/sharedStrings.xml><?xml version="1.0" encoding="utf-8"?>
<sst xmlns="http://schemas.openxmlformats.org/spreadsheetml/2006/main" count="529" uniqueCount="199">
  <si>
    <t>Pre work</t>
  </si>
  <si>
    <t>Post work</t>
  </si>
  <si>
    <t xml:space="preserve"> Sqm</t>
  </si>
  <si>
    <t>cum</t>
  </si>
  <si>
    <t>N/A =</t>
  </si>
  <si>
    <t>Cum</t>
  </si>
  <si>
    <t>m</t>
  </si>
  <si>
    <t>Sl. No. Code no.</t>
  </si>
  <si>
    <t>Item Descriptions</t>
  </si>
  <si>
    <t>Quantity</t>
  </si>
  <si>
    <t>Unit</t>
  </si>
  <si>
    <t>Rate (Tk.)</t>
  </si>
  <si>
    <t>Amount (Tk.)</t>
  </si>
  <si>
    <t>Sl. No.</t>
  </si>
  <si>
    <t xml:space="preserve">Description </t>
  </si>
  <si>
    <t>Measurement</t>
  </si>
  <si>
    <t>x</t>
  </si>
  <si>
    <t>Each</t>
  </si>
  <si>
    <t>Nos</t>
  </si>
  <si>
    <t>Total =</t>
  </si>
  <si>
    <t xml:space="preserve"> x</t>
  </si>
  <si>
    <t xml:space="preserve"> =</t>
  </si>
  <si>
    <t>Total=</t>
  </si>
  <si>
    <t>Kg</t>
  </si>
  <si>
    <t>M</t>
  </si>
  <si>
    <t>;</t>
  </si>
  <si>
    <t>Supplying, sizing and placing in position local hard wood bullah such as Sonali gul, Tetul, Jam etc. including all taxes and incidental charges (bullah measured at 1/3rd. length from thick end excluding the bark)
etc. complete as per direction of Engineer in charge.                       
40-680-20:Above  13  cm  to  15  cm</t>
  </si>
  <si>
    <r>
      <rPr>
        <u/>
        <sz val="9"/>
        <color rgb="FFFF0000"/>
        <rFont val="Arial"/>
        <family val="2"/>
      </rPr>
      <t>1</t>
    </r>
    <r>
      <rPr>
        <sz val="9"/>
        <color rgb="FFFF0000"/>
        <rFont val="Arial"/>
        <family val="2"/>
      </rPr>
      <t xml:space="preserve">
40-680
40-680-20
</t>
    </r>
  </si>
  <si>
    <t>Labour charge for driving local hard bullah such as Sonali gul, Tetul, Jam etc. bullah piles on dry land, by monkey hammer etc. complete including charges for all  quipments as per direction of Engineer in charge.                                                                                                        40-690-20:Above  13  cm  to  15  cm</t>
  </si>
  <si>
    <r>
      <rPr>
        <u/>
        <sz val="9"/>
        <color rgb="FFFF0000"/>
        <rFont val="Arial"/>
        <family val="2"/>
      </rPr>
      <t xml:space="preserve">
2</t>
    </r>
    <r>
      <rPr>
        <sz val="9"/>
        <color rgb="FFFF0000"/>
        <rFont val="Arial"/>
        <family val="2"/>
      </rPr>
      <t xml:space="preserve">
40-690
40-690-20
</t>
    </r>
  </si>
  <si>
    <t>Supplying, sizing and placing of barrack bamboo pins and stays of  diameter &gt;= 8.0 cm in position etc. complete as per direction of  Engineer in charge.
40-720-10 :Length: &gt;= 4.5 m to &lt;= 6.0 m.</t>
  </si>
  <si>
    <r>
      <t xml:space="preserve">
</t>
    </r>
    <r>
      <rPr>
        <u/>
        <sz val="9"/>
        <color rgb="FFFF0000"/>
        <rFont val="Arial"/>
        <family val="2"/>
      </rPr>
      <t>3</t>
    </r>
    <r>
      <rPr>
        <sz val="9"/>
        <color rgb="FFFF0000"/>
        <rFont val="Arial"/>
        <family val="2"/>
      </rPr>
      <t xml:space="preserve">
40-720
40-720-10</t>
    </r>
  </si>
  <si>
    <t>Labour charge for driving barrack bamboo pins of diameter &gt;= 8.0 cm, by hammer or monkey hammer, as per direction of Engineer in charge.                                                                                                     
40-730-10:.&gt;= 1.50 m to &lt;= 2.0 m drive, on dry land.</t>
  </si>
  <si>
    <r>
      <rPr>
        <u/>
        <sz val="9"/>
        <color rgb="FFC00000"/>
        <rFont val="Arial"/>
        <family val="2"/>
      </rPr>
      <t xml:space="preserve">
4</t>
    </r>
    <r>
      <rPr>
        <sz val="9"/>
        <color rgb="FFC00000"/>
        <rFont val="Arial"/>
        <family val="2"/>
      </rPr>
      <t xml:space="preserve">
40-730
40-730-10</t>
    </r>
  </si>
  <si>
    <t>Supplying, fitting and fixing of half sawn local hard wood walling pieces, fitted with 20mm. dia bolts and nuts at 1.0m c/c etc. complete as per directoin of Engineer in charge:                                                                                   
40-710-10: 15  cm  to  18  cm  dia</t>
  </si>
  <si>
    <t>5
40-710</t>
  </si>
  <si>
    <t>[For Emergency Work]
Supplying and filling empty gunny/synthetic bags as approved in design &amp; drawing with sand/ earth available at site sewing the end
with sutly, including carrying and placing in position within the site  with supply of all materials as per direction of Engineer in charge.
40-650-30: Capacity : 50 kg (Synthetic bag)</t>
  </si>
  <si>
    <r>
      <rPr>
        <u/>
        <sz val="9"/>
        <color rgb="FFC00000"/>
        <rFont val="Arial"/>
        <family val="2"/>
      </rPr>
      <t xml:space="preserve">
6</t>
    </r>
    <r>
      <rPr>
        <sz val="9"/>
        <color rgb="FFC00000"/>
        <rFont val="Arial"/>
        <family val="2"/>
      </rPr>
      <t xml:space="preserve">
40-650
40-650-30</t>
    </r>
  </si>
  <si>
    <t>M.S Work for reinforcement with Standard deformed bar fy=300 N/mm^2 in RCC works including local handling, cutting,
forging,bending,cleaning and fabrication with supply of deformed M.S. bar in different sizes and bending with 22 to 18 gages G.I. wire etc. complete including the cost of all materials as per direction of Engineer in charge.           
76-115-20:  8mm dia to 30mm dia</t>
  </si>
  <si>
    <r>
      <rPr>
        <u/>
        <sz val="9"/>
        <color rgb="FFC00000"/>
        <rFont val="Arial"/>
        <family val="2"/>
      </rPr>
      <t>7</t>
    </r>
    <r>
      <rPr>
        <sz val="9"/>
        <color rgb="FFC00000"/>
        <rFont val="Arial"/>
        <family val="2"/>
      </rPr>
      <t xml:space="preserve">
76-115
76-115-20
</t>
    </r>
  </si>
  <si>
    <t>Earth work by manual labour in constructing/ resectioning of embankment/ canal bank/ road etc. with clayey soil(minimum 30% clay, 0-40% silt and 0-30% sand) within the initial lead of 30m, and all lifts including throwing the spoils to profiles in layers not exceeding 150mm in thickness, clod breaking upto a maximum size of  100mm, benching the side slopes, stripping/ ploughing the base of embankment and borrow pit area, dug bailing, cutting trees upto 200mm girth, with uprooting stumps, clearing jungles, bailing out water, rough dressing and 150mm cambering at the centre of the crest etc. complete as per specification and direction of Engineer in charge.
16-110-10 : 0 to 3 m height.</t>
  </si>
  <si>
    <r>
      <rPr>
        <u/>
        <sz val="9"/>
        <color rgb="FFC00000"/>
        <rFont val="Arial"/>
        <family val="2"/>
      </rPr>
      <t>8</t>
    </r>
    <r>
      <rPr>
        <sz val="9"/>
        <color rgb="FFC00000"/>
        <rFont val="Arial"/>
        <family val="2"/>
      </rPr>
      <t xml:space="preserve">
16-110
16-110-10</t>
    </r>
  </si>
  <si>
    <t xml:space="preserve">Abstract cost of Estimate for Emergency temporary protective work at left bank of Mongla - Ghasiakhali Channel from km 0.600 to km 0.700 = 100m to protect Rampal Upazila Council and adjacent area in Upazila Rampal, Dist. Bagerhat  under NDR Budget under Bagerhat O&amp;M Division, BWDB, Bagerhat, during the year  2019-2020. </t>
  </si>
  <si>
    <t>1/                                                 04-180</t>
  </si>
  <si>
    <t>Site preparation by manually removing all miscellaneous objectional materials from entire site and removing soil upto 15cm depth including uprooting stumps, jungle clearing, levelling dressing etc. complete as per direction of Engineer in charge.</t>
  </si>
  <si>
    <t>sqm</t>
  </si>
  <si>
    <t>Area =</t>
  </si>
  <si>
    <r>
      <rPr>
        <u/>
        <sz val="9"/>
        <rFont val="Arial"/>
        <family val="2"/>
      </rPr>
      <t>1</t>
    </r>
    <r>
      <rPr>
        <sz val="9"/>
        <rFont val="Arial"/>
        <family val="2"/>
      </rPr>
      <t xml:space="preserve">
04-180
</t>
    </r>
  </si>
  <si>
    <t xml:space="preserve">Manufacturing and supplying C.C. blocks in leanest mix. 1:2:4 with cement, sand (FM&gt;=2.0) and Stone Chips (40mm down graded) to attain a 28 days cylinder strength of 18 N/mm² including grading, washing stone chips, mixing, laying in forms, onsolidation, curing for at least 21 days, including preparation of platform, shuttering and stacking in measurable stacks etc.  omplete including supply of all materials (steel shutter to be used) as per direction of Engineer in charge.
</t>
  </si>
  <si>
    <t>A) 40-230-25</t>
  </si>
  <si>
    <t>Block Size: 45cmx45cmx45cm.</t>
  </si>
  <si>
    <t>per cum</t>
  </si>
  <si>
    <t xml:space="preserve"> 60 % of</t>
  </si>
  <si>
    <t>Per block volume =</t>
  </si>
  <si>
    <t>No of block =</t>
  </si>
  <si>
    <t>Manufacturing and supplying C.C. blocks in leanest mix. 1:2:4 with cement, sand (FM&gt;=2.0) and Stone Chips (40mm down graded) to attain a 28 days cylinder strength of 18 N/mm² including grading, washing stone chips, mixing, laying in forms, onsolidation, curing for at least 21 days, including preparation of platform, shuttering and stacking in measurable stacks etc.  omplete including supply of all materials (steel shutter to be used) as per direction of Engineer in charge.</t>
  </si>
  <si>
    <t xml:space="preserve"> 40 % of</t>
  </si>
  <si>
    <t>B) 40-230-45</t>
  </si>
  <si>
    <t>Block Size: 35cmx35cmx35cm.</t>
  </si>
  <si>
    <t>Slope =</t>
  </si>
  <si>
    <t>Top width =</t>
  </si>
  <si>
    <t>Within 200 m.</t>
  </si>
  <si>
    <t>A) 40-270-10</t>
  </si>
  <si>
    <t>45x45x45=</t>
  </si>
  <si>
    <t>35x35x35=</t>
  </si>
  <si>
    <t>B) 40-270-20</t>
  </si>
  <si>
    <t>200 m to 500 m.</t>
  </si>
  <si>
    <t>B) 40-280-20</t>
  </si>
  <si>
    <t>Volume =</t>
  </si>
  <si>
    <t>Length =</t>
  </si>
  <si>
    <t>"[Dumping with Barge &amp; Total Station]
Filling and dumping of geo-textile bags of different sizes and capacity at project/work site, protecting from UV ray or any other damages,
filling with sand (dry and minimum 80% sand must be retained on sieve no 100), sewing along one transverse (top) side after filling, staking in measurable/countable stakes, marking with synthetic enamel paint during counting, dumping from properly positioned and anchored flat top barge/pontoon over an area as per drawing,
maintaining &amp; recording the dumping position of the barge/pontoon uning total station including loading, unloading, sequential piling of geo-bags on the dumping edge of barge/pontoon, cost of all materials &amp; equipments and its mobilization, labour, incidental charges, etc. complete as per technical specification, approved design and direction of Engineer in charge.
[fill volume and weight will be measured after filling with dry sand]"</t>
  </si>
  <si>
    <t>Quantity same as geo-bag =</t>
  </si>
  <si>
    <t>Supplying and laying sand as filter layers as per specific size ranges
and gradation including preparation of surface, compacting in layer
etc. complete with supply of all materials and as per direction of
Engineer in charge.</t>
  </si>
  <si>
    <t>40-550-30</t>
  </si>
  <si>
    <t>FM : 1.0 to 1.5</t>
  </si>
  <si>
    <t>Supplying and laying sand as filter layers as per specific size ranges and gradation including preparation of surface, compacting in layer
etc. complete with supply of all materials and as per direction of Engineer in charge.</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</si>
  <si>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t>
  </si>
  <si>
    <t>Well graded between 40mm to 20mm size.</t>
  </si>
  <si>
    <t>Well graded between 20mm to 5mm size.
(Combination of sub-item 10 &amp; 30 or 20 &amp; 30 shall be used)</t>
  </si>
  <si>
    <t>A)40-520-20</t>
  </si>
  <si>
    <t>B)40-520-30</t>
  </si>
  <si>
    <t>same as quantity =</t>
  </si>
  <si>
    <t>40-500-40</t>
  </si>
  <si>
    <t>Mass =&gt;400 gm/m², thickness(Under 2 kpa pressure) =&gt;3.00 mm,
EoS&lt;=0.08mm, strip tensile strength =&gt;23 kn/m, grab strength
=&gt;1500 N, CBR puncture resistance =&gt;3800 N</t>
  </si>
  <si>
    <t>Mass =&gt;400 gm/m², thickness(Under 2 kpa pressure) =&gt;3.00 mm, EoS&lt;=0.08mm, strip tensile strength =&gt;23 kn/m, grab strength
=&gt;1500 N, CBR puncture resistance =&gt;3800 N.</t>
  </si>
  <si>
    <t>Lapping</t>
  </si>
  <si>
    <t>Roll =</t>
  </si>
  <si>
    <t>No of part =</t>
  </si>
  <si>
    <t>Earth work in cutting and filling of eroded bank of river, channel etc. to design slope, including levelling, dressing and compacting the earth in 150mm layers and preparation of the base for bank protection work
and use the excess material for filling the ditches on the bank within 50 m or specified in the drawing, if no ditches to be filled then excess material shall be disposed of at least 100 m from the bank line on C/S etc. complete as per direction of Engineer in charge.</t>
  </si>
  <si>
    <t>Vol =</t>
  </si>
  <si>
    <t>Toe portion</t>
  </si>
  <si>
    <t>As per attached calculation sheet =</t>
  </si>
  <si>
    <t xml:space="preserve">Earth work in cutting and filling of eroded bank of river, channel etc. to design slope, including levelling, dressing and compacting the earth
in 150mm layers and preparation of the base for bank protection work and use the excess material for filling the ditches on the bank within 50 m or specified in the drawing, if no ditches to be filled then excess material shall be disposed of at least 100 m from the bank line on C/S etc. complete as per direction of Engineer in charge. </t>
  </si>
  <si>
    <t>Vol</t>
  </si>
  <si>
    <t>Site office of minimum 38 sqm plinth area.</t>
  </si>
  <si>
    <t>Erection and maintenance of site office and removal of the same after completion of work as per approved plans &amp; drawings for the use of the Engineer-in-charge &amp; his staff, Task force and field laboratory
with adequate foundation, brick walls, acceptable outside &amp; inside wall surface, concrete floor with floor tiles, false ceiling of gypsum board, windows are to be glazed &amp; provided with steel grill &amp; screen/blinds, doors with approved locks, furniture &amp; fittings of approved quality, equipment &amp; plant of approved quality, electricity, running water, sewerage, security fencing, 5 KVA stand-bye generator, IBM compatible PC with monitor, uninterruptible power supply (UPS), LaserJet printer (minimum 25
ppm), first aid-box, safety helmet, level/theodolite/EDM, consumables, stationeries, day &amp; night guards &amp; a tea boy and site office shall be ready for occupation by the Engineer-in-charge
within 28 days of commencement of work, etc. complete as per direction of Engineer-in-charge. 
(This is a time related item; proportionate payment for this item shall
be made distributing in each bill on the basis of percentage progress of
the whole works under contract)</t>
  </si>
  <si>
    <t>No of site office =</t>
  </si>
  <si>
    <t>Erection and maintenance of site office and removal of the same after completion of work as per approved plans &amp; drawings for the use of the Engineer-in-charge &amp; his staff, Task force and field laboratory with adequate foundation, brick walls, acceptable outside &amp; inside wall surface, concrete floor with floor tiles, false ceiling of gypsum board, windows are to be glazed &amp; provided with steel grill &amp; screen/blinds, doors with approved locks, furniture &amp; fittings of approved quality, equipment &amp; plant of approved quality, electricity, running water, sewerage, security fencing, 5 KVA stand-bye generator, IBM compatible PC with monitor, uninterruptible power supply (UPS), LaserJet printer (minimum 25
ppm), first aid-box, safety helmet, level/theodolite/EDM, consumables, stationeries, day &amp; night guards &amp; a tea boy and site office shall be ready for occupation by the Engineer-in-charge
within 28 days of commencement of work, etc. complete as per direction of Engineer-in-charge. 
(This is a time related item; proportionate payment for this item shall
be made distributing in each bill on the basis of percentage progress of
the whole works under contract)</t>
  </si>
  <si>
    <t>Temporary lease of land for 1 (one) year with necessary compensation</t>
  </si>
  <si>
    <t>Total</t>
  </si>
  <si>
    <t>Earth Calculation for Protective work along the Right Bank of Boleswar River from km 22.200 to km 25.300 ; Total = 3.100 km Gabtola to Bogi under Polder No. 35/1,  Upazila - Morrelganj, District- Bagerhat under Bagerhat O&amp;M Division, BWDB, Bagerhat.</t>
  </si>
  <si>
    <t>Synthetic bag/Ganny bag</t>
  </si>
  <si>
    <t>No of bag</t>
  </si>
  <si>
    <t>cum per bag</t>
  </si>
  <si>
    <t>For guide portion</t>
  </si>
  <si>
    <t>"Filling and placing of geo-textile bags of different sizes and capacity
at project/work site, filling with sand (dry and minimum 80% sand
must be retained on sieve no 100), sewing along one transverse (top)
side after filling sand, staking in measurable/countable stakes, marking with synthetic enamel paint during counting and placing in position as per drawing including levelling, dressing, preparation of base, cost of all materials &amp; equipments and its mobilization, labour, incidental charges etc complete as per technical specification, approved design
and direction of Engineer in charge.
[fill volume and weight will be measured after filling with dry sand]"</t>
  </si>
  <si>
    <t>Supplying of geo-textile bags (empty) of different sizes and capacity at project/work site, making the bag with standard Geo-Textile fabric (100% Polypropylene Fabric, mass&gt;= 400gm/m², unit weight : 855 Kg/m3 to 946 Kg/m3, EOS&lt;=0.075 mm) and sewing in accordance with the detailed drawing and Technical Specifications included in the Tender Document and Schedule of Rates of BWDB, protecting the geo-textile bags form UV ray or any other damages including cost of all materials, labours, incidental charges etc. complete as per direction of Engineer in charge.</t>
  </si>
  <si>
    <t>A) 40-290-10</t>
  </si>
  <si>
    <t>B) 40-290-20</t>
  </si>
  <si>
    <t>Dumping work of Hard rock/ stone/ boulders/C.C blocks/brick blocks/sand cement blocks over a uniform area from properly
positioned by engine boat upto an accuracy of 10cm monitoring with Total Station. The dumping area to be determined by conducting
bathymetric survey, furnishing topographic site plan, cross section, dumping alignment, providing location of benchmark and stake at
batches of dumping activity, doing by a river survey team ( including
survey manager, hydrographic surveyor, Auto cad operator, etc.) with
total station. Sequential stacking of Hard rock/ stone/ boulders/C.C
blocks/brick blocks/sand cement blocks on the engine boat, carrying
the Hard rock/ stone/ boulders/C.C blocks/brick blocks/sand cement
blocks to dumping area and dumping the block from the boat by
manual labour or any other means, all materials &amp; charges etc.
complete as per direction of engineer in charge, specification and
design.</t>
  </si>
  <si>
    <t>70 % of =</t>
  </si>
  <si>
    <t>30% of =</t>
  </si>
  <si>
    <t xml:space="preserve">River Morphological Data Collection/Bathametric and river bank topograpy Survey </t>
  </si>
  <si>
    <t>10-140-40</t>
  </si>
  <si>
    <t>61 m to 100m</t>
  </si>
  <si>
    <t>Erection of bamboo profile with full bamboo posts and pegs not less than 60mm in diameter and coir strings etc. complete as per direction
of Engineer in charge.</t>
  </si>
  <si>
    <t>2/                                                 04-180</t>
  </si>
  <si>
    <t>No of profile =</t>
  </si>
  <si>
    <t>3/                                                 04-120</t>
  </si>
  <si>
    <t>Construction of B.M. Pillars at site with first class bricks in cement mortar (1:4) of size 38cmx38cmx75cm on cement concrete (1:2:4)
base of size 50cmx50cmx7.5cm with 12mm thick cement plastering (1:2) on exposed surfaces of pillar and cement mortar on top (1:2), with inscription of "BWDB" with 25cm of the pillar below ground level etc. complete including ramming the backfill and the cost of all
materials as per direction of Engineer in charg</t>
  </si>
  <si>
    <t>No of BM Piller</t>
  </si>
  <si>
    <t xml:space="preserve">4/                    40-230                         </t>
  </si>
  <si>
    <t>5/                                          40-270</t>
  </si>
  <si>
    <t>Dumping work of Hard rock/ stone/ boulders/C.C blocks/brick
blocks/sand cement blocks over a uniform area from properly
positioned by engine boat upto an accuracy of 10cm monitoring with
Total Station. The dumping area to be determined by conducting
bathymetric survey, furnishing topographic site plan, cross section, dumping alignment, providing location of benchmark and stake at
batches of dumping activity, doing by a river survey team ( including
survey manager, hydrographic surveyor, Auto cad operator, etc.) with
total station. Sequential stacking of Hard rock/ stone/ boulders/C.C
blocks/brick blocks/sand cement blocks on the engine boat, carrying
the Hard rock/ stone/ boulders/C.C blocks/brick blocks/sand cement
blocks to dumping area and dumping the block from the boat by
manual labour or any other means, all materials &amp; charges etc.
complete as per direction of engineer in charge, specification and
design.</t>
  </si>
  <si>
    <t>6/                                          40-290</t>
  </si>
  <si>
    <t>7/                                         40-320</t>
  </si>
  <si>
    <t>8/                   40-330</t>
  </si>
  <si>
    <r>
      <rPr>
        <u/>
        <sz val="9"/>
        <rFont val="Times New Roman"/>
        <family val="1"/>
      </rPr>
      <t xml:space="preserve">9
</t>
    </r>
    <r>
      <rPr>
        <sz val="9"/>
        <rFont val="Times New Roman"/>
        <family val="1"/>
      </rPr>
      <t xml:space="preserve">40-550
</t>
    </r>
  </si>
  <si>
    <r>
      <rPr>
        <u/>
        <sz val="9"/>
        <rFont val="Times New Roman"/>
        <family val="1"/>
      </rPr>
      <t xml:space="preserve">10
</t>
    </r>
    <r>
      <rPr>
        <sz val="9"/>
        <rFont val="Times New Roman"/>
        <family val="1"/>
      </rPr>
      <t xml:space="preserve">40-520
</t>
    </r>
  </si>
  <si>
    <r>
      <rPr>
        <u/>
        <sz val="9"/>
        <rFont val="Times New Roman"/>
        <family val="1"/>
      </rPr>
      <t xml:space="preserve">11
</t>
    </r>
    <r>
      <rPr>
        <sz val="9"/>
        <rFont val="Times New Roman"/>
        <family val="1"/>
      </rPr>
      <t xml:space="preserve">40-500
</t>
    </r>
  </si>
  <si>
    <r>
      <rPr>
        <u/>
        <sz val="9"/>
        <rFont val="Times New Roman"/>
        <family val="1"/>
      </rPr>
      <t xml:space="preserve">12
</t>
    </r>
    <r>
      <rPr>
        <sz val="9"/>
        <rFont val="Times New Roman"/>
        <family val="1"/>
      </rPr>
      <t xml:space="preserve">40-920
</t>
    </r>
  </si>
  <si>
    <r>
      <rPr>
        <u/>
        <sz val="9"/>
        <rFont val="Times New Roman"/>
        <family val="1"/>
      </rPr>
      <t xml:space="preserve">15
</t>
    </r>
    <r>
      <rPr>
        <sz val="9"/>
        <rFont val="Times New Roman"/>
        <family val="1"/>
      </rPr>
      <t xml:space="preserve">4-700
</t>
    </r>
  </si>
  <si>
    <t xml:space="preserve">16
4-710          </t>
  </si>
  <si>
    <t xml:space="preserve">17
10-140       </t>
  </si>
  <si>
    <t>4-700-10</t>
  </si>
  <si>
    <t>Total No of block =</t>
  </si>
  <si>
    <t>70% of  =</t>
  </si>
  <si>
    <t xml:space="preserve">Over lapping Vertical </t>
  </si>
  <si>
    <t>23/                       40-350</t>
  </si>
  <si>
    <t>28-120-20</t>
  </si>
  <si>
    <t>With 25mm down graded stone chips.</t>
  </si>
  <si>
    <t>Block Size: 40cmx40cmx20cm.</t>
  </si>
  <si>
    <t>Chainage km 0.00 to chainage km 2.00</t>
  </si>
  <si>
    <t xml:space="preserve">Surface Area of a block </t>
  </si>
  <si>
    <t>Chainage km. 2.00 to km 4.50</t>
  </si>
  <si>
    <t>Top width</t>
  </si>
  <si>
    <t>Slope</t>
  </si>
  <si>
    <t xml:space="preserve">Edging block </t>
  </si>
  <si>
    <t>÷</t>
  </si>
  <si>
    <t>nos</t>
  </si>
  <si>
    <t>Total no. of block</t>
  </si>
  <si>
    <t>key portion</t>
  </si>
  <si>
    <t>C) 40-230-40</t>
  </si>
  <si>
    <t>Labour charge for protective works in laying CC blocks of different sizes including preparation of base, watering and ramming of base etc. complete as per direction of Engineer in charge.</t>
  </si>
  <si>
    <t>40x40x20</t>
  </si>
  <si>
    <t>40-320-15</t>
  </si>
  <si>
    <t>Geo-bag; inner size:1100mmx850mm, outer size:1150mmx900mm,
geo-fabric th.=&gt;3.0mm, Fill Vol: 0.1333cum; wt: 200kg</t>
  </si>
  <si>
    <t>Chainage km. 2.00 to km. 4.50</t>
  </si>
  <si>
    <t xml:space="preserve"> @ 0.1333 cum per bag</t>
  </si>
  <si>
    <t>Geo-bag; inner size:1100mmx850mm, outer size:1150mmx900mm,,
Fill Vol: 0.1333cum; wt: 200kg</t>
  </si>
  <si>
    <t>40-330-15</t>
  </si>
  <si>
    <t>Chainage km 2.00 to chainage km 4.50</t>
  </si>
  <si>
    <t>50% of</t>
  </si>
  <si>
    <t>Total length</t>
  </si>
  <si>
    <t>0.2+0.2+1.2+5.59+0.45+1.35+1=</t>
  </si>
  <si>
    <t>Number of vertical joint</t>
  </si>
  <si>
    <t xml:space="preserve">Number of cut piece in one 100 m geo textile  </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</si>
  <si>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</si>
  <si>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t>
  </si>
  <si>
    <t>Temporary lease of land for 1 (one) year with necessary compensation for crops or this installation on land for site office, material yard, casting yard, staking yard etc. complete as per direction of Engineer in charge</t>
  </si>
  <si>
    <t>Supplying of geo-textile bags (empty) of different sizes and capacity at project/work site, making the bag with standard Geo-Textile fabric (100% Polypropylene Fabric, mass&gt;= 400gm/m², unit weight : 855
Kg/m3 to 946 Kg/m3,  OS&lt;=0.075 mm) and sewing in accordance with the detailed drawing and Technical Specifications included in the
Tender Document and Schedule of Rates of BWDB, protecting the geo-textile bags form UV ray or any other damages including cost of all materials, labours, incidental charges etc. complete as per direction of Engineer in charge.
.</t>
  </si>
  <si>
    <t>Geo-bag;                                  inner size:1100mmx850mm,            outer size:1150mmx900mm,
geo-fabric th.=&gt;3.0mm, Fill Vol: 0.1333cum; wt: 200kg</t>
  </si>
  <si>
    <t>Cement concrete work in leanest mix. 1:3:6 with sand of FM&gt;=1.5, in foundation or floor including breaking, screening, grading and washing aggregates with clear water, mixing, laying in position, consolidation to levels, curing, including supply of all materials,excluding the cost of formworks etc. complete as per direction of Engineer in charge.</t>
  </si>
  <si>
    <t>27                      28-120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</si>
  <si>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t>
  </si>
  <si>
    <t>Abstract cost of Rehabilitation of protective work along the right bank of Panguchi river, Total length=0.962km at morrelganj bazar area,  Upazila - Morrelganj, District- Bagerhat under Bagerhat O&amp;M Division, BWDB, Bagerhat.</t>
  </si>
  <si>
    <t>Detailed  Abstract cost of Rehabilitation of protective work along the right bank of Panguchi river, Total length=0.962km at morrelganj bazar area,  Upazila - Morrelganj, District- Bagerhat under Bagerhat O&amp;M Division, BWDB, Bagerhat.</t>
  </si>
  <si>
    <t xml:space="preserve">Ch. 0.00 to Ch. 0.141 </t>
  </si>
  <si>
    <t xml:space="preserve">Ch.0.651 to Ch. 0.921 </t>
  </si>
  <si>
    <t>962/0.45</t>
  </si>
  <si>
    <t>Chainage km. 0.00 to km. 0.141</t>
  </si>
  <si>
    <t>100/11.11</t>
  </si>
  <si>
    <t>40-350-15</t>
  </si>
  <si>
    <t xml:space="preserve">2
40-230
</t>
  </si>
  <si>
    <t xml:space="preserve">3
40-270
</t>
  </si>
  <si>
    <t xml:space="preserve">4
40-290
</t>
  </si>
  <si>
    <t>5
40-320</t>
  </si>
  <si>
    <r>
      <rPr>
        <u/>
        <sz val="9"/>
        <rFont val="Arial"/>
        <family val="2"/>
      </rPr>
      <t xml:space="preserve">
6</t>
    </r>
    <r>
      <rPr>
        <sz val="9"/>
        <rFont val="Arial"/>
        <family val="2"/>
      </rPr>
      <t xml:space="preserve">
40-330
</t>
    </r>
  </si>
  <si>
    <r>
      <rPr>
        <u/>
        <sz val="9"/>
        <rFont val="Arial"/>
        <family val="2"/>
      </rPr>
      <t xml:space="preserve">
7</t>
    </r>
    <r>
      <rPr>
        <sz val="9"/>
        <rFont val="Arial"/>
        <family val="2"/>
      </rPr>
      <t xml:space="preserve">
40-550
</t>
    </r>
  </si>
  <si>
    <r>
      <rPr>
        <u/>
        <sz val="9"/>
        <rFont val="Arial"/>
        <family val="2"/>
      </rPr>
      <t xml:space="preserve">
8</t>
    </r>
    <r>
      <rPr>
        <sz val="9"/>
        <rFont val="Arial"/>
        <family val="2"/>
      </rPr>
      <t xml:space="preserve">
40-520
</t>
    </r>
  </si>
  <si>
    <r>
      <rPr>
        <u/>
        <sz val="9"/>
        <rFont val="Arial"/>
        <family val="2"/>
      </rPr>
      <t xml:space="preserve">
9</t>
    </r>
    <r>
      <rPr>
        <sz val="9"/>
        <rFont val="Arial"/>
        <family val="2"/>
      </rPr>
      <t xml:space="preserve">
40-500
</t>
    </r>
  </si>
  <si>
    <r>
      <rPr>
        <u/>
        <sz val="9"/>
        <rFont val="Arial"/>
        <family val="2"/>
      </rPr>
      <t xml:space="preserve">
10</t>
    </r>
    <r>
      <rPr>
        <sz val="9"/>
        <rFont val="Arial"/>
        <family val="2"/>
      </rPr>
      <t xml:space="preserve">
40-920
</t>
    </r>
  </si>
  <si>
    <r>
      <rPr>
        <u/>
        <sz val="9"/>
        <rFont val="Arial"/>
        <family val="2"/>
      </rPr>
      <t xml:space="preserve">
10</t>
    </r>
    <r>
      <rPr>
        <sz val="9"/>
        <rFont val="Arial"/>
        <family val="2"/>
      </rPr>
      <t xml:space="preserve">
4-700
</t>
    </r>
  </si>
  <si>
    <r>
      <rPr>
        <u/>
        <sz val="9"/>
        <rFont val="Arial"/>
        <family val="2"/>
      </rPr>
      <t xml:space="preserve">
11</t>
    </r>
    <r>
      <rPr>
        <sz val="9"/>
        <rFont val="Arial"/>
        <family val="2"/>
      </rPr>
      <t xml:space="preserve">
04-710
</t>
    </r>
  </si>
  <si>
    <r>
      <rPr>
        <u/>
        <sz val="9"/>
        <rFont val="Arial"/>
        <family val="2"/>
      </rPr>
      <t xml:space="preserve">
12</t>
    </r>
    <r>
      <rPr>
        <sz val="9"/>
        <rFont val="Arial"/>
        <family val="2"/>
      </rPr>
      <t xml:space="preserve">
10-140
</t>
    </r>
  </si>
  <si>
    <t>13                       40-350</t>
  </si>
  <si>
    <t>No of section = 2 nos</t>
  </si>
  <si>
    <t xml:space="preserve">14
28-120
</t>
  </si>
  <si>
    <t>"Filling and placing of geo-textile bags of different sizes and capacity at project/work site, filling with sand (dry and minimum 80% sand must be retained on sieve no 100), sewing along one transverse (top) side after filling sand, staking in measurable/countable stakes, marking with synthetic enamel paint during counting and placing in position as per drawing including levelling, dressing, preparation of base, cost of all materials &amp; equipments and its mobilization, labour, incidental charges etc complete as per technical specification, approved design
and direction of Engineer in charge.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</si>
</sst>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000"/>
  </numFmts>
  <fonts count="34" x14ac:knownFonts="1">
    <font>
      <sz val="11"/>
      <color theme="1"/>
      <name val="Calibri"/>
      <family val="2"/>
      <scheme val="minor"/>
    </font>
    <font>
      <sz val="10"/>
      <name val="Times New Roman"/>
      <family val="1"/>
    </font>
    <font>
      <b/>
      <sz val="11"/>
      <color theme="1"/>
      <name val="Times New Roman"/>
      <family val="1"/>
    </font>
    <font>
      <sz val="11"/>
      <color theme="1"/>
      <name val="Times New Roman"/>
      <family val="1"/>
    </font>
    <font>
      <u/>
      <sz val="11"/>
      <color theme="1"/>
      <name val="Times New Roman"/>
      <family val="1"/>
    </font>
    <font>
      <b/>
      <sz val="8"/>
      <color indexed="8"/>
      <name val="Times New Roman"/>
      <family val="1"/>
    </font>
    <font>
      <b/>
      <sz val="9"/>
      <color indexed="8"/>
      <name val="Times New Roman"/>
      <family val="1"/>
    </font>
    <font>
      <b/>
      <sz val="10"/>
      <color indexed="8"/>
      <name val="Times New Roman"/>
      <family val="1"/>
    </font>
    <font>
      <sz val="10"/>
      <name val="Arial"/>
      <family val="2"/>
    </font>
    <font>
      <sz val="9"/>
      <color indexed="8"/>
      <name val="Times New Roman"/>
      <family val="1"/>
    </font>
    <font>
      <sz val="9"/>
      <name val="Times New Roman"/>
      <family val="1"/>
    </font>
    <font>
      <b/>
      <sz val="9"/>
      <name val="Arial"/>
      <family val="2"/>
    </font>
    <font>
      <b/>
      <sz val="10"/>
      <name val="Times New Roman"/>
      <family val="1"/>
    </font>
    <font>
      <sz val="9"/>
      <name val="Arial"/>
      <family val="2"/>
    </font>
    <font>
      <b/>
      <sz val="11"/>
      <name val="Times New Roman"/>
      <family val="1"/>
    </font>
    <font>
      <sz val="9"/>
      <color rgb="FFFF0000"/>
      <name val="Times New Roman"/>
      <family val="1"/>
    </font>
    <font>
      <sz val="9"/>
      <color rgb="FFFF0000"/>
      <name val="Arial"/>
      <family val="2"/>
    </font>
    <font>
      <sz val="9"/>
      <color theme="1"/>
      <name val="Calibri"/>
      <family val="2"/>
      <scheme val="minor"/>
    </font>
    <font>
      <u/>
      <sz val="9"/>
      <name val="Arial"/>
      <family val="2"/>
    </font>
    <font>
      <u/>
      <sz val="9"/>
      <color rgb="FFFF0000"/>
      <name val="Arial"/>
      <family val="2"/>
    </font>
    <font>
      <sz val="9"/>
      <name val="Calibri"/>
      <family val="2"/>
    </font>
    <font>
      <sz val="9"/>
      <color rgb="FFC00000"/>
      <name val="Arial"/>
      <family val="2"/>
    </font>
    <font>
      <u/>
      <sz val="9"/>
      <color rgb="FFC00000"/>
      <name val="Arial"/>
      <family val="2"/>
    </font>
    <font>
      <sz val="9"/>
      <color rgb="FFC00000"/>
      <name val="Times New Roman"/>
      <family val="1"/>
    </font>
    <font>
      <sz val="8"/>
      <name val="Times New Roman"/>
      <family val="1"/>
    </font>
    <font>
      <sz val="8"/>
      <color indexed="8"/>
      <name val="Times New Roman"/>
      <family val="1"/>
    </font>
    <font>
      <u/>
      <sz val="9"/>
      <name val="Times New Roman"/>
      <family val="1"/>
    </font>
    <font>
      <sz val="11"/>
      <color rgb="FFFF0000"/>
      <name val="Calibri"/>
      <family val="2"/>
      <scheme val="minor"/>
    </font>
    <font>
      <sz val="11"/>
      <color rgb="FFFF0000"/>
      <name val="Times New Roman"/>
      <family val="1"/>
    </font>
    <font>
      <sz val="11"/>
      <name val="Calibri"/>
      <family val="2"/>
      <scheme val="minor"/>
    </font>
    <font>
      <sz val="8"/>
      <name val="Calibri"/>
      <family val="2"/>
      <scheme val="minor"/>
    </font>
    <font>
      <sz val="9"/>
      <name val="Calibri"/>
      <family val="2"/>
      <scheme val="minor"/>
    </font>
    <font>
      <sz val="9"/>
      <color indexed="8"/>
      <name val="Calibri"/>
      <family val="2"/>
    </font>
    <font>
      <sz val="10"/>
      <color theme="1"/>
      <name val="Times New Roman"/>
      <family val="1"/>
    </font>
  </fonts>
  <fills count="3">
    <fill>
      <patternFill patternType="none"/>
    </fill>
    <fill>
      <patternFill patternType="gray125"/>
    </fill>
    <fill>
      <patternFill patternType="solid">
        <fgColor indexed="22"/>
        <bgColor indexed="64"/>
      </patternFill>
    </fill>
  </fills>
  <borders count="1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392">
    <xf numFmtId="0" fontId="0" fillId="0" borderId="0" xfId="0"/>
    <xf numFmtId="0" fontId="1" fillId="0" borderId="0" xfId="0" applyFont="1" applyAlignment="1">
      <alignment horizontal="center" vertical="top" wrapText="1"/>
    </xf>
    <xf numFmtId="0" fontId="3" fillId="0" borderId="0" xfId="0" applyFont="1"/>
    <xf numFmtId="0" fontId="2" fillId="0" borderId="0" xfId="0" applyFont="1" applyAlignment="1">
      <alignment horizontal="center"/>
    </xf>
    <xf numFmtId="2" fontId="3" fillId="0" borderId="0" xfId="0" applyNumberFormat="1" applyFont="1"/>
    <xf numFmtId="2" fontId="2" fillId="0" borderId="0" xfId="0" applyNumberFormat="1" applyFont="1"/>
    <xf numFmtId="0" fontId="4" fillId="0" borderId="0" xfId="0" applyFont="1"/>
    <xf numFmtId="0" fontId="3" fillId="0" borderId="1" xfId="0" applyFont="1" applyBorder="1"/>
    <xf numFmtId="0" fontId="5" fillId="0" borderId="0" xfId="0" applyFont="1" applyBorder="1" applyAlignment="1">
      <alignment horizontal="right" vertical="top" wrapText="1"/>
    </xf>
    <xf numFmtId="2" fontId="6" fillId="0" borderId="0" xfId="0" applyNumberFormat="1" applyFont="1" applyBorder="1" applyAlignment="1">
      <alignment horizontal="center" vertical="top" wrapText="1"/>
    </xf>
    <xf numFmtId="0" fontId="3" fillId="0" borderId="0" xfId="0" applyFont="1" applyBorder="1" applyAlignment="1">
      <alignment vertical="top" wrapText="1"/>
    </xf>
    <xf numFmtId="0" fontId="3" fillId="0" borderId="0" xfId="0" applyFont="1" applyAlignment="1">
      <alignment vertical="top" wrapText="1"/>
    </xf>
    <xf numFmtId="0" fontId="7" fillId="0" borderId="2" xfId="0" applyFont="1" applyBorder="1" applyAlignment="1">
      <alignment horizontal="center" vertical="top" wrapText="1"/>
    </xf>
    <xf numFmtId="0" fontId="9" fillId="0" borderId="8" xfId="0" applyFont="1" applyBorder="1" applyAlignment="1">
      <alignment horizontal="center" vertical="top" wrapText="1"/>
    </xf>
    <xf numFmtId="164" fontId="2" fillId="0" borderId="0" xfId="0" applyNumberFormat="1" applyFont="1" applyAlignment="1">
      <alignment horizontal="center"/>
    </xf>
    <xf numFmtId="0" fontId="0" fillId="0" borderId="0" xfId="0" applyAlignment="1">
      <alignment vertical="top" wrapText="1"/>
    </xf>
    <xf numFmtId="0" fontId="0" fillId="0" borderId="0" xfId="0" applyAlignment="1">
      <alignment horizontal="right" vertical="top" wrapText="1"/>
    </xf>
    <xf numFmtId="0" fontId="0" fillId="0" borderId="0" xfId="0" applyAlignment="1">
      <alignment horizontal="left" vertical="top" wrapText="1"/>
    </xf>
    <xf numFmtId="0" fontId="10" fillId="0" borderId="2" xfId="0" applyFont="1" applyBorder="1" applyAlignment="1">
      <alignment horizontal="justify" vertical="top" wrapText="1"/>
    </xf>
    <xf numFmtId="0" fontId="7" fillId="0" borderId="3" xfId="0" applyFont="1" applyBorder="1" applyAlignment="1">
      <alignment horizontal="center" vertical="top" wrapText="1"/>
    </xf>
    <xf numFmtId="2" fontId="9" fillId="0" borderId="10" xfId="0" applyNumberFormat="1" applyFont="1" applyBorder="1" applyAlignment="1">
      <alignment horizontal="right" vertical="top" wrapText="1"/>
    </xf>
    <xf numFmtId="0" fontId="9" fillId="0" borderId="1" xfId="0" applyFont="1" applyBorder="1" applyAlignment="1">
      <alignment horizontal="left" vertical="top" wrapText="1"/>
    </xf>
    <xf numFmtId="0" fontId="9" fillId="0" borderId="9" xfId="0" applyFont="1" applyBorder="1" applyAlignment="1">
      <alignment horizontal="center" vertical="top" wrapText="1"/>
    </xf>
    <xf numFmtId="0" fontId="9" fillId="0" borderId="8" xfId="0" applyFont="1" applyBorder="1" applyAlignment="1">
      <alignment vertical="top" wrapText="1"/>
    </xf>
    <xf numFmtId="0" fontId="9" fillId="0" borderId="14" xfId="0" applyFont="1" applyBorder="1" applyAlignment="1">
      <alignment horizontal="left" vertical="top" wrapText="1"/>
    </xf>
    <xf numFmtId="2" fontId="9" fillId="0" borderId="13" xfId="0" applyNumberFormat="1" applyFont="1" applyBorder="1" applyAlignment="1">
      <alignment horizontal="right" vertical="top" wrapText="1"/>
    </xf>
    <xf numFmtId="0" fontId="9" fillId="0" borderId="0" xfId="0" applyFont="1" applyBorder="1" applyAlignment="1">
      <alignment horizontal="left" vertical="top" wrapText="1"/>
    </xf>
    <xf numFmtId="0" fontId="0" fillId="0" borderId="6" xfId="0" applyBorder="1" applyAlignment="1">
      <alignment vertical="top" wrapText="1"/>
    </xf>
    <xf numFmtId="0" fontId="0" fillId="0" borderId="0" xfId="0" applyBorder="1" applyAlignment="1">
      <alignment vertical="top" wrapText="1"/>
    </xf>
    <xf numFmtId="0" fontId="8" fillId="0" borderId="0" xfId="0" applyFont="1" applyBorder="1" applyAlignment="1">
      <alignment vertical="top" wrapText="1"/>
    </xf>
    <xf numFmtId="0" fontId="8" fillId="0" borderId="0" xfId="0" applyFont="1" applyBorder="1" applyAlignment="1">
      <alignment horizontal="center" vertical="top" wrapText="1"/>
    </xf>
    <xf numFmtId="0" fontId="0" fillId="0" borderId="0" xfId="0" applyBorder="1" applyAlignment="1">
      <alignment horizontal="center" vertical="top" wrapText="1"/>
    </xf>
    <xf numFmtId="0" fontId="0" fillId="0" borderId="0" xfId="0" applyBorder="1" applyAlignment="1">
      <alignment horizontal="left" vertical="top" wrapText="1"/>
    </xf>
    <xf numFmtId="0" fontId="0" fillId="0" borderId="2" xfId="0" applyBorder="1"/>
    <xf numFmtId="0" fontId="0" fillId="0" borderId="0" xfId="0" applyBorder="1"/>
    <xf numFmtId="0" fontId="11" fillId="0" borderId="2" xfId="0" applyFont="1" applyBorder="1" applyAlignment="1">
      <alignment horizontal="center" vertical="center" wrapText="1"/>
    </xf>
    <xf numFmtId="164" fontId="11" fillId="0" borderId="2" xfId="0" applyNumberFormat="1" applyFont="1" applyBorder="1" applyAlignment="1">
      <alignment horizontal="center" vertical="center" wrapText="1"/>
    </xf>
    <xf numFmtId="0" fontId="11" fillId="2" borderId="2" xfId="0" applyFont="1" applyFill="1" applyBorder="1" applyAlignment="1">
      <alignment horizontal="center" vertical="center" wrapText="1"/>
    </xf>
    <xf numFmtId="1" fontId="11" fillId="2" borderId="2" xfId="0" applyNumberFormat="1" applyFont="1" applyFill="1" applyBorder="1" applyAlignment="1">
      <alignment horizontal="center" vertical="center" wrapText="1"/>
    </xf>
    <xf numFmtId="0" fontId="11" fillId="2" borderId="2" xfId="0" applyFont="1" applyFill="1" applyBorder="1" applyAlignment="1">
      <alignment horizontal="center" wrapText="1"/>
    </xf>
    <xf numFmtId="0" fontId="13" fillId="0" borderId="2" xfId="0" applyFont="1" applyBorder="1" applyAlignment="1">
      <alignment horizontal="center" vertical="top" wrapText="1"/>
    </xf>
    <xf numFmtId="2" fontId="13" fillId="0" borderId="2" xfId="0" applyNumberFormat="1" applyFont="1" applyBorder="1" applyAlignment="1">
      <alignment horizontal="center" wrapText="1"/>
    </xf>
    <xf numFmtId="0" fontId="0" fillId="0" borderId="0" xfId="0" applyAlignment="1">
      <alignment horizontal="center" vertical="top"/>
    </xf>
    <xf numFmtId="0" fontId="0" fillId="0" borderId="0" xfId="0" applyAlignment="1">
      <alignment horizontal="justify" vertical="top" wrapText="1"/>
    </xf>
    <xf numFmtId="164" fontId="0" fillId="0" borderId="0" xfId="0" applyNumberFormat="1" applyAlignment="1">
      <alignment vertical="top"/>
    </xf>
    <xf numFmtId="0" fontId="0" fillId="0" borderId="0" xfId="0" applyAlignment="1">
      <alignment horizontal="center"/>
    </xf>
    <xf numFmtId="0" fontId="0" fillId="0" borderId="0" xfId="0" applyAlignment="1">
      <alignment vertical="top"/>
    </xf>
    <xf numFmtId="0" fontId="13" fillId="0" borderId="0" xfId="0" applyFont="1" applyBorder="1" applyAlignment="1">
      <alignment vertical="top" wrapText="1"/>
    </xf>
    <xf numFmtId="2" fontId="10" fillId="0" borderId="0" xfId="0" applyNumberFormat="1" applyFont="1" applyBorder="1" applyAlignment="1">
      <alignment vertical="top" wrapText="1"/>
    </xf>
    <xf numFmtId="2" fontId="9" fillId="0" borderId="0" xfId="0" applyNumberFormat="1" applyFont="1" applyBorder="1" applyAlignment="1">
      <alignment vertical="top" wrapText="1"/>
    </xf>
    <xf numFmtId="2" fontId="10" fillId="0" borderId="14" xfId="0" applyNumberFormat="1" applyFont="1" applyBorder="1" applyAlignment="1">
      <alignment vertical="top" wrapText="1"/>
    </xf>
    <xf numFmtId="2" fontId="9" fillId="0" borderId="9" xfId="0" applyNumberFormat="1" applyFont="1" applyBorder="1" applyAlignment="1">
      <alignment vertical="top" wrapText="1"/>
    </xf>
    <xf numFmtId="2" fontId="9" fillId="0" borderId="9" xfId="0" applyNumberFormat="1" applyFont="1" applyBorder="1" applyAlignment="1">
      <alignment horizontal="right" vertical="top" wrapText="1"/>
    </xf>
    <xf numFmtId="0" fontId="0" fillId="0" borderId="6" xfId="0" applyBorder="1"/>
    <xf numFmtId="0" fontId="0" fillId="0" borderId="1" xfId="0" applyBorder="1" applyAlignment="1">
      <alignment horizontal="left" vertical="top" wrapText="1"/>
    </xf>
    <xf numFmtId="164" fontId="3" fillId="0" borderId="2" xfId="0" applyNumberFormat="1" applyFont="1" applyBorder="1" applyAlignment="1">
      <alignment horizontal="center" vertical="top"/>
    </xf>
    <xf numFmtId="164" fontId="13" fillId="0" borderId="2" xfId="0" applyNumberFormat="1" applyFont="1" applyBorder="1" applyAlignment="1">
      <alignment horizontal="center"/>
    </xf>
    <xf numFmtId="0" fontId="9" fillId="0" borderId="6" xfId="0" applyFont="1" applyBorder="1" applyAlignment="1">
      <alignment horizontal="center" vertical="top" wrapText="1"/>
    </xf>
    <xf numFmtId="0" fontId="16" fillId="0" borderId="2" xfId="0" applyFont="1" applyBorder="1" applyAlignment="1">
      <alignment horizontal="center" vertical="top" wrapText="1"/>
    </xf>
    <xf numFmtId="0" fontId="15" fillId="0" borderId="2" xfId="0" applyFont="1" applyBorder="1" applyAlignment="1">
      <alignment horizontal="justify" vertical="top" wrapText="1"/>
    </xf>
    <xf numFmtId="2" fontId="16" fillId="0" borderId="2" xfId="0" applyNumberFormat="1" applyFont="1" applyBorder="1" applyAlignment="1">
      <alignment horizontal="center" wrapText="1"/>
    </xf>
    <xf numFmtId="164" fontId="16" fillId="0" borderId="2" xfId="0" applyNumberFormat="1" applyFont="1" applyBorder="1" applyAlignment="1">
      <alignment horizontal="center"/>
    </xf>
    <xf numFmtId="0" fontId="10" fillId="0" borderId="14" xfId="0" applyFont="1" applyBorder="1" applyAlignment="1">
      <alignment horizontal="left" vertical="top" wrapText="1"/>
    </xf>
    <xf numFmtId="0" fontId="21" fillId="0" borderId="2" xfId="0" applyFont="1" applyBorder="1" applyAlignment="1">
      <alignment horizontal="center" vertical="top" wrapText="1"/>
    </xf>
    <xf numFmtId="0" fontId="23" fillId="0" borderId="2" xfId="0" applyFont="1" applyBorder="1" applyAlignment="1">
      <alignment horizontal="justify" vertical="top" wrapText="1"/>
    </xf>
    <xf numFmtId="2" fontId="21" fillId="0" borderId="2" xfId="0" applyNumberFormat="1" applyFont="1" applyBorder="1" applyAlignment="1">
      <alignment horizontal="center" wrapText="1"/>
    </xf>
    <xf numFmtId="164" fontId="21" fillId="0" borderId="2" xfId="0" applyNumberFormat="1" applyFont="1" applyBorder="1" applyAlignment="1">
      <alignment horizontal="center"/>
    </xf>
    <xf numFmtId="0" fontId="23" fillId="0" borderId="9" xfId="0" applyFont="1" applyBorder="1" applyAlignment="1">
      <alignment horizontal="center" vertical="top" wrapText="1"/>
    </xf>
    <xf numFmtId="1" fontId="13" fillId="0" borderId="2" xfId="0" applyNumberFormat="1" applyFont="1" applyBorder="1" applyAlignment="1">
      <alignment horizontal="center" wrapText="1"/>
    </xf>
    <xf numFmtId="0" fontId="21" fillId="0" borderId="3" xfId="0" applyFont="1" applyBorder="1" applyAlignment="1">
      <alignment horizontal="center" vertical="top" wrapText="1"/>
    </xf>
    <xf numFmtId="0" fontId="23" fillId="0" borderId="3" xfId="0" applyFont="1" applyBorder="1" applyAlignment="1">
      <alignment horizontal="justify" vertical="top" wrapText="1"/>
    </xf>
    <xf numFmtId="2" fontId="9" fillId="0" borderId="0" xfId="0" applyNumberFormat="1" applyFont="1" applyBorder="1" applyAlignment="1">
      <alignment horizontal="center" vertical="top" wrapText="1"/>
    </xf>
    <xf numFmtId="2" fontId="9" fillId="0" borderId="9" xfId="0" applyNumberFormat="1" applyFont="1" applyBorder="1" applyAlignment="1">
      <alignment horizontal="left" vertical="top" wrapText="1"/>
    </xf>
    <xf numFmtId="2" fontId="9" fillId="0" borderId="0" xfId="0" applyNumberFormat="1" applyFont="1" applyBorder="1" applyAlignment="1">
      <alignment horizontal="left" vertical="top" wrapText="1"/>
    </xf>
    <xf numFmtId="0" fontId="9" fillId="0" borderId="0" xfId="0" applyFont="1" applyBorder="1" applyAlignment="1">
      <alignment horizontal="center" vertical="top" wrapText="1"/>
    </xf>
    <xf numFmtId="0" fontId="23" fillId="0" borderId="9" xfId="0" applyFont="1" applyBorder="1" applyAlignment="1">
      <alignment horizontal="justify" vertical="top" wrapText="1"/>
    </xf>
    <xf numFmtId="2" fontId="9" fillId="0" borderId="14" xfId="0" applyNumberFormat="1" applyFont="1" applyBorder="1" applyAlignment="1">
      <alignment horizontal="center" vertical="top" wrapText="1"/>
    </xf>
    <xf numFmtId="2" fontId="9" fillId="0" borderId="1" xfId="0" applyNumberFormat="1" applyFont="1" applyBorder="1" applyAlignment="1">
      <alignment horizontal="center" vertical="top" wrapText="1"/>
    </xf>
    <xf numFmtId="0" fontId="15" fillId="0" borderId="7" xfId="0" applyFont="1" applyBorder="1" applyAlignment="1">
      <alignment horizontal="center" vertical="top" wrapText="1"/>
    </xf>
    <xf numFmtId="0" fontId="15" fillId="0" borderId="8" xfId="0" applyFont="1" applyBorder="1" applyAlignment="1">
      <alignment horizontal="center" vertical="top" wrapText="1"/>
    </xf>
    <xf numFmtId="0" fontId="2" fillId="0" borderId="0" xfId="0" applyFont="1" applyAlignment="1">
      <alignment horizontal="center"/>
    </xf>
    <xf numFmtId="2" fontId="9" fillId="0" borderId="14" xfId="0" applyNumberFormat="1" applyFont="1" applyBorder="1" applyAlignment="1">
      <alignment horizontal="center" vertical="top" wrapText="1"/>
    </xf>
    <xf numFmtId="2" fontId="9" fillId="0" borderId="0" xfId="0" applyNumberFormat="1" applyFont="1" applyBorder="1" applyAlignment="1">
      <alignment horizontal="center" vertical="top" wrapText="1"/>
    </xf>
    <xf numFmtId="2" fontId="9" fillId="0" borderId="0" xfId="0" applyNumberFormat="1" applyFont="1" applyBorder="1" applyAlignment="1">
      <alignment horizontal="left" vertical="top" wrapText="1"/>
    </xf>
    <xf numFmtId="0" fontId="9" fillId="0" borderId="0" xfId="0" applyFont="1" applyBorder="1" applyAlignment="1">
      <alignment horizontal="center" vertical="top" wrapText="1"/>
    </xf>
    <xf numFmtId="2" fontId="9" fillId="0" borderId="1" xfId="0" applyNumberFormat="1" applyFont="1" applyBorder="1" applyAlignment="1">
      <alignment horizontal="center" vertical="top" wrapText="1"/>
    </xf>
    <xf numFmtId="0" fontId="10" fillId="0" borderId="0" xfId="0" applyFont="1" applyBorder="1" applyAlignment="1">
      <alignment horizontal="left" vertical="top" wrapText="1"/>
    </xf>
    <xf numFmtId="2" fontId="9" fillId="0" borderId="13" xfId="0" applyNumberFormat="1" applyFont="1" applyBorder="1" applyAlignment="1">
      <alignment vertical="top" wrapText="1"/>
    </xf>
    <xf numFmtId="0" fontId="13" fillId="0" borderId="15" xfId="0" applyFont="1" applyBorder="1" applyAlignment="1">
      <alignment vertical="top" wrapText="1"/>
    </xf>
    <xf numFmtId="0" fontId="13" fillId="0" borderId="12" xfId="0" applyFont="1" applyBorder="1" applyAlignment="1">
      <alignment vertical="top" wrapText="1"/>
    </xf>
    <xf numFmtId="2" fontId="9" fillId="0" borderId="10" xfId="0" applyNumberFormat="1" applyFont="1" applyBorder="1" applyAlignment="1">
      <alignment vertical="top" wrapText="1"/>
    </xf>
    <xf numFmtId="0" fontId="13" fillId="0" borderId="11" xfId="0" applyFont="1" applyBorder="1" applyAlignment="1">
      <alignment vertical="top" wrapText="1"/>
    </xf>
    <xf numFmtId="2" fontId="10" fillId="0" borderId="13" xfId="0" applyNumberFormat="1" applyFont="1" applyBorder="1" applyAlignment="1">
      <alignment vertical="top" wrapText="1"/>
    </xf>
    <xf numFmtId="2" fontId="10" fillId="0" borderId="0" xfId="0" applyNumberFormat="1" applyFont="1" applyBorder="1" applyAlignment="1">
      <alignment horizontal="left" vertical="top" wrapText="1"/>
    </xf>
    <xf numFmtId="2" fontId="10" fillId="0" borderId="9" xfId="0" applyNumberFormat="1" applyFont="1" applyBorder="1" applyAlignment="1">
      <alignment vertical="top" wrapText="1"/>
    </xf>
    <xf numFmtId="2" fontId="10" fillId="0" borderId="9" xfId="0" applyNumberFormat="1" applyFont="1" applyBorder="1" applyAlignment="1">
      <alignment horizontal="right" vertical="top" wrapText="1"/>
    </xf>
    <xf numFmtId="0" fontId="10" fillId="0" borderId="0" xfId="0" applyFont="1" applyBorder="1" applyAlignment="1">
      <alignment horizontal="right" vertical="top" wrapText="1"/>
    </xf>
    <xf numFmtId="164" fontId="10" fillId="0" borderId="0" xfId="0" applyNumberFormat="1" applyFont="1" applyBorder="1" applyAlignment="1">
      <alignment horizontal="left" vertical="top" wrapText="1"/>
    </xf>
    <xf numFmtId="0" fontId="10" fillId="0" borderId="1" xfId="0" applyFont="1" applyBorder="1" applyAlignment="1">
      <alignment horizontal="left" vertical="top" wrapText="1"/>
    </xf>
    <xf numFmtId="0" fontId="10" fillId="0" borderId="9" xfId="0" applyFont="1" applyBorder="1" applyAlignment="1">
      <alignment horizontal="center" vertical="top" wrapText="1"/>
    </xf>
    <xf numFmtId="0" fontId="13" fillId="0" borderId="2" xfId="0" applyFont="1" applyBorder="1" applyAlignment="1">
      <alignment horizontal="center" vertical="center" wrapText="1"/>
    </xf>
    <xf numFmtId="0" fontId="10" fillId="0" borderId="2" xfId="0" applyFont="1" applyBorder="1" applyAlignment="1">
      <alignment horizontal="justify" vertical="center" wrapText="1"/>
    </xf>
    <xf numFmtId="1" fontId="16" fillId="0" borderId="2" xfId="0" applyNumberFormat="1" applyFont="1" applyBorder="1" applyAlignment="1">
      <alignment horizontal="center" vertical="center" wrapText="1"/>
    </xf>
    <xf numFmtId="2" fontId="13" fillId="0" borderId="2" xfId="0" applyNumberFormat="1" applyFont="1" applyBorder="1" applyAlignment="1">
      <alignment horizontal="center" vertical="center" wrapText="1"/>
    </xf>
    <xf numFmtId="164" fontId="13" fillId="0" borderId="2" xfId="0" applyNumberFormat="1" applyFont="1" applyBorder="1" applyAlignment="1">
      <alignment horizontal="center" vertical="center"/>
    </xf>
    <xf numFmtId="0" fontId="10" fillId="0" borderId="8" xfId="0" applyFont="1" applyBorder="1" applyAlignment="1">
      <alignment vertical="top" wrapText="1"/>
    </xf>
    <xf numFmtId="0" fontId="9" fillId="0" borderId="9" xfId="0" applyFont="1" applyBorder="1" applyAlignment="1">
      <alignment vertical="top" wrapText="1"/>
    </xf>
    <xf numFmtId="0" fontId="23" fillId="0" borderId="0" xfId="0" applyFont="1" applyBorder="1" applyAlignment="1">
      <alignment horizontal="left" vertical="top" wrapText="1"/>
    </xf>
    <xf numFmtId="0" fontId="10" fillId="0" borderId="8" xfId="0" applyFont="1" applyBorder="1" applyAlignment="1">
      <alignment horizontal="left" vertical="top" wrapText="1"/>
    </xf>
    <xf numFmtId="0" fontId="9" fillId="0" borderId="6" xfId="0" applyFont="1" applyBorder="1" applyAlignment="1">
      <alignment vertical="top" wrapText="1"/>
    </xf>
    <xf numFmtId="0" fontId="10" fillId="0" borderId="8" xfId="0" applyFont="1" applyBorder="1" applyAlignment="1">
      <alignment horizontal="center" vertical="top" wrapText="1"/>
    </xf>
    <xf numFmtId="0" fontId="9" fillId="0" borderId="7" xfId="0" applyFont="1" applyBorder="1" applyAlignment="1">
      <alignment horizontal="center" vertical="top" wrapText="1"/>
    </xf>
    <xf numFmtId="0" fontId="9" fillId="0" borderId="13" xfId="0" applyFont="1" applyBorder="1" applyAlignment="1">
      <alignment vertical="top" wrapText="1"/>
    </xf>
    <xf numFmtId="0" fontId="9" fillId="0" borderId="10" xfId="0" applyFont="1" applyBorder="1" applyAlignment="1">
      <alignment vertical="top" wrapText="1"/>
    </xf>
    <xf numFmtId="2" fontId="9" fillId="0" borderId="13" xfId="0" applyNumberFormat="1" applyFont="1" applyBorder="1" applyAlignment="1">
      <alignment horizontal="left" vertical="top" wrapText="1"/>
    </xf>
    <xf numFmtId="2" fontId="9" fillId="0" borderId="14" xfId="0" applyNumberFormat="1" applyFont="1" applyBorder="1" applyAlignment="1">
      <alignment horizontal="left" vertical="top" wrapText="1"/>
    </xf>
    <xf numFmtId="0" fontId="23" fillId="0" borderId="14" xfId="0" applyFont="1" applyBorder="1" applyAlignment="1">
      <alignment horizontal="left" vertical="top" wrapText="1"/>
    </xf>
    <xf numFmtId="1" fontId="23" fillId="0" borderId="9" xfId="0" applyNumberFormat="1" applyFont="1" applyBorder="1" applyAlignment="1">
      <alignment vertical="top" wrapText="1"/>
    </xf>
    <xf numFmtId="0" fontId="21" fillId="0" borderId="12" xfId="0" applyFont="1" applyBorder="1" applyAlignment="1">
      <alignment vertical="top" wrapText="1"/>
    </xf>
    <xf numFmtId="1" fontId="23" fillId="0" borderId="13" xfId="0" applyNumberFormat="1" applyFont="1" applyBorder="1" applyAlignment="1">
      <alignment vertical="top" wrapText="1"/>
    </xf>
    <xf numFmtId="0" fontId="21" fillId="0" borderId="15" xfId="0" applyFont="1" applyBorder="1" applyAlignment="1">
      <alignment vertical="top" wrapText="1"/>
    </xf>
    <xf numFmtId="1" fontId="9" fillId="0" borderId="9" xfId="0" applyNumberFormat="1" applyFont="1" applyBorder="1" applyAlignment="1">
      <alignment horizontal="right" vertical="top" wrapText="1"/>
    </xf>
    <xf numFmtId="2" fontId="10" fillId="0" borderId="15" xfId="0" applyNumberFormat="1" applyFont="1" applyBorder="1" applyAlignment="1">
      <alignment vertical="top" wrapText="1"/>
    </xf>
    <xf numFmtId="0" fontId="24" fillId="0" borderId="14" xfId="0" applyFont="1" applyBorder="1" applyAlignment="1">
      <alignment horizontal="left" vertical="top" wrapText="1"/>
    </xf>
    <xf numFmtId="164" fontId="16" fillId="0" borderId="2" xfId="0" applyNumberFormat="1" applyFont="1" applyBorder="1" applyAlignment="1">
      <alignment horizontal="center" vertical="center" wrapText="1"/>
    </xf>
    <xf numFmtId="0" fontId="15" fillId="0" borderId="6" xfId="0" applyFont="1" applyBorder="1" applyAlignment="1">
      <alignment horizontal="center" vertical="top" wrapText="1"/>
    </xf>
    <xf numFmtId="0" fontId="10" fillId="0" borderId="9" xfId="0" applyFont="1" applyBorder="1" applyAlignment="1">
      <alignment vertical="top" wrapText="1"/>
    </xf>
    <xf numFmtId="0" fontId="15" fillId="0" borderId="9" xfId="0" applyFont="1" applyBorder="1" applyAlignment="1">
      <alignment vertical="top" wrapText="1"/>
    </xf>
    <xf numFmtId="0" fontId="15" fillId="0" borderId="10" xfId="0" applyFont="1" applyBorder="1" applyAlignment="1">
      <alignment vertical="top" wrapText="1"/>
    </xf>
    <xf numFmtId="0" fontId="10" fillId="0" borderId="0" xfId="0" applyFont="1" applyBorder="1" applyAlignment="1">
      <alignment horizontal="center" vertical="center" wrapText="1"/>
    </xf>
    <xf numFmtId="2" fontId="1" fillId="0" borderId="0" xfId="0" applyNumberFormat="1" applyFont="1" applyBorder="1" applyAlignment="1">
      <alignment vertical="top" wrapText="1"/>
    </xf>
    <xf numFmtId="2" fontId="8" fillId="0" borderId="0" xfId="0" applyNumberFormat="1" applyFont="1" applyBorder="1" applyAlignment="1">
      <alignment horizontal="center" vertical="center" wrapText="1"/>
    </xf>
    <xf numFmtId="1" fontId="1" fillId="0" borderId="0" xfId="0" applyNumberFormat="1" applyFont="1" applyBorder="1" applyAlignment="1">
      <alignment horizontal="center" vertical="top" wrapText="1"/>
    </xf>
    <xf numFmtId="1" fontId="10" fillId="0" borderId="0" xfId="0" applyNumberFormat="1" applyFont="1" applyBorder="1" applyAlignment="1">
      <alignment vertical="center" wrapText="1"/>
    </xf>
    <xf numFmtId="2" fontId="10" fillId="0" borderId="0" xfId="0" applyNumberFormat="1" applyFont="1" applyBorder="1" applyAlignment="1">
      <alignment vertical="center" wrapText="1"/>
    </xf>
    <xf numFmtId="0" fontId="10" fillId="0" borderId="0" xfId="0" applyFont="1" applyBorder="1" applyAlignment="1">
      <alignment vertical="center" wrapText="1"/>
    </xf>
    <xf numFmtId="0" fontId="0" fillId="0" borderId="0" xfId="0" applyBorder="1" applyAlignment="1">
      <alignment vertical="center"/>
    </xf>
    <xf numFmtId="164" fontId="10" fillId="0" borderId="0" xfId="0" applyNumberFormat="1" applyFont="1" applyBorder="1" applyAlignment="1">
      <alignment vertical="top" wrapText="1"/>
    </xf>
    <xf numFmtId="0" fontId="10" fillId="0" borderId="0" xfId="0" applyFont="1" applyBorder="1" applyAlignment="1">
      <alignment horizontal="center" vertical="top" wrapText="1"/>
    </xf>
    <xf numFmtId="1" fontId="10" fillId="0" borderId="0" xfId="0" applyNumberFormat="1" applyFont="1" applyBorder="1" applyAlignment="1">
      <alignment horizontal="left" vertical="top" wrapText="1"/>
    </xf>
    <xf numFmtId="0" fontId="24" fillId="0" borderId="0" xfId="0" applyFont="1" applyBorder="1" applyAlignment="1">
      <alignment horizontal="left" vertical="top" wrapText="1"/>
    </xf>
    <xf numFmtId="164" fontId="23" fillId="0" borderId="0" xfId="0" applyNumberFormat="1" applyFont="1" applyBorder="1" applyAlignment="1">
      <alignment vertical="top" wrapText="1"/>
    </xf>
    <xf numFmtId="2" fontId="10" fillId="0" borderId="14" xfId="0" applyNumberFormat="1" applyFont="1" applyBorder="1" applyAlignment="1">
      <alignment horizontal="left" vertical="top" wrapText="1"/>
    </xf>
    <xf numFmtId="2" fontId="10" fillId="0" borderId="9" xfId="0" applyNumberFormat="1" applyFont="1" applyBorder="1" applyAlignment="1">
      <alignment horizontal="center" vertical="top" wrapText="1"/>
    </xf>
    <xf numFmtId="2" fontId="10" fillId="0" borderId="9" xfId="0" applyNumberFormat="1" applyFont="1" applyBorder="1" applyAlignment="1">
      <alignment horizontal="left" vertical="top" wrapText="1"/>
    </xf>
    <xf numFmtId="164" fontId="23" fillId="0" borderId="14" xfId="0" applyNumberFormat="1" applyFont="1" applyBorder="1" applyAlignment="1">
      <alignment horizontal="left" vertical="top" wrapText="1"/>
    </xf>
    <xf numFmtId="1" fontId="23" fillId="0" borderId="14" xfId="0" applyNumberFormat="1" applyFont="1" applyBorder="1" applyAlignment="1">
      <alignment vertical="top" wrapText="1"/>
    </xf>
    <xf numFmtId="0" fontId="10" fillId="0" borderId="0" xfId="0" applyFont="1" applyBorder="1" applyAlignment="1">
      <alignment horizontal="left" vertical="center" wrapText="1"/>
    </xf>
    <xf numFmtId="2" fontId="20" fillId="0" borderId="0" xfId="0" applyNumberFormat="1" applyFont="1" applyBorder="1" applyAlignment="1">
      <alignment horizontal="center" vertical="top" wrapText="1"/>
    </xf>
    <xf numFmtId="0" fontId="0" fillId="0" borderId="9" xfId="0" applyBorder="1"/>
    <xf numFmtId="0" fontId="25" fillId="0" borderId="0" xfId="0" applyFont="1" applyBorder="1" applyAlignment="1">
      <alignment horizontal="left" vertical="top" wrapText="1"/>
    </xf>
    <xf numFmtId="0" fontId="23" fillId="0" borderId="13" xfId="0" applyFont="1" applyBorder="1" applyAlignment="1">
      <alignment horizontal="center" vertical="top" wrapText="1"/>
    </xf>
    <xf numFmtId="0" fontId="23" fillId="0" borderId="10" xfId="0" applyFont="1" applyBorder="1" applyAlignment="1">
      <alignment horizontal="center" vertical="top" wrapText="1"/>
    </xf>
    <xf numFmtId="0" fontId="23" fillId="0" borderId="10" xfId="0" applyFont="1" applyBorder="1" applyAlignment="1">
      <alignment horizontal="justify" vertical="top" wrapText="1"/>
    </xf>
    <xf numFmtId="164" fontId="10" fillId="0" borderId="9" xfId="0" applyNumberFormat="1" applyFont="1" applyBorder="1" applyAlignment="1">
      <alignment vertical="top" wrapText="1"/>
    </xf>
    <xf numFmtId="1" fontId="9" fillId="0" borderId="9" xfId="0" applyNumberFormat="1" applyFont="1" applyBorder="1" applyAlignment="1">
      <alignment vertical="top" wrapText="1"/>
    </xf>
    <xf numFmtId="164" fontId="13" fillId="0" borderId="2" xfId="0" applyNumberFormat="1" applyFont="1" applyBorder="1" applyAlignment="1">
      <alignment horizontal="center" vertical="center" wrapText="1"/>
    </xf>
    <xf numFmtId="0" fontId="13" fillId="0" borderId="0" xfId="0" applyFont="1" applyBorder="1" applyAlignment="1">
      <alignment horizontal="right" vertical="top" wrapText="1"/>
    </xf>
    <xf numFmtId="0" fontId="0" fillId="0" borderId="10" xfId="0" applyBorder="1"/>
    <xf numFmtId="0" fontId="9" fillId="0" borderId="9" xfId="0" applyFont="1" applyBorder="1" applyAlignment="1">
      <alignment horizontal="left" vertical="top" wrapText="1"/>
    </xf>
    <xf numFmtId="0" fontId="10" fillId="0" borderId="9" xfId="0" applyFont="1" applyBorder="1" applyAlignment="1">
      <alignment horizontal="justify"/>
    </xf>
    <xf numFmtId="0" fontId="10" fillId="0" borderId="9" xfId="0" applyFont="1" applyBorder="1" applyAlignment="1">
      <alignment horizontal="justify" vertical="top" wrapText="1"/>
    </xf>
    <xf numFmtId="0" fontId="15" fillId="0" borderId="0" xfId="0" applyFont="1" applyBorder="1" applyAlignment="1">
      <alignment horizontal="left" vertical="top" wrapText="1"/>
    </xf>
    <xf numFmtId="2" fontId="15" fillId="0" borderId="0" xfId="0" applyNumberFormat="1" applyFont="1" applyBorder="1" applyAlignment="1">
      <alignment horizontal="left" vertical="top" wrapText="1"/>
    </xf>
    <xf numFmtId="0" fontId="15" fillId="0" borderId="0" xfId="0" applyFont="1" applyBorder="1" applyAlignment="1">
      <alignment horizontal="left" vertical="center" wrapText="1"/>
    </xf>
    <xf numFmtId="2" fontId="15" fillId="0" borderId="13" xfId="0" applyNumberFormat="1" applyFont="1" applyBorder="1" applyAlignment="1">
      <alignment horizontal="center" vertical="center" wrapText="1"/>
    </xf>
    <xf numFmtId="0" fontId="16" fillId="0" borderId="14" xfId="0" applyFont="1" applyBorder="1" applyAlignment="1">
      <alignment horizontal="center" vertical="center" wrapText="1"/>
    </xf>
    <xf numFmtId="2" fontId="15" fillId="0" borderId="14" xfId="0" applyNumberFormat="1" applyFont="1" applyBorder="1" applyAlignment="1">
      <alignment horizontal="center" vertical="center" wrapText="1"/>
    </xf>
    <xf numFmtId="0" fontId="15" fillId="0" borderId="14" xfId="0" applyFont="1" applyBorder="1" applyAlignment="1">
      <alignment horizontal="center" vertical="center" wrapText="1"/>
    </xf>
    <xf numFmtId="2" fontId="10" fillId="0" borderId="12" xfId="0" applyNumberFormat="1" applyFont="1" applyBorder="1" applyAlignment="1">
      <alignment vertical="top" wrapText="1"/>
    </xf>
    <xf numFmtId="2" fontId="10" fillId="0" borderId="0" xfId="0" applyNumberFormat="1" applyFont="1" applyBorder="1" applyAlignment="1">
      <alignment horizontal="center" vertical="center" wrapText="1"/>
    </xf>
    <xf numFmtId="0" fontId="13" fillId="0" borderId="0" xfId="0" applyFont="1" applyBorder="1" applyAlignment="1">
      <alignment horizontal="center" vertical="center" wrapText="1"/>
    </xf>
    <xf numFmtId="0" fontId="0" fillId="0" borderId="9" xfId="0" applyBorder="1" applyAlignment="1">
      <alignment vertical="top"/>
    </xf>
    <xf numFmtId="2" fontId="9" fillId="0" borderId="1" xfId="0" applyNumberFormat="1" applyFont="1" applyBorder="1" applyAlignment="1">
      <alignment vertical="top" wrapText="1"/>
    </xf>
    <xf numFmtId="2" fontId="9" fillId="0" borderId="1" xfId="0" applyNumberFormat="1" applyFont="1" applyBorder="1" applyAlignment="1">
      <alignment horizontal="left" vertical="top" wrapText="1"/>
    </xf>
    <xf numFmtId="0" fontId="17" fillId="0" borderId="9" xfId="0" applyFont="1" applyBorder="1" applyAlignment="1">
      <alignment vertical="top" wrapText="1"/>
    </xf>
    <xf numFmtId="1" fontId="9" fillId="0" borderId="0" xfId="0" applyNumberFormat="1" applyFont="1" applyBorder="1" applyAlignment="1">
      <alignment horizontal="center" vertical="top" wrapText="1"/>
    </xf>
    <xf numFmtId="164" fontId="9" fillId="0" borderId="0" xfId="0" applyNumberFormat="1" applyFont="1" applyBorder="1" applyAlignment="1">
      <alignment vertical="top" wrapText="1"/>
    </xf>
    <xf numFmtId="164" fontId="9" fillId="0" borderId="1" xfId="0" applyNumberFormat="1" applyFont="1" applyBorder="1" applyAlignment="1">
      <alignment vertical="top" wrapText="1"/>
    </xf>
    <xf numFmtId="0" fontId="27" fillId="0" borderId="9" xfId="0" applyFont="1" applyBorder="1" applyAlignment="1">
      <alignment vertical="top"/>
    </xf>
    <xf numFmtId="0" fontId="27" fillId="0" borderId="9" xfId="0" applyFont="1" applyBorder="1" applyAlignment="1">
      <alignment vertical="top" wrapText="1"/>
    </xf>
    <xf numFmtId="2" fontId="28" fillId="0" borderId="0" xfId="0" applyNumberFormat="1" applyFont="1"/>
    <xf numFmtId="0" fontId="29" fillId="0" borderId="9" xfId="0" applyFont="1" applyBorder="1" applyAlignment="1">
      <alignment vertical="top"/>
    </xf>
    <xf numFmtId="0" fontId="31" fillId="0" borderId="9" xfId="0" applyFont="1" applyBorder="1" applyAlignment="1">
      <alignment vertical="top" wrapText="1"/>
    </xf>
    <xf numFmtId="0" fontId="24" fillId="0" borderId="2" xfId="0" applyFont="1" applyBorder="1" applyAlignment="1">
      <alignment horizontal="justify" vertical="top" wrapText="1"/>
    </xf>
    <xf numFmtId="1" fontId="13" fillId="0" borderId="2" xfId="0" applyNumberFormat="1" applyFont="1" applyBorder="1" applyAlignment="1">
      <alignment horizontal="center" vertical="center" wrapText="1"/>
    </xf>
    <xf numFmtId="1" fontId="9" fillId="0" borderId="1" xfId="0" applyNumberFormat="1" applyFont="1" applyBorder="1" applyAlignment="1">
      <alignment vertical="top" wrapText="1"/>
    </xf>
    <xf numFmtId="2" fontId="9" fillId="0" borderId="14" xfId="0" applyNumberFormat="1" applyFont="1" applyBorder="1" applyAlignment="1">
      <alignment vertical="top" wrapText="1"/>
    </xf>
    <xf numFmtId="2" fontId="9" fillId="0" borderId="1" xfId="0" applyNumberFormat="1" applyFont="1" applyBorder="1" applyAlignment="1">
      <alignment horizontal="center" vertical="top" wrapText="1"/>
    </xf>
    <xf numFmtId="2" fontId="10" fillId="0" borderId="0" xfId="0" applyNumberFormat="1" applyFont="1" applyBorder="1" applyAlignment="1">
      <alignment horizontal="left" vertical="top" wrapText="1"/>
    </xf>
    <xf numFmtId="0" fontId="10" fillId="0" borderId="0" xfId="0" applyFont="1" applyBorder="1" applyAlignment="1">
      <alignment horizontal="left" vertical="top" wrapText="1"/>
    </xf>
    <xf numFmtId="0" fontId="23" fillId="0" borderId="9" xfId="0" applyFont="1" applyBorder="1" applyAlignment="1">
      <alignment horizontal="justify" vertical="top" wrapText="1"/>
    </xf>
    <xf numFmtId="0" fontId="9" fillId="0" borderId="9" xfId="0" applyFont="1" applyBorder="1" applyAlignment="1">
      <alignment horizontal="center" vertical="top" wrapText="1"/>
    </xf>
    <xf numFmtId="0" fontId="9" fillId="0" borderId="0" xfId="0" applyFont="1" applyBorder="1" applyAlignment="1">
      <alignment horizontal="left" vertical="top" wrapText="1"/>
    </xf>
    <xf numFmtId="0" fontId="13" fillId="0" borderId="3" xfId="0" applyFont="1" applyBorder="1" applyAlignment="1">
      <alignment horizontal="center" vertical="top" wrapText="1"/>
    </xf>
    <xf numFmtId="0" fontId="10" fillId="0" borderId="3" xfId="0" applyFont="1" applyBorder="1" applyAlignment="1">
      <alignment horizontal="justify" vertical="top" wrapText="1"/>
    </xf>
    <xf numFmtId="0" fontId="13" fillId="0" borderId="12" xfId="0" applyFont="1" applyBorder="1" applyAlignment="1">
      <alignment vertical="center" wrapText="1"/>
    </xf>
    <xf numFmtId="0" fontId="0" fillId="0" borderId="12" xfId="0" applyBorder="1" applyAlignment="1">
      <alignment vertical="top" wrapText="1"/>
    </xf>
    <xf numFmtId="0" fontId="0" fillId="0" borderId="1" xfId="0" applyBorder="1" applyAlignment="1">
      <alignment horizontal="center" vertical="top" wrapText="1"/>
    </xf>
    <xf numFmtId="0" fontId="0" fillId="0" borderId="11" xfId="0" applyBorder="1" applyAlignment="1">
      <alignment vertical="top" wrapText="1"/>
    </xf>
    <xf numFmtId="0" fontId="0" fillId="0" borderId="8" xfId="0" applyBorder="1" applyAlignment="1">
      <alignment vertical="top" wrapText="1"/>
    </xf>
    <xf numFmtId="0" fontId="8" fillId="0" borderId="9" xfId="0" applyFont="1" applyBorder="1" applyAlignment="1">
      <alignment vertical="top" wrapText="1"/>
    </xf>
    <xf numFmtId="0" fontId="8" fillId="0" borderId="9" xfId="0" applyFont="1" applyBorder="1" applyAlignment="1">
      <alignment horizontal="center" vertical="top" wrapText="1"/>
    </xf>
    <xf numFmtId="0" fontId="8" fillId="0" borderId="10" xfId="0" applyFont="1" applyBorder="1" applyAlignment="1">
      <alignment vertical="top" wrapText="1"/>
    </xf>
    <xf numFmtId="0" fontId="8" fillId="0" borderId="10" xfId="0" applyFont="1" applyBorder="1" applyAlignment="1">
      <alignment horizontal="center" vertical="top" wrapText="1"/>
    </xf>
    <xf numFmtId="2" fontId="0" fillId="0" borderId="0" xfId="0" applyNumberFormat="1" applyBorder="1" applyAlignment="1">
      <alignment horizontal="center" vertical="top" wrapText="1"/>
    </xf>
    <xf numFmtId="0" fontId="8" fillId="0" borderId="9" xfId="0" applyFont="1" applyBorder="1" applyAlignment="1">
      <alignment horizontal="left" vertical="top" wrapText="1"/>
    </xf>
    <xf numFmtId="2" fontId="23" fillId="0" borderId="0" xfId="0" applyNumberFormat="1" applyFont="1" applyBorder="1" applyAlignment="1">
      <alignment horizontal="left" vertical="top" wrapText="1"/>
    </xf>
    <xf numFmtId="165" fontId="15" fillId="0" borderId="9" xfId="0" applyNumberFormat="1" applyFont="1" applyBorder="1" applyAlignment="1">
      <alignment vertical="top" wrapText="1"/>
    </xf>
    <xf numFmtId="1" fontId="0" fillId="0" borderId="0" xfId="0" applyNumberFormat="1" applyBorder="1" applyAlignment="1">
      <alignment horizontal="center" vertical="top" wrapText="1"/>
    </xf>
    <xf numFmtId="0" fontId="13" fillId="0" borderId="3" xfId="0" applyFont="1" applyBorder="1" applyAlignment="1">
      <alignment horizontal="center" vertical="center" wrapText="1"/>
    </xf>
    <xf numFmtId="2" fontId="0" fillId="0" borderId="1" xfId="0" applyNumberFormat="1" applyBorder="1" applyAlignment="1">
      <alignment horizontal="center" vertical="top" wrapText="1"/>
    </xf>
    <xf numFmtId="0" fontId="9" fillId="0" borderId="7" xfId="0" applyFont="1" applyBorder="1" applyAlignment="1">
      <alignment vertical="top" wrapText="1"/>
    </xf>
    <xf numFmtId="0" fontId="0" fillId="0" borderId="0" xfId="0" applyBorder="1" applyAlignment="1">
      <alignment horizontal="left" vertical="top" wrapText="1"/>
    </xf>
    <xf numFmtId="0" fontId="9" fillId="0" borderId="0" xfId="0" applyFont="1" applyBorder="1" applyAlignment="1">
      <alignment horizontal="left" vertical="top" wrapText="1"/>
    </xf>
    <xf numFmtId="2" fontId="9" fillId="0" borderId="9" xfId="0" applyNumberFormat="1" applyFont="1" applyBorder="1" applyAlignment="1">
      <alignment horizontal="left" vertical="top" wrapText="1"/>
    </xf>
    <xf numFmtId="2" fontId="9" fillId="0" borderId="0" xfId="0" applyNumberFormat="1" applyFont="1" applyBorder="1" applyAlignment="1">
      <alignment horizontal="left" vertical="top" wrapText="1"/>
    </xf>
    <xf numFmtId="0" fontId="10" fillId="0" borderId="0" xfId="0" applyFont="1" applyBorder="1" applyAlignment="1">
      <alignment horizontal="left" vertical="top" wrapText="1"/>
    </xf>
    <xf numFmtId="2" fontId="9" fillId="0" borderId="0" xfId="0" applyNumberFormat="1" applyFont="1" applyBorder="1" applyAlignment="1">
      <alignment horizontal="center" vertical="top" wrapText="1"/>
    </xf>
    <xf numFmtId="0" fontId="9" fillId="0" borderId="0" xfId="0" applyFont="1" applyBorder="1" applyAlignment="1">
      <alignment horizontal="left" vertical="top" wrapText="1"/>
    </xf>
    <xf numFmtId="0" fontId="10" fillId="0" borderId="7" xfId="0" applyFont="1" applyBorder="1" applyAlignment="1">
      <alignment horizontal="center" vertical="top" wrapText="1"/>
    </xf>
    <xf numFmtId="0" fontId="0" fillId="0" borderId="0" xfId="0" applyBorder="1" applyAlignment="1">
      <alignment horizontal="left" vertical="top" wrapText="1"/>
    </xf>
    <xf numFmtId="0" fontId="9" fillId="0" borderId="0" xfId="0" applyFont="1" applyBorder="1" applyAlignment="1">
      <alignment horizontal="center" vertical="top" wrapText="1"/>
    </xf>
    <xf numFmtId="0" fontId="9" fillId="0" borderId="0" xfId="0" applyFont="1" applyBorder="1" applyAlignment="1">
      <alignment horizontal="left" vertical="top" wrapText="1"/>
    </xf>
    <xf numFmtId="2" fontId="9" fillId="0" borderId="0" xfId="0" applyNumberFormat="1" applyFont="1" applyBorder="1" applyAlignment="1">
      <alignment horizontal="center" vertical="top" wrapText="1"/>
    </xf>
    <xf numFmtId="2" fontId="9" fillId="0" borderId="9" xfId="0" applyNumberFormat="1" applyFont="1" applyBorder="1" applyAlignment="1">
      <alignment horizontal="left" vertical="top" wrapText="1"/>
    </xf>
    <xf numFmtId="2" fontId="9" fillId="0" borderId="0" xfId="0" applyNumberFormat="1" applyFont="1" applyBorder="1" applyAlignment="1">
      <alignment horizontal="left" vertical="top" wrapText="1"/>
    </xf>
    <xf numFmtId="2" fontId="10" fillId="0" borderId="0" xfId="0" applyNumberFormat="1" applyFont="1" applyBorder="1" applyAlignment="1">
      <alignment horizontal="left" vertical="top" wrapText="1"/>
    </xf>
    <xf numFmtId="0" fontId="10" fillId="0" borderId="0" xfId="0" applyFont="1" applyBorder="1" applyAlignment="1">
      <alignment horizontal="left" vertical="top" wrapText="1"/>
    </xf>
    <xf numFmtId="2" fontId="10" fillId="0" borderId="9" xfId="0" applyNumberFormat="1" applyFont="1" applyBorder="1" applyAlignment="1">
      <alignment horizontal="right" vertical="top" wrapText="1"/>
    </xf>
    <xf numFmtId="2" fontId="9" fillId="0" borderId="14" xfId="0" applyNumberFormat="1" applyFont="1" applyBorder="1" applyAlignment="1">
      <alignment horizontal="center" vertical="top" wrapText="1"/>
    </xf>
    <xf numFmtId="2" fontId="9" fillId="0" borderId="1" xfId="0" applyNumberFormat="1" applyFont="1" applyBorder="1" applyAlignment="1">
      <alignment horizontal="center" vertical="top" wrapText="1"/>
    </xf>
    <xf numFmtId="2" fontId="10" fillId="0" borderId="10" xfId="0" applyNumberFormat="1" applyFont="1" applyBorder="1" applyAlignment="1">
      <alignment horizontal="right" vertical="top" wrapText="1"/>
    </xf>
    <xf numFmtId="2" fontId="10" fillId="0" borderId="1" xfId="0" applyNumberFormat="1" applyFont="1" applyBorder="1" applyAlignment="1">
      <alignment horizontal="left" vertical="top" wrapText="1"/>
    </xf>
    <xf numFmtId="2" fontId="10" fillId="0" borderId="10" xfId="0" applyNumberFormat="1" applyFont="1" applyBorder="1" applyAlignment="1">
      <alignment vertical="top" wrapText="1"/>
    </xf>
    <xf numFmtId="1" fontId="10" fillId="0" borderId="9" xfId="0" applyNumberFormat="1" applyFont="1" applyBorder="1" applyAlignment="1">
      <alignment vertical="top" wrapText="1"/>
    </xf>
    <xf numFmtId="2" fontId="9" fillId="0" borderId="9" xfId="0" applyNumberFormat="1" applyFont="1" applyBorder="1" applyAlignment="1">
      <alignment horizontal="left" vertical="top" wrapText="1"/>
    </xf>
    <xf numFmtId="2" fontId="9" fillId="0" borderId="0" xfId="0" applyNumberFormat="1" applyFont="1" applyBorder="1" applyAlignment="1">
      <alignment horizontal="left" vertical="top" wrapText="1"/>
    </xf>
    <xf numFmtId="2" fontId="10" fillId="0" borderId="9" xfId="0" applyNumberFormat="1" applyFont="1" applyBorder="1" applyAlignment="1">
      <alignment horizontal="left" vertical="top" wrapText="1"/>
    </xf>
    <xf numFmtId="2" fontId="10" fillId="0" borderId="0" xfId="0" applyNumberFormat="1" applyFont="1" applyBorder="1" applyAlignment="1">
      <alignment horizontal="left" vertical="top" wrapText="1"/>
    </xf>
    <xf numFmtId="0" fontId="9" fillId="0" borderId="0" xfId="0" applyFont="1" applyBorder="1" applyAlignment="1">
      <alignment horizontal="left" vertical="top" wrapText="1"/>
    </xf>
    <xf numFmtId="1" fontId="9" fillId="0" borderId="9" xfId="0" applyNumberFormat="1" applyFont="1" applyBorder="1" applyAlignment="1">
      <alignment horizontal="left" vertical="top" wrapText="1"/>
    </xf>
    <xf numFmtId="2" fontId="9" fillId="0" borderId="0" xfId="0" applyNumberFormat="1" applyFont="1" applyBorder="1" applyAlignment="1">
      <alignment horizontal="center" vertical="top" wrapText="1"/>
    </xf>
    <xf numFmtId="2" fontId="10" fillId="0" borderId="9" xfId="0" applyNumberFormat="1" applyFont="1" applyBorder="1" applyAlignment="1">
      <alignment horizontal="center" vertical="top" wrapText="1"/>
    </xf>
    <xf numFmtId="2" fontId="10" fillId="0" borderId="0" xfId="0" applyNumberFormat="1" applyFont="1" applyBorder="1" applyAlignment="1">
      <alignment horizontal="center" vertical="top" wrapText="1"/>
    </xf>
    <xf numFmtId="0" fontId="10" fillId="0" borderId="0" xfId="0" applyFont="1" applyBorder="1" applyAlignment="1">
      <alignment horizontal="left" vertical="top" wrapText="1"/>
    </xf>
    <xf numFmtId="2" fontId="10" fillId="0" borderId="0" xfId="0" applyNumberFormat="1" applyFont="1" applyBorder="1" applyAlignment="1">
      <alignment vertical="center" wrapText="1"/>
    </xf>
    <xf numFmtId="0" fontId="23" fillId="0" borderId="9" xfId="0" applyFont="1" applyBorder="1" applyAlignment="1">
      <alignment horizontal="justify" vertical="top" wrapText="1"/>
    </xf>
    <xf numFmtId="0" fontId="0" fillId="0" borderId="1" xfId="0" applyBorder="1" applyAlignment="1">
      <alignment horizontal="left" vertical="top" wrapText="1"/>
    </xf>
    <xf numFmtId="0" fontId="15" fillId="0" borderId="9" xfId="0" applyFont="1" applyBorder="1" applyAlignment="1">
      <alignment horizontal="center" vertical="top" wrapText="1"/>
    </xf>
    <xf numFmtId="0" fontId="24" fillId="0" borderId="1" xfId="0" applyFont="1" applyBorder="1" applyAlignment="1">
      <alignment horizontal="left" vertical="top" wrapText="1"/>
    </xf>
    <xf numFmtId="164" fontId="23" fillId="0" borderId="10" xfId="0" applyNumberFormat="1" applyFont="1" applyBorder="1" applyAlignment="1">
      <alignment vertical="top" wrapText="1"/>
    </xf>
    <xf numFmtId="0" fontId="21" fillId="0" borderId="11" xfId="0" applyFont="1" applyBorder="1" applyAlignment="1">
      <alignment vertical="top" wrapText="1"/>
    </xf>
    <xf numFmtId="0" fontId="8" fillId="0" borderId="9" xfId="0" applyFont="1" applyBorder="1" applyAlignment="1">
      <alignment horizontal="center" vertical="top" wrapText="1"/>
    </xf>
    <xf numFmtId="1" fontId="15" fillId="0" borderId="9" xfId="0" applyNumberFormat="1" applyFont="1" applyBorder="1" applyAlignment="1">
      <alignment vertical="top" wrapText="1"/>
    </xf>
    <xf numFmtId="0" fontId="0" fillId="0" borderId="10" xfId="0" applyBorder="1" applyAlignment="1">
      <alignment vertical="top" wrapText="1"/>
    </xf>
    <xf numFmtId="0" fontId="0" fillId="0" borderId="1" xfId="0" applyBorder="1" applyAlignment="1">
      <alignment vertical="top" wrapText="1"/>
    </xf>
    <xf numFmtId="164" fontId="0" fillId="0" borderId="1" xfId="0" applyNumberFormat="1" applyBorder="1" applyAlignment="1">
      <alignment horizontal="center" vertical="top" wrapText="1"/>
    </xf>
    <xf numFmtId="2" fontId="10" fillId="0" borderId="0" xfId="0" applyNumberFormat="1" applyFont="1" applyBorder="1" applyAlignment="1">
      <alignment horizontal="left" vertical="top" wrapText="1"/>
    </xf>
    <xf numFmtId="2" fontId="9" fillId="0" borderId="9" xfId="0" applyNumberFormat="1" applyFont="1" applyBorder="1" applyAlignment="1">
      <alignment horizontal="left" vertical="top" wrapText="1"/>
    </xf>
    <xf numFmtId="2" fontId="9" fillId="0" borderId="0" xfId="0" applyNumberFormat="1" applyFont="1" applyBorder="1" applyAlignment="1">
      <alignment horizontal="left" vertical="top" wrapText="1"/>
    </xf>
    <xf numFmtId="0" fontId="10" fillId="0" borderId="0" xfId="0" applyFont="1" applyBorder="1" applyAlignment="1">
      <alignment horizontal="left" vertical="top" wrapText="1"/>
    </xf>
    <xf numFmtId="0" fontId="9" fillId="0" borderId="0" xfId="0" applyFont="1" applyBorder="1" applyAlignment="1">
      <alignment horizontal="left" vertical="top" wrapText="1"/>
    </xf>
    <xf numFmtId="2" fontId="9" fillId="0" borderId="9" xfId="0" applyNumberFormat="1" applyFont="1" applyBorder="1" applyAlignment="1">
      <alignment horizontal="left" vertical="top" wrapText="1"/>
    </xf>
    <xf numFmtId="2" fontId="9" fillId="0" borderId="0" xfId="0" applyNumberFormat="1" applyFont="1" applyBorder="1" applyAlignment="1">
      <alignment horizontal="left" vertical="top" wrapText="1"/>
    </xf>
    <xf numFmtId="0" fontId="9" fillId="0" borderId="0" xfId="0" applyFont="1" applyBorder="1" applyAlignment="1">
      <alignment horizontal="left" vertical="top" wrapText="1"/>
    </xf>
    <xf numFmtId="0" fontId="16" fillId="0" borderId="12" xfId="0" applyFont="1" applyBorder="1" applyAlignment="1">
      <alignment vertical="top" wrapText="1"/>
    </xf>
    <xf numFmtId="2" fontId="32" fillId="0" borderId="0" xfId="0" applyNumberFormat="1" applyFont="1" applyBorder="1" applyAlignment="1">
      <alignment horizontal="left" vertical="top" wrapText="1"/>
    </xf>
    <xf numFmtId="2" fontId="9" fillId="0" borderId="0" xfId="0" applyNumberFormat="1" applyFont="1" applyBorder="1" applyAlignment="1">
      <alignment horizontal="center" vertical="top" wrapText="1"/>
    </xf>
    <xf numFmtId="2" fontId="9" fillId="0" borderId="0" xfId="0" applyNumberFormat="1" applyFont="1" applyBorder="1" applyAlignment="1">
      <alignment horizontal="left" vertical="top" wrapText="1"/>
    </xf>
    <xf numFmtId="0" fontId="10" fillId="0" borderId="9" xfId="0" applyFont="1" applyBorder="1" applyAlignment="1">
      <alignment horizontal="center" vertical="top" wrapText="1"/>
    </xf>
    <xf numFmtId="0" fontId="23" fillId="0" borderId="9" xfId="0" applyFont="1" applyBorder="1" applyAlignment="1">
      <alignment horizontal="justify" vertical="top" wrapText="1"/>
    </xf>
    <xf numFmtId="2" fontId="10" fillId="0" borderId="9" xfId="0" applyNumberFormat="1" applyFont="1" applyBorder="1" applyAlignment="1">
      <alignment horizontal="right" vertical="top" wrapText="1"/>
    </xf>
    <xf numFmtId="0" fontId="10" fillId="0" borderId="9" xfId="0" applyFont="1" applyBorder="1" applyAlignment="1">
      <alignment horizontal="left" vertical="top" wrapText="1"/>
    </xf>
    <xf numFmtId="0" fontId="10" fillId="0" borderId="0" xfId="0" applyFont="1" applyBorder="1" applyAlignment="1">
      <alignment horizontal="left" vertical="top" wrapText="1"/>
    </xf>
    <xf numFmtId="0" fontId="9" fillId="0" borderId="9" xfId="0" applyFont="1" applyBorder="1" applyAlignment="1">
      <alignment horizontal="center" vertical="top" wrapText="1"/>
    </xf>
    <xf numFmtId="0" fontId="9" fillId="0" borderId="0" xfId="0" applyFont="1" applyBorder="1" applyAlignment="1">
      <alignment horizontal="left" vertical="top" wrapText="1"/>
    </xf>
    <xf numFmtId="0" fontId="9" fillId="0" borderId="12" xfId="0" applyFont="1" applyBorder="1" applyAlignment="1">
      <alignment vertical="top" wrapText="1"/>
    </xf>
    <xf numFmtId="0" fontId="0" fillId="0" borderId="12" xfId="0" applyBorder="1"/>
    <xf numFmtId="2" fontId="9" fillId="0" borderId="9" xfId="0" applyNumberFormat="1" applyFont="1" applyBorder="1" applyAlignment="1">
      <alignment horizontal="left" vertical="top" wrapText="1"/>
    </xf>
    <xf numFmtId="2" fontId="9" fillId="0" borderId="0" xfId="0" applyNumberFormat="1" applyFont="1" applyBorder="1" applyAlignment="1">
      <alignment horizontal="left" vertical="top" wrapText="1"/>
    </xf>
    <xf numFmtId="2" fontId="9" fillId="0" borderId="9" xfId="0" applyNumberFormat="1" applyFont="1" applyBorder="1" applyAlignment="1">
      <alignment horizontal="center" vertical="top" wrapText="1"/>
    </xf>
    <xf numFmtId="2" fontId="9" fillId="0" borderId="0" xfId="0" applyNumberFormat="1" applyFont="1" applyBorder="1" applyAlignment="1">
      <alignment horizontal="center" vertical="top" wrapText="1"/>
    </xf>
    <xf numFmtId="0" fontId="9" fillId="0" borderId="0" xfId="0" applyFont="1" applyBorder="1" applyAlignment="1">
      <alignment horizontal="center" vertical="top" wrapText="1"/>
    </xf>
    <xf numFmtId="0" fontId="9" fillId="0" borderId="0" xfId="0" applyFont="1" applyBorder="1" applyAlignment="1">
      <alignment horizontal="left" vertical="top" wrapText="1"/>
    </xf>
    <xf numFmtId="2" fontId="10" fillId="0" borderId="0" xfId="0" applyNumberFormat="1" applyFont="1" applyBorder="1" applyAlignment="1">
      <alignment horizontal="center" vertical="center" wrapText="1"/>
    </xf>
    <xf numFmtId="0" fontId="10" fillId="0" borderId="0" xfId="0" applyFont="1" applyBorder="1" applyAlignment="1">
      <alignment horizontal="left" vertical="top" wrapText="1"/>
    </xf>
    <xf numFmtId="2" fontId="10" fillId="0" borderId="9" xfId="0" applyNumberFormat="1" applyFont="1" applyBorder="1" applyAlignment="1">
      <alignment horizontal="right" vertical="top" wrapText="1"/>
    </xf>
    <xf numFmtId="2" fontId="9" fillId="0" borderId="9" xfId="0" applyNumberFormat="1" applyFont="1" applyBorder="1" applyAlignment="1">
      <alignment horizontal="left" vertical="top" wrapText="1"/>
    </xf>
    <xf numFmtId="2" fontId="9" fillId="0" borderId="0" xfId="0" applyNumberFormat="1" applyFont="1" applyBorder="1" applyAlignment="1">
      <alignment horizontal="left" vertical="top" wrapText="1"/>
    </xf>
    <xf numFmtId="2" fontId="9" fillId="0" borderId="0" xfId="0" applyNumberFormat="1" applyFont="1" applyBorder="1" applyAlignment="1">
      <alignment horizontal="center" vertical="top" wrapText="1"/>
    </xf>
    <xf numFmtId="0" fontId="9" fillId="0" borderId="0" xfId="0" applyFont="1" applyBorder="1" applyAlignment="1">
      <alignment horizontal="center" vertical="top" wrapText="1"/>
    </xf>
    <xf numFmtId="2" fontId="9" fillId="0" borderId="9" xfId="0" applyNumberFormat="1" applyFont="1" applyBorder="1" applyAlignment="1">
      <alignment horizontal="center" vertical="top" wrapText="1"/>
    </xf>
    <xf numFmtId="1" fontId="9" fillId="0" borderId="0" xfId="0" applyNumberFormat="1" applyFont="1" applyBorder="1" applyAlignment="1">
      <alignment horizontal="center" vertical="top" wrapText="1"/>
    </xf>
    <xf numFmtId="0" fontId="9" fillId="0" borderId="0" xfId="0" applyFont="1" applyBorder="1" applyAlignment="1">
      <alignment horizontal="left" vertical="top" wrapText="1"/>
    </xf>
    <xf numFmtId="0" fontId="33" fillId="0" borderId="9" xfId="0" applyFont="1" applyBorder="1" applyAlignment="1">
      <alignment vertical="top" wrapText="1"/>
    </xf>
    <xf numFmtId="2" fontId="0" fillId="0" borderId="0" xfId="0" applyNumberFormat="1" applyBorder="1"/>
    <xf numFmtId="2" fontId="0" fillId="0" borderId="2" xfId="0" applyNumberFormat="1" applyBorder="1" applyAlignment="1">
      <alignment vertical="top"/>
    </xf>
    <xf numFmtId="2" fontId="15" fillId="0" borderId="0" xfId="0" applyNumberFormat="1" applyFont="1" applyBorder="1" applyAlignment="1">
      <alignment vertical="top" wrapText="1"/>
    </xf>
    <xf numFmtId="2" fontId="15" fillId="0" borderId="0" xfId="0" applyNumberFormat="1" applyFont="1" applyBorder="1" applyAlignment="1">
      <alignment horizontal="center" vertical="top" wrapText="1"/>
    </xf>
    <xf numFmtId="164" fontId="10" fillId="0" borderId="0" xfId="0" applyNumberFormat="1" applyFont="1" applyBorder="1" applyAlignment="1">
      <alignment vertical="center" wrapText="1"/>
    </xf>
    <xf numFmtId="164" fontId="10" fillId="0" borderId="9" xfId="0" applyNumberFormat="1" applyFont="1" applyBorder="1" applyAlignment="1">
      <alignment vertical="center" wrapText="1"/>
    </xf>
    <xf numFmtId="0" fontId="10" fillId="0" borderId="8" xfId="0" applyFont="1" applyBorder="1" applyAlignment="1">
      <alignment horizontal="center" vertical="top" wrapText="1"/>
    </xf>
    <xf numFmtId="0" fontId="8" fillId="0" borderId="9" xfId="0" applyFont="1" applyBorder="1" applyAlignment="1">
      <alignment horizontal="center" vertical="top" wrapText="1"/>
    </xf>
    <xf numFmtId="0" fontId="10" fillId="0" borderId="2" xfId="0" applyFont="1" applyBorder="1" applyAlignment="1">
      <alignment horizontal="center" vertical="top" wrapText="1"/>
    </xf>
    <xf numFmtId="0" fontId="2" fillId="0" borderId="0" xfId="0" applyFont="1" applyAlignment="1">
      <alignment horizontal="justify" vertical="top" wrapText="1"/>
    </xf>
    <xf numFmtId="0" fontId="2" fillId="0" borderId="0" xfId="0" applyFont="1" applyAlignment="1">
      <alignment horizontal="center"/>
    </xf>
    <xf numFmtId="0" fontId="12" fillId="0" borderId="1" xfId="0" applyFont="1" applyBorder="1" applyAlignment="1">
      <alignment horizontal="justify" vertical="top" wrapText="1"/>
    </xf>
    <xf numFmtId="0" fontId="0" fillId="0" borderId="3" xfId="0" applyBorder="1" applyAlignment="1">
      <alignment horizontal="right" vertical="top"/>
    </xf>
    <xf numFmtId="0" fontId="0" fillId="0" borderId="4" xfId="0" applyBorder="1" applyAlignment="1">
      <alignment horizontal="right" vertical="top"/>
    </xf>
    <xf numFmtId="0" fontId="0" fillId="0" borderId="5" xfId="0" applyBorder="1" applyAlignment="1">
      <alignment horizontal="right" vertical="top"/>
    </xf>
    <xf numFmtId="0" fontId="10" fillId="0" borderId="7" xfId="0" applyFont="1" applyBorder="1" applyAlignment="1">
      <alignment horizontal="center" vertical="top" wrapText="1"/>
    </xf>
    <xf numFmtId="0" fontId="10" fillId="0" borderId="8" xfId="0" applyFont="1" applyBorder="1" applyAlignment="1">
      <alignment horizontal="center" vertical="top" wrapText="1"/>
    </xf>
    <xf numFmtId="2" fontId="9" fillId="0" borderId="9" xfId="0" applyNumberFormat="1" applyFont="1" applyBorder="1" applyAlignment="1">
      <alignment horizontal="left" vertical="top" wrapText="1"/>
    </xf>
    <xf numFmtId="2" fontId="9" fillId="0" borderId="0" xfId="0" applyNumberFormat="1" applyFont="1" applyBorder="1" applyAlignment="1">
      <alignment horizontal="left" vertical="top" wrapText="1"/>
    </xf>
    <xf numFmtId="0" fontId="10" fillId="0" borderId="13" xfId="0" applyFont="1" applyBorder="1" applyAlignment="1">
      <alignment horizontal="center" vertical="top" wrapText="1"/>
    </xf>
    <xf numFmtId="0" fontId="10" fillId="0" borderId="9" xfId="0" applyFont="1" applyBorder="1" applyAlignment="1">
      <alignment horizontal="center" vertical="top" wrapText="1"/>
    </xf>
    <xf numFmtId="0" fontId="30" fillId="0" borderId="7" xfId="0" applyFont="1" applyBorder="1" applyAlignment="1">
      <alignment horizontal="left" vertical="top" wrapText="1"/>
    </xf>
    <xf numFmtId="0" fontId="30" fillId="0" borderId="8" xfId="0" applyFont="1" applyBorder="1" applyAlignment="1">
      <alignment horizontal="left" vertical="top" wrapText="1"/>
    </xf>
    <xf numFmtId="2" fontId="9" fillId="0" borderId="0" xfId="0" applyNumberFormat="1" applyFont="1" applyBorder="1" applyAlignment="1">
      <alignment horizontal="center" vertical="top" wrapText="1"/>
    </xf>
    <xf numFmtId="2" fontId="9" fillId="0" borderId="1" xfId="0" applyNumberFormat="1" applyFont="1" applyBorder="1" applyAlignment="1">
      <alignment horizontal="center"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0" borderId="6" xfId="0" applyBorder="1" applyAlignment="1">
      <alignment horizontal="center" vertical="top" wrapText="1"/>
    </xf>
    <xf numFmtId="2" fontId="9" fillId="0" borderId="9" xfId="0" applyNumberFormat="1" applyFont="1" applyBorder="1" applyAlignment="1">
      <alignment horizontal="center" vertical="top" wrapText="1"/>
    </xf>
    <xf numFmtId="0" fontId="9" fillId="0" borderId="0" xfId="0" applyFont="1" applyBorder="1" applyAlignment="1">
      <alignment horizontal="center" vertical="top" wrapText="1"/>
    </xf>
    <xf numFmtId="0" fontId="29" fillId="0" borderId="7" xfId="0" applyFont="1" applyBorder="1" applyAlignment="1">
      <alignment horizontal="left" vertical="top" wrapText="1"/>
    </xf>
    <xf numFmtId="0" fontId="29" fillId="0" borderId="8" xfId="0" applyFont="1" applyBorder="1" applyAlignment="1">
      <alignment horizontal="left" vertical="top" wrapText="1"/>
    </xf>
    <xf numFmtId="2" fontId="9" fillId="0" borderId="10" xfId="0" applyNumberFormat="1" applyFont="1" applyBorder="1" applyAlignment="1">
      <alignment horizontal="left" vertical="top" wrapText="1"/>
    </xf>
    <xf numFmtId="2" fontId="9" fillId="0" borderId="1" xfId="0" applyNumberFormat="1" applyFont="1" applyBorder="1" applyAlignment="1">
      <alignment horizontal="left" vertical="top" wrapText="1"/>
    </xf>
    <xf numFmtId="0" fontId="17" fillId="0" borderId="7" xfId="0" applyFont="1" applyBorder="1" applyAlignment="1">
      <alignment horizontal="left" vertical="top" wrapText="1"/>
    </xf>
    <xf numFmtId="0" fontId="17" fillId="0" borderId="8" xfId="0" applyFont="1" applyBorder="1" applyAlignment="1">
      <alignment horizontal="left" vertical="top" wrapText="1"/>
    </xf>
    <xf numFmtId="0" fontId="10" fillId="0" borderId="6" xfId="0" applyFont="1" applyBorder="1" applyAlignment="1">
      <alignment horizontal="center" vertical="top" wrapText="1"/>
    </xf>
    <xf numFmtId="0" fontId="10" fillId="0" borderId="7" xfId="0" applyFont="1" applyBorder="1" applyAlignment="1">
      <alignment horizontal="left" vertical="top" wrapText="1"/>
    </xf>
    <xf numFmtId="0" fontId="10" fillId="0" borderId="8" xfId="0" applyFont="1" applyBorder="1" applyAlignment="1">
      <alignment horizontal="left" vertical="top" wrapText="1"/>
    </xf>
    <xf numFmtId="0" fontId="10" fillId="0" borderId="6" xfId="0" applyFont="1" applyBorder="1" applyAlignment="1">
      <alignment horizontal="left" vertical="top" wrapText="1"/>
    </xf>
    <xf numFmtId="0" fontId="33" fillId="0" borderId="7" xfId="0" applyFont="1" applyBorder="1" applyAlignment="1">
      <alignment horizontal="left" vertical="top" wrapText="1"/>
    </xf>
    <xf numFmtId="0" fontId="33" fillId="0" borderId="8" xfId="0" applyFont="1" applyBorder="1" applyAlignment="1">
      <alignment horizontal="left" vertical="top" wrapText="1"/>
    </xf>
    <xf numFmtId="2" fontId="10" fillId="0" borderId="9" xfId="0" applyNumberFormat="1" applyFont="1" applyBorder="1" applyAlignment="1">
      <alignment horizontal="center" vertical="center" wrapText="1"/>
    </xf>
    <xf numFmtId="2" fontId="10" fillId="0" borderId="0" xfId="0" applyNumberFormat="1" applyFont="1" applyBorder="1" applyAlignment="1">
      <alignment horizontal="center" vertical="center" wrapText="1"/>
    </xf>
    <xf numFmtId="0" fontId="10" fillId="0" borderId="13" xfId="0" applyFont="1" applyBorder="1" applyAlignment="1">
      <alignment horizontal="left" vertical="top" wrapText="1"/>
    </xf>
    <xf numFmtId="0" fontId="10" fillId="0" borderId="9" xfId="0" applyFont="1" applyBorder="1" applyAlignment="1">
      <alignment horizontal="left" vertical="top" wrapText="1"/>
    </xf>
    <xf numFmtId="2" fontId="10" fillId="0" borderId="9" xfId="0" applyNumberFormat="1" applyFont="1" applyBorder="1" applyAlignment="1">
      <alignment horizontal="center" vertical="top" wrapText="1"/>
    </xf>
    <xf numFmtId="2" fontId="10" fillId="0" borderId="0" xfId="0" applyNumberFormat="1" applyFont="1" applyBorder="1" applyAlignment="1">
      <alignment horizontal="center" vertical="top" wrapText="1"/>
    </xf>
    <xf numFmtId="2" fontId="10" fillId="0" borderId="9" xfId="0" applyNumberFormat="1" applyFont="1" applyBorder="1" applyAlignment="1">
      <alignment vertical="center" wrapText="1"/>
    </xf>
    <xf numFmtId="2" fontId="10" fillId="0" borderId="0" xfId="0" applyNumberFormat="1" applyFont="1" applyBorder="1" applyAlignment="1">
      <alignment vertical="center" wrapText="1"/>
    </xf>
    <xf numFmtId="0" fontId="10" fillId="0" borderId="0" xfId="0" applyFont="1" applyBorder="1" applyAlignment="1">
      <alignment horizontal="left" vertical="top" wrapText="1"/>
    </xf>
    <xf numFmtId="2" fontId="10" fillId="0" borderId="13" xfId="0" applyNumberFormat="1" applyFont="1" applyBorder="1" applyAlignment="1">
      <alignment horizontal="left" vertical="top" wrapText="1"/>
    </xf>
    <xf numFmtId="2" fontId="10" fillId="0" borderId="14" xfId="0" applyNumberFormat="1" applyFont="1" applyBorder="1" applyAlignment="1">
      <alignment horizontal="left" vertical="top" wrapText="1"/>
    </xf>
    <xf numFmtId="0" fontId="14" fillId="0" borderId="3" xfId="0" applyFont="1" applyBorder="1" applyAlignment="1">
      <alignment horizontal="justify" vertical="top" wrapText="1"/>
    </xf>
    <xf numFmtId="0" fontId="14" fillId="0" borderId="4" xfId="0" applyFont="1" applyBorder="1" applyAlignment="1">
      <alignment horizontal="justify" vertical="top" wrapText="1"/>
    </xf>
    <xf numFmtId="0" fontId="14" fillId="0" borderId="5" xfId="0" applyFont="1" applyBorder="1" applyAlignment="1">
      <alignment horizontal="justify" vertical="top" wrapText="1"/>
    </xf>
    <xf numFmtId="0" fontId="6" fillId="0" borderId="3" xfId="0" applyFont="1" applyBorder="1" applyAlignment="1">
      <alignment horizontal="center" vertical="top" wrapText="1"/>
    </xf>
    <xf numFmtId="0" fontId="6" fillId="0" borderId="5" xfId="0" applyFont="1" applyBorder="1" applyAlignment="1">
      <alignment horizontal="center" vertical="top" wrapText="1"/>
    </xf>
    <xf numFmtId="0" fontId="7" fillId="0" borderId="14" xfId="0" applyFont="1" applyBorder="1" applyAlignment="1">
      <alignment horizontal="center" vertical="top" wrapText="1"/>
    </xf>
    <xf numFmtId="0" fontId="7" fillId="0" borderId="15" xfId="0" applyFont="1" applyBorder="1" applyAlignment="1">
      <alignment horizontal="center" vertical="top" wrapText="1"/>
    </xf>
    <xf numFmtId="0" fontId="7" fillId="0" borderId="7" xfId="0" applyFont="1" applyBorder="1" applyAlignment="1">
      <alignment horizontal="center" vertical="top" wrapText="1"/>
    </xf>
    <xf numFmtId="0" fontId="7" fillId="0" borderId="2" xfId="0" applyFont="1" applyBorder="1" applyAlignment="1">
      <alignment horizontal="center" vertical="top" wrapText="1"/>
    </xf>
    <xf numFmtId="2" fontId="10" fillId="0" borderId="13" xfId="0" applyNumberFormat="1" applyFont="1" applyBorder="1" applyAlignment="1">
      <alignment horizontal="center" vertical="top" wrapText="1"/>
    </xf>
    <xf numFmtId="2" fontId="10" fillId="0" borderId="14" xfId="0" applyNumberFormat="1" applyFont="1" applyBorder="1" applyAlignment="1">
      <alignment horizontal="center" vertical="top" wrapText="1"/>
    </xf>
    <xf numFmtId="2" fontId="10" fillId="0" borderId="9" xfId="0" applyNumberFormat="1" applyFont="1" applyBorder="1" applyAlignment="1">
      <alignment horizontal="right" vertical="top" wrapText="1"/>
    </xf>
    <xf numFmtId="2" fontId="10" fillId="0" borderId="0" xfId="0" applyNumberFormat="1" applyFont="1" applyBorder="1" applyAlignment="1">
      <alignment horizontal="right" vertical="top" wrapText="1"/>
    </xf>
    <xf numFmtId="2" fontId="10" fillId="0" borderId="9" xfId="0" applyNumberFormat="1" applyFont="1" applyBorder="1" applyAlignment="1">
      <alignment horizontal="left" vertical="top" wrapText="1"/>
    </xf>
    <xf numFmtId="2" fontId="10" fillId="0" borderId="0" xfId="0" applyNumberFormat="1" applyFont="1" applyBorder="1" applyAlignment="1">
      <alignment horizontal="left" vertical="top" wrapText="1"/>
    </xf>
    <xf numFmtId="2" fontId="15" fillId="0" borderId="9" xfId="0" applyNumberFormat="1" applyFont="1" applyBorder="1" applyAlignment="1">
      <alignment horizontal="left" vertical="top" wrapText="1"/>
    </xf>
    <xf numFmtId="2" fontId="15" fillId="0" borderId="0" xfId="0" applyNumberFormat="1" applyFont="1" applyBorder="1" applyAlignment="1">
      <alignment horizontal="left" vertical="top" wrapText="1"/>
    </xf>
    <xf numFmtId="0" fontId="10" fillId="0" borderId="10" xfId="0" applyFont="1" applyBorder="1" applyAlignment="1">
      <alignment horizontal="left" vertical="top" wrapText="1"/>
    </xf>
    <xf numFmtId="2" fontId="9" fillId="0" borderId="13" xfId="0" applyNumberFormat="1" applyFont="1" applyBorder="1" applyAlignment="1">
      <alignment horizontal="center" vertical="top" wrapText="1"/>
    </xf>
    <xf numFmtId="2" fontId="9" fillId="0" borderId="14" xfId="0" applyNumberFormat="1" applyFont="1" applyBorder="1" applyAlignment="1">
      <alignment horizontal="center" vertical="top" wrapText="1"/>
    </xf>
    <xf numFmtId="0" fontId="8" fillId="0" borderId="8" xfId="0" applyFont="1" applyBorder="1" applyAlignment="1">
      <alignment horizontal="left" vertical="top" wrapText="1"/>
    </xf>
    <xf numFmtId="0" fontId="8" fillId="0" borderId="9" xfId="0" applyFont="1" applyBorder="1" applyAlignment="1">
      <alignment horizontal="left" vertical="top" wrapText="1"/>
    </xf>
    <xf numFmtId="0" fontId="8" fillId="0" borderId="0" xfId="0" applyFont="1" applyBorder="1" applyAlignment="1">
      <alignment horizontal="left" vertical="top" wrapText="1"/>
    </xf>
    <xf numFmtId="2" fontId="15" fillId="0" borderId="10" xfId="0" applyNumberFormat="1" applyFont="1" applyBorder="1" applyAlignment="1">
      <alignment horizontal="center" vertical="top" wrapText="1"/>
    </xf>
    <xf numFmtId="2" fontId="15" fillId="0" borderId="1" xfId="0" applyNumberFormat="1" applyFont="1" applyBorder="1" applyAlignment="1">
      <alignment horizontal="center" vertical="top" wrapText="1"/>
    </xf>
    <xf numFmtId="0" fontId="23" fillId="0" borderId="13" xfId="0" applyFont="1" applyBorder="1" applyAlignment="1">
      <alignment horizontal="justify" vertical="top" wrapText="1"/>
    </xf>
    <xf numFmtId="0" fontId="23" fillId="0" borderId="9" xfId="0" applyFont="1" applyBorder="1" applyAlignment="1">
      <alignment horizontal="justify" vertical="top" wrapText="1"/>
    </xf>
    <xf numFmtId="0" fontId="9" fillId="0" borderId="9" xfId="0" applyFont="1" applyBorder="1" applyAlignment="1">
      <alignment horizontal="center" vertical="top" wrapText="1"/>
    </xf>
    <xf numFmtId="0" fontId="10" fillId="0" borderId="9" xfId="0" applyFont="1" applyBorder="1" applyAlignment="1">
      <alignment horizontal="justify" vertical="top" wrapText="1"/>
    </xf>
    <xf numFmtId="0" fontId="15" fillId="0" borderId="13" xfId="0" applyFont="1" applyBorder="1" applyAlignment="1">
      <alignment horizontal="left" vertical="top" wrapText="1"/>
    </xf>
    <xf numFmtId="0" fontId="15" fillId="0" borderId="9" xfId="0" applyFont="1" applyBorder="1" applyAlignment="1">
      <alignment horizontal="left" vertical="top" wrapText="1"/>
    </xf>
    <xf numFmtId="2" fontId="10" fillId="0" borderId="10" xfId="0" applyNumberFormat="1" applyFont="1" applyBorder="1" applyAlignment="1">
      <alignment horizontal="center" vertical="top" wrapText="1"/>
    </xf>
    <xf numFmtId="2" fontId="10" fillId="0" borderId="1" xfId="0" applyNumberFormat="1" applyFont="1" applyBorder="1" applyAlignment="1">
      <alignment horizontal="center" vertical="top" wrapText="1"/>
    </xf>
    <xf numFmtId="2" fontId="9" fillId="0" borderId="13" xfId="0" applyNumberFormat="1" applyFont="1" applyBorder="1" applyAlignment="1">
      <alignment horizontal="left" vertical="top" wrapText="1"/>
    </xf>
    <xf numFmtId="2" fontId="9" fillId="0" borderId="14" xfId="0" applyNumberFormat="1" applyFont="1" applyBorder="1" applyAlignment="1">
      <alignment horizontal="left" vertical="top" wrapText="1"/>
    </xf>
    <xf numFmtId="0" fontId="3" fillId="0" borderId="0" xfId="0" applyFont="1" applyAlignment="1">
      <alignment horizontal="center" vertical="top"/>
    </xf>
    <xf numFmtId="0" fontId="3" fillId="0" borderId="0" xfId="0" applyFont="1" applyAlignment="1">
      <alignment horizontal="justify" vertical="top" wrapText="1"/>
    </xf>
    <xf numFmtId="164" fontId="3" fillId="0" borderId="0" xfId="0" applyNumberFormat="1" applyFont="1" applyAlignment="1">
      <alignment vertical="top"/>
    </xf>
    <xf numFmtId="0" fontId="3" fillId="0" borderId="0" xfId="0" applyFont="1" applyAlignment="1">
      <alignment horizontal="center"/>
    </xf>
    <xf numFmtId="0" fontId="3" fillId="0" borderId="0" xfId="0" applyFont="1"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095060844667172"/>
          <c:y val="3.8200436213078996E-2"/>
          <c:w val="0.84583829272033861"/>
          <c:h val="0.84649542200541938"/>
        </c:manualLayout>
      </c:layout>
      <c:scatterChart>
        <c:scatterStyle val="lineMarker"/>
        <c:varyColors val="0"/>
        <c:ser>
          <c:idx val="0"/>
          <c:order val="0"/>
          <c:xVal>
            <c:numRef>
              <c:f>'EARTH CALCULATION'!$A$5:$A$11</c:f>
              <c:numCache>
                <c:formatCode>0.00</c:formatCode>
                <c:ptCount val="7"/>
                <c:pt idx="0">
                  <c:v>0</c:v>
                </c:pt>
                <c:pt idx="1">
                  <c:v>4</c:v>
                </c:pt>
                <c:pt idx="2">
                  <c:v>5</c:v>
                </c:pt>
                <c:pt idx="3">
                  <c:v>7</c:v>
                </c:pt>
                <c:pt idx="4">
                  <c:v>9</c:v>
                </c:pt>
                <c:pt idx="5">
                  <c:v>12</c:v>
                </c:pt>
                <c:pt idx="6">
                  <c:v>12.43</c:v>
                </c:pt>
              </c:numCache>
            </c:numRef>
          </c:xVal>
          <c:yVal>
            <c:numRef>
              <c:f>'EARTH CALCULATION'!$B$5:$B$11</c:f>
              <c:numCache>
                <c:formatCode>0.00</c:formatCode>
                <c:ptCount val="7"/>
                <c:pt idx="0">
                  <c:v>2</c:v>
                </c:pt>
                <c:pt idx="1">
                  <c:v>2</c:v>
                </c:pt>
                <c:pt idx="2">
                  <c:v>1.8</c:v>
                </c:pt>
                <c:pt idx="3">
                  <c:v>1.91</c:v>
                </c:pt>
                <c:pt idx="4">
                  <c:v>1.56</c:v>
                </c:pt>
                <c:pt idx="5">
                  <c:v>0.3</c:v>
                </c:pt>
                <c:pt idx="6">
                  <c:v>-0.5</c:v>
                </c:pt>
              </c:numCache>
            </c:numRef>
          </c:yVal>
          <c:smooth val="0"/>
          <c:extLst xmlns:c16r2="http://schemas.microsoft.com/office/drawing/2015/06/chart">
            <c:ext xmlns:c16="http://schemas.microsoft.com/office/drawing/2014/chart" uri="{C3380CC4-5D6E-409C-BE32-E72D297353CC}">
              <c16:uniqueId val="{00000000-48B9-473D-8C14-8F8E07AF0F39}"/>
            </c:ext>
          </c:extLst>
        </c:ser>
        <c:ser>
          <c:idx val="1"/>
          <c:order val="1"/>
          <c:xVal>
            <c:numRef>
              <c:f>'EARTH CALCULATION'!$H$5:$H$8</c:f>
              <c:numCache>
                <c:formatCode>0.00</c:formatCode>
                <c:ptCount val="4"/>
                <c:pt idx="0">
                  <c:v>0</c:v>
                </c:pt>
                <c:pt idx="1">
                  <c:v>12.43</c:v>
                </c:pt>
              </c:numCache>
            </c:numRef>
          </c:xVal>
          <c:yVal>
            <c:numRef>
              <c:f>'EARTH CALCULATION'!$I$5:$I$8</c:f>
              <c:numCache>
                <c:formatCode>0.00</c:formatCode>
                <c:ptCount val="4"/>
                <c:pt idx="0">
                  <c:v>2</c:v>
                </c:pt>
                <c:pt idx="1">
                  <c:v>-0.5</c:v>
                </c:pt>
              </c:numCache>
            </c:numRef>
          </c:yVal>
          <c:smooth val="0"/>
          <c:extLst xmlns:c16r2="http://schemas.microsoft.com/office/drawing/2015/06/chart">
            <c:ext xmlns:c16="http://schemas.microsoft.com/office/drawing/2014/chart" uri="{C3380CC4-5D6E-409C-BE32-E72D297353CC}">
              <c16:uniqueId val="{00000001-48B9-473D-8C14-8F8E07AF0F39}"/>
            </c:ext>
          </c:extLst>
        </c:ser>
        <c:dLbls>
          <c:showLegendKey val="0"/>
          <c:showVal val="0"/>
          <c:showCatName val="0"/>
          <c:showSerName val="0"/>
          <c:showPercent val="0"/>
          <c:showBubbleSize val="0"/>
        </c:dLbls>
        <c:axId val="214726616"/>
        <c:axId val="214723872"/>
      </c:scatterChart>
      <c:valAx>
        <c:axId val="214726616"/>
        <c:scaling>
          <c:orientation val="minMax"/>
          <c:max val="12.5"/>
        </c:scaling>
        <c:delete val="0"/>
        <c:axPos val="b"/>
        <c:numFmt formatCode="0.00" sourceLinked="1"/>
        <c:majorTickMark val="out"/>
        <c:minorTickMark val="none"/>
        <c:tickLblPos val="nextTo"/>
        <c:crossAx val="214723872"/>
        <c:crosses val="autoZero"/>
        <c:crossBetween val="midCat"/>
        <c:majorUnit val="2"/>
      </c:valAx>
      <c:valAx>
        <c:axId val="214723872"/>
        <c:scaling>
          <c:orientation val="minMax"/>
          <c:max val="5"/>
        </c:scaling>
        <c:delete val="0"/>
        <c:axPos val="l"/>
        <c:majorGridlines/>
        <c:numFmt formatCode="0.00" sourceLinked="1"/>
        <c:majorTickMark val="out"/>
        <c:minorTickMark val="none"/>
        <c:tickLblPos val="nextTo"/>
        <c:crossAx val="214726616"/>
        <c:crosses val="autoZero"/>
        <c:crossBetween val="midCat"/>
      </c:valAx>
    </c:plotArea>
    <c:plotVisOnly val="1"/>
    <c:dispBlanksAs val="gap"/>
    <c:showDLblsOverMax val="0"/>
  </c:chart>
  <c:printSettings>
    <c:headerFooter/>
    <c:pageMargins b="0.75000000000000744" l="0.70000000000000062" r="0.70000000000000062" t="0.75000000000000744"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095060844667172"/>
          <c:y val="3.8200436213078996E-2"/>
          <c:w val="0.84583829272033861"/>
          <c:h val="0.84649542200541994"/>
        </c:manualLayout>
      </c:layout>
      <c:scatterChart>
        <c:scatterStyle val="lineMarker"/>
        <c:varyColors val="0"/>
        <c:ser>
          <c:idx val="0"/>
          <c:order val="0"/>
          <c:xVal>
            <c:numRef>
              <c:f>'EARTH CALCULATION'!$A$101:$A$104</c:f>
              <c:numCache>
                <c:formatCode>0.00</c:formatCode>
                <c:ptCount val="4"/>
                <c:pt idx="0">
                  <c:v>0</c:v>
                </c:pt>
                <c:pt idx="1">
                  <c:v>0.6</c:v>
                </c:pt>
                <c:pt idx="2">
                  <c:v>1.2</c:v>
                </c:pt>
                <c:pt idx="3">
                  <c:v>15</c:v>
                </c:pt>
              </c:numCache>
            </c:numRef>
          </c:xVal>
          <c:yVal>
            <c:numRef>
              <c:f>'EARTH CALCULATION'!$B$101:$B$104</c:f>
              <c:numCache>
                <c:formatCode>0.00</c:formatCode>
                <c:ptCount val="4"/>
                <c:pt idx="0">
                  <c:v>2</c:v>
                </c:pt>
                <c:pt idx="1">
                  <c:v>1.5</c:v>
                </c:pt>
                <c:pt idx="2">
                  <c:v>1.4</c:v>
                </c:pt>
                <c:pt idx="3">
                  <c:v>0</c:v>
                </c:pt>
              </c:numCache>
            </c:numRef>
          </c:yVal>
          <c:smooth val="0"/>
          <c:extLst xmlns:c16r2="http://schemas.microsoft.com/office/drawing/2015/06/chart">
            <c:ext xmlns:c16="http://schemas.microsoft.com/office/drawing/2014/chart" uri="{C3380CC4-5D6E-409C-BE32-E72D297353CC}">
              <c16:uniqueId val="{00000000-D2A5-44C3-AB9B-6FBD1C4A3F85}"/>
            </c:ext>
          </c:extLst>
        </c:ser>
        <c:ser>
          <c:idx val="1"/>
          <c:order val="1"/>
          <c:xVal>
            <c:numRef>
              <c:f>'EARTH CALCULATION'!$H$101:$H$104</c:f>
              <c:numCache>
                <c:formatCode>0.00</c:formatCode>
                <c:ptCount val="4"/>
                <c:pt idx="0">
                  <c:v>0</c:v>
                </c:pt>
                <c:pt idx="1">
                  <c:v>3</c:v>
                </c:pt>
                <c:pt idx="2">
                  <c:v>7</c:v>
                </c:pt>
                <c:pt idx="3">
                  <c:v>15</c:v>
                </c:pt>
              </c:numCache>
            </c:numRef>
          </c:xVal>
          <c:yVal>
            <c:numRef>
              <c:f>'EARTH CALCULATION'!$I$101:$I$104</c:f>
              <c:numCache>
                <c:formatCode>0.00</c:formatCode>
                <c:ptCount val="4"/>
                <c:pt idx="0">
                  <c:v>2</c:v>
                </c:pt>
                <c:pt idx="1">
                  <c:v>4</c:v>
                </c:pt>
                <c:pt idx="2">
                  <c:v>4</c:v>
                </c:pt>
                <c:pt idx="3">
                  <c:v>0</c:v>
                </c:pt>
              </c:numCache>
            </c:numRef>
          </c:yVal>
          <c:smooth val="0"/>
          <c:extLst xmlns:c16r2="http://schemas.microsoft.com/office/drawing/2015/06/chart">
            <c:ext xmlns:c16="http://schemas.microsoft.com/office/drawing/2014/chart" uri="{C3380CC4-5D6E-409C-BE32-E72D297353CC}">
              <c16:uniqueId val="{00000001-D2A5-44C3-AB9B-6FBD1C4A3F85}"/>
            </c:ext>
          </c:extLst>
        </c:ser>
        <c:dLbls>
          <c:showLegendKey val="0"/>
          <c:showVal val="0"/>
          <c:showCatName val="0"/>
          <c:showSerName val="0"/>
          <c:showPercent val="0"/>
          <c:showBubbleSize val="0"/>
        </c:dLbls>
        <c:axId val="214726224"/>
        <c:axId val="214724656"/>
      </c:scatterChart>
      <c:valAx>
        <c:axId val="214726224"/>
        <c:scaling>
          <c:orientation val="minMax"/>
          <c:max val="15"/>
        </c:scaling>
        <c:delete val="0"/>
        <c:axPos val="b"/>
        <c:numFmt formatCode="0.00" sourceLinked="1"/>
        <c:majorTickMark val="out"/>
        <c:minorTickMark val="none"/>
        <c:tickLblPos val="nextTo"/>
        <c:crossAx val="214724656"/>
        <c:crosses val="autoZero"/>
        <c:crossBetween val="midCat"/>
        <c:majorUnit val="2"/>
      </c:valAx>
      <c:valAx>
        <c:axId val="214724656"/>
        <c:scaling>
          <c:orientation val="minMax"/>
          <c:max val="5"/>
        </c:scaling>
        <c:delete val="0"/>
        <c:axPos val="l"/>
        <c:majorGridlines/>
        <c:numFmt formatCode="0.00" sourceLinked="1"/>
        <c:majorTickMark val="out"/>
        <c:minorTickMark val="none"/>
        <c:tickLblPos val="nextTo"/>
        <c:crossAx val="214726224"/>
        <c:crosses val="autoZero"/>
        <c:crossBetween val="midCat"/>
      </c:valAx>
    </c:plotArea>
    <c:plotVisOnly val="1"/>
    <c:dispBlanksAs val="gap"/>
    <c:showDLblsOverMax val="0"/>
  </c:chart>
  <c:printSettings>
    <c:headerFooter/>
    <c:pageMargins b="0.75000000000000788" l="0.70000000000000062" r="0.70000000000000062" t="0.75000000000000788"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285751</xdr:colOff>
      <xdr:row>358</xdr:row>
      <xdr:rowOff>9525</xdr:rowOff>
    </xdr:from>
    <xdr:to>
      <xdr:col>7</xdr:col>
      <xdr:colOff>226219</xdr:colOff>
      <xdr:row>362</xdr:row>
      <xdr:rowOff>83344</xdr:rowOff>
    </xdr:to>
    <xdr:sp macro="" textlink="">
      <xdr:nvSpPr>
        <xdr:cNvPr id="10" name="Text Box 76">
          <a:extLst>
            <a:ext uri="{FF2B5EF4-FFF2-40B4-BE49-F238E27FC236}">
              <a16:creationId xmlns:a16="http://schemas.microsoft.com/office/drawing/2014/main" xmlns="" id="{00000000-0008-0000-0000-00000A000000}"/>
            </a:ext>
          </a:extLst>
        </xdr:cNvPr>
        <xdr:cNvSpPr txBox="1">
          <a:spLocks noChangeArrowheads="1"/>
        </xdr:cNvSpPr>
      </xdr:nvSpPr>
      <xdr:spPr bwMode="auto">
        <a:xfrm>
          <a:off x="1833564" y="37633275"/>
          <a:ext cx="2047874" cy="835819"/>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0" i="0" strike="noStrike">
              <a:solidFill>
                <a:srgbClr val="000000"/>
              </a:solidFill>
              <a:latin typeface="Arial"/>
              <a:cs typeface="Arial"/>
            </a:rPr>
            <a:t>(S.M. Ahsan Habib)</a:t>
          </a:r>
        </a:p>
        <a:p>
          <a:pPr algn="ctr" rtl="1">
            <a:defRPr sz="1000"/>
          </a:pPr>
          <a:r>
            <a:rPr lang="en-US" sz="1100" b="0" i="0" strike="noStrike">
              <a:solidFill>
                <a:srgbClr val="000000"/>
              </a:solidFill>
              <a:latin typeface="Arial"/>
              <a:cs typeface="Arial"/>
            </a:rPr>
            <a:t>Sub- Divisional Engineer (A.C)</a:t>
          </a:r>
        </a:p>
        <a:p>
          <a:pPr algn="ctr" rtl="1">
            <a:defRPr sz="1000"/>
          </a:pPr>
          <a:r>
            <a:rPr lang="en-US" sz="1100" b="0" i="0" strike="noStrike">
              <a:solidFill>
                <a:srgbClr val="000000"/>
              </a:solidFill>
              <a:latin typeface="Arial"/>
              <a:cs typeface="Arial"/>
            </a:rPr>
            <a:t>Satkhira O&amp;M Sub-Division-1</a:t>
          </a:r>
        </a:p>
        <a:p>
          <a:pPr algn="ctr" rtl="1">
            <a:defRPr sz="1000"/>
          </a:pPr>
          <a:r>
            <a:rPr lang="en-US" sz="1100" b="0" i="0" strike="noStrike">
              <a:solidFill>
                <a:srgbClr val="000000"/>
              </a:solidFill>
              <a:latin typeface="Arial"/>
              <a:cs typeface="Arial"/>
            </a:rPr>
            <a:t>BWDB, Satkhira</a:t>
          </a: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xdr:txBody>
    </xdr:sp>
    <xdr:clientData/>
  </xdr:twoCellAnchor>
  <xdr:twoCellAnchor>
    <xdr:from>
      <xdr:col>7</xdr:col>
      <xdr:colOff>190501</xdr:colOff>
      <xdr:row>358</xdr:row>
      <xdr:rowOff>35718</xdr:rowOff>
    </xdr:from>
    <xdr:to>
      <xdr:col>12</xdr:col>
      <xdr:colOff>130970</xdr:colOff>
      <xdr:row>362</xdr:row>
      <xdr:rowOff>107157</xdr:rowOff>
    </xdr:to>
    <xdr:sp macro="" textlink="">
      <xdr:nvSpPr>
        <xdr:cNvPr id="11" name="Text Box 77">
          <a:extLst>
            <a:ext uri="{FF2B5EF4-FFF2-40B4-BE49-F238E27FC236}">
              <a16:creationId xmlns:a16="http://schemas.microsoft.com/office/drawing/2014/main" xmlns="" id="{00000000-0008-0000-0000-00000B000000}"/>
            </a:ext>
          </a:extLst>
        </xdr:cNvPr>
        <xdr:cNvSpPr txBox="1">
          <a:spLocks noChangeArrowheads="1"/>
        </xdr:cNvSpPr>
      </xdr:nvSpPr>
      <xdr:spPr bwMode="auto">
        <a:xfrm>
          <a:off x="3845720" y="37659468"/>
          <a:ext cx="2000250" cy="833439"/>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0" i="0" strike="noStrike">
              <a:solidFill>
                <a:srgbClr val="000000"/>
              </a:solidFill>
              <a:latin typeface="Arial"/>
              <a:cs typeface="Arial"/>
            </a:rPr>
            <a:t>(Muhammad Abu Hanif)</a:t>
          </a:r>
        </a:p>
        <a:p>
          <a:pPr algn="ctr" rtl="1">
            <a:defRPr sz="1000"/>
          </a:pPr>
          <a:r>
            <a:rPr lang="en-US" sz="1100" b="0" i="0" strike="noStrike">
              <a:solidFill>
                <a:srgbClr val="000000"/>
              </a:solidFill>
              <a:latin typeface="Arial"/>
              <a:cs typeface="Arial"/>
            </a:rPr>
            <a:t> Sub-Asstt. Engineer</a:t>
          </a:r>
        </a:p>
        <a:p>
          <a:pPr algn="ctr" rtl="1">
            <a:defRPr sz="1000"/>
          </a:pPr>
          <a:r>
            <a:rPr lang="en-US" sz="1100" b="0" i="0" strike="noStrike">
              <a:solidFill>
                <a:srgbClr val="000000"/>
              </a:solidFill>
              <a:latin typeface="Arial"/>
              <a:cs typeface="Arial"/>
            </a:rPr>
            <a:t>Parulia O&amp;M Section</a:t>
          </a:r>
        </a:p>
        <a:p>
          <a:pPr algn="ctr" rtl="1">
            <a:defRPr sz="1000"/>
          </a:pPr>
          <a:r>
            <a:rPr lang="en-US" sz="1100" b="0" i="0" strike="noStrike">
              <a:solidFill>
                <a:srgbClr val="000000"/>
              </a:solidFill>
              <a:latin typeface="Arial"/>
              <a:cs typeface="Arial"/>
            </a:rPr>
            <a:t>BWDB, Satkhira.</a:t>
          </a: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xdr:txBody>
    </xdr:sp>
    <xdr:clientData/>
  </xdr:twoCellAnchor>
  <xdr:twoCellAnchor>
    <xdr:from>
      <xdr:col>0</xdr:col>
      <xdr:colOff>66675</xdr:colOff>
      <xdr:row>358</xdr:row>
      <xdr:rowOff>28574</xdr:rowOff>
    </xdr:from>
    <xdr:to>
      <xdr:col>3</xdr:col>
      <xdr:colOff>464344</xdr:colOff>
      <xdr:row>363</xdr:row>
      <xdr:rowOff>83343</xdr:rowOff>
    </xdr:to>
    <xdr:sp macro="" textlink="">
      <xdr:nvSpPr>
        <xdr:cNvPr id="12" name="Text Box 79">
          <a:extLst>
            <a:ext uri="{FF2B5EF4-FFF2-40B4-BE49-F238E27FC236}">
              <a16:creationId xmlns:a16="http://schemas.microsoft.com/office/drawing/2014/main" xmlns="" id="{00000000-0008-0000-0000-00000C000000}"/>
            </a:ext>
          </a:extLst>
        </xdr:cNvPr>
        <xdr:cNvSpPr txBox="1">
          <a:spLocks noChangeArrowheads="1"/>
        </xdr:cNvSpPr>
      </xdr:nvSpPr>
      <xdr:spPr bwMode="auto">
        <a:xfrm>
          <a:off x="66675" y="37652324"/>
          <a:ext cx="1945482" cy="1007269"/>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0" i="0" strike="noStrike">
              <a:solidFill>
                <a:srgbClr val="000000"/>
              </a:solidFill>
              <a:latin typeface="Arial"/>
              <a:cs typeface="Arial"/>
            </a:rPr>
            <a:t>(B. M. Abdul Momin)                    </a:t>
          </a:r>
          <a:r>
            <a:rPr lang="en-US" sz="1100" b="0" i="0" strike="noStrike" baseline="0">
              <a:solidFill>
                <a:srgbClr val="000000"/>
              </a:solidFill>
              <a:latin typeface="Arial"/>
              <a:cs typeface="Arial"/>
            </a:rPr>
            <a:t> </a:t>
          </a:r>
          <a:r>
            <a:rPr lang="en-US" sz="1100" b="0" i="0" strike="noStrike">
              <a:solidFill>
                <a:srgbClr val="000000"/>
              </a:solidFill>
              <a:latin typeface="Arial"/>
              <a:cs typeface="Arial"/>
            </a:rPr>
            <a:t> Executive Engineer (C.C)</a:t>
          </a:r>
        </a:p>
        <a:p>
          <a:pPr algn="ctr" rtl="1">
            <a:defRPr sz="1000"/>
          </a:pPr>
          <a:r>
            <a:rPr lang="en-US" sz="1100" b="0" i="0" strike="noStrike">
              <a:solidFill>
                <a:srgbClr val="000000"/>
              </a:solidFill>
              <a:latin typeface="Arial"/>
              <a:cs typeface="Arial"/>
            </a:rPr>
            <a:t>Satkhira O&amp;M Division-1</a:t>
          </a:r>
        </a:p>
        <a:p>
          <a:pPr algn="ctr" rtl="1">
            <a:defRPr sz="1000"/>
          </a:pPr>
          <a:r>
            <a:rPr lang="en-US" sz="1100" b="0" i="0" strike="noStrike">
              <a:solidFill>
                <a:srgbClr val="000000"/>
              </a:solidFill>
              <a:latin typeface="Arial"/>
              <a:cs typeface="Arial"/>
            </a:rPr>
            <a:t>BWDB, Satkhira</a:t>
          </a: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xdr:txBody>
    </xdr:sp>
    <xdr:clientData/>
  </xdr:twoCellAnchor>
  <xdr:twoCellAnchor>
    <xdr:from>
      <xdr:col>1</xdr:col>
      <xdr:colOff>240030</xdr:colOff>
      <xdr:row>12</xdr:row>
      <xdr:rowOff>116205</xdr:rowOff>
    </xdr:from>
    <xdr:to>
      <xdr:col>9</xdr:col>
      <xdr:colOff>259080</xdr:colOff>
      <xdr:row>21</xdr:row>
      <xdr:rowOff>167640</xdr:rowOff>
    </xdr:to>
    <xdr:graphicFrame macro="">
      <xdr:nvGraphicFramePr>
        <xdr:cNvPr id="9" name="Chart 8">
          <a:extLst>
            <a:ext uri="{FF2B5EF4-FFF2-40B4-BE49-F238E27FC236}">
              <a16:creationId xmlns:a16="http://schemas.microsoft.com/office/drawing/2014/main" xmlns=""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295275</xdr:colOff>
      <xdr:row>195</xdr:row>
      <xdr:rowOff>152400</xdr:rowOff>
    </xdr:from>
    <xdr:to>
      <xdr:col>11</xdr:col>
      <xdr:colOff>182298</xdr:colOff>
      <xdr:row>199</xdr:row>
      <xdr:rowOff>215900</xdr:rowOff>
    </xdr:to>
    <xdr:sp macro="" textlink="">
      <xdr:nvSpPr>
        <xdr:cNvPr id="21" name="Text Box 77">
          <a:extLst>
            <a:ext uri="{FF2B5EF4-FFF2-40B4-BE49-F238E27FC236}">
              <a16:creationId xmlns:a16="http://schemas.microsoft.com/office/drawing/2014/main" xmlns="" id="{00000000-0008-0000-0000-000015000000}"/>
            </a:ext>
          </a:extLst>
        </xdr:cNvPr>
        <xdr:cNvSpPr txBox="1">
          <a:spLocks noChangeArrowheads="1"/>
        </xdr:cNvSpPr>
      </xdr:nvSpPr>
      <xdr:spPr bwMode="auto">
        <a:xfrm>
          <a:off x="3533775" y="27727275"/>
          <a:ext cx="1830123" cy="825500"/>
        </a:xfrm>
        <a:prstGeom prst="rect">
          <a:avLst/>
        </a:prstGeom>
        <a:noFill/>
        <a:ln w="9525">
          <a:noFill/>
          <a:miter lim="800000"/>
          <a:headEnd/>
          <a:tailEnd/>
        </a:ln>
      </xdr:spPr>
      <xdr:txBody>
        <a:bodyPr vertOverflow="clip" wrap="square" lIns="27432" tIns="22860" rIns="27432" bIns="0" anchor="t" upright="1"/>
        <a:lstStyle/>
        <a:p>
          <a:pPr algn="ctr" rtl="1">
            <a:lnSpc>
              <a:spcPts val="1200"/>
            </a:lnSpc>
          </a:pPr>
          <a:r>
            <a:rPr lang="en-US" sz="1100" b="0" i="0">
              <a:latin typeface="Times New Roman" pitchFamily="18" charset="0"/>
              <a:ea typeface="+mn-ea"/>
              <a:cs typeface="Times New Roman" pitchFamily="18" charset="0"/>
            </a:rPr>
            <a:t>(Muhammad Abu Hanif)</a:t>
          </a:r>
          <a:endParaRPr lang="en-US">
            <a:latin typeface="Times New Roman" pitchFamily="18" charset="0"/>
            <a:cs typeface="Times New Roman" pitchFamily="18" charset="0"/>
          </a:endParaRPr>
        </a:p>
        <a:p>
          <a:pPr algn="ctr" rtl="1">
            <a:lnSpc>
              <a:spcPts val="1200"/>
            </a:lnSpc>
          </a:pPr>
          <a:r>
            <a:rPr lang="en-US" sz="1100" b="0" i="0">
              <a:latin typeface="Times New Roman" pitchFamily="18" charset="0"/>
              <a:ea typeface="+mn-ea"/>
              <a:cs typeface="Times New Roman" pitchFamily="18" charset="0"/>
            </a:rPr>
            <a:t> Sub-Asstt. Engineer /SO</a:t>
          </a:r>
        </a:p>
        <a:p>
          <a:pPr algn="ctr" rtl="1">
            <a:lnSpc>
              <a:spcPts val="1200"/>
            </a:lnSpc>
          </a:pPr>
          <a:r>
            <a:rPr lang="en-US" sz="1100" b="0" i="0">
              <a:latin typeface="Times New Roman" pitchFamily="18" charset="0"/>
              <a:ea typeface="+mn-ea"/>
              <a:cs typeface="Times New Roman" pitchFamily="18" charset="0"/>
            </a:rPr>
            <a:t>Jhalodangha  O&amp;M Section</a:t>
          </a:r>
          <a:endParaRPr lang="en-US" sz="1100">
            <a:latin typeface="Times New Roman" pitchFamily="18" charset="0"/>
            <a:ea typeface="+mn-ea"/>
            <a:cs typeface="Times New Roman" pitchFamily="18" charset="0"/>
          </a:endParaRPr>
        </a:p>
        <a:p>
          <a:pPr marL="0" marR="0" indent="0" algn="ctr" defTabSz="914400" rtl="1" eaLnBrk="1" fontAlgn="auto" latinLnBrk="0" hangingPunct="1">
            <a:lnSpc>
              <a:spcPts val="1200"/>
            </a:lnSpc>
            <a:spcBef>
              <a:spcPts val="0"/>
            </a:spcBef>
            <a:spcAft>
              <a:spcPts val="0"/>
            </a:spcAft>
            <a:buClrTx/>
            <a:buSzTx/>
            <a:buFontTx/>
            <a:buNone/>
            <a:tabLst/>
            <a:defRPr/>
          </a:pPr>
          <a:r>
            <a:rPr lang="en-US" sz="1100" b="0" i="0">
              <a:latin typeface="Times New Roman" pitchFamily="18" charset="0"/>
              <a:ea typeface="+mn-ea"/>
              <a:cs typeface="Times New Roman" pitchFamily="18" charset="0"/>
            </a:rPr>
            <a:t>BWDB,Bagerhat.  </a:t>
          </a:r>
          <a:endParaRPr lang="en-US">
            <a:latin typeface="Times New Roman" pitchFamily="18" charset="0"/>
            <a:cs typeface="Times New Roman" pitchFamily="18" charset="0"/>
          </a:endParaRPr>
        </a:p>
        <a:p>
          <a:pPr algn="ctr" rtl="1">
            <a:lnSpc>
              <a:spcPts val="1200"/>
            </a:lnSpc>
          </a:pPr>
          <a:endParaRPr lang="en-US">
            <a:latin typeface="Times New Roman" pitchFamily="18" charset="0"/>
            <a:cs typeface="Times New Roman" pitchFamily="18" charset="0"/>
          </a:endParaRPr>
        </a:p>
      </xdr:txBody>
    </xdr:sp>
    <xdr:clientData/>
  </xdr:twoCellAnchor>
  <xdr:twoCellAnchor>
    <xdr:from>
      <xdr:col>3</xdr:col>
      <xdr:colOff>0</xdr:colOff>
      <xdr:row>195</xdr:row>
      <xdr:rowOff>142875</xdr:rowOff>
    </xdr:from>
    <xdr:to>
      <xdr:col>7</xdr:col>
      <xdr:colOff>76200</xdr:colOff>
      <xdr:row>200</xdr:row>
      <xdr:rowOff>19049</xdr:rowOff>
    </xdr:to>
    <xdr:sp macro="" textlink="">
      <xdr:nvSpPr>
        <xdr:cNvPr id="22" name="Text Box 76">
          <a:extLst>
            <a:ext uri="{FF2B5EF4-FFF2-40B4-BE49-F238E27FC236}">
              <a16:creationId xmlns:a16="http://schemas.microsoft.com/office/drawing/2014/main" xmlns="" id="{00000000-0008-0000-0000-000016000000}"/>
            </a:ext>
          </a:extLst>
        </xdr:cNvPr>
        <xdr:cNvSpPr txBox="1">
          <a:spLocks noChangeArrowheads="1"/>
        </xdr:cNvSpPr>
      </xdr:nvSpPr>
      <xdr:spPr bwMode="auto">
        <a:xfrm>
          <a:off x="1390650" y="27717750"/>
          <a:ext cx="1924050" cy="895349"/>
        </a:xfrm>
        <a:prstGeom prst="rect">
          <a:avLst/>
        </a:prstGeom>
        <a:noFill/>
        <a:ln w="9525">
          <a:noFill/>
          <a:miter lim="800000"/>
          <a:headEnd/>
          <a:tailEnd/>
        </a:ln>
      </xdr:spPr>
      <xdr:txBody>
        <a:bodyPr vertOverflow="clip" wrap="square" lIns="27432" tIns="22860" rIns="27432" bIns="0" anchor="t" upright="1"/>
        <a:lstStyle/>
        <a:p>
          <a:pPr algn="ctr" rtl="1"/>
          <a:r>
            <a:rPr lang="en-US" sz="1100" b="0" i="0" strike="noStrike">
              <a:solidFill>
                <a:srgbClr val="000000"/>
              </a:solidFill>
              <a:latin typeface="Times New Roman" pitchFamily="18" charset="0"/>
              <a:ea typeface="+mn-ea"/>
              <a:cs typeface="Times New Roman" pitchFamily="18" charset="0"/>
            </a:rPr>
            <a:t>(Faruk</a:t>
          </a:r>
          <a:r>
            <a:rPr lang="en-US" sz="1100" b="0" i="0" strike="noStrike" baseline="0">
              <a:solidFill>
                <a:srgbClr val="000000"/>
              </a:solidFill>
              <a:latin typeface="Times New Roman" pitchFamily="18" charset="0"/>
              <a:ea typeface="+mn-ea"/>
              <a:cs typeface="Times New Roman" pitchFamily="18" charset="0"/>
            </a:rPr>
            <a:t> Ahmed</a:t>
          </a:r>
          <a:r>
            <a:rPr lang="en-US" sz="1100" b="0" i="0">
              <a:latin typeface="Times New Roman" pitchFamily="18" charset="0"/>
              <a:ea typeface="+mn-ea"/>
              <a:cs typeface="Times New Roman" pitchFamily="18" charset="0"/>
            </a:rPr>
            <a:t>)</a:t>
          </a:r>
        </a:p>
        <a:p>
          <a:pPr algn="ctr" rtl="1"/>
          <a:r>
            <a:rPr lang="en-US" sz="1100" b="0" i="0">
              <a:latin typeface="Times New Roman" pitchFamily="18" charset="0"/>
              <a:ea typeface="+mn-ea"/>
              <a:cs typeface="Times New Roman" pitchFamily="18" charset="0"/>
            </a:rPr>
            <a:t>Sub- Divisional Engineer</a:t>
          </a:r>
          <a:endParaRPr lang="en-US">
            <a:latin typeface="Times New Roman" pitchFamily="18" charset="0"/>
            <a:cs typeface="Times New Roman" pitchFamily="18" charset="0"/>
          </a:endParaRPr>
        </a:p>
        <a:p>
          <a:pPr algn="ctr" rtl="1"/>
          <a:r>
            <a:rPr lang="en-US" sz="1100" b="0" i="0">
              <a:latin typeface="Times New Roman" pitchFamily="18" charset="0"/>
              <a:ea typeface="+mn-ea"/>
              <a:cs typeface="Times New Roman" pitchFamily="18" charset="0"/>
            </a:rPr>
            <a:t>Bagerhat O&amp;M Sub-Division</a:t>
          </a:r>
          <a:endParaRPr lang="en-US">
            <a:latin typeface="Times New Roman" pitchFamily="18" charset="0"/>
            <a:cs typeface="Times New Roman" pitchFamily="18" charset="0"/>
          </a:endParaRPr>
        </a:p>
        <a:p>
          <a:pPr algn="ctr" rtl="1"/>
          <a:r>
            <a:rPr lang="en-US" sz="1100" b="0" i="0">
              <a:latin typeface="Times New Roman" pitchFamily="18" charset="0"/>
              <a:ea typeface="+mn-ea"/>
              <a:cs typeface="Times New Roman" pitchFamily="18" charset="0"/>
            </a:rPr>
            <a:t>BWDB,Bagerhat.  </a:t>
          </a:r>
        </a:p>
        <a:p>
          <a:pPr algn="ctr" rtl="1">
            <a:defRPr sz="1000"/>
          </a:pPr>
          <a:endParaRPr lang="en-US" sz="1000" b="0" i="0" strike="noStrike">
            <a:solidFill>
              <a:srgbClr val="000000"/>
            </a:solidFill>
            <a:latin typeface="Times New Roman" pitchFamily="18" charset="0"/>
            <a:cs typeface="Times New Roman" pitchFamily="18" charset="0"/>
          </a:endParaRPr>
        </a:p>
      </xdr:txBody>
    </xdr:sp>
    <xdr:clientData/>
  </xdr:twoCellAnchor>
  <xdr:twoCellAnchor>
    <xdr:from>
      <xdr:col>1</xdr:col>
      <xdr:colOff>209550</xdr:colOff>
      <xdr:row>117</xdr:row>
      <xdr:rowOff>123825</xdr:rowOff>
    </xdr:from>
    <xdr:to>
      <xdr:col>9</xdr:col>
      <xdr:colOff>228600</xdr:colOff>
      <xdr:row>127</xdr:row>
      <xdr:rowOff>0</xdr:rowOff>
    </xdr:to>
    <xdr:graphicFrame macro="">
      <xdr:nvGraphicFramePr>
        <xdr:cNvPr id="14" name="Chart 13">
          <a:extLst>
            <a:ext uri="{FF2B5EF4-FFF2-40B4-BE49-F238E27FC236}">
              <a16:creationId xmlns:a16="http://schemas.microsoft.com/office/drawing/2014/main" xmlns="" id="{00000000-0008-0000-00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96</xdr:row>
      <xdr:rowOff>145838</xdr:rowOff>
    </xdr:from>
    <xdr:to>
      <xdr:col>1</xdr:col>
      <xdr:colOff>2329243</xdr:colOff>
      <xdr:row>100</xdr:row>
      <xdr:rowOff>186054</xdr:rowOff>
    </xdr:to>
    <xdr:sp macro="" textlink="">
      <xdr:nvSpPr>
        <xdr:cNvPr id="5" name="Text Box 76">
          <a:extLst>
            <a:ext uri="{FF2B5EF4-FFF2-40B4-BE49-F238E27FC236}">
              <a16:creationId xmlns:a16="http://schemas.microsoft.com/office/drawing/2014/main" xmlns="" id="{00000000-0008-0000-0100-000005000000}"/>
            </a:ext>
          </a:extLst>
        </xdr:cNvPr>
        <xdr:cNvSpPr txBox="1">
          <a:spLocks noChangeArrowheads="1"/>
        </xdr:cNvSpPr>
      </xdr:nvSpPr>
      <xdr:spPr bwMode="auto">
        <a:xfrm>
          <a:off x="828675" y="13156988"/>
          <a:ext cx="2291143" cy="802216"/>
        </a:xfrm>
        <a:prstGeom prst="rect">
          <a:avLst/>
        </a:prstGeom>
        <a:noFill/>
        <a:ln w="9525">
          <a:noFill/>
          <a:miter lim="800000"/>
          <a:headEnd/>
          <a:tailEnd/>
        </a:ln>
      </xdr:spPr>
      <xdr:txBody>
        <a:bodyPr vertOverflow="clip" wrap="square" lIns="27432" tIns="22860" rIns="27432" bIns="0" anchor="t" upright="1"/>
        <a:lstStyle/>
        <a:p>
          <a:pPr algn="ctr" rtl="1"/>
          <a:r>
            <a:rPr lang="en-US" sz="1100" b="1" i="0" strike="noStrike">
              <a:solidFill>
                <a:srgbClr val="000000"/>
              </a:solidFill>
              <a:latin typeface="Times New Roman" pitchFamily="18" charset="0"/>
              <a:ea typeface="+mn-ea"/>
              <a:cs typeface="Times New Roman" pitchFamily="18" charset="0"/>
            </a:rPr>
            <a:t>(Faruk</a:t>
          </a:r>
          <a:r>
            <a:rPr lang="en-US" sz="1100" b="1" i="0" strike="noStrike" baseline="0">
              <a:solidFill>
                <a:srgbClr val="000000"/>
              </a:solidFill>
              <a:latin typeface="Times New Roman" pitchFamily="18" charset="0"/>
              <a:ea typeface="+mn-ea"/>
              <a:cs typeface="Times New Roman" pitchFamily="18" charset="0"/>
            </a:rPr>
            <a:t> Ahmed</a:t>
          </a:r>
          <a:r>
            <a:rPr lang="en-US" sz="1100" b="1" i="0">
              <a:latin typeface="Times New Roman" pitchFamily="18" charset="0"/>
              <a:ea typeface="+mn-ea"/>
              <a:cs typeface="Times New Roman" pitchFamily="18" charset="0"/>
            </a:rPr>
            <a:t>)</a:t>
          </a:r>
        </a:p>
        <a:p>
          <a:pPr algn="ctr" rtl="1"/>
          <a:r>
            <a:rPr lang="en-US" sz="1100" b="0" i="0">
              <a:latin typeface="Times New Roman" pitchFamily="18" charset="0"/>
              <a:ea typeface="+mn-ea"/>
              <a:cs typeface="Times New Roman" pitchFamily="18" charset="0"/>
            </a:rPr>
            <a:t>Sub- Divisional Engineer</a:t>
          </a:r>
          <a:endParaRPr lang="en-US">
            <a:latin typeface="Times New Roman" pitchFamily="18" charset="0"/>
            <a:cs typeface="Times New Roman" pitchFamily="18" charset="0"/>
          </a:endParaRPr>
        </a:p>
        <a:p>
          <a:pPr algn="ctr" rtl="1"/>
          <a:r>
            <a:rPr lang="en-US" sz="1200" b="0" i="0">
              <a:latin typeface="Times New Roman" pitchFamily="18" charset="0"/>
              <a:ea typeface="+mn-ea"/>
              <a:cs typeface="Times New Roman" pitchFamily="18" charset="0"/>
            </a:rPr>
            <a:t>Bagerhat</a:t>
          </a:r>
          <a:r>
            <a:rPr lang="en-US" sz="1100" b="0" i="0">
              <a:latin typeface="Times New Roman" pitchFamily="18" charset="0"/>
              <a:ea typeface="+mn-ea"/>
              <a:cs typeface="Times New Roman" pitchFamily="18" charset="0"/>
            </a:rPr>
            <a:t> O&amp;M Sub-Division</a:t>
          </a:r>
          <a:endParaRPr lang="en-US">
            <a:latin typeface="Times New Roman" pitchFamily="18" charset="0"/>
            <a:cs typeface="Times New Roman" pitchFamily="18" charset="0"/>
          </a:endParaRPr>
        </a:p>
        <a:p>
          <a:pPr algn="ctr" rtl="1"/>
          <a:r>
            <a:rPr lang="en-US" sz="1100" b="0" i="0">
              <a:latin typeface="Times New Roman" pitchFamily="18" charset="0"/>
              <a:ea typeface="+mn-ea"/>
              <a:cs typeface="Times New Roman" pitchFamily="18" charset="0"/>
            </a:rPr>
            <a:t>BWDB,Bagerhat.  </a:t>
          </a:r>
        </a:p>
        <a:p>
          <a:pPr algn="ctr" rtl="1">
            <a:defRPr sz="1000"/>
          </a:pPr>
          <a:endParaRPr lang="en-US" sz="1000" b="0" i="0" strike="noStrike">
            <a:solidFill>
              <a:srgbClr val="000000"/>
            </a:solidFill>
            <a:latin typeface="Times New Roman" pitchFamily="18" charset="0"/>
            <a:cs typeface="Times New Roman" pitchFamily="18" charset="0"/>
          </a:endParaRPr>
        </a:p>
      </xdr:txBody>
    </xdr:sp>
    <xdr:clientData/>
  </xdr:twoCellAnchor>
  <xdr:twoCellAnchor>
    <xdr:from>
      <xdr:col>2</xdr:col>
      <xdr:colOff>566209</xdr:colOff>
      <xdr:row>97</xdr:row>
      <xdr:rowOff>11401</xdr:rowOff>
    </xdr:from>
    <xdr:to>
      <xdr:col>5</xdr:col>
      <xdr:colOff>495723</xdr:colOff>
      <xdr:row>100</xdr:row>
      <xdr:rowOff>186024</xdr:rowOff>
    </xdr:to>
    <xdr:sp macro="" textlink="">
      <xdr:nvSpPr>
        <xdr:cNvPr id="6" name="Text Box 77">
          <a:extLst>
            <a:ext uri="{FF2B5EF4-FFF2-40B4-BE49-F238E27FC236}">
              <a16:creationId xmlns:a16="http://schemas.microsoft.com/office/drawing/2014/main" xmlns="" id="{00000000-0008-0000-0100-000006000000}"/>
            </a:ext>
          </a:extLst>
        </xdr:cNvPr>
        <xdr:cNvSpPr txBox="1">
          <a:spLocks noChangeArrowheads="1"/>
        </xdr:cNvSpPr>
      </xdr:nvSpPr>
      <xdr:spPr bwMode="auto">
        <a:xfrm>
          <a:off x="3699934" y="13213051"/>
          <a:ext cx="1777364" cy="746123"/>
        </a:xfrm>
        <a:prstGeom prst="rect">
          <a:avLst/>
        </a:prstGeom>
        <a:noFill/>
        <a:ln w="9525">
          <a:noFill/>
          <a:miter lim="800000"/>
          <a:headEnd/>
          <a:tailEnd/>
        </a:ln>
      </xdr:spPr>
      <xdr:txBody>
        <a:bodyPr vertOverflow="clip" wrap="square" lIns="27432" tIns="22860" rIns="27432" bIns="0" anchor="t" upright="1"/>
        <a:lstStyle/>
        <a:p>
          <a:pPr algn="ctr" rtl="1">
            <a:lnSpc>
              <a:spcPts val="1200"/>
            </a:lnSpc>
          </a:pPr>
          <a:r>
            <a:rPr lang="en-US" sz="1100" b="1" i="0">
              <a:latin typeface="Times New Roman" pitchFamily="18" charset="0"/>
              <a:ea typeface="+mn-ea"/>
              <a:cs typeface="Times New Roman" pitchFamily="18" charset="0"/>
            </a:rPr>
            <a:t>(Muhammad Abu Hanif)</a:t>
          </a:r>
          <a:endParaRPr lang="en-US" b="1">
            <a:latin typeface="Times New Roman" pitchFamily="18" charset="0"/>
            <a:cs typeface="Times New Roman" pitchFamily="18" charset="0"/>
          </a:endParaRPr>
        </a:p>
        <a:p>
          <a:pPr algn="ctr" rtl="1">
            <a:lnSpc>
              <a:spcPts val="1200"/>
            </a:lnSpc>
          </a:pPr>
          <a:r>
            <a:rPr lang="en-US" sz="1100" b="0" i="0">
              <a:latin typeface="Times New Roman" pitchFamily="18" charset="0"/>
              <a:ea typeface="+mn-ea"/>
              <a:cs typeface="Times New Roman" pitchFamily="18" charset="0"/>
            </a:rPr>
            <a:t> Sub-Asstt. Engineer /S O     </a:t>
          </a:r>
        </a:p>
        <a:p>
          <a:pPr algn="ctr" rtl="1">
            <a:lnSpc>
              <a:spcPts val="1200"/>
            </a:lnSpc>
          </a:pPr>
          <a:r>
            <a:rPr lang="en-US" sz="1200" b="0" i="0">
              <a:latin typeface="Times New Roman" pitchFamily="18" charset="0"/>
              <a:ea typeface="+mn-ea"/>
              <a:cs typeface="Times New Roman" pitchFamily="18" charset="0"/>
            </a:rPr>
            <a:t>Jhalodangha</a:t>
          </a:r>
          <a:r>
            <a:rPr lang="en-US" sz="1100" b="0" i="0">
              <a:latin typeface="Times New Roman" pitchFamily="18" charset="0"/>
              <a:ea typeface="+mn-ea"/>
              <a:cs typeface="Times New Roman" pitchFamily="18" charset="0"/>
            </a:rPr>
            <a:t>  O&amp;M Section</a:t>
          </a:r>
          <a:endParaRPr lang="en-US" sz="1100">
            <a:latin typeface="Times New Roman" pitchFamily="18" charset="0"/>
            <a:ea typeface="+mn-ea"/>
            <a:cs typeface="Times New Roman" pitchFamily="18" charset="0"/>
          </a:endParaRPr>
        </a:p>
        <a:p>
          <a:pPr marL="0" marR="0" indent="0" algn="ctr" defTabSz="914400" rtl="1" eaLnBrk="1" fontAlgn="auto" latinLnBrk="0" hangingPunct="1">
            <a:lnSpc>
              <a:spcPts val="1200"/>
            </a:lnSpc>
            <a:spcBef>
              <a:spcPts val="0"/>
            </a:spcBef>
            <a:spcAft>
              <a:spcPts val="0"/>
            </a:spcAft>
            <a:buClrTx/>
            <a:buSzTx/>
            <a:buFontTx/>
            <a:buNone/>
            <a:tabLst/>
            <a:defRPr/>
          </a:pPr>
          <a:r>
            <a:rPr lang="en-US" sz="1100" b="0" i="0">
              <a:latin typeface="Times New Roman" pitchFamily="18" charset="0"/>
              <a:ea typeface="+mn-ea"/>
              <a:cs typeface="Times New Roman" pitchFamily="18" charset="0"/>
            </a:rPr>
            <a:t>BWDB,Bagerhat.  </a:t>
          </a:r>
          <a:endParaRPr lang="en-US">
            <a:latin typeface="Times New Roman" pitchFamily="18" charset="0"/>
            <a:cs typeface="Times New Roman" pitchFamily="18" charset="0"/>
          </a:endParaRPr>
        </a:p>
        <a:p>
          <a:pPr algn="ctr" rtl="1">
            <a:lnSpc>
              <a:spcPts val="1200"/>
            </a:lnSpc>
          </a:pPr>
          <a:endParaRPr lang="en-US">
            <a:latin typeface="Times New Roman" pitchFamily="18" charset="0"/>
            <a:cs typeface="Times New Roman" pitchFamily="18" charset="0"/>
          </a:endParaRPr>
        </a:p>
      </xdr:txBody>
    </xdr:sp>
    <xdr:clientData/>
  </xdr:twoCellAnchor>
  <xdr:twoCellAnchor>
    <xdr:from>
      <xdr:col>0</xdr:col>
      <xdr:colOff>125694</xdr:colOff>
      <xdr:row>41</xdr:row>
      <xdr:rowOff>133351</xdr:rowOff>
    </xdr:from>
    <xdr:to>
      <xdr:col>1</xdr:col>
      <xdr:colOff>1190625</xdr:colOff>
      <xdr:row>46</xdr:row>
      <xdr:rowOff>62193</xdr:rowOff>
    </xdr:to>
    <xdr:sp macro="" textlink="">
      <xdr:nvSpPr>
        <xdr:cNvPr id="7" name="TextBox 6">
          <a:extLst>
            <a:ext uri="{FF2B5EF4-FFF2-40B4-BE49-F238E27FC236}">
              <a16:creationId xmlns="" xmlns:a16="http://schemas.microsoft.com/office/drawing/2014/main" id="{00000000-0008-0000-0000-000002000000}"/>
            </a:ext>
          </a:extLst>
        </xdr:cNvPr>
        <xdr:cNvSpPr txBox="1"/>
      </xdr:nvSpPr>
      <xdr:spPr>
        <a:xfrm>
          <a:off x="125694" y="53025676"/>
          <a:ext cx="1969806" cy="881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solidFill>
                <a:schemeClr val="dk1"/>
              </a:solidFill>
              <a:latin typeface="Times New Roman" pitchFamily="18" charset="0"/>
              <a:ea typeface="+mn-ea"/>
              <a:cs typeface="Times New Roman" pitchFamily="18" charset="0"/>
            </a:rPr>
            <a:t>(Nahid-Uz-Zaman</a:t>
          </a:r>
          <a:r>
            <a:rPr lang="en-US" sz="1100" baseline="0">
              <a:solidFill>
                <a:schemeClr val="dk1"/>
              </a:solidFill>
              <a:latin typeface="Times New Roman" pitchFamily="18" charset="0"/>
              <a:ea typeface="+mn-ea"/>
              <a:cs typeface="Times New Roman" pitchFamily="18" charset="0"/>
            </a:rPr>
            <a:t> Khan)</a:t>
          </a:r>
          <a:endParaRPr lang="en-US" sz="1100">
            <a:solidFill>
              <a:schemeClr val="dk1"/>
            </a:solidFill>
            <a:latin typeface="Times New Roman" pitchFamily="18" charset="0"/>
            <a:ea typeface="+mn-ea"/>
            <a:cs typeface="Times New Roman" pitchFamily="18" charset="0"/>
          </a:endParaRPr>
        </a:p>
        <a:p>
          <a:pPr algn="ctr"/>
          <a:r>
            <a:rPr lang="en-US" sz="1100">
              <a:solidFill>
                <a:schemeClr val="dk1"/>
              </a:solidFill>
              <a:latin typeface="Times New Roman" pitchFamily="18" charset="0"/>
              <a:ea typeface="+mn-ea"/>
              <a:cs typeface="Times New Roman" pitchFamily="18" charset="0"/>
            </a:rPr>
            <a:t>Executive Engineer</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Bagerhat O&amp;M Division</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BWDB, Bagerhat. </a:t>
          </a:r>
        </a:p>
      </xdr:txBody>
    </xdr:sp>
    <xdr:clientData/>
  </xdr:twoCellAnchor>
  <xdr:twoCellAnchor>
    <xdr:from>
      <xdr:col>3</xdr:col>
      <xdr:colOff>295275</xdr:colOff>
      <xdr:row>41</xdr:row>
      <xdr:rowOff>133351</xdr:rowOff>
    </xdr:from>
    <xdr:to>
      <xdr:col>6</xdr:col>
      <xdr:colOff>106149</xdr:colOff>
      <xdr:row>46</xdr:row>
      <xdr:rowOff>1</xdr:rowOff>
    </xdr:to>
    <xdr:sp macro="" textlink="">
      <xdr:nvSpPr>
        <xdr:cNvPr id="8" name="TextBox 7">
          <a:extLst>
            <a:ext uri="{FF2B5EF4-FFF2-40B4-BE49-F238E27FC236}">
              <a16:creationId xmlns="" xmlns:a16="http://schemas.microsoft.com/office/drawing/2014/main" id="{00000000-0008-0000-0000-000004000000}"/>
            </a:ext>
          </a:extLst>
        </xdr:cNvPr>
        <xdr:cNvSpPr txBox="1"/>
      </xdr:nvSpPr>
      <xdr:spPr>
        <a:xfrm>
          <a:off x="4581525" y="53025676"/>
          <a:ext cx="2373099" cy="819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solidFill>
                <a:schemeClr val="dk1"/>
              </a:solidFill>
              <a:latin typeface="Times New Roman" pitchFamily="18" charset="0"/>
              <a:ea typeface="+mn-ea"/>
              <a:cs typeface="Times New Roman" pitchFamily="18" charset="0"/>
            </a:rPr>
            <a:t>(Md.</a:t>
          </a:r>
          <a:r>
            <a:rPr lang="en-US" sz="1100" baseline="0">
              <a:solidFill>
                <a:schemeClr val="dk1"/>
              </a:solidFill>
              <a:latin typeface="Times New Roman" pitchFamily="18" charset="0"/>
              <a:ea typeface="+mn-ea"/>
              <a:cs typeface="Times New Roman" pitchFamily="18" charset="0"/>
            </a:rPr>
            <a:t> Mahmudunnabi)</a:t>
          </a:r>
        </a:p>
        <a:p>
          <a:pPr algn="ctr"/>
          <a:r>
            <a:rPr lang="en-US" sz="1100" baseline="0">
              <a:solidFill>
                <a:schemeClr val="dk1"/>
              </a:solidFill>
              <a:latin typeface="Times New Roman" pitchFamily="18" charset="0"/>
              <a:ea typeface="+mn-ea"/>
              <a:cs typeface="Times New Roman" pitchFamily="18" charset="0"/>
            </a:rPr>
            <a:t>Sub-Assistant Engineer</a:t>
          </a:r>
          <a:endParaRPr lang="en-US" sz="1100">
            <a:solidFill>
              <a:schemeClr val="dk1"/>
            </a:solidFill>
            <a:latin typeface="Times New Roman" pitchFamily="18" charset="0"/>
            <a:ea typeface="+mn-ea"/>
            <a:cs typeface="Times New Roman" pitchFamily="18" charset="0"/>
          </a:endParaRPr>
        </a:p>
        <a:p>
          <a:pPr algn="ctr"/>
          <a:r>
            <a:rPr lang="en-US" sz="1100" i="0">
              <a:solidFill>
                <a:schemeClr val="dk1"/>
              </a:solidFill>
              <a:latin typeface="Times New Roman" pitchFamily="18" charset="0"/>
              <a:ea typeface="+mn-ea"/>
              <a:cs typeface="Times New Roman" pitchFamily="18" charset="0"/>
            </a:rPr>
            <a:t>Rayenda O&amp;M Section-1</a:t>
          </a:r>
        </a:p>
        <a:p>
          <a:pPr algn="ctr"/>
          <a:r>
            <a:rPr lang="en-US" sz="1100">
              <a:solidFill>
                <a:schemeClr val="dk1"/>
              </a:solidFill>
              <a:latin typeface="Times New Roman" pitchFamily="18" charset="0"/>
              <a:ea typeface="+mn-ea"/>
              <a:cs typeface="Times New Roman" pitchFamily="18" charset="0"/>
            </a:rPr>
            <a:t>BWDB, Rayenda, Bagerhat. </a:t>
          </a:r>
          <a:endParaRPr lang="en-US">
            <a:latin typeface="Times New Roman" pitchFamily="18" charset="0"/>
            <a:cs typeface="Times New Roman" pitchFamily="18" charset="0"/>
          </a:endParaRPr>
        </a:p>
      </xdr:txBody>
    </xdr:sp>
    <xdr:clientData/>
  </xdr:twoCellAnchor>
  <xdr:twoCellAnchor>
    <xdr:from>
      <xdr:col>1</xdr:col>
      <xdr:colOff>1409701</xdr:colOff>
      <xdr:row>41</xdr:row>
      <xdr:rowOff>133349</xdr:rowOff>
    </xdr:from>
    <xdr:to>
      <xdr:col>3</xdr:col>
      <xdr:colOff>230800</xdr:colOff>
      <xdr:row>46</xdr:row>
      <xdr:rowOff>89646</xdr:rowOff>
    </xdr:to>
    <xdr:sp macro="" textlink="">
      <xdr:nvSpPr>
        <xdr:cNvPr id="9" name="TextBox 8">
          <a:extLst>
            <a:ext uri="{FF2B5EF4-FFF2-40B4-BE49-F238E27FC236}">
              <a16:creationId xmlns="" xmlns:a16="http://schemas.microsoft.com/office/drawing/2014/main" id="{00000000-0008-0000-0000-000002000000}"/>
            </a:ext>
          </a:extLst>
        </xdr:cNvPr>
        <xdr:cNvSpPr txBox="1"/>
      </xdr:nvSpPr>
      <xdr:spPr>
        <a:xfrm>
          <a:off x="2314576" y="53025674"/>
          <a:ext cx="2202474" cy="9087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solidFill>
                <a:schemeClr val="dk1"/>
              </a:solidFill>
              <a:latin typeface="Times New Roman" pitchFamily="18" charset="0"/>
              <a:ea typeface="+mn-ea"/>
              <a:cs typeface="Times New Roman" pitchFamily="18" charset="0"/>
            </a:rPr>
            <a:t>(Md. Arif Hossen</a:t>
          </a:r>
          <a:r>
            <a:rPr lang="en-US" sz="1100" baseline="0">
              <a:solidFill>
                <a:schemeClr val="dk1"/>
              </a:solidFill>
              <a:latin typeface="Times New Roman" pitchFamily="18" charset="0"/>
              <a:ea typeface="+mn-ea"/>
              <a:cs typeface="Times New Roman" pitchFamily="18" charset="0"/>
            </a:rPr>
            <a:t>)</a:t>
          </a:r>
          <a:endParaRPr lang="en-US" sz="1100">
            <a:solidFill>
              <a:schemeClr val="dk1"/>
            </a:solidFill>
            <a:latin typeface="Times New Roman" pitchFamily="18" charset="0"/>
            <a:ea typeface="+mn-ea"/>
            <a:cs typeface="Times New Roman" pitchFamily="18" charset="0"/>
          </a:endParaRPr>
        </a:p>
        <a:p>
          <a:pPr algn="ctr"/>
          <a:r>
            <a:rPr lang="en-US" sz="1100">
              <a:solidFill>
                <a:schemeClr val="dk1"/>
              </a:solidFill>
              <a:latin typeface="Times New Roman" pitchFamily="18" charset="0"/>
              <a:ea typeface="+mn-ea"/>
              <a:cs typeface="Times New Roman" pitchFamily="18" charset="0"/>
            </a:rPr>
            <a:t>Sub-Divisional Engineer(A.C)</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Rayenda O&amp;M Sub-Division</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BWDB,</a:t>
          </a:r>
          <a:r>
            <a:rPr lang="en-US" sz="1100" baseline="0">
              <a:solidFill>
                <a:schemeClr val="dk1"/>
              </a:solidFill>
              <a:latin typeface="Times New Roman" pitchFamily="18" charset="0"/>
              <a:ea typeface="+mn-ea"/>
              <a:cs typeface="Times New Roman" pitchFamily="18" charset="0"/>
            </a:rPr>
            <a:t> </a:t>
          </a:r>
          <a:r>
            <a:rPr lang="en-US" sz="1100">
              <a:solidFill>
                <a:schemeClr val="dk1"/>
              </a:solidFill>
              <a:latin typeface="Times New Roman" pitchFamily="18" charset="0"/>
              <a:ea typeface="+mn-ea"/>
              <a:cs typeface="Times New Roman" pitchFamily="18" charset="0"/>
            </a:rPr>
            <a:t>Rayenda, Bagerhat.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96837</xdr:colOff>
      <xdr:row>326</xdr:row>
      <xdr:rowOff>125015</xdr:rowOff>
    </xdr:from>
    <xdr:to>
      <xdr:col>9</xdr:col>
      <xdr:colOff>411294</xdr:colOff>
      <xdr:row>331</xdr:row>
      <xdr:rowOff>134936</xdr:rowOff>
    </xdr:to>
    <xdr:sp macro="" textlink="">
      <xdr:nvSpPr>
        <xdr:cNvPr id="2" name="Text Box 77">
          <a:extLst>
            <a:ext uri="{FF2B5EF4-FFF2-40B4-BE49-F238E27FC236}">
              <a16:creationId xmlns:a16="http://schemas.microsoft.com/office/drawing/2014/main" xmlns="" id="{00000000-0008-0000-0200-000002000000}"/>
            </a:ext>
          </a:extLst>
        </xdr:cNvPr>
        <xdr:cNvSpPr txBox="1">
          <a:spLocks noChangeArrowheads="1"/>
        </xdr:cNvSpPr>
      </xdr:nvSpPr>
      <xdr:spPr bwMode="auto">
        <a:xfrm>
          <a:off x="3287712" y="21251465"/>
          <a:ext cx="1924182" cy="962421"/>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1" i="0" strike="noStrike">
              <a:solidFill>
                <a:srgbClr val="000000"/>
              </a:solidFill>
              <a:latin typeface="Times New Roman" pitchFamily="18" charset="0"/>
              <a:cs typeface="Times New Roman" pitchFamily="18" charset="0"/>
            </a:rPr>
            <a:t>(Muhammad Abu Hanif)</a:t>
          </a:r>
        </a:p>
        <a:p>
          <a:pPr algn="ctr" rtl="1">
            <a:defRPr sz="1000"/>
          </a:pPr>
          <a:r>
            <a:rPr lang="en-US" sz="1100" b="0" i="0" strike="noStrike">
              <a:solidFill>
                <a:srgbClr val="000000"/>
              </a:solidFill>
              <a:latin typeface="Times New Roman" pitchFamily="18" charset="0"/>
              <a:cs typeface="Times New Roman" pitchFamily="18" charset="0"/>
            </a:rPr>
            <a:t> Sub-Asstt. Engineer/SO</a:t>
          </a:r>
        </a:p>
        <a:p>
          <a:pPr algn="ctr" rtl="1">
            <a:defRPr sz="1000"/>
          </a:pPr>
          <a:r>
            <a:rPr lang="en-US" sz="1100" b="0" i="0" strike="noStrike">
              <a:solidFill>
                <a:srgbClr val="000000"/>
              </a:solidFill>
              <a:latin typeface="Times New Roman" pitchFamily="18" charset="0"/>
              <a:cs typeface="Times New Roman" pitchFamily="18" charset="0"/>
            </a:rPr>
            <a:t>Jhalodanga</a:t>
          </a:r>
          <a:r>
            <a:rPr lang="en-US" sz="1100" b="0" i="0" strike="noStrike" baseline="0">
              <a:solidFill>
                <a:srgbClr val="000000"/>
              </a:solidFill>
              <a:latin typeface="Times New Roman" pitchFamily="18" charset="0"/>
              <a:cs typeface="Times New Roman" pitchFamily="18" charset="0"/>
            </a:rPr>
            <a:t> </a:t>
          </a:r>
          <a:r>
            <a:rPr lang="en-US" sz="1100" b="0" i="0" strike="noStrike">
              <a:solidFill>
                <a:srgbClr val="000000"/>
              </a:solidFill>
              <a:latin typeface="Times New Roman" pitchFamily="18" charset="0"/>
              <a:cs typeface="Times New Roman" pitchFamily="18" charset="0"/>
            </a:rPr>
            <a:t>O&amp;M Section</a:t>
          </a:r>
        </a:p>
        <a:p>
          <a:pPr algn="ctr" rtl="1">
            <a:defRPr sz="1000"/>
          </a:pPr>
          <a:r>
            <a:rPr lang="en-US" sz="1100" b="0" i="0" strike="noStrike">
              <a:solidFill>
                <a:srgbClr val="000000"/>
              </a:solidFill>
              <a:latin typeface="Times New Roman" pitchFamily="18" charset="0"/>
              <a:cs typeface="Times New Roman" pitchFamily="18" charset="0"/>
            </a:rPr>
            <a:t>BWDB, Bagerhat.</a:t>
          </a:r>
          <a:endParaRPr lang="en-US" sz="1000" b="0" i="0" strike="noStrike">
            <a:solidFill>
              <a:srgbClr val="000000"/>
            </a:solidFill>
            <a:latin typeface="Times New Roman" pitchFamily="18" charset="0"/>
            <a:cs typeface="Times New Roman" pitchFamily="18" charset="0"/>
          </a:endParaRPr>
        </a:p>
        <a:p>
          <a:pPr algn="ctr" rtl="1">
            <a:defRPr sz="1000"/>
          </a:pPr>
          <a:endParaRPr lang="en-US" sz="1000" b="0" i="0" strike="noStrike">
            <a:solidFill>
              <a:srgbClr val="000000"/>
            </a:solidFill>
            <a:latin typeface="Times New Roman" pitchFamily="18" charset="0"/>
            <a:cs typeface="Times New Roman" pitchFamily="18" charset="0"/>
          </a:endParaRPr>
        </a:p>
      </xdr:txBody>
    </xdr:sp>
    <xdr:clientData/>
  </xdr:twoCellAnchor>
  <xdr:twoCellAnchor>
    <xdr:from>
      <xdr:col>1</xdr:col>
      <xdr:colOff>3176</xdr:colOff>
      <xdr:row>326</xdr:row>
      <xdr:rowOff>156448</xdr:rowOff>
    </xdr:from>
    <xdr:to>
      <xdr:col>2</xdr:col>
      <xdr:colOff>640281</xdr:colOff>
      <xdr:row>331</xdr:row>
      <xdr:rowOff>49500</xdr:rowOff>
    </xdr:to>
    <xdr:sp macro="" textlink="">
      <xdr:nvSpPr>
        <xdr:cNvPr id="3" name="Text Box 76">
          <a:extLst>
            <a:ext uri="{FF2B5EF4-FFF2-40B4-BE49-F238E27FC236}">
              <a16:creationId xmlns:a16="http://schemas.microsoft.com/office/drawing/2014/main" xmlns="" id="{00000000-0008-0000-0200-000003000000}"/>
            </a:ext>
          </a:extLst>
        </xdr:cNvPr>
        <xdr:cNvSpPr txBox="1">
          <a:spLocks noChangeArrowheads="1"/>
        </xdr:cNvSpPr>
      </xdr:nvSpPr>
      <xdr:spPr bwMode="auto">
        <a:xfrm>
          <a:off x="483236" y="23466028"/>
          <a:ext cx="2283025" cy="731252"/>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1" i="0" strike="noStrike">
              <a:solidFill>
                <a:srgbClr val="000000"/>
              </a:solidFill>
              <a:latin typeface="Times New Roman" pitchFamily="18" charset="0"/>
              <a:cs typeface="Times New Roman" pitchFamily="18" charset="0"/>
            </a:rPr>
            <a:t>(Faruk Ahmed)</a:t>
          </a:r>
          <a:endParaRPr lang="en-US" sz="1100" b="0" i="0" strike="noStrike">
            <a:solidFill>
              <a:srgbClr val="000000"/>
            </a:solidFill>
            <a:latin typeface="Times New Roman" pitchFamily="18" charset="0"/>
            <a:cs typeface="Times New Roman" pitchFamily="18" charset="0"/>
          </a:endParaRPr>
        </a:p>
        <a:p>
          <a:pPr algn="ctr" rtl="1">
            <a:defRPr sz="1000"/>
          </a:pPr>
          <a:r>
            <a:rPr lang="en-US" sz="1100" b="0" i="0" strike="noStrike">
              <a:solidFill>
                <a:srgbClr val="000000"/>
              </a:solidFill>
              <a:latin typeface="Times New Roman" pitchFamily="18" charset="0"/>
              <a:cs typeface="Times New Roman" pitchFamily="18" charset="0"/>
            </a:rPr>
            <a:t>Sub-Divisional Engineer </a:t>
          </a:r>
        </a:p>
        <a:p>
          <a:pPr algn="ctr" rtl="1">
            <a:defRPr sz="1000"/>
          </a:pPr>
          <a:r>
            <a:rPr lang="en-US" sz="1100" b="0" i="0" strike="noStrike">
              <a:solidFill>
                <a:srgbClr val="000000"/>
              </a:solidFill>
              <a:latin typeface="Times New Roman" pitchFamily="18" charset="0"/>
              <a:cs typeface="Times New Roman" pitchFamily="18" charset="0"/>
            </a:rPr>
            <a:t>Bagerhat O&amp;M Sub-Division</a:t>
          </a:r>
        </a:p>
        <a:p>
          <a:pPr algn="ctr" rtl="1">
            <a:defRPr sz="1000"/>
          </a:pPr>
          <a:r>
            <a:rPr lang="en-US" sz="1100" b="0" i="0" strike="noStrike">
              <a:solidFill>
                <a:srgbClr val="000000"/>
              </a:solidFill>
              <a:latin typeface="Times New Roman" pitchFamily="18" charset="0"/>
              <a:cs typeface="Times New Roman" pitchFamily="18" charset="0"/>
            </a:rPr>
            <a:t>BWDB, Bagerhat.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16"/>
  <sheetViews>
    <sheetView topLeftCell="A3" workbookViewId="0">
      <selection activeCell="S68" sqref="S68"/>
    </sheetView>
  </sheetViews>
  <sheetFormatPr defaultColWidth="9.125" defaultRowHeight="15" x14ac:dyDescent="0.25"/>
  <cols>
    <col min="1" max="1" width="9.125" style="2" customWidth="1"/>
    <col min="2" max="2" width="7.125" style="2" customWidth="1"/>
    <col min="3" max="3" width="6.75" style="2" customWidth="1"/>
    <col min="4" max="5" width="8.625" style="2" customWidth="1"/>
    <col min="6" max="6" width="8.25" style="2" customWidth="1"/>
    <col min="7" max="7" width="2.25" style="2" customWidth="1"/>
    <col min="8" max="8" width="6.625" style="2" customWidth="1"/>
    <col min="9" max="9" width="7.25" style="2" customWidth="1"/>
    <col min="10" max="10" width="9.125" style="2" customWidth="1"/>
    <col min="11" max="11" width="6.125" style="2" customWidth="1"/>
    <col min="12" max="12" width="6.25" style="2" customWidth="1"/>
    <col min="13" max="16384" width="9.125" style="2"/>
  </cols>
  <sheetData>
    <row r="2" spans="1:12" ht="83.25" customHeight="1" x14ac:dyDescent="0.25">
      <c r="A2" s="305" t="s">
        <v>100</v>
      </c>
      <c r="B2" s="305"/>
      <c r="C2" s="305"/>
      <c r="D2" s="305"/>
      <c r="E2" s="305"/>
      <c r="F2" s="305"/>
      <c r="G2" s="305"/>
      <c r="H2" s="305"/>
      <c r="I2" s="305"/>
      <c r="J2" s="305"/>
      <c r="K2" s="305"/>
      <c r="L2" s="305"/>
    </row>
    <row r="3" spans="1:12" x14ac:dyDescent="0.25">
      <c r="A3" s="306"/>
      <c r="B3" s="306"/>
      <c r="C3" s="306"/>
      <c r="D3" s="306"/>
      <c r="E3" s="306"/>
      <c r="F3" s="306"/>
      <c r="G3" s="306"/>
      <c r="H3" s="306"/>
      <c r="I3" s="306"/>
      <c r="J3" s="14"/>
      <c r="K3" s="3"/>
    </row>
    <row r="4" spans="1:12" x14ac:dyDescent="0.25">
      <c r="B4" s="2" t="s">
        <v>0</v>
      </c>
      <c r="H4" s="2" t="s">
        <v>1</v>
      </c>
    </row>
    <row r="5" spans="1:12" x14ac:dyDescent="0.25">
      <c r="A5" s="4">
        <v>0</v>
      </c>
      <c r="B5" s="4">
        <v>2</v>
      </c>
      <c r="H5" s="4">
        <v>0</v>
      </c>
      <c r="I5" s="4">
        <f>B5</f>
        <v>2</v>
      </c>
    </row>
    <row r="6" spans="1:12" x14ac:dyDescent="0.25">
      <c r="A6" s="4">
        <v>4</v>
      </c>
      <c r="B6" s="4">
        <v>2</v>
      </c>
      <c r="C6" s="4">
        <f>(B5+B6)/2</f>
        <v>2</v>
      </c>
      <c r="D6" s="4">
        <f>A6-A5</f>
        <v>4</v>
      </c>
      <c r="E6" s="4">
        <f>C6*D6</f>
        <v>8</v>
      </c>
      <c r="H6" s="4">
        <v>12.43</v>
      </c>
      <c r="I6" s="4">
        <v>-0.5</v>
      </c>
      <c r="J6" s="4">
        <f>(I5+I6)/2</f>
        <v>0.75</v>
      </c>
      <c r="K6" s="4">
        <f>H6-H5</f>
        <v>12.43</v>
      </c>
      <c r="L6" s="4">
        <f>J6*K6</f>
        <v>9.3224999999999998</v>
      </c>
    </row>
    <row r="7" spans="1:12" x14ac:dyDescent="0.25">
      <c r="A7" s="4">
        <v>5</v>
      </c>
      <c r="B7" s="4">
        <v>1.8</v>
      </c>
      <c r="C7" s="4">
        <f t="shared" ref="C7" si="0">(B6+B7)/2</f>
        <v>1.9</v>
      </c>
      <c r="D7" s="4">
        <f t="shared" ref="D7" si="1">A7-A6</f>
        <v>1</v>
      </c>
      <c r="E7" s="4">
        <f t="shared" ref="E7" si="2">C7*D7</f>
        <v>1.9</v>
      </c>
      <c r="H7" s="4"/>
      <c r="I7" s="4"/>
      <c r="J7" s="4"/>
      <c r="K7" s="4"/>
      <c r="L7" s="4"/>
    </row>
    <row r="8" spans="1:12" x14ac:dyDescent="0.25">
      <c r="A8" s="4">
        <v>7</v>
      </c>
      <c r="B8" s="4">
        <v>1.91</v>
      </c>
      <c r="C8" s="4">
        <f t="shared" ref="C8:C9" si="3">(B7+B8)/2</f>
        <v>1.855</v>
      </c>
      <c r="D8" s="4">
        <f t="shared" ref="D8:D9" si="4">A8-A7</f>
        <v>2</v>
      </c>
      <c r="E8" s="4">
        <f t="shared" ref="E8:E9" si="5">C8*D8</f>
        <v>3.71</v>
      </c>
      <c r="H8" s="4"/>
      <c r="I8" s="4"/>
      <c r="J8" s="4"/>
      <c r="K8" s="4"/>
      <c r="L8" s="4"/>
    </row>
    <row r="9" spans="1:12" x14ac:dyDescent="0.25">
      <c r="A9" s="4">
        <v>9</v>
      </c>
      <c r="B9" s="4">
        <v>1.56</v>
      </c>
      <c r="C9" s="4">
        <f t="shared" si="3"/>
        <v>1.7349999999999999</v>
      </c>
      <c r="D9" s="4">
        <f t="shared" si="4"/>
        <v>2</v>
      </c>
      <c r="E9" s="4">
        <f t="shared" si="5"/>
        <v>3.4699999999999998</v>
      </c>
      <c r="H9" s="4"/>
      <c r="I9" s="4"/>
      <c r="J9" s="4"/>
      <c r="K9" s="5">
        <f>SUM(K6:K8)</f>
        <v>12.43</v>
      </c>
      <c r="L9" s="5">
        <f>SUM(L6:L8)</f>
        <v>9.3224999999999998</v>
      </c>
    </row>
    <row r="10" spans="1:12" x14ac:dyDescent="0.25">
      <c r="A10" s="4">
        <v>12</v>
      </c>
      <c r="B10" s="4">
        <v>0.3</v>
      </c>
      <c r="C10" s="4">
        <f t="shared" ref="C10" si="6">(B9+B10)/2</f>
        <v>0.93</v>
      </c>
      <c r="D10" s="4">
        <f t="shared" ref="D10" si="7">A10-A9</f>
        <v>3</v>
      </c>
      <c r="E10" s="4">
        <f t="shared" ref="E10" si="8">C10*D10</f>
        <v>2.79</v>
      </c>
      <c r="H10" s="4"/>
      <c r="I10" s="4"/>
      <c r="J10" s="4"/>
      <c r="K10" s="4"/>
      <c r="L10" s="4"/>
    </row>
    <row r="11" spans="1:12" x14ac:dyDescent="0.25">
      <c r="A11" s="4">
        <v>12.43</v>
      </c>
      <c r="B11" s="4">
        <v>-0.5</v>
      </c>
      <c r="C11" s="4">
        <f>(B7+B11)/2</f>
        <v>0.65</v>
      </c>
      <c r="D11" s="4">
        <f>A11-A7</f>
        <v>7.43</v>
      </c>
      <c r="E11" s="4">
        <f>C11*D11</f>
        <v>4.8295000000000003</v>
      </c>
    </row>
    <row r="12" spans="1:12" x14ac:dyDescent="0.25">
      <c r="A12" s="4"/>
      <c r="B12" s="4"/>
      <c r="C12" s="4"/>
      <c r="D12" s="5">
        <f>SUM(D6:D11)</f>
        <v>19.43</v>
      </c>
      <c r="E12" s="5">
        <f>SUM(E6:E11)</f>
        <v>24.699499999999997</v>
      </c>
      <c r="H12" s="2" t="s">
        <v>4</v>
      </c>
      <c r="I12" s="4">
        <f>E12-L9</f>
        <v>15.376999999999997</v>
      </c>
      <c r="J12" s="2" t="s">
        <v>2</v>
      </c>
    </row>
    <row r="15" spans="1:12" x14ac:dyDescent="0.25">
      <c r="D15" s="6"/>
    </row>
    <row r="25" spans="2:11" x14ac:dyDescent="0.25">
      <c r="B25" s="2" t="s">
        <v>89</v>
      </c>
      <c r="D25" s="181">
        <v>3100</v>
      </c>
      <c r="E25" s="2" t="s">
        <v>20</v>
      </c>
      <c r="F25" s="4">
        <f>I12</f>
        <v>15.376999999999997</v>
      </c>
      <c r="I25" s="2" t="s">
        <v>21</v>
      </c>
      <c r="J25" s="2">
        <f>D25*F25</f>
        <v>47668.69999999999</v>
      </c>
      <c r="K25" s="2" t="s">
        <v>3</v>
      </c>
    </row>
    <row r="26" spans="2:11" x14ac:dyDescent="0.25">
      <c r="B26" s="2" t="s">
        <v>90</v>
      </c>
      <c r="D26" s="181"/>
      <c r="F26" s="4"/>
    </row>
    <row r="27" spans="2:11" x14ac:dyDescent="0.25">
      <c r="B27" s="4"/>
      <c r="D27" s="4">
        <f>D25</f>
        <v>3100</v>
      </c>
      <c r="E27" s="2" t="s">
        <v>16</v>
      </c>
      <c r="F27" s="2">
        <v>1.56</v>
      </c>
      <c r="G27" s="2" t="s">
        <v>16</v>
      </c>
      <c r="H27" s="4">
        <v>1</v>
      </c>
      <c r="I27" s="2" t="s">
        <v>21</v>
      </c>
      <c r="J27" s="7">
        <f>D27*F27*H27</f>
        <v>4836</v>
      </c>
      <c r="K27" s="2" t="s">
        <v>3</v>
      </c>
    </row>
    <row r="28" spans="2:11" x14ac:dyDescent="0.25">
      <c r="J28" s="2">
        <f>SUM(J25:J27)</f>
        <v>52504.69999999999</v>
      </c>
      <c r="K28" s="2" t="s">
        <v>3</v>
      </c>
    </row>
    <row r="46" spans="1:1" x14ac:dyDescent="0.25">
      <c r="A46" s="2" t="s">
        <v>101</v>
      </c>
    </row>
    <row r="50" spans="1:12" x14ac:dyDescent="0.25">
      <c r="B50" s="2" t="s">
        <v>0</v>
      </c>
      <c r="H50" s="2" t="s">
        <v>1</v>
      </c>
    </row>
    <row r="51" spans="1:12" x14ac:dyDescent="0.25">
      <c r="A51" s="4">
        <v>18</v>
      </c>
      <c r="B51" s="4">
        <v>1.58</v>
      </c>
      <c r="H51" s="4">
        <v>18</v>
      </c>
      <c r="I51" s="4">
        <f>B51</f>
        <v>1.58</v>
      </c>
    </row>
    <row r="52" spans="1:12" x14ac:dyDescent="0.25">
      <c r="A52" s="4">
        <v>20</v>
      </c>
      <c r="B52" s="4">
        <v>1.1499999999999999</v>
      </c>
      <c r="C52" s="4">
        <f>(B51+B52)/2</f>
        <v>1.365</v>
      </c>
      <c r="D52" s="4">
        <f>A52-A51</f>
        <v>2</v>
      </c>
      <c r="E52" s="4">
        <f>C52*D52</f>
        <v>2.73</v>
      </c>
      <c r="H52" s="4">
        <v>44.7</v>
      </c>
      <c r="I52" s="4">
        <v>-0.5</v>
      </c>
      <c r="J52" s="4">
        <f>(I51+I52)/2</f>
        <v>0.54</v>
      </c>
      <c r="K52" s="4">
        <f>H52-H51</f>
        <v>26.700000000000003</v>
      </c>
      <c r="L52" s="4">
        <f>J52*K52</f>
        <v>14.418000000000003</v>
      </c>
    </row>
    <row r="53" spans="1:12" x14ac:dyDescent="0.25">
      <c r="A53" s="4">
        <v>22</v>
      </c>
      <c r="B53" s="4">
        <v>-2.36</v>
      </c>
      <c r="C53" s="4">
        <f t="shared" ref="C53:C56" si="9">(B52+B53)/2</f>
        <v>-0.60499999999999998</v>
      </c>
      <c r="D53" s="4">
        <f t="shared" ref="D53:D56" si="10">A53-A52</f>
        <v>2</v>
      </c>
      <c r="E53" s="4">
        <f t="shared" ref="E53:E56" si="11">C53*D53</f>
        <v>-1.21</v>
      </c>
      <c r="H53" s="4"/>
      <c r="I53" s="4"/>
      <c r="J53" s="4"/>
      <c r="K53" s="4"/>
      <c r="L53" s="4"/>
    </row>
    <row r="54" spans="1:12" x14ac:dyDescent="0.25">
      <c r="A54" s="4">
        <v>24</v>
      </c>
      <c r="B54" s="4">
        <v>-4.26</v>
      </c>
      <c r="C54" s="4">
        <f t="shared" si="9"/>
        <v>-3.3099999999999996</v>
      </c>
      <c r="D54" s="4">
        <f t="shared" si="10"/>
        <v>2</v>
      </c>
      <c r="E54" s="4">
        <f t="shared" si="11"/>
        <v>-6.6199999999999992</v>
      </c>
      <c r="H54" s="4"/>
      <c r="I54" s="4"/>
      <c r="J54" s="4"/>
      <c r="K54" s="4"/>
      <c r="L54" s="4"/>
    </row>
    <row r="55" spans="1:12" x14ac:dyDescent="0.25">
      <c r="A55" s="4">
        <v>26</v>
      </c>
      <c r="B55" s="4">
        <v>-6.16</v>
      </c>
      <c r="C55" s="4">
        <f t="shared" si="9"/>
        <v>-5.21</v>
      </c>
      <c r="D55" s="4">
        <f t="shared" si="10"/>
        <v>2</v>
      </c>
      <c r="E55" s="4">
        <f t="shared" si="11"/>
        <v>-10.42</v>
      </c>
      <c r="H55" s="4"/>
      <c r="I55" s="4"/>
      <c r="J55" s="4"/>
      <c r="K55" s="5">
        <f>SUM(K52:K54)</f>
        <v>26.700000000000003</v>
      </c>
      <c r="L55" s="5">
        <f>SUM(L52:L54)</f>
        <v>14.418000000000003</v>
      </c>
    </row>
    <row r="56" spans="1:12" x14ac:dyDescent="0.25">
      <c r="A56" s="4">
        <v>28</v>
      </c>
      <c r="B56" s="4">
        <v>-8.06</v>
      </c>
      <c r="C56" s="4">
        <f t="shared" si="9"/>
        <v>-7.11</v>
      </c>
      <c r="D56" s="4">
        <f t="shared" si="10"/>
        <v>2</v>
      </c>
      <c r="E56" s="4">
        <f t="shared" si="11"/>
        <v>-14.22</v>
      </c>
      <c r="H56" s="4"/>
      <c r="I56" s="4"/>
      <c r="J56" s="4"/>
      <c r="K56" s="4"/>
      <c r="L56" s="4"/>
    </row>
    <row r="57" spans="1:12" x14ac:dyDescent="0.25">
      <c r="A57" s="4">
        <v>30</v>
      </c>
      <c r="B57" s="4">
        <v>-9.65</v>
      </c>
      <c r="C57" s="4">
        <f t="shared" ref="C57:C62" si="12">(B56+B57)/2</f>
        <v>-8.8550000000000004</v>
      </c>
      <c r="D57" s="4">
        <f t="shared" ref="D57:D62" si="13">A57-A56</f>
        <v>2</v>
      </c>
      <c r="E57" s="4">
        <f t="shared" ref="E57:E62" si="14">C57*D57</f>
        <v>-17.71</v>
      </c>
      <c r="H57" s="4"/>
      <c r="I57" s="4"/>
      <c r="J57" s="4"/>
      <c r="K57" s="4"/>
      <c r="L57" s="4"/>
    </row>
    <row r="58" spans="1:12" x14ac:dyDescent="0.25">
      <c r="A58" s="4">
        <v>32</v>
      </c>
      <c r="B58" s="4">
        <v>-11.36</v>
      </c>
      <c r="C58" s="4">
        <f t="shared" si="12"/>
        <v>-10.504999999999999</v>
      </c>
      <c r="D58" s="4">
        <f t="shared" si="13"/>
        <v>2</v>
      </c>
      <c r="E58" s="4">
        <f t="shared" si="14"/>
        <v>-21.009999999999998</v>
      </c>
      <c r="H58" s="4"/>
      <c r="I58" s="4"/>
      <c r="J58" s="4"/>
      <c r="K58" s="4"/>
      <c r="L58" s="4"/>
    </row>
    <row r="59" spans="1:12" x14ac:dyDescent="0.25">
      <c r="A59" s="4">
        <v>33.5</v>
      </c>
      <c r="B59" s="4">
        <v>-12.36</v>
      </c>
      <c r="C59" s="4">
        <f t="shared" si="12"/>
        <v>-11.86</v>
      </c>
      <c r="D59" s="4">
        <f t="shared" si="13"/>
        <v>1.5</v>
      </c>
      <c r="E59" s="4">
        <f t="shared" si="14"/>
        <v>-17.79</v>
      </c>
      <c r="H59" s="4"/>
      <c r="I59" s="4"/>
      <c r="J59" s="4"/>
      <c r="K59" s="4"/>
      <c r="L59" s="4"/>
    </row>
    <row r="60" spans="1:12" x14ac:dyDescent="0.25">
      <c r="A60" s="4">
        <v>35.4</v>
      </c>
      <c r="B60" s="4">
        <v>-14.36</v>
      </c>
      <c r="C60" s="4">
        <f t="shared" si="12"/>
        <v>-13.36</v>
      </c>
      <c r="D60" s="4">
        <f t="shared" si="13"/>
        <v>1.8999999999999986</v>
      </c>
      <c r="E60" s="4">
        <f t="shared" si="14"/>
        <v>-25.383999999999979</v>
      </c>
      <c r="H60" s="4"/>
      <c r="I60" s="4"/>
      <c r="J60" s="4"/>
      <c r="K60" s="4"/>
      <c r="L60" s="4"/>
    </row>
    <row r="61" spans="1:12" x14ac:dyDescent="0.25">
      <c r="A61" s="4">
        <v>36.799999999999997</v>
      </c>
      <c r="B61" s="4">
        <v>-14.95</v>
      </c>
      <c r="C61" s="4">
        <f t="shared" si="12"/>
        <v>-14.654999999999999</v>
      </c>
      <c r="D61" s="4">
        <f t="shared" si="13"/>
        <v>1.3999999999999986</v>
      </c>
      <c r="E61" s="4">
        <f t="shared" si="14"/>
        <v>-20.516999999999978</v>
      </c>
      <c r="H61" s="4"/>
      <c r="I61" s="4"/>
      <c r="J61" s="4"/>
      <c r="K61" s="4"/>
      <c r="L61" s="4"/>
    </row>
    <row r="62" spans="1:12" x14ac:dyDescent="0.25">
      <c r="A62" s="4">
        <v>38.799999999999997</v>
      </c>
      <c r="B62" s="4">
        <v>-15.09</v>
      </c>
      <c r="C62" s="4">
        <f t="shared" si="12"/>
        <v>-15.02</v>
      </c>
      <c r="D62" s="4">
        <f t="shared" si="13"/>
        <v>2</v>
      </c>
      <c r="E62" s="4">
        <f t="shared" si="14"/>
        <v>-30.04</v>
      </c>
      <c r="H62" s="4"/>
      <c r="I62" s="4"/>
      <c r="J62" s="4"/>
      <c r="K62" s="4"/>
      <c r="L62" s="4"/>
    </row>
    <row r="63" spans="1:12" x14ac:dyDescent="0.25">
      <c r="A63" s="4">
        <v>40.700000000000003</v>
      </c>
      <c r="B63" s="4">
        <v>-15.26</v>
      </c>
      <c r="C63" s="4">
        <f t="shared" ref="C63:C65" si="15">(B62+B63)/2</f>
        <v>-15.175000000000001</v>
      </c>
      <c r="D63" s="4">
        <f t="shared" ref="D63:D65" si="16">A63-A62</f>
        <v>1.9000000000000057</v>
      </c>
      <c r="E63" s="4">
        <f t="shared" ref="E63:E65" si="17">C63*D63</f>
        <v>-28.832500000000088</v>
      </c>
      <c r="H63" s="4"/>
      <c r="I63" s="4"/>
      <c r="J63" s="4"/>
      <c r="K63" s="4"/>
      <c r="L63" s="4"/>
    </row>
    <row r="64" spans="1:12" x14ac:dyDescent="0.25">
      <c r="A64" s="4">
        <v>42.7</v>
      </c>
      <c r="B64" s="4">
        <v>-15.78</v>
      </c>
      <c r="C64" s="4">
        <f t="shared" si="15"/>
        <v>-15.52</v>
      </c>
      <c r="D64" s="4">
        <f t="shared" si="16"/>
        <v>2</v>
      </c>
      <c r="E64" s="4">
        <f t="shared" si="17"/>
        <v>-31.04</v>
      </c>
      <c r="H64" s="4"/>
      <c r="I64" s="4"/>
      <c r="J64" s="4"/>
      <c r="K64" s="4"/>
      <c r="L64" s="4"/>
    </row>
    <row r="65" spans="1:12" x14ac:dyDescent="0.25">
      <c r="A65" s="4">
        <v>44.7</v>
      </c>
      <c r="B65" s="4">
        <v>-18.5</v>
      </c>
      <c r="C65" s="4">
        <f t="shared" si="15"/>
        <v>-17.14</v>
      </c>
      <c r="D65" s="4">
        <f t="shared" si="16"/>
        <v>2</v>
      </c>
      <c r="E65" s="4">
        <f t="shared" si="17"/>
        <v>-34.28</v>
      </c>
      <c r="H65" s="4"/>
      <c r="I65" s="4"/>
      <c r="J65" s="4"/>
      <c r="K65" s="4"/>
      <c r="L65" s="4"/>
    </row>
    <row r="66" spans="1:12" x14ac:dyDescent="0.25">
      <c r="A66" s="4"/>
      <c r="B66" s="4"/>
      <c r="C66" s="4"/>
      <c r="D66" s="4"/>
      <c r="E66" s="4"/>
      <c r="H66" s="4"/>
      <c r="I66" s="4"/>
      <c r="J66" s="4"/>
      <c r="K66" s="4"/>
      <c r="L66" s="4"/>
    </row>
    <row r="67" spans="1:12" x14ac:dyDescent="0.25">
      <c r="A67" s="4"/>
      <c r="B67" s="4"/>
      <c r="C67" s="4"/>
      <c r="D67" s="4"/>
      <c r="E67" s="4"/>
    </row>
    <row r="68" spans="1:12" x14ac:dyDescent="0.25">
      <c r="A68" s="4"/>
      <c r="B68" s="4"/>
      <c r="C68" s="4"/>
      <c r="D68" s="5">
        <f>SUM(D52:D67)</f>
        <v>26.700000000000003</v>
      </c>
      <c r="E68" s="5">
        <f>SUM(E52:E67)</f>
        <v>-256.34350000000006</v>
      </c>
      <c r="H68" s="2" t="s">
        <v>4</v>
      </c>
      <c r="I68" s="4">
        <f>L55-E68</f>
        <v>270.76150000000007</v>
      </c>
      <c r="J68" s="2" t="s">
        <v>2</v>
      </c>
    </row>
    <row r="72" spans="1:12" x14ac:dyDescent="0.25">
      <c r="B72" s="2" t="s">
        <v>89</v>
      </c>
      <c r="D72" s="181">
        <v>800</v>
      </c>
      <c r="E72" s="2" t="s">
        <v>20</v>
      </c>
      <c r="F72" s="4">
        <f>I68</f>
        <v>270.76150000000007</v>
      </c>
      <c r="I72" s="2" t="s">
        <v>21</v>
      </c>
      <c r="J72" s="2">
        <f>D72*F72</f>
        <v>216609.20000000007</v>
      </c>
      <c r="K72" s="2" t="s">
        <v>3</v>
      </c>
    </row>
    <row r="74" spans="1:12" x14ac:dyDescent="0.25">
      <c r="E74" s="2">
        <v>0.04</v>
      </c>
      <c r="F74" s="2" t="s">
        <v>103</v>
      </c>
    </row>
    <row r="75" spans="1:12" x14ac:dyDescent="0.25">
      <c r="D75" s="2" t="s">
        <v>102</v>
      </c>
      <c r="J75" s="2">
        <f>J72/E74</f>
        <v>5415230.0000000019</v>
      </c>
      <c r="K75" s="2" t="s">
        <v>18</v>
      </c>
    </row>
    <row r="99" spans="1:12" x14ac:dyDescent="0.25">
      <c r="A99" s="306"/>
      <c r="B99" s="306"/>
      <c r="C99" s="306"/>
      <c r="D99" s="306"/>
      <c r="E99" s="306"/>
      <c r="F99" s="306"/>
      <c r="G99" s="306"/>
      <c r="H99" s="306"/>
      <c r="I99" s="306"/>
      <c r="J99" s="14"/>
    </row>
    <row r="100" spans="1:12" x14ac:dyDescent="0.25">
      <c r="B100" s="2" t="s">
        <v>0</v>
      </c>
      <c r="H100" s="2" t="s">
        <v>1</v>
      </c>
    </row>
    <row r="101" spans="1:12" x14ac:dyDescent="0.25">
      <c r="A101" s="4">
        <v>0</v>
      </c>
      <c r="B101" s="4">
        <v>2</v>
      </c>
      <c r="H101" s="4">
        <v>0</v>
      </c>
      <c r="I101" s="4">
        <f>B101</f>
        <v>2</v>
      </c>
    </row>
    <row r="102" spans="1:12" x14ac:dyDescent="0.25">
      <c r="A102" s="4">
        <v>0.6</v>
      </c>
      <c r="B102" s="4">
        <v>1.5</v>
      </c>
      <c r="C102" s="4">
        <f>(B101+B102)/2</f>
        <v>1.75</v>
      </c>
      <c r="D102" s="4">
        <f>A102-A101</f>
        <v>0.6</v>
      </c>
      <c r="E102" s="4">
        <f>C102*D102</f>
        <v>1.05</v>
      </c>
      <c r="H102" s="4">
        <f>(I102-I101)*1.5</f>
        <v>3</v>
      </c>
      <c r="I102" s="4">
        <v>4</v>
      </c>
      <c r="J102" s="4">
        <f>(I101+I102)/2</f>
        <v>3</v>
      </c>
      <c r="K102" s="4">
        <f>H102-H101</f>
        <v>3</v>
      </c>
      <c r="L102" s="4">
        <f>J102*K102</f>
        <v>9</v>
      </c>
    </row>
    <row r="103" spans="1:12" x14ac:dyDescent="0.25">
      <c r="A103" s="4">
        <v>1.2</v>
      </c>
      <c r="B103" s="4">
        <v>1.4</v>
      </c>
      <c r="C103" s="4">
        <f t="shared" ref="C103:C104" si="18">(B102+B103)/2</f>
        <v>1.45</v>
      </c>
      <c r="D103" s="4">
        <f t="shared" ref="D103:D104" si="19">A103-A102</f>
        <v>0.6</v>
      </c>
      <c r="E103" s="4">
        <f t="shared" ref="E103:E104" si="20">C103*D103</f>
        <v>0.87</v>
      </c>
      <c r="H103" s="4">
        <f>H102+4</f>
        <v>7</v>
      </c>
      <c r="I103" s="4">
        <f>I102</f>
        <v>4</v>
      </c>
      <c r="J103" s="4">
        <f t="shared" ref="J103:J104" si="21">(I102+I103)/2</f>
        <v>4</v>
      </c>
      <c r="K103" s="4">
        <f t="shared" ref="K103:K104" si="22">H103-H102</f>
        <v>4</v>
      </c>
      <c r="L103" s="4">
        <f t="shared" ref="L103:L104" si="23">J103*K103</f>
        <v>16</v>
      </c>
    </row>
    <row r="104" spans="1:12" x14ac:dyDescent="0.25">
      <c r="A104" s="4">
        <f>H104</f>
        <v>15</v>
      </c>
      <c r="B104" s="4">
        <v>0</v>
      </c>
      <c r="C104" s="4">
        <f t="shared" si="18"/>
        <v>0.7</v>
      </c>
      <c r="D104" s="4">
        <f t="shared" si="19"/>
        <v>13.8</v>
      </c>
      <c r="E104" s="4">
        <f t="shared" si="20"/>
        <v>9.66</v>
      </c>
      <c r="H104" s="4">
        <f>H103+(I103-I104)*2</f>
        <v>15</v>
      </c>
      <c r="I104" s="4">
        <f>B104</f>
        <v>0</v>
      </c>
      <c r="J104" s="4">
        <f t="shared" si="21"/>
        <v>2</v>
      </c>
      <c r="K104" s="4">
        <f t="shared" si="22"/>
        <v>8</v>
      </c>
      <c r="L104" s="4">
        <f t="shared" si="23"/>
        <v>16</v>
      </c>
    </row>
    <row r="105" spans="1:12" x14ac:dyDescent="0.25">
      <c r="A105" s="4"/>
      <c r="B105" s="4"/>
      <c r="C105" s="4"/>
      <c r="D105" s="5">
        <f>SUM(D102:D104)</f>
        <v>15</v>
      </c>
      <c r="E105" s="5">
        <f>SUM(E102:E104)</f>
        <v>11.58</v>
      </c>
      <c r="H105" s="4"/>
      <c r="I105" s="4"/>
      <c r="J105" s="4"/>
      <c r="K105" s="5">
        <f>SUM(K102:K104)</f>
        <v>15</v>
      </c>
      <c r="L105" s="5">
        <f>SUM(L102:L104)</f>
        <v>41</v>
      </c>
    </row>
    <row r="106" spans="1:12" x14ac:dyDescent="0.25">
      <c r="A106" s="4"/>
      <c r="B106" s="4"/>
      <c r="C106" s="4"/>
      <c r="H106" s="4"/>
      <c r="I106" s="4"/>
      <c r="J106" s="4"/>
    </row>
    <row r="107" spans="1:12" x14ac:dyDescent="0.25">
      <c r="A107" s="4"/>
      <c r="B107" s="4"/>
      <c r="C107" s="4"/>
      <c r="H107" s="2" t="s">
        <v>4</v>
      </c>
      <c r="I107" s="4">
        <f>L105-E105</f>
        <v>29.42</v>
      </c>
      <c r="J107" s="2" t="s">
        <v>2</v>
      </c>
    </row>
    <row r="110" spans="1:12" x14ac:dyDescent="0.25">
      <c r="D110" s="6"/>
    </row>
    <row r="113" spans="1:14" x14ac:dyDescent="0.25">
      <c r="A113" s="80"/>
      <c r="B113" s="80"/>
      <c r="C113" s="80"/>
      <c r="D113" s="80"/>
      <c r="E113" s="80"/>
      <c r="F113" s="80"/>
      <c r="G113" s="80"/>
      <c r="H113" s="80"/>
      <c r="I113" s="80"/>
    </row>
    <row r="114" spans="1:14" x14ac:dyDescent="0.25">
      <c r="B114" s="2" t="s">
        <v>93</v>
      </c>
      <c r="C114" s="2" t="s">
        <v>21</v>
      </c>
      <c r="D114" s="4">
        <f>D27</f>
        <v>3100</v>
      </c>
      <c r="E114" s="4">
        <f>I107</f>
        <v>29.42</v>
      </c>
      <c r="I114" s="2" t="s">
        <v>21</v>
      </c>
      <c r="J114" s="4">
        <f>D114*E114</f>
        <v>91202</v>
      </c>
      <c r="K114" s="2" t="s">
        <v>3</v>
      </c>
    </row>
    <row r="116" spans="1:14" s="11" customFormat="1" x14ac:dyDescent="0.25">
      <c r="A116" s="8"/>
      <c r="B116" s="8"/>
      <c r="C116" s="8"/>
      <c r="D116" s="8"/>
      <c r="E116" s="8"/>
      <c r="F116" s="8"/>
      <c r="G116" s="8"/>
      <c r="H116" s="8"/>
      <c r="I116" s="9"/>
      <c r="J116" s="9"/>
      <c r="K116" s="9"/>
      <c r="L116" s="9"/>
      <c r="M116" s="1"/>
      <c r="N116" s="10"/>
    </row>
  </sheetData>
  <mergeCells count="3">
    <mergeCell ref="A2:L2"/>
    <mergeCell ref="A3:I3"/>
    <mergeCell ref="A99:I9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3"/>
  <sheetViews>
    <sheetView tabSelected="1" topLeftCell="A31" workbookViewId="0">
      <selection activeCell="G54" sqref="G54"/>
    </sheetView>
  </sheetViews>
  <sheetFormatPr defaultColWidth="9.125" defaultRowHeight="15" x14ac:dyDescent="0.25"/>
  <cols>
    <col min="1" max="1" width="11.875" style="2" customWidth="1"/>
    <col min="2" max="2" width="33.375" style="2" customWidth="1"/>
    <col min="3" max="3" width="11" style="2" customWidth="1"/>
    <col min="4" max="4" width="8.375" style="2" customWidth="1"/>
    <col min="5" max="5" width="10.875" style="2" customWidth="1"/>
    <col min="6" max="6" width="14.375" style="2" customWidth="1"/>
    <col min="7" max="7" width="9.125" style="2"/>
    <col min="8" max="8" width="10.125" style="2" bestFit="1" customWidth="1"/>
    <col min="9" max="16384" width="9.125" style="2"/>
  </cols>
  <sheetData>
    <row r="1" spans="1:6" ht="47.25" customHeight="1" x14ac:dyDescent="0.25">
      <c r="A1" s="307" t="s">
        <v>175</v>
      </c>
      <c r="B1" s="307"/>
      <c r="C1" s="307"/>
      <c r="D1" s="307"/>
      <c r="E1" s="307"/>
      <c r="F1" s="307"/>
    </row>
    <row r="2" spans="1:6" ht="42.75" customHeight="1" x14ac:dyDescent="0.25">
      <c r="A2" s="35" t="s">
        <v>7</v>
      </c>
      <c r="B2" s="35" t="s">
        <v>8</v>
      </c>
      <c r="C2" s="36" t="s">
        <v>9</v>
      </c>
      <c r="D2" s="35" t="s">
        <v>10</v>
      </c>
      <c r="E2" s="35" t="s">
        <v>11</v>
      </c>
      <c r="F2" s="35" t="s">
        <v>12</v>
      </c>
    </row>
    <row r="3" spans="1:6" x14ac:dyDescent="0.25">
      <c r="A3" s="37">
        <v>1</v>
      </c>
      <c r="B3" s="37">
        <v>2</v>
      </c>
      <c r="C3" s="38">
        <v>3</v>
      </c>
      <c r="D3" s="39">
        <v>4</v>
      </c>
      <c r="E3" s="37">
        <v>5</v>
      </c>
      <c r="F3" s="37">
        <v>6</v>
      </c>
    </row>
    <row r="4" spans="1:6" ht="77.25" customHeight="1" x14ac:dyDescent="0.25">
      <c r="A4" s="40" t="s">
        <v>47</v>
      </c>
      <c r="B4" s="18" t="s">
        <v>44</v>
      </c>
      <c r="C4" s="41">
        <f>DETAILED!J7</f>
        <v>57720</v>
      </c>
      <c r="D4" s="41" t="s">
        <v>45</v>
      </c>
      <c r="E4" s="56">
        <v>38.130000000000003</v>
      </c>
      <c r="F4" s="56">
        <f t="shared" ref="F4:F14" si="0">C4*E4</f>
        <v>2200863.6</v>
      </c>
    </row>
    <row r="5" spans="1:6" ht="129" customHeight="1" x14ac:dyDescent="0.25">
      <c r="A5" s="40" t="s">
        <v>183</v>
      </c>
      <c r="B5" s="18" t="s">
        <v>55</v>
      </c>
      <c r="C5" s="60"/>
      <c r="D5" s="60"/>
      <c r="E5" s="61"/>
      <c r="F5" s="61"/>
    </row>
    <row r="6" spans="1:6" ht="24" customHeight="1" x14ac:dyDescent="0.25">
      <c r="A6" s="100" t="s">
        <v>49</v>
      </c>
      <c r="B6" s="101" t="s">
        <v>50</v>
      </c>
      <c r="C6" s="102">
        <f>DETAILED!J48</f>
        <v>131160.49382716048</v>
      </c>
      <c r="D6" s="103" t="s">
        <v>17</v>
      </c>
      <c r="E6" s="104">
        <v>1442.18</v>
      </c>
      <c r="F6" s="104">
        <f t="shared" si="0"/>
        <v>189157040.9876543</v>
      </c>
    </row>
    <row r="7" spans="1:6" ht="24" customHeight="1" x14ac:dyDescent="0.25">
      <c r="A7" s="100" t="s">
        <v>57</v>
      </c>
      <c r="B7" s="101" t="s">
        <v>58</v>
      </c>
      <c r="C7" s="102">
        <f>DETAILED!J62</f>
        <v>185842.56559766768</v>
      </c>
      <c r="D7" s="103" t="s">
        <v>17</v>
      </c>
      <c r="E7" s="104">
        <v>650.79</v>
      </c>
      <c r="F7" s="104">
        <f t="shared" ref="F7" si="1">C7*E7</f>
        <v>120944483.26530614</v>
      </c>
    </row>
    <row r="8" spans="1:6" ht="24" customHeight="1" x14ac:dyDescent="0.25">
      <c r="A8" s="100" t="s">
        <v>152</v>
      </c>
      <c r="B8" s="101" t="s">
        <v>141</v>
      </c>
      <c r="C8" s="102">
        <f>DETAILED!J86</f>
        <v>46102.846595395</v>
      </c>
      <c r="D8" s="103" t="s">
        <v>17</v>
      </c>
      <c r="E8" s="104">
        <v>499.32</v>
      </c>
      <c r="F8" s="104">
        <f>C8*E8</f>
        <v>23020073.362012632</v>
      </c>
    </row>
    <row r="9" spans="1:6" ht="62.25" customHeight="1" x14ac:dyDescent="0.25">
      <c r="A9" s="40" t="s">
        <v>184</v>
      </c>
      <c r="B9" s="18" t="s">
        <v>153</v>
      </c>
      <c r="C9" s="60"/>
      <c r="D9" s="60"/>
      <c r="E9" s="61"/>
      <c r="F9" s="61"/>
    </row>
    <row r="10" spans="1:6" ht="33.75" customHeight="1" x14ac:dyDescent="0.25">
      <c r="A10" s="40" t="s">
        <v>62</v>
      </c>
      <c r="B10" s="18" t="s">
        <v>61</v>
      </c>
      <c r="C10" s="124">
        <f>DETAILED!J98</f>
        <v>442.58732731579204</v>
      </c>
      <c r="D10" s="103" t="s">
        <v>5</v>
      </c>
      <c r="E10" s="104">
        <v>1395.03</v>
      </c>
      <c r="F10" s="104">
        <f t="shared" ref="F10" si="2">C10*E10</f>
        <v>617422.59922534938</v>
      </c>
    </row>
    <row r="11" spans="1:6" ht="25.5" customHeight="1" x14ac:dyDescent="0.25">
      <c r="A11" s="40" t="s">
        <v>65</v>
      </c>
      <c r="B11" s="18" t="s">
        <v>66</v>
      </c>
      <c r="C11" s="124">
        <f>DETAILED!J100</f>
        <v>1032.703763736848</v>
      </c>
      <c r="D11" s="103" t="s">
        <v>5</v>
      </c>
      <c r="E11" s="104">
        <v>2185.1</v>
      </c>
      <c r="F11" s="104">
        <f t="shared" ref="F11" si="3">C11*E11</f>
        <v>2256560.9941413864</v>
      </c>
    </row>
    <row r="12" spans="1:6" ht="325.5" customHeight="1" x14ac:dyDescent="0.25">
      <c r="A12" s="40" t="s">
        <v>185</v>
      </c>
      <c r="B12" s="18" t="s">
        <v>109</v>
      </c>
      <c r="C12" s="65"/>
      <c r="D12" s="65"/>
      <c r="E12" s="66"/>
      <c r="F12" s="66"/>
    </row>
    <row r="13" spans="1:6" ht="22.9" customHeight="1" x14ac:dyDescent="0.25">
      <c r="A13" s="40" t="s">
        <v>107</v>
      </c>
      <c r="B13" s="18" t="s">
        <v>61</v>
      </c>
      <c r="C13" s="124">
        <f>DETAILED!J111</f>
        <v>5976</v>
      </c>
      <c r="D13" s="103" t="s">
        <v>5</v>
      </c>
      <c r="E13" s="104">
        <v>1905.43</v>
      </c>
      <c r="F13" s="104">
        <f t="shared" si="0"/>
        <v>11386849.68</v>
      </c>
    </row>
    <row r="14" spans="1:6" ht="22.9" customHeight="1" x14ac:dyDescent="0.25">
      <c r="A14" s="40" t="s">
        <v>108</v>
      </c>
      <c r="B14" s="18" t="s">
        <v>66</v>
      </c>
      <c r="C14" s="124">
        <f>DETAILED!J113</f>
        <v>13944</v>
      </c>
      <c r="D14" s="103" t="s">
        <v>5</v>
      </c>
      <c r="E14" s="104">
        <v>2466.67</v>
      </c>
      <c r="F14" s="104">
        <f t="shared" si="0"/>
        <v>34395246.480000004</v>
      </c>
    </row>
    <row r="15" spans="1:6" ht="159.75" customHeight="1" x14ac:dyDescent="0.25">
      <c r="A15" s="40" t="s">
        <v>186</v>
      </c>
      <c r="B15" s="18" t="s">
        <v>106</v>
      </c>
      <c r="C15" s="65"/>
      <c r="D15" s="65"/>
      <c r="E15" s="66"/>
      <c r="F15" s="66"/>
    </row>
    <row r="16" spans="1:6" ht="51.75" customHeight="1" x14ac:dyDescent="0.25">
      <c r="A16" s="40" t="s">
        <v>155</v>
      </c>
      <c r="B16" s="18" t="s">
        <v>156</v>
      </c>
      <c r="C16" s="102">
        <f>DETAILED!J139</f>
        <v>159440.41710427607</v>
      </c>
      <c r="D16" s="103" t="s">
        <v>17</v>
      </c>
      <c r="E16" s="104">
        <v>299.02999999999997</v>
      </c>
      <c r="F16" s="104">
        <f t="shared" ref="F16" si="4">C16*E16</f>
        <v>47677467.926691666</v>
      </c>
    </row>
    <row r="17" spans="1:6" ht="252.75" customHeight="1" x14ac:dyDescent="0.25">
      <c r="A17" s="40" t="s">
        <v>187</v>
      </c>
      <c r="B17" s="18" t="s">
        <v>70</v>
      </c>
      <c r="C17" s="68"/>
      <c r="D17" s="41"/>
      <c r="E17" s="56"/>
      <c r="F17" s="56"/>
    </row>
    <row r="18" spans="1:6" ht="41.25" customHeight="1" x14ac:dyDescent="0.25">
      <c r="A18" s="40" t="s">
        <v>160</v>
      </c>
      <c r="B18" s="18" t="s">
        <v>159</v>
      </c>
      <c r="C18" s="68">
        <f>DETAILED!H148</f>
        <v>153668.41710427607</v>
      </c>
      <c r="D18" s="41" t="s">
        <v>17</v>
      </c>
      <c r="E18" s="56">
        <v>206.37</v>
      </c>
      <c r="F18" s="56">
        <f t="shared" ref="F18" si="5">C18*E18</f>
        <v>31712551.237809453</v>
      </c>
    </row>
    <row r="19" spans="1:6" ht="64.5" customHeight="1" x14ac:dyDescent="0.25">
      <c r="A19" s="40" t="s">
        <v>188</v>
      </c>
      <c r="B19" s="18" t="s">
        <v>75</v>
      </c>
      <c r="C19" s="68"/>
      <c r="D19" s="41"/>
      <c r="E19" s="56"/>
      <c r="F19" s="56"/>
    </row>
    <row r="20" spans="1:6" ht="27.75" customHeight="1" x14ac:dyDescent="0.25">
      <c r="A20" s="100" t="s">
        <v>73</v>
      </c>
      <c r="B20" s="101" t="s">
        <v>74</v>
      </c>
      <c r="C20" s="156">
        <f>DETAILED!J165</f>
        <v>699.1655455263201</v>
      </c>
      <c r="D20" s="103" t="s">
        <v>5</v>
      </c>
      <c r="E20" s="104">
        <v>1316.45</v>
      </c>
      <c r="F20" s="104">
        <f t="shared" ref="F20" si="6">C20*E20</f>
        <v>920416.48240812414</v>
      </c>
    </row>
    <row r="21" spans="1:6" ht="87.75" customHeight="1" x14ac:dyDescent="0.25">
      <c r="A21" s="40" t="s">
        <v>189</v>
      </c>
      <c r="B21" s="18" t="s">
        <v>76</v>
      </c>
      <c r="C21" s="68"/>
      <c r="D21" s="41"/>
      <c r="E21" s="56"/>
      <c r="F21" s="56"/>
    </row>
    <row r="22" spans="1:6" ht="27.75" customHeight="1" x14ac:dyDescent="0.25">
      <c r="A22" s="100" t="s">
        <v>79</v>
      </c>
      <c r="B22" s="101" t="s">
        <v>77</v>
      </c>
      <c r="C22" s="156">
        <f>DETAILED!E184</f>
        <v>349.58277276316005</v>
      </c>
      <c r="D22" s="103" t="s">
        <v>5</v>
      </c>
      <c r="E22" s="104">
        <v>4564.59</v>
      </c>
      <c r="F22" s="104">
        <f t="shared" ref="F22" si="7">C22*E22</f>
        <v>1595702.0287269929</v>
      </c>
    </row>
    <row r="23" spans="1:6" ht="39" customHeight="1" x14ac:dyDescent="0.25">
      <c r="A23" s="100" t="s">
        <v>80</v>
      </c>
      <c r="B23" s="101" t="s">
        <v>78</v>
      </c>
      <c r="C23" s="156">
        <f>C22</f>
        <v>349.58277276316005</v>
      </c>
      <c r="D23" s="103" t="s">
        <v>5</v>
      </c>
      <c r="E23" s="104">
        <v>5028.49</v>
      </c>
      <c r="F23" s="104">
        <f t="shared" ref="F23" si="8">C23*E23</f>
        <v>1757873.4770118226</v>
      </c>
    </row>
    <row r="24" spans="1:6" ht="280.5" customHeight="1" x14ac:dyDescent="0.25">
      <c r="A24" s="40" t="s">
        <v>190</v>
      </c>
      <c r="B24" s="18" t="s">
        <v>168</v>
      </c>
      <c r="C24" s="68"/>
      <c r="D24" s="41"/>
      <c r="E24" s="56"/>
      <c r="F24" s="56"/>
    </row>
    <row r="25" spans="1:6" ht="66" customHeight="1" x14ac:dyDescent="0.25">
      <c r="A25" s="100" t="s">
        <v>82</v>
      </c>
      <c r="B25" s="101" t="s">
        <v>84</v>
      </c>
      <c r="C25" s="156">
        <f>DETAILED!J220</f>
        <v>23384.6613</v>
      </c>
      <c r="D25" s="103" t="s">
        <v>45</v>
      </c>
      <c r="E25" s="104">
        <v>250.13</v>
      </c>
      <c r="F25" s="104">
        <f t="shared" ref="F25" si="9">C25*E25</f>
        <v>5849205.3309690002</v>
      </c>
    </row>
    <row r="26" spans="1:6" ht="131.25" customHeight="1" x14ac:dyDescent="0.25">
      <c r="A26" s="40" t="s">
        <v>191</v>
      </c>
      <c r="B26" s="18" t="s">
        <v>92</v>
      </c>
      <c r="C26" s="156">
        <v>200</v>
      </c>
      <c r="D26" s="103" t="s">
        <v>5</v>
      </c>
      <c r="E26" s="104">
        <v>218.36</v>
      </c>
      <c r="F26" s="104">
        <f t="shared" ref="F26" si="10">C26*E26</f>
        <v>43672</v>
      </c>
    </row>
    <row r="27" spans="1:6" ht="297.75" customHeight="1" x14ac:dyDescent="0.25">
      <c r="A27" s="40" t="s">
        <v>192</v>
      </c>
      <c r="B27" s="184" t="s">
        <v>97</v>
      </c>
      <c r="C27" s="156"/>
      <c r="D27" s="103"/>
      <c r="E27" s="104"/>
      <c r="F27" s="104"/>
    </row>
    <row r="28" spans="1:6" ht="22.5" customHeight="1" x14ac:dyDescent="0.25">
      <c r="A28" s="40" t="s">
        <v>134</v>
      </c>
      <c r="B28" s="18" t="s">
        <v>94</v>
      </c>
      <c r="C28" s="185">
        <f>DETAILED!J269</f>
        <v>2</v>
      </c>
      <c r="D28" s="103" t="s">
        <v>18</v>
      </c>
      <c r="E28" s="104">
        <v>508581.43</v>
      </c>
      <c r="F28" s="104">
        <f t="shared" ref="F28" si="11">C28*E28</f>
        <v>1017162.86</v>
      </c>
    </row>
    <row r="29" spans="1:6" ht="66.75" customHeight="1" x14ac:dyDescent="0.25">
      <c r="A29" s="40" t="s">
        <v>193</v>
      </c>
      <c r="B29" s="18" t="s">
        <v>169</v>
      </c>
      <c r="C29" s="103">
        <f>DETAILED!J273</f>
        <v>48100</v>
      </c>
      <c r="D29" s="103" t="s">
        <v>45</v>
      </c>
      <c r="E29" s="104">
        <v>33.94</v>
      </c>
      <c r="F29" s="104">
        <f t="shared" ref="F29" si="12">C29*E29</f>
        <v>1632514</v>
      </c>
    </row>
    <row r="30" spans="1:6" ht="42.75" customHeight="1" x14ac:dyDescent="0.25">
      <c r="A30" s="40" t="s">
        <v>194</v>
      </c>
      <c r="B30" s="18" t="s">
        <v>112</v>
      </c>
      <c r="C30" s="185"/>
      <c r="D30" s="103"/>
      <c r="E30" s="104"/>
      <c r="F30" s="104"/>
    </row>
    <row r="31" spans="1:6" ht="28.5" customHeight="1" x14ac:dyDescent="0.25">
      <c r="A31" s="40" t="s">
        <v>113</v>
      </c>
      <c r="B31" s="18" t="s">
        <v>114</v>
      </c>
      <c r="C31" s="185">
        <f>DETAILED!J278</f>
        <v>2</v>
      </c>
      <c r="D31" s="103" t="s">
        <v>18</v>
      </c>
      <c r="E31" s="104">
        <v>1871.35</v>
      </c>
      <c r="F31" s="104">
        <f t="shared" ref="F31" si="13">C31*E31</f>
        <v>3742.7</v>
      </c>
    </row>
    <row r="32" spans="1:6" ht="156.75" customHeight="1" x14ac:dyDescent="0.25">
      <c r="A32" s="304" t="s">
        <v>195</v>
      </c>
      <c r="B32" s="195" t="s">
        <v>198</v>
      </c>
      <c r="C32" s="41"/>
      <c r="D32" s="41"/>
      <c r="E32" s="56"/>
      <c r="F32" s="56"/>
    </row>
    <row r="33" spans="1:8" ht="47.25" customHeight="1" x14ac:dyDescent="0.25">
      <c r="A33" s="302" t="s">
        <v>182</v>
      </c>
      <c r="B33" s="195" t="s">
        <v>159</v>
      </c>
      <c r="C33" s="41">
        <f>DETAILED!J297</f>
        <v>5772</v>
      </c>
      <c r="D33" s="41" t="s">
        <v>149</v>
      </c>
      <c r="E33" s="56">
        <v>193.92</v>
      </c>
      <c r="F33" s="56">
        <f>C33*E33</f>
        <v>1119306.24</v>
      </c>
    </row>
    <row r="34" spans="1:8" ht="102" customHeight="1" x14ac:dyDescent="0.25">
      <c r="A34" s="194" t="s">
        <v>197</v>
      </c>
      <c r="B34" s="195" t="s">
        <v>172</v>
      </c>
      <c r="C34" s="41"/>
      <c r="D34" s="41"/>
      <c r="E34" s="56"/>
      <c r="F34" s="56"/>
    </row>
    <row r="35" spans="1:8" ht="26.25" customHeight="1" x14ac:dyDescent="0.25">
      <c r="A35" s="210" t="s">
        <v>139</v>
      </c>
      <c r="B35" s="109" t="s">
        <v>140</v>
      </c>
      <c r="C35" s="156">
        <f>DETAILED!J301</f>
        <v>14.43</v>
      </c>
      <c r="D35" s="103" t="s">
        <v>3</v>
      </c>
      <c r="E35" s="104">
        <v>13107.46</v>
      </c>
      <c r="F35" s="104">
        <f t="shared" ref="F35" si="14">C35*E35</f>
        <v>189140.64779999998</v>
      </c>
    </row>
    <row r="36" spans="1:8" x14ac:dyDescent="0.25">
      <c r="A36" s="308" t="s">
        <v>22</v>
      </c>
      <c r="B36" s="309"/>
      <c r="C36" s="309"/>
      <c r="D36" s="309"/>
      <c r="E36" s="310"/>
      <c r="F36" s="55">
        <f>SUM(F4:F35)</f>
        <v>477497295.89975691</v>
      </c>
    </row>
    <row r="37" spans="1:8" x14ac:dyDescent="0.25">
      <c r="A37" s="42"/>
      <c r="B37" s="43"/>
      <c r="C37" s="44"/>
      <c r="D37" s="45"/>
      <c r="E37" s="42"/>
      <c r="F37" s="46"/>
    </row>
    <row r="38" spans="1:8" x14ac:dyDescent="0.25">
      <c r="A38" s="42"/>
      <c r="B38" s="43"/>
      <c r="C38" s="44"/>
      <c r="D38" s="45"/>
      <c r="E38" s="42"/>
      <c r="F38" s="46"/>
    </row>
    <row r="39" spans="1:8" x14ac:dyDescent="0.25">
      <c r="A39" s="42"/>
      <c r="B39" s="43"/>
      <c r="C39" s="44"/>
      <c r="D39" s="45"/>
      <c r="E39" s="42"/>
      <c r="F39" s="46"/>
    </row>
    <row r="40" spans="1:8" x14ac:dyDescent="0.25">
      <c r="A40" s="42"/>
      <c r="B40" s="43"/>
      <c r="C40" s="44"/>
      <c r="D40" s="45"/>
      <c r="E40" s="42"/>
      <c r="F40" s="46"/>
    </row>
    <row r="41" spans="1:8" x14ac:dyDescent="0.25">
      <c r="A41" s="387"/>
      <c r="B41" s="388"/>
      <c r="C41" s="389"/>
      <c r="D41" s="390"/>
      <c r="E41" s="387"/>
      <c r="F41" s="391"/>
    </row>
    <row r="42" spans="1:8" x14ac:dyDescent="0.25">
      <c r="A42"/>
      <c r="B42"/>
      <c r="C42"/>
      <c r="D42"/>
      <c r="E42"/>
      <c r="F42"/>
    </row>
    <row r="43" spans="1:8" x14ac:dyDescent="0.25">
      <c r="A43"/>
      <c r="B43"/>
      <c r="C43"/>
      <c r="D43"/>
      <c r="E43"/>
      <c r="F43"/>
    </row>
    <row r="44" spans="1:8" x14ac:dyDescent="0.25">
      <c r="A44"/>
      <c r="B44"/>
      <c r="C44"/>
      <c r="D44"/>
      <c r="E44"/>
      <c r="F44"/>
    </row>
    <row r="45" spans="1:8" x14ac:dyDescent="0.25">
      <c r="A45"/>
      <c r="B45"/>
      <c r="C45"/>
      <c r="D45"/>
      <c r="E45"/>
      <c r="F45"/>
    </row>
    <row r="46" spans="1:8" x14ac:dyDescent="0.25">
      <c r="A46"/>
      <c r="B46"/>
      <c r="C46"/>
      <c r="D46"/>
      <c r="E46"/>
      <c r="F46"/>
    </row>
    <row r="47" spans="1:8" x14ac:dyDescent="0.25">
      <c r="A47"/>
      <c r="B47"/>
      <c r="C47"/>
      <c r="D47"/>
      <c r="E47"/>
      <c r="F47"/>
    </row>
    <row r="48" spans="1:8" x14ac:dyDescent="0.25">
      <c r="A48"/>
      <c r="B48"/>
      <c r="C48"/>
      <c r="D48"/>
      <c r="E48"/>
      <c r="F48"/>
      <c r="H48" s="4"/>
    </row>
    <row r="49" spans="1:8" x14ac:dyDescent="0.25">
      <c r="A49" s="387"/>
      <c r="B49" s="388"/>
      <c r="C49" s="389"/>
      <c r="D49" s="390"/>
      <c r="E49" s="387"/>
      <c r="F49" s="391"/>
      <c r="H49" s="2" t="s">
        <v>25</v>
      </c>
    </row>
    <row r="50" spans="1:8" x14ac:dyDescent="0.25">
      <c r="A50" s="42"/>
      <c r="B50" s="43"/>
      <c r="C50" s="44"/>
      <c r="D50" s="45"/>
      <c r="E50" s="42"/>
      <c r="F50" s="46"/>
    </row>
    <row r="51" spans="1:8" x14ac:dyDescent="0.25">
      <c r="A51" s="42"/>
      <c r="B51" s="43"/>
      <c r="C51" s="44"/>
      <c r="D51" s="45"/>
      <c r="E51" s="42"/>
      <c r="F51" s="46"/>
    </row>
    <row r="52" spans="1:8" x14ac:dyDescent="0.25">
      <c r="A52" s="42"/>
      <c r="B52" s="43"/>
      <c r="C52" s="44"/>
      <c r="D52" s="45"/>
      <c r="E52" s="42"/>
      <c r="F52" s="46"/>
    </row>
    <row r="53" spans="1:8" x14ac:dyDescent="0.25">
      <c r="A53" s="42"/>
      <c r="B53" s="43"/>
      <c r="C53" s="44"/>
      <c r="D53" s="45"/>
      <c r="E53" s="42"/>
      <c r="F53" s="46"/>
    </row>
    <row r="54" spans="1:8" x14ac:dyDescent="0.25">
      <c r="A54" s="42"/>
      <c r="B54" s="43"/>
      <c r="C54" s="44"/>
      <c r="D54" s="45"/>
      <c r="E54" s="42"/>
      <c r="F54" s="46"/>
    </row>
    <row r="55" spans="1:8" x14ac:dyDescent="0.25">
      <c r="A55" s="42"/>
      <c r="B55" s="43"/>
      <c r="C55" s="44"/>
      <c r="D55" s="45"/>
      <c r="E55" s="42"/>
      <c r="F55" s="46"/>
    </row>
    <row r="82" spans="1:6" ht="60" customHeight="1" x14ac:dyDescent="0.25">
      <c r="A82" s="307" t="s">
        <v>42</v>
      </c>
      <c r="B82" s="307"/>
      <c r="C82" s="307"/>
      <c r="D82" s="307"/>
      <c r="E82" s="307"/>
      <c r="F82" s="307"/>
    </row>
    <row r="83" spans="1:6" x14ac:dyDescent="0.25">
      <c r="A83" s="35" t="s">
        <v>7</v>
      </c>
      <c r="B83" s="35" t="s">
        <v>8</v>
      </c>
      <c r="C83" s="36" t="s">
        <v>9</v>
      </c>
      <c r="D83" s="35" t="s">
        <v>10</v>
      </c>
      <c r="E83" s="35" t="s">
        <v>11</v>
      </c>
      <c r="F83" s="35" t="s">
        <v>12</v>
      </c>
    </row>
    <row r="84" spans="1:6" x14ac:dyDescent="0.25">
      <c r="A84" s="37">
        <v>1</v>
      </c>
      <c r="B84" s="37">
        <v>2</v>
      </c>
      <c r="C84" s="38">
        <v>3</v>
      </c>
      <c r="D84" s="39">
        <v>4</v>
      </c>
      <c r="E84" s="37">
        <v>5</v>
      </c>
      <c r="F84" s="37">
        <v>6</v>
      </c>
    </row>
    <row r="85" spans="1:6" ht="111.75" customHeight="1" x14ac:dyDescent="0.25">
      <c r="A85" s="58" t="s">
        <v>27</v>
      </c>
      <c r="B85" s="59" t="s">
        <v>26</v>
      </c>
      <c r="C85" s="60">
        <v>669</v>
      </c>
      <c r="D85" s="60" t="s">
        <v>6</v>
      </c>
      <c r="E85" s="61">
        <v>315.14</v>
      </c>
      <c r="F85" s="61">
        <f t="shared" ref="F85:F92" si="15">C85*E85</f>
        <v>210828.66</v>
      </c>
    </row>
    <row r="86" spans="1:6" ht="97.5" customHeight="1" x14ac:dyDescent="0.25">
      <c r="A86" s="58" t="s">
        <v>29</v>
      </c>
      <c r="B86" s="59" t="s">
        <v>28</v>
      </c>
      <c r="C86" s="60">
        <v>456.5</v>
      </c>
      <c r="D86" s="60" t="s">
        <v>6</v>
      </c>
      <c r="E86" s="61">
        <v>183.57</v>
      </c>
      <c r="F86" s="61">
        <f t="shared" si="15"/>
        <v>83799.705000000002</v>
      </c>
    </row>
    <row r="87" spans="1:6" ht="60" x14ac:dyDescent="0.25">
      <c r="A87" s="58" t="s">
        <v>31</v>
      </c>
      <c r="B87" s="59" t="s">
        <v>30</v>
      </c>
      <c r="C87" s="60">
        <v>334</v>
      </c>
      <c r="D87" s="60" t="s">
        <v>17</v>
      </c>
      <c r="E87" s="61">
        <v>317.06</v>
      </c>
      <c r="F87" s="61">
        <f t="shared" si="15"/>
        <v>105898.04</v>
      </c>
    </row>
    <row r="88" spans="1:6" ht="72" x14ac:dyDescent="0.25">
      <c r="A88" s="63" t="s">
        <v>33</v>
      </c>
      <c r="B88" s="64" t="s">
        <v>32</v>
      </c>
      <c r="C88" s="65">
        <v>668</v>
      </c>
      <c r="D88" s="65" t="s">
        <v>6</v>
      </c>
      <c r="E88" s="66">
        <v>185.58</v>
      </c>
      <c r="F88" s="66">
        <f t="shared" si="15"/>
        <v>123967.44</v>
      </c>
    </row>
    <row r="89" spans="1:6" ht="72" x14ac:dyDescent="0.25">
      <c r="A89" s="63" t="s">
        <v>35</v>
      </c>
      <c r="B89" s="64" t="s">
        <v>34</v>
      </c>
      <c r="C89" s="65">
        <v>200.6</v>
      </c>
      <c r="D89" s="65" t="s">
        <v>24</v>
      </c>
      <c r="E89" s="66">
        <v>228.65</v>
      </c>
      <c r="F89" s="66">
        <f t="shared" si="15"/>
        <v>45867.19</v>
      </c>
    </row>
    <row r="90" spans="1:6" ht="96" x14ac:dyDescent="0.25">
      <c r="A90" s="63" t="s">
        <v>37</v>
      </c>
      <c r="B90" s="64" t="s">
        <v>36</v>
      </c>
      <c r="C90" s="68">
        <v>10833</v>
      </c>
      <c r="D90" s="41" t="s">
        <v>17</v>
      </c>
      <c r="E90" s="56">
        <v>37.090000000000003</v>
      </c>
      <c r="F90" s="56">
        <f t="shared" si="15"/>
        <v>401795.97000000003</v>
      </c>
    </row>
    <row r="91" spans="1:6" ht="117.75" customHeight="1" x14ac:dyDescent="0.25">
      <c r="A91" s="63" t="s">
        <v>39</v>
      </c>
      <c r="B91" s="64" t="s">
        <v>38</v>
      </c>
      <c r="C91" s="41">
        <v>143.22</v>
      </c>
      <c r="D91" s="41" t="s">
        <v>23</v>
      </c>
      <c r="E91" s="56">
        <v>85.47</v>
      </c>
      <c r="F91" s="56">
        <f t="shared" si="15"/>
        <v>12241.0134</v>
      </c>
    </row>
    <row r="92" spans="1:6" ht="180" x14ac:dyDescent="0.25">
      <c r="A92" s="69" t="s">
        <v>41</v>
      </c>
      <c r="B92" s="70" t="s">
        <v>40</v>
      </c>
      <c r="C92" s="41">
        <v>550</v>
      </c>
      <c r="D92" s="41" t="s">
        <v>3</v>
      </c>
      <c r="E92" s="56">
        <v>214.38</v>
      </c>
      <c r="F92" s="56">
        <f t="shared" si="15"/>
        <v>117909</v>
      </c>
    </row>
    <row r="93" spans="1:6" x14ac:dyDescent="0.25">
      <c r="A93" s="308" t="s">
        <v>22</v>
      </c>
      <c r="B93" s="309"/>
      <c r="C93" s="309"/>
      <c r="D93" s="309"/>
      <c r="E93" s="310"/>
      <c r="F93" s="55">
        <f>SUM(F85:F92)</f>
        <v>1102307.0183999999</v>
      </c>
    </row>
    <row r="94" spans="1:6" x14ac:dyDescent="0.25">
      <c r="A94" s="42"/>
      <c r="B94" s="43"/>
      <c r="C94" s="44"/>
      <c r="D94" s="45"/>
      <c r="E94" s="42"/>
      <c r="F94" s="46"/>
    </row>
    <row r="95" spans="1:6" x14ac:dyDescent="0.25">
      <c r="A95" s="42"/>
      <c r="B95" s="43"/>
      <c r="C95" s="44"/>
      <c r="D95" s="45"/>
      <c r="E95" s="42"/>
      <c r="F95" s="46"/>
    </row>
    <row r="96" spans="1:6" x14ac:dyDescent="0.25">
      <c r="A96" s="42"/>
      <c r="B96" s="43"/>
      <c r="C96" s="44"/>
      <c r="D96" s="45"/>
      <c r="E96" s="42"/>
      <c r="F96" s="46"/>
    </row>
    <row r="97" spans="1:6" x14ac:dyDescent="0.25">
      <c r="A97" s="42"/>
      <c r="B97" s="43"/>
      <c r="C97" s="44"/>
      <c r="D97" s="45"/>
      <c r="E97" s="42"/>
      <c r="F97" s="46"/>
    </row>
    <row r="98" spans="1:6" x14ac:dyDescent="0.25">
      <c r="A98" s="42"/>
      <c r="B98" s="43"/>
      <c r="C98" s="44"/>
      <c r="D98" s="45"/>
      <c r="E98" s="42"/>
      <c r="F98" s="46"/>
    </row>
    <row r="99" spans="1:6" x14ac:dyDescent="0.25">
      <c r="A99" s="42"/>
      <c r="B99" s="43"/>
      <c r="C99" s="44"/>
      <c r="D99" s="45"/>
      <c r="E99" s="42"/>
      <c r="F99" s="46"/>
    </row>
    <row r="100" spans="1:6" x14ac:dyDescent="0.25">
      <c r="A100" s="42"/>
      <c r="B100" s="43"/>
      <c r="C100" s="44"/>
      <c r="D100" s="45"/>
      <c r="E100" s="42"/>
      <c r="F100" s="46"/>
    </row>
    <row r="101" spans="1:6" x14ac:dyDescent="0.25">
      <c r="A101" s="42"/>
      <c r="B101" s="43"/>
      <c r="C101" s="44"/>
      <c r="D101" s="45"/>
      <c r="E101" s="42"/>
      <c r="F101" s="46"/>
    </row>
    <row r="102" spans="1:6" x14ac:dyDescent="0.25">
      <c r="A102" s="42"/>
      <c r="B102" s="43"/>
      <c r="C102" s="44"/>
      <c r="D102" s="45"/>
      <c r="E102" s="42"/>
      <c r="F102" s="46"/>
    </row>
    <row r="103" spans="1:6" x14ac:dyDescent="0.25">
      <c r="A103" s="42"/>
      <c r="B103" s="43"/>
      <c r="C103" s="44"/>
      <c r="D103" s="45"/>
      <c r="E103" s="42"/>
      <c r="F103" s="46"/>
    </row>
  </sheetData>
  <mergeCells count="4">
    <mergeCell ref="A1:F1"/>
    <mergeCell ref="A36:E36"/>
    <mergeCell ref="A82:F82"/>
    <mergeCell ref="A93:E93"/>
  </mergeCells>
  <pageMargins left="0.7" right="0.45" top="0.75" bottom="0.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94"/>
  <sheetViews>
    <sheetView topLeftCell="A265" workbookViewId="0">
      <selection activeCell="E265" sqref="E265"/>
    </sheetView>
  </sheetViews>
  <sheetFormatPr defaultRowHeight="15" x14ac:dyDescent="0.25"/>
  <cols>
    <col min="1" max="1" width="11.375" customWidth="1"/>
    <col min="2" max="2" width="23.875" customWidth="1"/>
    <col min="3" max="3" width="6.875" customWidth="1"/>
    <col min="4" max="4" width="1.875" customWidth="1"/>
    <col min="5" max="5" width="7.875" customWidth="1"/>
    <col min="6" max="6" width="5.875" customWidth="1"/>
    <col min="7" max="7" width="2.625" customWidth="1"/>
    <col min="8" max="8" width="9" customWidth="1"/>
    <col min="9" max="9" width="8.875" customWidth="1"/>
    <col min="10" max="10" width="9.125" style="33" customWidth="1"/>
    <col min="11" max="11" width="4.625" style="33" customWidth="1"/>
  </cols>
  <sheetData>
    <row r="1" spans="1:13" ht="52.5" customHeight="1" x14ac:dyDescent="0.25">
      <c r="A1" s="352" t="s">
        <v>176</v>
      </c>
      <c r="B1" s="353"/>
      <c r="C1" s="353"/>
      <c r="D1" s="353"/>
      <c r="E1" s="353"/>
      <c r="F1" s="353"/>
      <c r="G1" s="353"/>
      <c r="H1" s="353"/>
      <c r="I1" s="353"/>
      <c r="J1" s="353"/>
      <c r="K1" s="354"/>
      <c r="L1" s="34"/>
    </row>
    <row r="2" spans="1:13" ht="26.45" customHeight="1" x14ac:dyDescent="0.25">
      <c r="A2" s="12" t="s">
        <v>13</v>
      </c>
      <c r="B2" s="12" t="s">
        <v>14</v>
      </c>
      <c r="C2" s="360" t="s">
        <v>15</v>
      </c>
      <c r="D2" s="360"/>
      <c r="E2" s="360"/>
      <c r="F2" s="360"/>
      <c r="G2" s="360"/>
      <c r="H2" s="360"/>
      <c r="I2" s="360"/>
      <c r="J2" s="355" t="s">
        <v>9</v>
      </c>
      <c r="K2" s="356"/>
      <c r="L2" s="34"/>
    </row>
    <row r="3" spans="1:13" x14ac:dyDescent="0.25">
      <c r="A3" s="12">
        <v>1</v>
      </c>
      <c r="B3" s="19">
        <v>2</v>
      </c>
      <c r="C3" s="359">
        <v>3</v>
      </c>
      <c r="D3" s="359"/>
      <c r="E3" s="359"/>
      <c r="F3" s="359"/>
      <c r="G3" s="359"/>
      <c r="H3" s="359"/>
      <c r="I3" s="359"/>
      <c r="J3" s="357">
        <v>4</v>
      </c>
      <c r="K3" s="358"/>
      <c r="L3" s="34"/>
      <c r="M3" s="34"/>
    </row>
    <row r="4" spans="1:13" ht="55.5" customHeight="1" x14ac:dyDescent="0.25">
      <c r="A4" s="311" t="s">
        <v>43</v>
      </c>
      <c r="B4" s="343" t="s">
        <v>44</v>
      </c>
      <c r="C4" s="361"/>
      <c r="D4" s="362"/>
      <c r="E4" s="362"/>
      <c r="F4" s="362"/>
      <c r="G4" s="362"/>
      <c r="H4" s="62"/>
      <c r="I4" s="62"/>
      <c r="J4" s="92"/>
      <c r="K4" s="88"/>
    </row>
    <row r="5" spans="1:13" x14ac:dyDescent="0.25">
      <c r="A5" s="312"/>
      <c r="B5" s="344"/>
      <c r="C5" s="363"/>
      <c r="D5" s="364"/>
      <c r="E5" s="93"/>
      <c r="F5" s="86"/>
      <c r="G5" s="86"/>
      <c r="H5" s="86"/>
      <c r="I5" s="86"/>
      <c r="J5" s="94"/>
      <c r="K5" s="89"/>
    </row>
    <row r="6" spans="1:13" x14ac:dyDescent="0.25">
      <c r="A6" s="312"/>
      <c r="B6" s="344"/>
      <c r="C6" s="365" t="s">
        <v>46</v>
      </c>
      <c r="D6" s="366"/>
      <c r="E6" s="366"/>
      <c r="F6" s="366"/>
      <c r="G6" s="366"/>
      <c r="H6" s="86"/>
      <c r="I6" s="86"/>
      <c r="J6" s="94"/>
      <c r="K6" s="89"/>
    </row>
    <row r="7" spans="1:13" x14ac:dyDescent="0.25">
      <c r="A7" s="312"/>
      <c r="B7" s="344"/>
      <c r="C7" s="95">
        <v>962</v>
      </c>
      <c r="D7" s="86" t="s">
        <v>16</v>
      </c>
      <c r="E7" s="93">
        <v>60</v>
      </c>
      <c r="F7" s="96"/>
      <c r="G7" s="86" t="s">
        <v>21</v>
      </c>
      <c r="H7" s="97">
        <f>ROUND((C7*E7),3)</f>
        <v>57720</v>
      </c>
      <c r="I7" s="97" t="s">
        <v>45</v>
      </c>
      <c r="J7" s="94">
        <f>H7</f>
        <v>57720</v>
      </c>
      <c r="K7" s="89" t="s">
        <v>45</v>
      </c>
    </row>
    <row r="8" spans="1:13" x14ac:dyDescent="0.25">
      <c r="A8" s="335"/>
      <c r="B8" s="369"/>
      <c r="C8" s="232"/>
      <c r="D8" s="98"/>
      <c r="E8" s="233"/>
      <c r="F8" s="98"/>
      <c r="G8" s="98"/>
      <c r="H8" s="98"/>
      <c r="I8" s="98"/>
      <c r="J8" s="234"/>
      <c r="K8" s="91"/>
    </row>
    <row r="9" spans="1:13" ht="15" customHeight="1" x14ac:dyDescent="0.25">
      <c r="A9" s="311" t="s">
        <v>116</v>
      </c>
      <c r="B9" s="336" t="s">
        <v>115</v>
      </c>
      <c r="C9" s="229"/>
      <c r="D9" s="228"/>
      <c r="E9" s="227"/>
      <c r="F9" s="228"/>
      <c r="G9" s="228"/>
      <c r="H9" s="228"/>
      <c r="I9" s="228"/>
      <c r="J9" s="94"/>
      <c r="K9" s="89"/>
    </row>
    <row r="10" spans="1:13" ht="24" customHeight="1" x14ac:dyDescent="0.25">
      <c r="A10" s="312"/>
      <c r="B10" s="337"/>
      <c r="C10" s="365" t="s">
        <v>117</v>
      </c>
      <c r="D10" s="366"/>
      <c r="E10" s="366"/>
      <c r="F10" s="366"/>
      <c r="G10" s="228"/>
      <c r="H10" s="228">
        <v>18</v>
      </c>
      <c r="I10" s="228" t="s">
        <v>18</v>
      </c>
      <c r="J10" s="235">
        <f>H10</f>
        <v>18</v>
      </c>
      <c r="K10" s="89" t="s">
        <v>18</v>
      </c>
    </row>
    <row r="11" spans="1:13" x14ac:dyDescent="0.25">
      <c r="A11" s="312"/>
      <c r="B11" s="337"/>
      <c r="C11" s="229"/>
      <c r="D11" s="228"/>
      <c r="E11" s="227"/>
      <c r="F11" s="228"/>
      <c r="G11" s="228"/>
      <c r="H11" s="228"/>
      <c r="I11" s="228"/>
      <c r="J11" s="94"/>
      <c r="K11" s="89"/>
    </row>
    <row r="12" spans="1:13" x14ac:dyDescent="0.25">
      <c r="A12" s="312"/>
      <c r="B12" s="337"/>
      <c r="C12" s="229"/>
      <c r="D12" s="228"/>
      <c r="E12" s="227"/>
      <c r="F12" s="228"/>
      <c r="G12" s="228"/>
      <c r="H12" s="228"/>
      <c r="I12" s="228"/>
      <c r="J12" s="94"/>
      <c r="K12" s="89"/>
    </row>
    <row r="13" spans="1:13" x14ac:dyDescent="0.25">
      <c r="A13" s="312"/>
      <c r="B13" s="337"/>
      <c r="C13" s="229"/>
      <c r="D13" s="228"/>
      <c r="E13" s="227"/>
      <c r="F13" s="228"/>
      <c r="G13" s="228"/>
      <c r="H13" s="228"/>
      <c r="I13" s="228"/>
      <c r="J13" s="94"/>
      <c r="K13" s="89"/>
    </row>
    <row r="14" spans="1:13" x14ac:dyDescent="0.25">
      <c r="A14" s="335"/>
      <c r="B14" s="338"/>
      <c r="C14" s="232"/>
      <c r="D14" s="98"/>
      <c r="E14" s="233"/>
      <c r="F14" s="98"/>
      <c r="G14" s="98"/>
      <c r="H14" s="98"/>
      <c r="I14" s="98"/>
      <c r="J14" s="234"/>
      <c r="K14" s="91"/>
    </row>
    <row r="15" spans="1:13" x14ac:dyDescent="0.25">
      <c r="A15" s="311" t="s">
        <v>118</v>
      </c>
      <c r="B15" s="336" t="s">
        <v>119</v>
      </c>
      <c r="C15" s="229"/>
      <c r="D15" s="228"/>
      <c r="E15" s="227"/>
      <c r="F15" s="228"/>
      <c r="G15" s="228"/>
      <c r="H15" s="228"/>
      <c r="I15" s="228"/>
      <c r="J15" s="94"/>
      <c r="K15" s="89"/>
    </row>
    <row r="16" spans="1:13" x14ac:dyDescent="0.25">
      <c r="A16" s="312"/>
      <c r="B16" s="337"/>
      <c r="C16" s="229"/>
      <c r="D16" s="228"/>
      <c r="E16" s="227"/>
      <c r="F16" s="228"/>
      <c r="G16" s="228"/>
      <c r="H16" s="228"/>
      <c r="I16" s="228"/>
      <c r="J16" s="94"/>
      <c r="K16" s="89"/>
    </row>
    <row r="17" spans="1:11" x14ac:dyDescent="0.25">
      <c r="A17" s="312"/>
      <c r="B17" s="337"/>
      <c r="C17" s="229"/>
      <c r="D17" s="228"/>
      <c r="E17" s="227"/>
      <c r="F17" s="228"/>
      <c r="G17" s="228"/>
      <c r="H17" s="228"/>
      <c r="I17" s="228"/>
      <c r="J17" s="94"/>
      <c r="K17" s="89"/>
    </row>
    <row r="18" spans="1:11" x14ac:dyDescent="0.25">
      <c r="A18" s="312"/>
      <c r="B18" s="337"/>
      <c r="C18" s="229"/>
      <c r="D18" s="228"/>
      <c r="E18" s="227"/>
      <c r="F18" s="228"/>
      <c r="G18" s="228"/>
      <c r="H18" s="228"/>
      <c r="I18" s="228"/>
      <c r="J18" s="94"/>
      <c r="K18" s="89"/>
    </row>
    <row r="19" spans="1:11" x14ac:dyDescent="0.25">
      <c r="A19" s="312"/>
      <c r="B19" s="337"/>
      <c r="C19" s="365" t="s">
        <v>120</v>
      </c>
      <c r="D19" s="366"/>
      <c r="E19" s="366"/>
      <c r="F19" s="366"/>
      <c r="G19" s="228"/>
      <c r="H19" s="228">
        <v>2</v>
      </c>
      <c r="I19" s="228" t="s">
        <v>18</v>
      </c>
      <c r="J19" s="235">
        <f>H19</f>
        <v>2</v>
      </c>
      <c r="K19" s="89" t="s">
        <v>18</v>
      </c>
    </row>
    <row r="20" spans="1:11" ht="55.5" customHeight="1" x14ac:dyDescent="0.25">
      <c r="A20" s="335"/>
      <c r="B20" s="338"/>
      <c r="C20" s="229"/>
      <c r="D20" s="228"/>
      <c r="E20" s="227"/>
      <c r="F20" s="228"/>
      <c r="G20" s="228"/>
      <c r="H20" s="228"/>
      <c r="I20" s="228"/>
      <c r="J20" s="94"/>
      <c r="K20" s="89"/>
    </row>
    <row r="21" spans="1:11" ht="52.5" customHeight="1" x14ac:dyDescent="0.25">
      <c r="A21" s="220" t="s">
        <v>121</v>
      </c>
      <c r="B21" s="336" t="s">
        <v>48</v>
      </c>
      <c r="C21" s="370"/>
      <c r="D21" s="371"/>
      <c r="E21" s="371"/>
      <c r="F21" s="371"/>
      <c r="G21" s="371"/>
      <c r="H21" s="371"/>
      <c r="I21" s="76"/>
      <c r="J21" s="87"/>
      <c r="K21" s="88"/>
    </row>
    <row r="22" spans="1:11" x14ac:dyDescent="0.25">
      <c r="A22" s="105"/>
      <c r="B22" s="337"/>
      <c r="C22" s="52"/>
      <c r="D22" s="26"/>
      <c r="E22" s="26"/>
      <c r="F22" s="26"/>
      <c r="G22" s="26"/>
      <c r="H22" s="26"/>
      <c r="I22" s="26"/>
      <c r="J22" s="51"/>
      <c r="K22" s="89"/>
    </row>
    <row r="23" spans="1:11" x14ac:dyDescent="0.25">
      <c r="A23" s="105"/>
      <c r="B23" s="337"/>
      <c r="C23" s="313"/>
      <c r="D23" s="314"/>
      <c r="E23" s="314"/>
      <c r="F23" s="26"/>
      <c r="G23" s="26"/>
      <c r="H23" s="26"/>
      <c r="I23" s="26"/>
      <c r="J23" s="51"/>
      <c r="K23" s="89"/>
    </row>
    <row r="24" spans="1:11" x14ac:dyDescent="0.25">
      <c r="A24" s="110"/>
      <c r="B24" s="337"/>
      <c r="C24" s="313"/>
      <c r="D24" s="314"/>
      <c r="E24" s="314"/>
      <c r="F24" s="314"/>
      <c r="G24" s="314"/>
      <c r="H24" s="26"/>
      <c r="I24" s="26"/>
      <c r="J24" s="51"/>
      <c r="K24" s="89"/>
    </row>
    <row r="25" spans="1:11" x14ac:dyDescent="0.25">
      <c r="A25" s="110"/>
      <c r="B25" s="337"/>
      <c r="C25" s="313"/>
      <c r="D25" s="314"/>
      <c r="E25" s="314"/>
      <c r="F25" s="73"/>
      <c r="G25" s="26"/>
      <c r="H25" s="26"/>
      <c r="I25" s="26"/>
      <c r="J25" s="51"/>
      <c r="K25" s="89"/>
    </row>
    <row r="26" spans="1:11" x14ac:dyDescent="0.25">
      <c r="A26" s="110"/>
      <c r="B26" s="337"/>
      <c r="C26" s="327"/>
      <c r="D26" s="319"/>
      <c r="E26" s="74"/>
      <c r="F26" s="74"/>
      <c r="G26" s="71"/>
      <c r="H26" s="26"/>
      <c r="I26" s="26"/>
      <c r="J26" s="51"/>
      <c r="K26" s="89"/>
    </row>
    <row r="27" spans="1:11" x14ac:dyDescent="0.25">
      <c r="A27" s="110"/>
      <c r="B27" s="337"/>
      <c r="C27" s="52"/>
      <c r="D27" s="26"/>
      <c r="E27" s="71"/>
      <c r="F27" s="26"/>
      <c r="G27" s="26"/>
      <c r="H27" s="26"/>
      <c r="I27" s="26"/>
      <c r="J27" s="51"/>
      <c r="K27" s="89"/>
    </row>
    <row r="28" spans="1:11" x14ac:dyDescent="0.25">
      <c r="A28" s="110"/>
      <c r="B28" s="337"/>
      <c r="C28" s="313"/>
      <c r="D28" s="314"/>
      <c r="E28" s="314"/>
      <c r="F28" s="26"/>
      <c r="G28" s="26"/>
      <c r="H28" s="26"/>
      <c r="I28" s="26"/>
      <c r="J28" s="51"/>
      <c r="K28" s="89"/>
    </row>
    <row r="29" spans="1:11" x14ac:dyDescent="0.25">
      <c r="A29" s="110"/>
      <c r="B29" s="337"/>
      <c r="C29" s="313"/>
      <c r="D29" s="314"/>
      <c r="E29" s="314"/>
      <c r="F29" s="314"/>
      <c r="G29" s="314"/>
      <c r="H29" s="26"/>
      <c r="I29" s="26"/>
      <c r="J29" s="51"/>
      <c r="K29" s="89"/>
    </row>
    <row r="30" spans="1:11" ht="20.25" customHeight="1" x14ac:dyDescent="0.25">
      <c r="A30" s="110"/>
      <c r="B30" s="337"/>
      <c r="C30" s="313"/>
      <c r="D30" s="314"/>
      <c r="E30" s="314"/>
      <c r="F30" s="73"/>
      <c r="G30" s="26"/>
      <c r="H30" s="26"/>
      <c r="I30" s="26"/>
      <c r="J30" s="51"/>
      <c r="K30" s="89"/>
    </row>
    <row r="31" spans="1:11" ht="21.75" customHeight="1" x14ac:dyDescent="0.25">
      <c r="A31" s="110" t="s">
        <v>49</v>
      </c>
      <c r="B31" s="108" t="s">
        <v>50</v>
      </c>
      <c r="C31" s="327" t="s">
        <v>177</v>
      </c>
      <c r="D31" s="319"/>
      <c r="E31" s="319"/>
      <c r="F31" s="26"/>
      <c r="G31" s="26"/>
      <c r="H31" s="26"/>
      <c r="I31" s="26"/>
      <c r="J31" s="51"/>
      <c r="K31" s="89"/>
    </row>
    <row r="32" spans="1:11" x14ac:dyDescent="0.25">
      <c r="A32" s="13"/>
      <c r="B32" s="23"/>
      <c r="C32" s="52">
        <v>19</v>
      </c>
      <c r="D32" s="26"/>
      <c r="E32" s="73" t="s">
        <v>51</v>
      </c>
      <c r="F32" s="26"/>
      <c r="G32" s="26"/>
      <c r="H32" s="26"/>
      <c r="I32" s="26"/>
      <c r="J32" s="51"/>
      <c r="K32" s="89"/>
    </row>
    <row r="33" spans="1:18" x14ac:dyDescent="0.25">
      <c r="A33" s="13"/>
      <c r="B33" s="23"/>
      <c r="C33" s="52">
        <v>141</v>
      </c>
      <c r="D33" s="26" t="s">
        <v>16</v>
      </c>
      <c r="E33" s="73">
        <f>C32</f>
        <v>19</v>
      </c>
      <c r="F33" s="26"/>
      <c r="G33" s="26" t="s">
        <v>21</v>
      </c>
      <c r="H33" s="73">
        <f>C33*E33</f>
        <v>2679</v>
      </c>
      <c r="I33" s="26" t="s">
        <v>3</v>
      </c>
      <c r="J33" s="51"/>
      <c r="K33" s="89"/>
    </row>
    <row r="34" spans="1:18" x14ac:dyDescent="0.25">
      <c r="A34" s="13"/>
      <c r="B34" s="23"/>
      <c r="C34" s="52" t="s">
        <v>52</v>
      </c>
      <c r="D34" s="26"/>
      <c r="E34" s="73"/>
      <c r="F34" s="26"/>
      <c r="G34" s="26" t="s">
        <v>21</v>
      </c>
      <c r="H34" s="73">
        <f>H33*0.6</f>
        <v>1607.3999999999999</v>
      </c>
      <c r="I34" s="26" t="s">
        <v>3</v>
      </c>
      <c r="J34" s="51"/>
      <c r="K34" s="89"/>
    </row>
    <row r="35" spans="1:18" x14ac:dyDescent="0.25">
      <c r="A35" s="13"/>
      <c r="B35" s="23"/>
      <c r="C35" s="52"/>
      <c r="D35" s="223"/>
      <c r="E35" s="226"/>
      <c r="F35" s="223"/>
      <c r="G35" s="223"/>
      <c r="H35" s="226"/>
      <c r="I35" s="223"/>
      <c r="J35" s="51"/>
      <c r="K35" s="89"/>
    </row>
    <row r="36" spans="1:18" ht="18" customHeight="1" x14ac:dyDescent="0.25">
      <c r="A36" s="13"/>
      <c r="B36" s="23"/>
      <c r="C36" s="313" t="s">
        <v>53</v>
      </c>
      <c r="D36" s="314"/>
      <c r="E36" s="314"/>
      <c r="F36" s="34"/>
      <c r="G36" s="26"/>
      <c r="H36" s="26">
        <f>0.45*0.45*0.45</f>
        <v>9.1125000000000012E-2</v>
      </c>
      <c r="I36" s="26" t="s">
        <v>3</v>
      </c>
      <c r="J36" s="51"/>
      <c r="K36" s="89"/>
    </row>
    <row r="37" spans="1:18" ht="18" customHeight="1" x14ac:dyDescent="0.25">
      <c r="A37" s="222"/>
      <c r="B37" s="23"/>
      <c r="C37" s="313" t="s">
        <v>54</v>
      </c>
      <c r="D37" s="314"/>
      <c r="E37" s="314"/>
      <c r="F37" s="223"/>
      <c r="G37" s="223"/>
      <c r="H37" s="107">
        <f>H34/H36</f>
        <v>17639.506172839501</v>
      </c>
      <c r="I37" s="107" t="s">
        <v>18</v>
      </c>
      <c r="J37" s="117"/>
      <c r="K37" s="118"/>
    </row>
    <row r="38" spans="1:18" ht="18" customHeight="1" x14ac:dyDescent="0.25">
      <c r="A38" s="222"/>
      <c r="B38" s="23"/>
      <c r="C38" s="225"/>
      <c r="D38" s="226"/>
      <c r="E38" s="226"/>
      <c r="F38" s="34"/>
      <c r="G38" s="223"/>
      <c r="H38" s="223"/>
      <c r="I38" s="223"/>
      <c r="J38" s="51"/>
      <c r="K38" s="89"/>
    </row>
    <row r="39" spans="1:18" ht="18" customHeight="1" x14ac:dyDescent="0.25">
      <c r="A39" s="222"/>
      <c r="B39" s="23"/>
      <c r="C39" s="327" t="s">
        <v>178</v>
      </c>
      <c r="D39" s="319"/>
      <c r="E39" s="319"/>
      <c r="F39" s="34"/>
      <c r="G39" s="223"/>
      <c r="H39" s="223"/>
      <c r="I39" s="223"/>
      <c r="J39" s="51"/>
      <c r="K39" s="89"/>
    </row>
    <row r="40" spans="1:18" ht="24" customHeight="1" x14ac:dyDescent="0.25">
      <c r="A40" s="222"/>
      <c r="B40" s="23"/>
      <c r="C40" s="52">
        <v>21</v>
      </c>
      <c r="D40" s="265"/>
      <c r="E40" s="264" t="s">
        <v>51</v>
      </c>
      <c r="F40" s="265"/>
      <c r="G40" s="265"/>
      <c r="H40" s="265"/>
      <c r="I40" s="265"/>
      <c r="J40" s="254"/>
      <c r="K40" s="266"/>
      <c r="R40">
        <f>962-141</f>
        <v>821</v>
      </c>
    </row>
    <row r="41" spans="1:18" ht="24" customHeight="1" x14ac:dyDescent="0.25">
      <c r="A41" s="13"/>
      <c r="B41" s="106"/>
      <c r="C41" s="52">
        <v>821</v>
      </c>
      <c r="D41" s="265" t="s">
        <v>16</v>
      </c>
      <c r="E41" s="264">
        <f>C40</f>
        <v>21</v>
      </c>
      <c r="F41" s="265"/>
      <c r="G41" s="265" t="s">
        <v>21</v>
      </c>
      <c r="H41" s="264">
        <f>C41*E41</f>
        <v>17241</v>
      </c>
      <c r="I41" s="265" t="s">
        <v>3</v>
      </c>
      <c r="J41" s="254"/>
      <c r="K41" s="266"/>
    </row>
    <row r="42" spans="1:18" ht="24" customHeight="1" x14ac:dyDescent="0.25">
      <c r="A42" s="13"/>
      <c r="B42" s="106"/>
      <c r="C42" s="52" t="s">
        <v>52</v>
      </c>
      <c r="D42" s="265"/>
      <c r="E42" s="264"/>
      <c r="F42" s="265"/>
      <c r="G42" s="265" t="s">
        <v>21</v>
      </c>
      <c r="H42" s="264">
        <f>H41*0.6</f>
        <v>10344.6</v>
      </c>
      <c r="I42" s="265" t="s">
        <v>3</v>
      </c>
      <c r="J42" s="254"/>
      <c r="K42" s="266"/>
    </row>
    <row r="43" spans="1:18" ht="24" customHeight="1" x14ac:dyDescent="0.25">
      <c r="A43" s="13"/>
      <c r="B43" s="106"/>
      <c r="C43" s="313" t="s">
        <v>53</v>
      </c>
      <c r="D43" s="314"/>
      <c r="E43" s="314"/>
      <c r="F43" s="34"/>
      <c r="G43" s="265"/>
      <c r="H43" s="265">
        <f>0.45*0.45*0.45</f>
        <v>9.1125000000000012E-2</v>
      </c>
      <c r="I43" s="265" t="s">
        <v>3</v>
      </c>
      <c r="J43" s="254"/>
      <c r="K43" s="266"/>
    </row>
    <row r="44" spans="1:18" ht="24" customHeight="1" x14ac:dyDescent="0.25">
      <c r="A44" s="13"/>
      <c r="B44" s="106"/>
      <c r="C44" s="313" t="s">
        <v>54</v>
      </c>
      <c r="D44" s="314"/>
      <c r="E44" s="314"/>
      <c r="F44" s="265"/>
      <c r="G44" s="265"/>
      <c r="H44" s="107">
        <f>H42/H43</f>
        <v>113520.98765432098</v>
      </c>
      <c r="I44" s="107" t="s">
        <v>18</v>
      </c>
      <c r="J44" s="254"/>
      <c r="K44" s="266"/>
    </row>
    <row r="45" spans="1:18" ht="24" customHeight="1" x14ac:dyDescent="0.25">
      <c r="A45" s="13"/>
      <c r="B45" s="106"/>
      <c r="C45" s="327" t="s">
        <v>151</v>
      </c>
      <c r="D45" s="319"/>
      <c r="E45" s="319"/>
      <c r="F45" s="265"/>
      <c r="G45" s="265"/>
      <c r="H45" s="107"/>
      <c r="I45" s="107"/>
      <c r="J45" s="254"/>
      <c r="K45" s="266"/>
    </row>
    <row r="46" spans="1:18" ht="24" customHeight="1" x14ac:dyDescent="0.25">
      <c r="A46" s="13"/>
      <c r="B46" s="106"/>
      <c r="C46" s="263">
        <v>5</v>
      </c>
      <c r="D46" s="265" t="s">
        <v>16</v>
      </c>
      <c r="E46" s="264" t="s">
        <v>179</v>
      </c>
      <c r="F46" s="265"/>
      <c r="G46" s="265" t="s">
        <v>21</v>
      </c>
      <c r="H46" s="107">
        <f>5*962/0.45</f>
        <v>10688.888888888889</v>
      </c>
      <c r="I46" s="107"/>
      <c r="J46" s="254"/>
      <c r="K46" s="266"/>
    </row>
    <row r="47" spans="1:18" ht="24" customHeight="1" x14ac:dyDescent="0.25">
      <c r="A47" s="13"/>
      <c r="B47" s="106"/>
      <c r="C47" s="263"/>
      <c r="D47" s="264"/>
      <c r="E47" s="264"/>
      <c r="F47" s="265"/>
      <c r="G47" s="265"/>
      <c r="H47" s="107"/>
      <c r="I47" s="107"/>
      <c r="J47" s="254"/>
      <c r="K47" s="266"/>
    </row>
    <row r="48" spans="1:18" ht="24" customHeight="1" x14ac:dyDescent="0.25">
      <c r="A48" s="13"/>
      <c r="B48" s="106"/>
      <c r="C48" s="375" t="s">
        <v>150</v>
      </c>
      <c r="D48" s="376"/>
      <c r="E48" s="376"/>
      <c r="F48" s="162"/>
      <c r="G48" s="265" t="s">
        <v>21</v>
      </c>
      <c r="H48" s="162">
        <f>H37+H44</f>
        <v>131160.49382716048</v>
      </c>
      <c r="I48" s="162"/>
      <c r="J48" s="254">
        <f>H48</f>
        <v>131160.49382716048</v>
      </c>
      <c r="K48" s="266" t="s">
        <v>18</v>
      </c>
    </row>
    <row r="49" spans="1:11" ht="24" customHeight="1" x14ac:dyDescent="0.25">
      <c r="A49" s="111"/>
      <c r="B49" s="112"/>
      <c r="C49" s="114"/>
      <c r="D49" s="115"/>
      <c r="E49" s="115"/>
      <c r="F49" s="24"/>
      <c r="G49" s="24"/>
      <c r="H49" s="116"/>
      <c r="I49" s="116"/>
      <c r="J49" s="119"/>
      <c r="K49" s="120"/>
    </row>
    <row r="50" spans="1:11" ht="24" customHeight="1" x14ac:dyDescent="0.25">
      <c r="A50" s="13" t="s">
        <v>57</v>
      </c>
      <c r="B50" s="106" t="s">
        <v>58</v>
      </c>
      <c r="C50" s="52">
        <v>19</v>
      </c>
      <c r="D50" s="26"/>
      <c r="E50" s="73" t="s">
        <v>51</v>
      </c>
      <c r="F50" s="26"/>
      <c r="G50" s="26"/>
      <c r="H50" s="26"/>
      <c r="I50" s="26"/>
      <c r="J50" s="51"/>
      <c r="K50" s="89"/>
    </row>
    <row r="51" spans="1:11" ht="24" customHeight="1" x14ac:dyDescent="0.25">
      <c r="A51" s="13"/>
      <c r="B51" s="106"/>
      <c r="C51" s="52">
        <f>C33</f>
        <v>141</v>
      </c>
      <c r="D51" s="26" t="s">
        <v>16</v>
      </c>
      <c r="E51" s="73">
        <f>C50</f>
        <v>19</v>
      </c>
      <c r="F51" s="26"/>
      <c r="G51" s="26" t="s">
        <v>21</v>
      </c>
      <c r="H51" s="73">
        <f>C51*E51</f>
        <v>2679</v>
      </c>
      <c r="I51" s="26" t="s">
        <v>3</v>
      </c>
      <c r="J51" s="51"/>
      <c r="K51" s="89"/>
    </row>
    <row r="52" spans="1:11" ht="24" customHeight="1" x14ac:dyDescent="0.25">
      <c r="A52" s="13"/>
      <c r="B52" s="106"/>
      <c r="C52" s="52" t="s">
        <v>56</v>
      </c>
      <c r="D52" s="26"/>
      <c r="E52" s="73"/>
      <c r="F52" s="26"/>
      <c r="G52" s="26" t="s">
        <v>21</v>
      </c>
      <c r="H52" s="73">
        <f>H51*0.4</f>
        <v>1071.6000000000001</v>
      </c>
      <c r="I52" s="26" t="s">
        <v>3</v>
      </c>
      <c r="J52" s="51"/>
      <c r="K52" s="89"/>
    </row>
    <row r="53" spans="1:11" ht="24" customHeight="1" x14ac:dyDescent="0.25">
      <c r="A53" s="13"/>
      <c r="B53" s="106"/>
      <c r="C53" s="313" t="s">
        <v>53</v>
      </c>
      <c r="D53" s="314"/>
      <c r="E53" s="314"/>
      <c r="F53" s="34"/>
      <c r="G53" s="26"/>
      <c r="H53" s="26">
        <f>0.35*0.35*0.35</f>
        <v>4.287499999999999E-2</v>
      </c>
      <c r="I53" s="26" t="s">
        <v>3</v>
      </c>
      <c r="J53" s="51"/>
      <c r="K53" s="89"/>
    </row>
    <row r="54" spans="1:11" ht="24" customHeight="1" x14ac:dyDescent="0.25">
      <c r="A54" s="13"/>
      <c r="B54" s="106"/>
      <c r="C54" s="313" t="s">
        <v>54</v>
      </c>
      <c r="D54" s="314"/>
      <c r="E54" s="314"/>
      <c r="F54" s="265"/>
      <c r="G54" s="265"/>
      <c r="H54" s="107">
        <f>H52/H53</f>
        <v>24993.586005830912</v>
      </c>
      <c r="I54" s="107" t="s">
        <v>18</v>
      </c>
      <c r="J54" s="51"/>
      <c r="K54" s="89"/>
    </row>
    <row r="55" spans="1:11" ht="24" customHeight="1" x14ac:dyDescent="0.25">
      <c r="A55" s="13"/>
      <c r="B55" s="106"/>
      <c r="C55" s="327" t="s">
        <v>178</v>
      </c>
      <c r="D55" s="319"/>
      <c r="E55" s="319"/>
      <c r="F55" s="34"/>
      <c r="G55" s="265"/>
      <c r="H55" s="265"/>
      <c r="I55" s="265"/>
      <c r="J55" s="51"/>
      <c r="K55" s="89"/>
    </row>
    <row r="56" spans="1:11" ht="24" customHeight="1" x14ac:dyDescent="0.25">
      <c r="A56" s="13"/>
      <c r="B56" s="106"/>
      <c r="C56" s="52">
        <v>21</v>
      </c>
      <c r="D56" s="265"/>
      <c r="E56" s="264" t="s">
        <v>51</v>
      </c>
      <c r="F56" s="265"/>
      <c r="G56" s="265"/>
      <c r="H56" s="265"/>
      <c r="I56" s="265"/>
      <c r="J56" s="51"/>
      <c r="K56" s="89"/>
    </row>
    <row r="57" spans="1:11" ht="24" customHeight="1" x14ac:dyDescent="0.25">
      <c r="A57" s="13"/>
      <c r="B57" s="106"/>
      <c r="C57" s="52">
        <v>821</v>
      </c>
      <c r="D57" s="265" t="s">
        <v>16</v>
      </c>
      <c r="E57" s="264">
        <f>C56</f>
        <v>21</v>
      </c>
      <c r="F57" s="265"/>
      <c r="G57" s="265" t="s">
        <v>21</v>
      </c>
      <c r="H57" s="264">
        <f>C57*E57</f>
        <v>17241</v>
      </c>
      <c r="I57" s="265" t="s">
        <v>3</v>
      </c>
      <c r="J57" s="51"/>
      <c r="K57" s="89"/>
    </row>
    <row r="58" spans="1:11" ht="24" customHeight="1" x14ac:dyDescent="0.25">
      <c r="A58" s="13"/>
      <c r="B58" s="106"/>
      <c r="C58" s="52" t="s">
        <v>56</v>
      </c>
      <c r="D58" s="265"/>
      <c r="E58" s="264"/>
      <c r="F58" s="265"/>
      <c r="G58" s="265" t="s">
        <v>21</v>
      </c>
      <c r="H58" s="264">
        <f>H57*0.4</f>
        <v>6896.4000000000005</v>
      </c>
      <c r="I58" s="265" t="s">
        <v>3</v>
      </c>
      <c r="J58" s="51"/>
      <c r="K58" s="89"/>
    </row>
    <row r="59" spans="1:11" ht="24" customHeight="1" x14ac:dyDescent="0.25">
      <c r="A59" s="13"/>
      <c r="B59" s="106"/>
      <c r="C59" s="313" t="s">
        <v>53</v>
      </c>
      <c r="D59" s="314"/>
      <c r="E59" s="314"/>
      <c r="F59" s="34"/>
      <c r="G59" s="265"/>
      <c r="H59" s="265">
        <f>0.35*0.35*0.35</f>
        <v>4.287499999999999E-2</v>
      </c>
      <c r="I59" s="265" t="s">
        <v>3</v>
      </c>
      <c r="J59" s="117"/>
      <c r="K59" s="278"/>
    </row>
    <row r="60" spans="1:11" ht="24" customHeight="1" x14ac:dyDescent="0.25">
      <c r="A60" s="13"/>
      <c r="B60" s="277"/>
      <c r="C60" s="314" t="s">
        <v>54</v>
      </c>
      <c r="D60" s="314"/>
      <c r="E60" s="314"/>
      <c r="F60" s="265"/>
      <c r="G60" s="265"/>
      <c r="H60" s="107">
        <f>H58/H59</f>
        <v>160848.97959183677</v>
      </c>
      <c r="I60" s="107" t="s">
        <v>18</v>
      </c>
      <c r="J60" s="117"/>
      <c r="K60" s="118"/>
    </row>
    <row r="61" spans="1:11" ht="24" customHeight="1" x14ac:dyDescent="0.25">
      <c r="A61" s="13"/>
      <c r="B61" s="106"/>
      <c r="C61" s="263"/>
      <c r="D61" s="264"/>
      <c r="E61" s="264"/>
      <c r="F61" s="265"/>
      <c r="G61" s="265"/>
      <c r="H61" s="107"/>
      <c r="I61" s="107"/>
      <c r="J61" s="117"/>
      <c r="K61" s="118"/>
    </row>
    <row r="62" spans="1:11" ht="24" customHeight="1" x14ac:dyDescent="0.25">
      <c r="A62" s="13"/>
      <c r="B62" s="106"/>
      <c r="C62" s="263" t="s">
        <v>22</v>
      </c>
      <c r="D62" s="264"/>
      <c r="E62" s="264"/>
      <c r="F62" s="265"/>
      <c r="G62" s="265"/>
      <c r="H62" s="107">
        <f>H54+H60</f>
        <v>185842.56559766768</v>
      </c>
      <c r="I62" s="107"/>
      <c r="J62" s="117">
        <f>H62</f>
        <v>185842.56559766768</v>
      </c>
      <c r="K62" s="118" t="s">
        <v>18</v>
      </c>
    </row>
    <row r="63" spans="1:11" ht="24" customHeight="1" x14ac:dyDescent="0.25">
      <c r="A63" s="13"/>
      <c r="B63" s="106"/>
      <c r="C63" s="263"/>
      <c r="D63" s="264"/>
      <c r="E63" s="264"/>
      <c r="F63" s="265"/>
      <c r="G63" s="265"/>
      <c r="H63" s="107"/>
      <c r="I63" s="107"/>
      <c r="J63" s="117"/>
      <c r="K63" s="118"/>
    </row>
    <row r="64" spans="1:11" ht="24" customHeight="1" x14ac:dyDescent="0.25">
      <c r="A64" s="111" t="s">
        <v>152</v>
      </c>
      <c r="B64" s="112" t="s">
        <v>141</v>
      </c>
      <c r="C64" s="114"/>
      <c r="D64" s="115"/>
      <c r="E64" s="115"/>
      <c r="F64" s="24"/>
      <c r="G64" s="24"/>
      <c r="H64" s="116"/>
      <c r="I64" s="116"/>
      <c r="J64" s="119"/>
      <c r="K64" s="120"/>
    </row>
    <row r="65" spans="1:11" ht="24" customHeight="1" x14ac:dyDescent="0.25">
      <c r="A65" s="13"/>
      <c r="B65" s="106"/>
      <c r="C65" s="367" t="s">
        <v>177</v>
      </c>
      <c r="D65" s="368"/>
      <c r="E65" s="368"/>
      <c r="F65" s="368"/>
      <c r="G65" s="368"/>
      <c r="H65" s="368"/>
      <c r="I65" s="107"/>
      <c r="J65" s="117"/>
      <c r="K65" s="118"/>
    </row>
    <row r="66" spans="1:11" ht="24" customHeight="1" x14ac:dyDescent="0.25">
      <c r="A66" s="13"/>
      <c r="B66" s="106"/>
      <c r="C66" s="72" t="s">
        <v>59</v>
      </c>
      <c r="D66" s="73"/>
      <c r="E66" s="73">
        <f>SQRT(5^2+2.5^2)</f>
        <v>5.5901699437494745</v>
      </c>
      <c r="F66" s="26" t="s">
        <v>6</v>
      </c>
      <c r="G66" s="26"/>
      <c r="H66" s="107"/>
      <c r="I66" s="107"/>
      <c r="J66" s="117"/>
      <c r="K66" s="118"/>
    </row>
    <row r="67" spans="1:11" ht="24" customHeight="1" x14ac:dyDescent="0.25">
      <c r="A67" s="13"/>
      <c r="B67" s="106"/>
      <c r="C67" s="72" t="s">
        <v>60</v>
      </c>
      <c r="D67" s="73"/>
      <c r="E67" s="73">
        <v>1.2</v>
      </c>
      <c r="F67" s="26" t="s">
        <v>6</v>
      </c>
      <c r="G67" s="26"/>
      <c r="H67" s="107"/>
      <c r="I67" s="107"/>
      <c r="J67" s="117"/>
      <c r="K67" s="118"/>
    </row>
    <row r="68" spans="1:11" ht="24" customHeight="1" x14ac:dyDescent="0.25">
      <c r="A68" s="13"/>
      <c r="B68" s="106"/>
      <c r="C68" s="72"/>
      <c r="D68" s="73"/>
      <c r="E68" s="73">
        <f>SUM(E66:E67)</f>
        <v>6.7901699437494747</v>
      </c>
      <c r="F68" s="26" t="s">
        <v>6</v>
      </c>
      <c r="G68" s="26"/>
      <c r="H68" s="107"/>
      <c r="I68" s="107"/>
      <c r="J68" s="117"/>
      <c r="K68" s="118"/>
    </row>
    <row r="69" spans="1:11" ht="24" customHeight="1" x14ac:dyDescent="0.25">
      <c r="A69" s="13"/>
      <c r="B69" s="106"/>
      <c r="C69" s="72"/>
      <c r="D69" s="73"/>
      <c r="E69" s="73"/>
      <c r="F69" s="26"/>
      <c r="G69" s="26"/>
      <c r="H69" s="107"/>
      <c r="I69" s="107"/>
      <c r="J69" s="117"/>
      <c r="K69" s="118"/>
    </row>
    <row r="70" spans="1:11" ht="24" customHeight="1" x14ac:dyDescent="0.25">
      <c r="A70" s="13"/>
      <c r="B70" s="106"/>
      <c r="C70" s="72" t="s">
        <v>46</v>
      </c>
      <c r="D70" s="73"/>
      <c r="E70" s="73"/>
      <c r="F70" s="26"/>
      <c r="G70" s="26"/>
      <c r="H70" s="107"/>
      <c r="I70" s="107"/>
      <c r="J70" s="117"/>
      <c r="K70" s="118"/>
    </row>
    <row r="71" spans="1:11" ht="24" customHeight="1" x14ac:dyDescent="0.25">
      <c r="A71" s="13"/>
      <c r="B71" s="106"/>
      <c r="C71" s="72">
        <v>551</v>
      </c>
      <c r="D71" s="73" t="s">
        <v>16</v>
      </c>
      <c r="E71" s="73">
        <f>E68</f>
        <v>6.7901699437494747</v>
      </c>
      <c r="F71" s="26"/>
      <c r="G71" s="26" t="s">
        <v>21</v>
      </c>
      <c r="H71" s="93">
        <f>C71*E71</f>
        <v>3741.3836390059605</v>
      </c>
      <c r="I71" s="86" t="s">
        <v>45</v>
      </c>
      <c r="J71" s="117"/>
      <c r="K71" s="118"/>
    </row>
    <row r="72" spans="1:11" ht="24" customHeight="1" x14ac:dyDescent="0.25">
      <c r="A72" s="13"/>
      <c r="B72" s="106"/>
      <c r="C72" s="327" t="s">
        <v>143</v>
      </c>
      <c r="D72" s="319"/>
      <c r="E72" s="319"/>
      <c r="F72" s="319"/>
      <c r="G72" s="262" t="s">
        <v>21</v>
      </c>
      <c r="H72" s="227">
        <f>0.4^2</f>
        <v>0.16000000000000003</v>
      </c>
      <c r="I72" s="261" t="s">
        <v>45</v>
      </c>
      <c r="J72" s="117"/>
      <c r="K72" s="118"/>
    </row>
    <row r="73" spans="1:11" ht="24" customHeight="1" x14ac:dyDescent="0.25">
      <c r="A73" s="13"/>
      <c r="B73" s="106"/>
      <c r="C73" s="313" t="s">
        <v>54</v>
      </c>
      <c r="D73" s="314"/>
      <c r="E73" s="314"/>
      <c r="F73" s="193"/>
      <c r="G73" s="193"/>
      <c r="H73" s="189">
        <f>H71/H72</f>
        <v>23383.647743787249</v>
      </c>
      <c r="I73" s="190" t="s">
        <v>18</v>
      </c>
      <c r="J73" s="117"/>
      <c r="K73" s="118"/>
    </row>
    <row r="74" spans="1:11" ht="24" customHeight="1" x14ac:dyDescent="0.25">
      <c r="A74" s="13"/>
      <c r="B74" s="106"/>
      <c r="C74" s="259"/>
      <c r="D74" s="260"/>
      <c r="E74" s="260"/>
      <c r="F74" s="262"/>
      <c r="G74" s="262"/>
      <c r="H74" s="258"/>
      <c r="I74" s="261"/>
      <c r="J74" s="117"/>
      <c r="K74" s="118"/>
    </row>
    <row r="75" spans="1:11" ht="24" customHeight="1" x14ac:dyDescent="0.25">
      <c r="A75" s="13"/>
      <c r="B75" s="106"/>
      <c r="C75" s="327" t="s">
        <v>144</v>
      </c>
      <c r="D75" s="319"/>
      <c r="E75" s="319"/>
      <c r="F75" s="319"/>
      <c r="G75" s="319"/>
      <c r="H75" s="319"/>
      <c r="I75" s="261"/>
      <c r="J75" s="117"/>
      <c r="K75" s="118"/>
    </row>
    <row r="76" spans="1:11" ht="24.75" customHeight="1" x14ac:dyDescent="0.25">
      <c r="A76" s="13"/>
      <c r="B76" s="106"/>
      <c r="C76" s="259" t="s">
        <v>146</v>
      </c>
      <c r="D76" s="262" t="s">
        <v>21</v>
      </c>
      <c r="E76" s="260">
        <f>SQRT(3^2+ 6^2)</f>
        <v>6.7082039324993694</v>
      </c>
      <c r="F76" s="262" t="s">
        <v>6</v>
      </c>
      <c r="G76" s="262"/>
      <c r="H76" s="258"/>
      <c r="I76" s="261"/>
      <c r="J76" s="117"/>
      <c r="K76" s="118"/>
    </row>
    <row r="77" spans="1:11" ht="24" customHeight="1" x14ac:dyDescent="0.25">
      <c r="A77" s="13"/>
      <c r="B77" s="106"/>
      <c r="C77" s="259" t="s">
        <v>145</v>
      </c>
      <c r="D77" s="262" t="s">
        <v>21</v>
      </c>
      <c r="E77" s="260">
        <v>1.2</v>
      </c>
      <c r="F77" s="262" t="s">
        <v>6</v>
      </c>
      <c r="G77" s="262"/>
      <c r="H77" s="258"/>
      <c r="I77" s="261"/>
      <c r="J77" s="117"/>
      <c r="K77" s="118"/>
    </row>
    <row r="78" spans="1:11" ht="24" customHeight="1" x14ac:dyDescent="0.25">
      <c r="A78" s="13"/>
      <c r="B78" s="106"/>
      <c r="C78" s="259"/>
      <c r="D78" s="260"/>
      <c r="E78" s="260">
        <f>E76+E77</f>
        <v>7.9082039324993696</v>
      </c>
      <c r="F78" s="262"/>
      <c r="G78" s="262"/>
      <c r="H78" s="258"/>
      <c r="I78" s="261"/>
      <c r="J78" s="117"/>
      <c r="K78" s="118"/>
    </row>
    <row r="79" spans="1:11" ht="24" customHeight="1" x14ac:dyDescent="0.25">
      <c r="A79" s="13"/>
      <c r="B79" s="106"/>
      <c r="C79" s="259" t="s">
        <v>46</v>
      </c>
      <c r="D79" s="262"/>
      <c r="E79" s="260"/>
      <c r="F79" s="262"/>
      <c r="G79" s="262"/>
      <c r="H79" s="258"/>
      <c r="I79" s="261"/>
      <c r="J79" s="117"/>
      <c r="K79" s="118"/>
    </row>
    <row r="80" spans="1:11" ht="24" customHeight="1" x14ac:dyDescent="0.25">
      <c r="A80" s="13"/>
      <c r="B80" s="106"/>
      <c r="C80" s="259">
        <v>411</v>
      </c>
      <c r="D80" s="260" t="s">
        <v>16</v>
      </c>
      <c r="E80" s="260">
        <f>E78</f>
        <v>7.9082039324993696</v>
      </c>
      <c r="F80" s="262"/>
      <c r="G80" s="262" t="s">
        <v>21</v>
      </c>
      <c r="H80" s="258">
        <f>C80*E80</f>
        <v>3250.271816257241</v>
      </c>
      <c r="I80" s="261" t="s">
        <v>45</v>
      </c>
      <c r="J80" s="117"/>
      <c r="K80" s="118"/>
    </row>
    <row r="81" spans="1:11" ht="24" customHeight="1" x14ac:dyDescent="0.25">
      <c r="A81" s="13"/>
      <c r="B81" s="106"/>
      <c r="C81" s="327" t="s">
        <v>143</v>
      </c>
      <c r="D81" s="319"/>
      <c r="E81" s="319"/>
      <c r="F81" s="319"/>
      <c r="G81" s="262" t="s">
        <v>21</v>
      </c>
      <c r="H81" s="258">
        <f>0.4^2</f>
        <v>0.16000000000000003</v>
      </c>
      <c r="I81" s="261" t="s">
        <v>45</v>
      </c>
      <c r="J81" s="117"/>
      <c r="K81" s="118"/>
    </row>
    <row r="82" spans="1:11" ht="24" customHeight="1" x14ac:dyDescent="0.25">
      <c r="A82" s="13"/>
      <c r="B82" s="106"/>
      <c r="C82" s="313" t="s">
        <v>54</v>
      </c>
      <c r="D82" s="314"/>
      <c r="E82" s="314"/>
      <c r="F82" s="262"/>
      <c r="G82" s="262"/>
      <c r="H82" s="258">
        <f>H80/H81</f>
        <v>20314.198851607751</v>
      </c>
      <c r="I82" s="261" t="s">
        <v>18</v>
      </c>
      <c r="J82" s="117"/>
      <c r="K82" s="118"/>
    </row>
    <row r="83" spans="1:11" ht="24" customHeight="1" x14ac:dyDescent="0.25">
      <c r="A83" s="13"/>
      <c r="B83" s="106"/>
      <c r="C83" s="236" t="s">
        <v>147</v>
      </c>
      <c r="D83" s="237"/>
      <c r="E83" s="237"/>
      <c r="F83" s="240"/>
      <c r="G83" s="240"/>
      <c r="H83" s="239"/>
      <c r="I83" s="245"/>
      <c r="J83" s="117"/>
      <c r="K83" s="118"/>
    </row>
    <row r="84" spans="1:11" ht="24" customHeight="1" x14ac:dyDescent="0.25">
      <c r="A84" s="13"/>
      <c r="B84" s="106"/>
      <c r="C84" s="241">
        <v>962</v>
      </c>
      <c r="D84" s="267" t="s">
        <v>148</v>
      </c>
      <c r="E84" s="260">
        <v>0.4</v>
      </c>
      <c r="F84" s="240"/>
      <c r="G84" s="240" t="s">
        <v>21</v>
      </c>
      <c r="H84" s="139">
        <f>C84/E84</f>
        <v>2405</v>
      </c>
      <c r="I84" s="107" t="s">
        <v>149</v>
      </c>
      <c r="J84" s="117"/>
      <c r="K84" s="118"/>
    </row>
    <row r="85" spans="1:11" ht="24" customHeight="1" x14ac:dyDescent="0.25">
      <c r="A85" s="13"/>
      <c r="B85" s="106"/>
      <c r="C85" s="313"/>
      <c r="D85" s="314"/>
      <c r="E85" s="314"/>
      <c r="F85" s="314"/>
      <c r="G85" s="26"/>
      <c r="H85" s="189"/>
      <c r="I85" s="86"/>
      <c r="J85" s="117"/>
      <c r="K85" s="118"/>
    </row>
    <row r="86" spans="1:11" ht="24" customHeight="1" x14ac:dyDescent="0.25">
      <c r="A86" s="13"/>
      <c r="B86" s="106"/>
      <c r="C86" s="313" t="s">
        <v>135</v>
      </c>
      <c r="D86" s="314"/>
      <c r="E86" s="314"/>
      <c r="F86" s="214"/>
      <c r="G86" s="214"/>
      <c r="H86" s="239">
        <f>H73+H82+H84</f>
        <v>46102.846595395</v>
      </c>
      <c r="I86" s="217" t="s">
        <v>18</v>
      </c>
      <c r="J86" s="117">
        <f>H86</f>
        <v>46102.846595395</v>
      </c>
      <c r="K86" s="118" t="s">
        <v>18</v>
      </c>
    </row>
    <row r="87" spans="1:11" ht="24" customHeight="1" x14ac:dyDescent="0.25">
      <c r="A87" s="13"/>
      <c r="B87" s="106"/>
      <c r="C87" s="215"/>
      <c r="D87" s="216"/>
      <c r="E87" s="216"/>
      <c r="F87" s="214"/>
      <c r="G87" s="214"/>
      <c r="H87" s="217"/>
      <c r="I87" s="217"/>
      <c r="J87" s="117"/>
      <c r="K87" s="118"/>
    </row>
    <row r="88" spans="1:11" ht="24" customHeight="1" x14ac:dyDescent="0.25">
      <c r="A88" s="13"/>
      <c r="B88" s="106"/>
      <c r="C88" s="215"/>
      <c r="D88" s="216"/>
      <c r="E88" s="216"/>
      <c r="F88" s="214"/>
      <c r="G88" s="214"/>
      <c r="H88" s="107"/>
      <c r="I88" s="107"/>
      <c r="J88" s="117"/>
      <c r="K88" s="118"/>
    </row>
    <row r="89" spans="1:11" ht="24" customHeight="1" x14ac:dyDescent="0.25">
      <c r="A89" s="57"/>
      <c r="B89" s="113"/>
      <c r="C89" s="72"/>
      <c r="D89" s="73"/>
      <c r="E89" s="73"/>
      <c r="F89" s="26"/>
      <c r="G89" s="26"/>
      <c r="H89" s="207"/>
      <c r="I89" s="107"/>
      <c r="J89" s="117"/>
      <c r="K89" s="118"/>
    </row>
    <row r="90" spans="1:11" ht="24" customHeight="1" x14ac:dyDescent="0.25">
      <c r="A90" s="220" t="s">
        <v>122</v>
      </c>
      <c r="B90" s="343" t="s">
        <v>153</v>
      </c>
      <c r="C90" s="350"/>
      <c r="D90" s="351"/>
      <c r="E90" s="142"/>
      <c r="F90" s="62"/>
      <c r="G90" s="62"/>
      <c r="H90" s="62"/>
      <c r="I90" s="62"/>
      <c r="J90" s="50"/>
      <c r="K90" s="88"/>
    </row>
    <row r="91" spans="1:11" ht="24" customHeight="1" x14ac:dyDescent="0.25">
      <c r="A91" s="110"/>
      <c r="B91" s="344"/>
      <c r="C91" s="344"/>
      <c r="D91" s="349"/>
      <c r="E91" s="349"/>
      <c r="F91" s="349"/>
      <c r="G91" s="349"/>
      <c r="H91" s="349"/>
      <c r="I91" s="86"/>
      <c r="J91" s="48"/>
      <c r="K91" s="89"/>
    </row>
    <row r="92" spans="1:11" ht="24" customHeight="1" x14ac:dyDescent="0.25">
      <c r="A92" s="110"/>
      <c r="B92" s="344"/>
      <c r="C92" s="143"/>
      <c r="D92" s="129"/>
      <c r="E92" s="130"/>
      <c r="F92" s="30"/>
      <c r="G92" s="93"/>
      <c r="H92" s="86"/>
      <c r="I92" s="86"/>
      <c r="J92" s="48"/>
      <c r="K92" s="89"/>
    </row>
    <row r="93" spans="1:11" ht="12.75" customHeight="1" x14ac:dyDescent="0.25">
      <c r="A93" s="110"/>
      <c r="B93" s="344"/>
      <c r="C93" s="143"/>
      <c r="D93" s="129"/>
      <c r="E93" s="131"/>
      <c r="F93" s="132"/>
      <c r="G93" s="93"/>
      <c r="H93" s="86"/>
      <c r="I93" s="86"/>
      <c r="J93" s="48"/>
      <c r="K93" s="89"/>
    </row>
    <row r="94" spans="1:11" ht="24" customHeight="1" x14ac:dyDescent="0.25">
      <c r="A94" s="110" t="s">
        <v>62</v>
      </c>
      <c r="B94" s="126" t="s">
        <v>61</v>
      </c>
      <c r="C94" s="365"/>
      <c r="D94" s="366"/>
      <c r="E94" s="366"/>
      <c r="F94" s="48"/>
      <c r="G94" s="48"/>
      <c r="H94" s="86"/>
      <c r="I94" s="86"/>
      <c r="J94" s="48"/>
      <c r="K94" s="89"/>
    </row>
    <row r="95" spans="1:11" ht="24" customHeight="1" x14ac:dyDescent="0.25">
      <c r="A95" s="110"/>
      <c r="B95" s="126"/>
      <c r="C95" s="345" t="s">
        <v>68</v>
      </c>
      <c r="D95" s="346"/>
      <c r="E95" s="93"/>
      <c r="F95" s="48"/>
      <c r="G95" s="48"/>
      <c r="H95" s="86"/>
      <c r="I95" s="86"/>
      <c r="J95" s="48"/>
      <c r="K95" s="89"/>
    </row>
    <row r="96" spans="1:11" ht="24" customHeight="1" x14ac:dyDescent="0.25">
      <c r="A96" s="79"/>
      <c r="B96" s="127"/>
      <c r="C96" s="347" t="s">
        <v>154</v>
      </c>
      <c r="D96" s="348"/>
      <c r="E96" s="133">
        <f>J86</f>
        <v>46102.846595395</v>
      </c>
      <c r="F96" s="134"/>
      <c r="G96" s="135" t="s">
        <v>16</v>
      </c>
      <c r="H96" s="136">
        <f>0.4*0.4*0.2</f>
        <v>3.2000000000000008E-2</v>
      </c>
      <c r="I96" s="147" t="s">
        <v>21</v>
      </c>
      <c r="J96" s="300">
        <f>E96*H96</f>
        <v>1475.2910910526402</v>
      </c>
      <c r="K96" s="196" t="s">
        <v>5</v>
      </c>
    </row>
    <row r="97" spans="1:11" ht="24" customHeight="1" x14ac:dyDescent="0.25">
      <c r="A97" s="79"/>
      <c r="B97" s="127"/>
      <c r="C97" s="144"/>
      <c r="D97" s="93"/>
      <c r="E97" s="93"/>
      <c r="F97" s="48"/>
      <c r="G97" s="138"/>
      <c r="H97" s="139"/>
      <c r="I97" s="86"/>
      <c r="J97" s="137">
        <f>SUM(J96:J96)</f>
        <v>1475.2910910526402</v>
      </c>
      <c r="K97" s="89" t="s">
        <v>5</v>
      </c>
    </row>
    <row r="98" spans="1:11" ht="24" customHeight="1" x14ac:dyDescent="0.25">
      <c r="A98" s="125"/>
      <c r="B98" s="128"/>
      <c r="C98" s="345" t="s">
        <v>111</v>
      </c>
      <c r="D98" s="346"/>
      <c r="E98" s="346"/>
      <c r="F98" s="86" t="s">
        <v>21</v>
      </c>
      <c r="G98" s="86"/>
      <c r="H98" s="86">
        <f>J97*0.3</f>
        <v>442.58732731579204</v>
      </c>
      <c r="I98" s="140" t="s">
        <v>5</v>
      </c>
      <c r="J98" s="141">
        <f>H98</f>
        <v>442.58732731579204</v>
      </c>
      <c r="K98" s="118" t="s">
        <v>5</v>
      </c>
    </row>
    <row r="99" spans="1:11" ht="24" customHeight="1" x14ac:dyDescent="0.25">
      <c r="A99" s="110" t="s">
        <v>65</v>
      </c>
      <c r="B99" s="126" t="s">
        <v>66</v>
      </c>
      <c r="C99" s="385" t="s">
        <v>136</v>
      </c>
      <c r="D99" s="386"/>
      <c r="E99" s="386"/>
      <c r="F99" s="386"/>
      <c r="G99" s="24"/>
      <c r="H99" s="145">
        <f>J97*0.7</f>
        <v>1032.703763736848</v>
      </c>
      <c r="I99" s="123" t="s">
        <v>5</v>
      </c>
      <c r="J99" s="146"/>
      <c r="K99" s="120"/>
    </row>
    <row r="100" spans="1:11" ht="24" customHeight="1" x14ac:dyDescent="0.25">
      <c r="A100" s="22"/>
      <c r="B100" s="106"/>
      <c r="C100" s="72"/>
      <c r="D100" s="73"/>
      <c r="E100" s="73"/>
      <c r="F100" s="26"/>
      <c r="G100" s="26"/>
      <c r="H100" s="107"/>
      <c r="I100" s="107" t="s">
        <v>21</v>
      </c>
      <c r="J100" s="141">
        <f>H99</f>
        <v>1032.703763736848</v>
      </c>
      <c r="K100" s="118" t="s">
        <v>5</v>
      </c>
    </row>
    <row r="101" spans="1:11" ht="24" customHeight="1" x14ac:dyDescent="0.25">
      <c r="A101" s="78" t="s">
        <v>124</v>
      </c>
      <c r="B101" s="381" t="s">
        <v>123</v>
      </c>
      <c r="C101" s="350"/>
      <c r="D101" s="351"/>
      <c r="E101" s="142"/>
      <c r="F101" s="62"/>
      <c r="G101" s="62"/>
      <c r="H101" s="62"/>
      <c r="I101" s="62"/>
      <c r="J101" s="92"/>
      <c r="K101" s="88"/>
    </row>
    <row r="102" spans="1:11" x14ac:dyDescent="0.25">
      <c r="A102" s="79"/>
      <c r="B102" s="382"/>
      <c r="C102" s="344"/>
      <c r="D102" s="349"/>
      <c r="E102" s="349"/>
      <c r="F102" s="349"/>
      <c r="G102" s="349"/>
      <c r="H102" s="349"/>
      <c r="I102" s="86"/>
      <c r="J102" s="94"/>
      <c r="K102" s="89"/>
    </row>
    <row r="103" spans="1:11" x14ac:dyDescent="0.25">
      <c r="A103" s="79"/>
      <c r="B103" s="382"/>
      <c r="C103" s="143"/>
      <c r="D103" s="129"/>
      <c r="E103" s="130"/>
      <c r="F103" s="30"/>
      <c r="G103" s="93"/>
      <c r="H103" s="86"/>
      <c r="I103" s="86"/>
      <c r="J103" s="94"/>
      <c r="K103" s="89"/>
    </row>
    <row r="104" spans="1:11" x14ac:dyDescent="0.25">
      <c r="A104" s="79"/>
      <c r="B104" s="382"/>
      <c r="C104" s="149"/>
      <c r="D104" s="34"/>
      <c r="E104" s="34"/>
      <c r="F104" s="34"/>
      <c r="G104" s="34"/>
      <c r="H104" s="34"/>
      <c r="I104" s="34"/>
      <c r="J104" s="94"/>
      <c r="K104" s="89"/>
    </row>
    <row r="105" spans="1:11" x14ac:dyDescent="0.25">
      <c r="A105" s="79"/>
      <c r="B105" s="382"/>
      <c r="C105" s="149"/>
      <c r="D105" s="34"/>
      <c r="E105" s="34"/>
      <c r="F105" s="34"/>
      <c r="G105" s="34"/>
      <c r="H105" s="34"/>
      <c r="I105" s="34"/>
      <c r="J105" s="94"/>
      <c r="K105" s="89"/>
    </row>
    <row r="106" spans="1:11" ht="121.5" customHeight="1" x14ac:dyDescent="0.25">
      <c r="A106" s="79"/>
      <c r="B106" s="382"/>
      <c r="C106" s="149"/>
      <c r="D106" s="34"/>
      <c r="E106" s="34"/>
      <c r="F106" s="34"/>
      <c r="G106" s="34"/>
      <c r="H106" s="34"/>
      <c r="I106" s="34"/>
      <c r="J106" s="94"/>
      <c r="K106" s="89"/>
    </row>
    <row r="107" spans="1:11" x14ac:dyDescent="0.25">
      <c r="A107" s="79"/>
      <c r="B107" s="127"/>
      <c r="C107" s="345" t="s">
        <v>68</v>
      </c>
      <c r="D107" s="346"/>
      <c r="E107" s="239"/>
      <c r="F107" s="48"/>
      <c r="G107" s="48"/>
      <c r="H107" s="245"/>
      <c r="I107" s="245"/>
      <c r="J107" s="94"/>
      <c r="K107" s="89"/>
    </row>
    <row r="108" spans="1:11" ht="15" customHeight="1" x14ac:dyDescent="0.25">
      <c r="A108" s="79"/>
      <c r="B108" s="127"/>
      <c r="C108" s="347" t="s">
        <v>63</v>
      </c>
      <c r="D108" s="348"/>
      <c r="E108" s="133">
        <f>J48</f>
        <v>131160.49382716048</v>
      </c>
      <c r="F108" s="246"/>
      <c r="G108" s="135" t="s">
        <v>16</v>
      </c>
      <c r="H108" s="136">
        <v>9.1124999999999998E-2</v>
      </c>
      <c r="I108" s="147" t="s">
        <v>21</v>
      </c>
      <c r="J108" s="301">
        <f>E108*H108</f>
        <v>11951.999999999998</v>
      </c>
      <c r="K108" s="89"/>
    </row>
    <row r="109" spans="1:11" ht="24" customHeight="1" x14ac:dyDescent="0.25">
      <c r="A109" s="79"/>
      <c r="B109" s="127"/>
      <c r="C109" s="347" t="s">
        <v>64</v>
      </c>
      <c r="D109" s="348"/>
      <c r="E109" s="133">
        <f>J62</f>
        <v>185842.56559766768</v>
      </c>
      <c r="F109" s="246"/>
      <c r="G109" s="135" t="s">
        <v>16</v>
      </c>
      <c r="H109" s="136">
        <f>0.35^3</f>
        <v>4.287499999999999E-2</v>
      </c>
      <c r="I109" s="147" t="s">
        <v>21</v>
      </c>
      <c r="J109" s="301">
        <f t="shared" ref="J109" si="0">E109*H109</f>
        <v>7968</v>
      </c>
      <c r="K109" s="89"/>
    </row>
    <row r="110" spans="1:11" ht="24" x14ac:dyDescent="0.25">
      <c r="A110" s="79" t="s">
        <v>107</v>
      </c>
      <c r="B110" s="127" t="s">
        <v>61</v>
      </c>
      <c r="C110" s="238"/>
      <c r="D110" s="239"/>
      <c r="E110" s="239"/>
      <c r="F110" s="48"/>
      <c r="G110" s="138"/>
      <c r="H110" s="139"/>
      <c r="I110" s="245"/>
      <c r="J110" s="154">
        <f>SUM(J108:J109)</f>
        <v>19920</v>
      </c>
      <c r="K110" s="89" t="s">
        <v>5</v>
      </c>
    </row>
    <row r="111" spans="1:11" ht="22.5" customHeight="1" x14ac:dyDescent="0.25">
      <c r="A111" s="125"/>
      <c r="B111" s="128"/>
      <c r="C111" s="383" t="s">
        <v>111</v>
      </c>
      <c r="D111" s="384"/>
      <c r="E111" s="384"/>
      <c r="F111" s="98" t="s">
        <v>21</v>
      </c>
      <c r="G111" s="98"/>
      <c r="H111" s="98">
        <f>J110*0.3</f>
        <v>5976</v>
      </c>
      <c r="I111" s="250" t="s">
        <v>5</v>
      </c>
      <c r="J111" s="251">
        <f>H111</f>
        <v>5976</v>
      </c>
      <c r="K111" s="252" t="s">
        <v>5</v>
      </c>
    </row>
    <row r="112" spans="1:11" ht="22.5" customHeight="1" x14ac:dyDescent="0.25">
      <c r="A112" s="79" t="s">
        <v>67</v>
      </c>
      <c r="B112" s="127" t="s">
        <v>66</v>
      </c>
      <c r="C112" s="144"/>
      <c r="D112" s="93"/>
      <c r="E112" s="93"/>
      <c r="F112" s="48"/>
      <c r="G112" s="48"/>
      <c r="H112" s="86"/>
      <c r="I112" s="140"/>
      <c r="J112" s="94"/>
      <c r="K112" s="89"/>
    </row>
    <row r="113" spans="1:11" ht="22.5" customHeight="1" x14ac:dyDescent="0.25">
      <c r="A113" s="79"/>
      <c r="B113" s="127"/>
      <c r="C113" s="345" t="s">
        <v>110</v>
      </c>
      <c r="D113" s="346"/>
      <c r="E113" s="148"/>
      <c r="F113" s="138" t="s">
        <v>21</v>
      </c>
      <c r="G113" s="138"/>
      <c r="H113" s="86">
        <f>J110*0.7</f>
        <v>13944</v>
      </c>
      <c r="I113" s="86" t="s">
        <v>3</v>
      </c>
      <c r="J113" s="208">
        <f>H113</f>
        <v>13944</v>
      </c>
      <c r="K113" s="89" t="s">
        <v>5</v>
      </c>
    </row>
    <row r="114" spans="1:11" ht="22.5" customHeight="1" x14ac:dyDescent="0.25">
      <c r="A114" s="249"/>
      <c r="B114" s="127"/>
      <c r="C114" s="243"/>
      <c r="D114" s="244"/>
      <c r="E114" s="148"/>
      <c r="F114" s="138"/>
      <c r="G114" s="138"/>
      <c r="H114" s="245"/>
      <c r="I114" s="245"/>
      <c r="J114" s="208"/>
      <c r="K114" s="89"/>
    </row>
    <row r="115" spans="1:11" ht="24" x14ac:dyDescent="0.25">
      <c r="A115" s="151" t="s">
        <v>125</v>
      </c>
      <c r="B115" s="377" t="s">
        <v>170</v>
      </c>
      <c r="C115" s="25"/>
      <c r="D115" s="24"/>
      <c r="E115" s="24"/>
      <c r="F115" s="24"/>
      <c r="G115" s="24"/>
      <c r="H115" s="24"/>
      <c r="I115" s="24"/>
      <c r="J115" s="87"/>
      <c r="K115" s="88"/>
    </row>
    <row r="116" spans="1:11" x14ac:dyDescent="0.25">
      <c r="A116" s="67"/>
      <c r="B116" s="378"/>
      <c r="C116" s="313"/>
      <c r="D116" s="314"/>
      <c r="E116" s="314"/>
      <c r="F116" s="26"/>
      <c r="G116" s="26"/>
      <c r="H116" s="26"/>
      <c r="I116" s="26"/>
      <c r="J116" s="51"/>
      <c r="K116" s="89"/>
    </row>
    <row r="117" spans="1:11" x14ac:dyDescent="0.25">
      <c r="A117" s="67"/>
      <c r="B117" s="378"/>
      <c r="C117" s="313"/>
      <c r="D117" s="314"/>
      <c r="E117" s="314"/>
      <c r="F117" s="314"/>
      <c r="G117" s="314"/>
      <c r="H117" s="26"/>
      <c r="I117" s="26"/>
      <c r="J117" s="51"/>
      <c r="K117" s="89"/>
    </row>
    <row r="118" spans="1:11" x14ac:dyDescent="0.25">
      <c r="A118" s="67"/>
      <c r="B118" s="378"/>
      <c r="C118" s="313"/>
      <c r="D118" s="314"/>
      <c r="E118" s="314"/>
      <c r="F118" s="73"/>
      <c r="G118" s="26"/>
      <c r="H118" s="26"/>
      <c r="I118" s="26"/>
      <c r="J118" s="51"/>
      <c r="K118" s="89"/>
    </row>
    <row r="119" spans="1:11" x14ac:dyDescent="0.25">
      <c r="A119" s="67"/>
      <c r="B119" s="378"/>
      <c r="C119" s="327"/>
      <c r="D119" s="319"/>
      <c r="E119" s="74"/>
      <c r="F119" s="74"/>
      <c r="G119" s="71"/>
      <c r="H119" s="26"/>
      <c r="I119" s="26"/>
      <c r="J119" s="51"/>
      <c r="K119" s="89"/>
    </row>
    <row r="120" spans="1:11" ht="156.75" customHeight="1" x14ac:dyDescent="0.25">
      <c r="A120" s="67"/>
      <c r="B120" s="378"/>
      <c r="C120" s="52"/>
      <c r="D120" s="26"/>
      <c r="E120" s="71"/>
      <c r="F120" s="26"/>
      <c r="G120" s="26"/>
      <c r="H120" s="26"/>
      <c r="I120" s="26"/>
      <c r="J120" s="51"/>
      <c r="K120" s="89"/>
    </row>
    <row r="121" spans="1:11" ht="63" customHeight="1" x14ac:dyDescent="0.25">
      <c r="A121" s="67" t="s">
        <v>155</v>
      </c>
      <c r="B121" s="191" t="s">
        <v>171</v>
      </c>
      <c r="C121" s="52"/>
      <c r="D121" s="26"/>
      <c r="E121" s="71"/>
      <c r="F121" s="26"/>
      <c r="G121" s="26"/>
      <c r="H121" s="26"/>
      <c r="I121" s="26"/>
      <c r="J121" s="51"/>
      <c r="K121" s="89"/>
    </row>
    <row r="122" spans="1:11" ht="17.25" customHeight="1" x14ac:dyDescent="0.25">
      <c r="A122" s="67"/>
      <c r="B122" s="75"/>
      <c r="C122" s="313" t="s">
        <v>180</v>
      </c>
      <c r="D122" s="314"/>
      <c r="E122" s="314"/>
      <c r="F122" s="314"/>
      <c r="G122" s="314"/>
      <c r="H122" s="314"/>
      <c r="I122" s="26"/>
      <c r="J122" s="51"/>
      <c r="K122" s="89"/>
    </row>
    <row r="123" spans="1:11" ht="17.25" customHeight="1" x14ac:dyDescent="0.25">
      <c r="A123" s="67"/>
      <c r="B123" s="75"/>
      <c r="C123" s="52" t="s">
        <v>69</v>
      </c>
      <c r="D123" s="26"/>
      <c r="E123" s="71">
        <v>141</v>
      </c>
      <c r="F123" s="26" t="s">
        <v>6</v>
      </c>
      <c r="G123" s="26"/>
      <c r="H123" s="26"/>
      <c r="I123" s="26"/>
      <c r="J123" s="51"/>
      <c r="K123" s="89"/>
    </row>
    <row r="124" spans="1:11" ht="17.25" customHeight="1" x14ac:dyDescent="0.25">
      <c r="A124" s="67"/>
      <c r="B124" s="75"/>
      <c r="C124" s="52">
        <v>23</v>
      </c>
      <c r="D124" s="26"/>
      <c r="E124" s="73" t="s">
        <v>51</v>
      </c>
      <c r="F124" s="26"/>
      <c r="G124" s="26"/>
      <c r="H124" s="26"/>
      <c r="I124" s="26"/>
      <c r="J124" s="51"/>
      <c r="K124" s="89"/>
    </row>
    <row r="125" spans="1:11" ht="17.25" customHeight="1" x14ac:dyDescent="0.25">
      <c r="A125" s="67"/>
      <c r="B125" s="75"/>
      <c r="C125" s="52">
        <f>E123</f>
        <v>141</v>
      </c>
      <c r="D125" s="26" t="s">
        <v>16</v>
      </c>
      <c r="E125" s="73">
        <f>C124</f>
        <v>23</v>
      </c>
      <c r="F125" s="26"/>
      <c r="G125" s="26" t="s">
        <v>21</v>
      </c>
      <c r="H125" s="73">
        <f>C125*E125</f>
        <v>3243</v>
      </c>
      <c r="I125" s="26" t="s">
        <v>3</v>
      </c>
      <c r="J125" s="51"/>
      <c r="K125" s="89"/>
    </row>
    <row r="126" spans="1:11" ht="17.25" customHeight="1" x14ac:dyDescent="0.25">
      <c r="A126" s="67"/>
      <c r="B126" s="271"/>
      <c r="C126" s="52"/>
      <c r="D126" s="276"/>
      <c r="E126" s="269"/>
      <c r="F126" s="276"/>
      <c r="G126" s="276"/>
      <c r="H126" s="269"/>
      <c r="I126" s="276"/>
      <c r="J126" s="51"/>
      <c r="K126" s="89"/>
    </row>
    <row r="127" spans="1:11" ht="17.25" customHeight="1" x14ac:dyDescent="0.25">
      <c r="A127" s="67"/>
      <c r="B127" s="271"/>
      <c r="C127" s="313" t="s">
        <v>157</v>
      </c>
      <c r="D127" s="314"/>
      <c r="E127" s="314"/>
      <c r="F127" s="314"/>
      <c r="G127" s="314"/>
      <c r="H127" s="314"/>
      <c r="I127" s="276"/>
      <c r="J127" s="51"/>
      <c r="K127" s="89"/>
    </row>
    <row r="128" spans="1:11" ht="17.25" customHeight="1" x14ac:dyDescent="0.25">
      <c r="A128" s="67"/>
      <c r="B128" s="271"/>
      <c r="C128" s="52" t="s">
        <v>69</v>
      </c>
      <c r="D128" s="276"/>
      <c r="E128" s="268">
        <v>821</v>
      </c>
      <c r="F128" s="276" t="s">
        <v>6</v>
      </c>
      <c r="G128" s="276"/>
      <c r="H128" s="276"/>
      <c r="I128" s="276"/>
      <c r="J128" s="51"/>
      <c r="K128" s="89"/>
    </row>
    <row r="129" spans="1:11" ht="17.25" customHeight="1" x14ac:dyDescent="0.25">
      <c r="A129" s="67"/>
      <c r="B129" s="271"/>
      <c r="C129" s="52">
        <v>21</v>
      </c>
      <c r="D129" s="276"/>
      <c r="E129" s="269" t="s">
        <v>51</v>
      </c>
      <c r="F129" s="276"/>
      <c r="G129" s="276"/>
      <c r="H129" s="276"/>
      <c r="I129" s="276"/>
      <c r="J129" s="51"/>
      <c r="K129" s="89"/>
    </row>
    <row r="130" spans="1:11" ht="17.25" customHeight="1" x14ac:dyDescent="0.25">
      <c r="A130" s="67"/>
      <c r="B130" s="271"/>
      <c r="C130" s="52">
        <f>E128</f>
        <v>821</v>
      </c>
      <c r="D130" s="276" t="s">
        <v>16</v>
      </c>
      <c r="E130" s="269">
        <f>C129</f>
        <v>21</v>
      </c>
      <c r="F130" s="276"/>
      <c r="G130" s="276" t="s">
        <v>21</v>
      </c>
      <c r="H130" s="269">
        <f>C130*E130</f>
        <v>17241</v>
      </c>
      <c r="I130" s="276" t="s">
        <v>3</v>
      </c>
      <c r="J130" s="51"/>
      <c r="K130" s="89"/>
    </row>
    <row r="131" spans="1:11" ht="17.25" customHeight="1" x14ac:dyDescent="0.25">
      <c r="A131" s="67"/>
      <c r="B131" s="271"/>
      <c r="C131" s="52"/>
      <c r="D131" s="276"/>
      <c r="E131" s="269"/>
      <c r="F131" s="276"/>
      <c r="G131" s="276"/>
      <c r="H131" s="269"/>
      <c r="I131" s="276"/>
      <c r="J131" s="51"/>
      <c r="K131" s="89"/>
    </row>
    <row r="132" spans="1:11" ht="17.25" customHeight="1" x14ac:dyDescent="0.25">
      <c r="A132" s="67"/>
      <c r="B132" s="271"/>
      <c r="C132" s="52" t="s">
        <v>99</v>
      </c>
      <c r="D132" s="276"/>
      <c r="E132" s="269"/>
      <c r="F132" s="276"/>
      <c r="G132" s="276" t="s">
        <v>21</v>
      </c>
      <c r="H132" s="269">
        <f>H125+H130</f>
        <v>20484</v>
      </c>
      <c r="I132" s="276" t="s">
        <v>5</v>
      </c>
      <c r="J132" s="51"/>
      <c r="K132" s="89"/>
    </row>
    <row r="133" spans="1:11" ht="17.25" customHeight="1" x14ac:dyDescent="0.25">
      <c r="A133" s="67"/>
      <c r="B133" s="75"/>
      <c r="C133" s="52"/>
      <c r="D133" s="26"/>
      <c r="E133" s="71"/>
      <c r="F133" s="26"/>
      <c r="G133" s="26"/>
      <c r="H133" s="73"/>
      <c r="I133" s="150"/>
      <c r="J133" s="51"/>
      <c r="K133" s="89"/>
    </row>
    <row r="134" spans="1:11" ht="17.25" customHeight="1" x14ac:dyDescent="0.25">
      <c r="A134" s="67"/>
      <c r="B134" s="75"/>
      <c r="C134" s="313" t="s">
        <v>158</v>
      </c>
      <c r="D134" s="314"/>
      <c r="E134" s="314"/>
      <c r="F134" s="314"/>
      <c r="G134" s="314"/>
      <c r="H134" s="26">
        <v>0.1333</v>
      </c>
      <c r="I134" s="150" t="s">
        <v>5</v>
      </c>
      <c r="J134" s="51"/>
      <c r="K134" s="89"/>
    </row>
    <row r="135" spans="1:11" ht="17.25" customHeight="1" x14ac:dyDescent="0.25">
      <c r="A135" s="67"/>
      <c r="B135" s="75"/>
      <c r="C135" s="72"/>
      <c r="D135" s="73"/>
      <c r="E135" s="73"/>
      <c r="F135" s="73"/>
      <c r="G135" s="73" t="s">
        <v>21</v>
      </c>
      <c r="H135" s="26">
        <f>H132/H134</f>
        <v>153668.41710427607</v>
      </c>
      <c r="I135" s="150" t="s">
        <v>18</v>
      </c>
      <c r="J135" s="155">
        <f>H135</f>
        <v>153668.41710427607</v>
      </c>
      <c r="K135" s="89" t="s">
        <v>18</v>
      </c>
    </row>
    <row r="136" spans="1:11" ht="17.25" customHeight="1" x14ac:dyDescent="0.25">
      <c r="A136" s="67"/>
      <c r="B136" s="247"/>
      <c r="C136" s="373" t="s">
        <v>104</v>
      </c>
      <c r="D136" s="374"/>
      <c r="E136" s="374"/>
      <c r="F136" s="374"/>
      <c r="G136" s="237"/>
      <c r="H136" s="240"/>
      <c r="I136" s="150"/>
      <c r="J136" s="155"/>
      <c r="K136" s="89"/>
    </row>
    <row r="137" spans="1:11" ht="17.25" customHeight="1" x14ac:dyDescent="0.25">
      <c r="A137" s="67"/>
      <c r="B137" s="247"/>
      <c r="C137" s="303">
        <v>2</v>
      </c>
      <c r="D137" s="31"/>
      <c r="E137" s="31">
        <v>3</v>
      </c>
      <c r="F137" s="221"/>
      <c r="G137" s="221"/>
      <c r="H137" s="221">
        <v>962</v>
      </c>
      <c r="I137" s="221" t="s">
        <v>21</v>
      </c>
      <c r="J137" s="209">
        <f>C137*E137*H137</f>
        <v>5772</v>
      </c>
      <c r="K137" s="197" t="s">
        <v>18</v>
      </c>
    </row>
    <row r="138" spans="1:11" ht="17.25" customHeight="1" x14ac:dyDescent="0.25">
      <c r="A138" s="67"/>
      <c r="B138" s="247"/>
      <c r="C138" s="236"/>
      <c r="D138" s="237"/>
      <c r="E138" s="237"/>
      <c r="F138" s="237"/>
      <c r="G138" s="237"/>
      <c r="H138" s="240"/>
      <c r="I138" s="150"/>
      <c r="J138" s="155"/>
      <c r="K138" s="89"/>
    </row>
    <row r="139" spans="1:11" ht="17.25" customHeight="1" x14ac:dyDescent="0.25">
      <c r="A139" s="67"/>
      <c r="B139" s="247"/>
      <c r="C139" s="236"/>
      <c r="D139" s="237"/>
      <c r="E139" s="237" t="s">
        <v>99</v>
      </c>
      <c r="F139" s="237"/>
      <c r="G139" s="237"/>
      <c r="H139" s="237"/>
      <c r="I139" s="150"/>
      <c r="J139" s="155">
        <f>J135+J137</f>
        <v>159440.41710427607</v>
      </c>
      <c r="K139" s="89" t="s">
        <v>149</v>
      </c>
    </row>
    <row r="140" spans="1:11" ht="17.25" customHeight="1" x14ac:dyDescent="0.25">
      <c r="A140" s="67"/>
      <c r="B140" s="75"/>
      <c r="C140" s="72"/>
      <c r="D140" s="73"/>
      <c r="E140" s="73"/>
      <c r="F140" s="73"/>
      <c r="G140" s="73"/>
      <c r="H140" s="26"/>
      <c r="I140" s="150"/>
      <c r="J140" s="51"/>
      <c r="K140" s="89"/>
    </row>
    <row r="141" spans="1:11" ht="17.25" customHeight="1" x14ac:dyDescent="0.25">
      <c r="A141" s="152"/>
      <c r="B141" s="153"/>
      <c r="C141" s="20"/>
      <c r="D141" s="21"/>
      <c r="E141" s="77"/>
      <c r="F141" s="21"/>
      <c r="G141" s="21"/>
      <c r="H141" s="21"/>
      <c r="I141" s="21"/>
      <c r="J141" s="90"/>
      <c r="K141" s="91"/>
    </row>
    <row r="142" spans="1:11" ht="14.45" customHeight="1" x14ac:dyDescent="0.25">
      <c r="A142" s="316" t="s">
        <v>126</v>
      </c>
      <c r="B142" s="380" t="s">
        <v>70</v>
      </c>
      <c r="C142" s="52"/>
      <c r="D142" s="26"/>
      <c r="E142" s="26"/>
      <c r="F142" s="26"/>
      <c r="G142" s="26"/>
      <c r="H142" s="26"/>
      <c r="I142" s="26"/>
      <c r="J142" s="51"/>
      <c r="K142" s="89"/>
    </row>
    <row r="143" spans="1:11" x14ac:dyDescent="0.25">
      <c r="A143" s="316"/>
      <c r="B143" s="380"/>
      <c r="C143" s="313"/>
      <c r="D143" s="314"/>
      <c r="E143" s="73"/>
      <c r="F143" s="26"/>
      <c r="G143" s="26"/>
      <c r="H143" s="26"/>
      <c r="I143" s="26"/>
      <c r="J143" s="51"/>
      <c r="K143" s="89"/>
    </row>
    <row r="144" spans="1:11" x14ac:dyDescent="0.25">
      <c r="A144" s="316"/>
      <c r="B144" s="380"/>
      <c r="C144" s="313"/>
      <c r="D144" s="314"/>
      <c r="E144" s="314"/>
      <c r="F144" s="314"/>
      <c r="G144" s="26"/>
      <c r="H144" s="26"/>
      <c r="I144" s="26"/>
      <c r="J144" s="51"/>
      <c r="K144" s="89"/>
    </row>
    <row r="145" spans="1:11" x14ac:dyDescent="0.25">
      <c r="A145" s="67"/>
      <c r="B145" s="380"/>
      <c r="C145" s="327"/>
      <c r="D145" s="319"/>
      <c r="E145" s="26"/>
      <c r="F145" s="26"/>
      <c r="G145" s="26"/>
      <c r="H145" s="26"/>
      <c r="I145" s="26"/>
      <c r="J145" s="51"/>
      <c r="K145" s="89"/>
    </row>
    <row r="146" spans="1:11" x14ac:dyDescent="0.25">
      <c r="A146" s="67"/>
      <c r="B146" s="380"/>
      <c r="C146" s="121"/>
      <c r="D146" s="74"/>
      <c r="E146" s="73"/>
      <c r="F146" s="26"/>
      <c r="G146" s="26"/>
      <c r="H146" s="26"/>
      <c r="I146" s="26"/>
      <c r="J146" s="51"/>
      <c r="K146" s="89"/>
    </row>
    <row r="147" spans="1:11" ht="291" customHeight="1" x14ac:dyDescent="0.25">
      <c r="A147" s="67"/>
      <c r="B147" s="380"/>
      <c r="C147" s="121"/>
      <c r="D147" s="26"/>
      <c r="E147" s="73"/>
      <c r="F147" s="26"/>
      <c r="G147" s="26"/>
      <c r="H147" s="26"/>
      <c r="I147" s="26"/>
      <c r="J147" s="51"/>
      <c r="K147" s="89"/>
    </row>
    <row r="148" spans="1:11" ht="48" x14ac:dyDescent="0.25">
      <c r="A148" s="192" t="s">
        <v>160</v>
      </c>
      <c r="B148" s="159" t="s">
        <v>159</v>
      </c>
      <c r="C148" s="379" t="s">
        <v>71</v>
      </c>
      <c r="D148" s="328"/>
      <c r="E148" s="328"/>
      <c r="F148" s="328"/>
      <c r="G148" s="328"/>
      <c r="H148" s="237">
        <f>J135</f>
        <v>153668.41710427607</v>
      </c>
      <c r="I148" s="26" t="s">
        <v>18</v>
      </c>
      <c r="J148" s="254"/>
      <c r="K148" s="89"/>
    </row>
    <row r="149" spans="1:11" ht="14.45" customHeight="1" x14ac:dyDescent="0.25">
      <c r="A149" s="315" t="s">
        <v>127</v>
      </c>
      <c r="B149" s="343" t="s">
        <v>72</v>
      </c>
      <c r="C149" s="165"/>
      <c r="D149" s="166"/>
      <c r="E149" s="166"/>
      <c r="F149" s="166"/>
      <c r="G149" s="167"/>
      <c r="H149" s="168"/>
      <c r="I149" s="168"/>
      <c r="J149" s="92"/>
      <c r="K149" s="122"/>
    </row>
    <row r="150" spans="1:11" x14ac:dyDescent="0.25">
      <c r="A150" s="316"/>
      <c r="B150" s="344"/>
      <c r="C150" s="367" t="s">
        <v>142</v>
      </c>
      <c r="D150" s="368"/>
      <c r="E150" s="368"/>
      <c r="F150" s="368"/>
      <c r="G150" s="368"/>
      <c r="H150" s="368"/>
      <c r="I150" s="162"/>
      <c r="J150" s="94"/>
      <c r="K150" s="169"/>
    </row>
    <row r="151" spans="1:11" ht="24" customHeight="1" x14ac:dyDescent="0.25">
      <c r="A151" s="316"/>
      <c r="B151" s="344"/>
      <c r="C151" s="279" t="s">
        <v>59</v>
      </c>
      <c r="D151" s="280"/>
      <c r="E151" s="280">
        <f>SQRT(5^2+2.5^2)</f>
        <v>5.5901699437494745</v>
      </c>
      <c r="F151" s="284" t="s">
        <v>6</v>
      </c>
      <c r="G151" s="284"/>
      <c r="H151" s="107"/>
      <c r="I151" s="163"/>
      <c r="J151" s="94"/>
      <c r="K151" s="169"/>
    </row>
    <row r="152" spans="1:11" ht="15" customHeight="1" x14ac:dyDescent="0.25">
      <c r="A152" s="316"/>
      <c r="B152" s="344"/>
      <c r="C152" s="279" t="s">
        <v>60</v>
      </c>
      <c r="D152" s="280"/>
      <c r="E152" s="280">
        <v>1.2</v>
      </c>
      <c r="F152" s="284" t="s">
        <v>6</v>
      </c>
      <c r="G152" s="284"/>
      <c r="H152" s="107"/>
      <c r="I152" s="162"/>
      <c r="J152" s="94"/>
      <c r="K152" s="169"/>
    </row>
    <row r="153" spans="1:11" ht="15" customHeight="1" x14ac:dyDescent="0.25">
      <c r="A153" s="316"/>
      <c r="B153" s="344"/>
      <c r="C153" s="279"/>
      <c r="D153" s="280"/>
      <c r="E153" s="280">
        <f>SUM(E151:E152)</f>
        <v>6.7901699437494747</v>
      </c>
      <c r="F153" s="284" t="s">
        <v>6</v>
      </c>
      <c r="G153" s="284"/>
      <c r="H153" s="107"/>
      <c r="I153" s="162"/>
      <c r="J153" s="94"/>
      <c r="K153" s="169"/>
    </row>
    <row r="154" spans="1:11" x14ac:dyDescent="0.25">
      <c r="A154" s="316"/>
      <c r="B154" s="344"/>
      <c r="C154" s="341" t="s">
        <v>68</v>
      </c>
      <c r="D154" s="342"/>
      <c r="E154" s="171"/>
      <c r="F154" s="170"/>
      <c r="G154" s="129"/>
      <c r="H154" s="147"/>
      <c r="I154" s="164"/>
      <c r="J154" s="94"/>
      <c r="K154" s="169"/>
    </row>
    <row r="155" spans="1:11" x14ac:dyDescent="0.25">
      <c r="A155" s="316"/>
      <c r="B155" s="344"/>
      <c r="C155" s="95">
        <v>551</v>
      </c>
      <c r="D155" s="157" t="s">
        <v>20</v>
      </c>
      <c r="E155" s="48">
        <f>E153</f>
        <v>6.7901699437494747</v>
      </c>
      <c r="F155" s="47"/>
      <c r="G155" s="86" t="s">
        <v>16</v>
      </c>
      <c r="H155" s="97">
        <v>0.1</v>
      </c>
      <c r="I155" s="86" t="s">
        <v>21</v>
      </c>
      <c r="J155" s="154">
        <f>C155*E155*H155</f>
        <v>374.13836390059606</v>
      </c>
      <c r="K155" s="89" t="s">
        <v>3</v>
      </c>
    </row>
    <row r="156" spans="1:11" x14ac:dyDescent="0.25">
      <c r="A156" s="270"/>
      <c r="B156" s="273"/>
      <c r="C156" s="272"/>
      <c r="D156" s="157"/>
      <c r="E156" s="137"/>
      <c r="F156" s="47"/>
      <c r="G156" s="274"/>
      <c r="H156" s="97"/>
      <c r="I156" s="274"/>
      <c r="J156" s="154"/>
      <c r="K156" s="89"/>
    </row>
    <row r="157" spans="1:11" x14ac:dyDescent="0.25">
      <c r="A157" s="270"/>
      <c r="B157" s="273"/>
      <c r="C157" s="272"/>
      <c r="D157" s="157"/>
      <c r="E157" s="137"/>
      <c r="F157" s="47"/>
      <c r="G157" s="274"/>
      <c r="H157" s="97"/>
      <c r="I157" s="274"/>
      <c r="J157" s="154"/>
      <c r="K157" s="89"/>
    </row>
    <row r="158" spans="1:11" x14ac:dyDescent="0.25">
      <c r="A158" s="270"/>
      <c r="B158" s="273"/>
      <c r="C158" s="367" t="s">
        <v>161</v>
      </c>
      <c r="D158" s="368"/>
      <c r="E158" s="368"/>
      <c r="F158" s="368"/>
      <c r="G158" s="368"/>
      <c r="H158" s="368"/>
      <c r="I158" s="162"/>
      <c r="J158" s="154"/>
      <c r="K158" s="89"/>
    </row>
    <row r="159" spans="1:11" ht="16.5" customHeight="1" x14ac:dyDescent="0.25">
      <c r="A159" s="22" t="s">
        <v>73</v>
      </c>
      <c r="B159" s="160" t="s">
        <v>74</v>
      </c>
      <c r="C159" s="279" t="s">
        <v>146</v>
      </c>
      <c r="D159" s="284"/>
      <c r="E159" s="280">
        <f>SQRT(3^2+ 6^2)</f>
        <v>6.7082039324993694</v>
      </c>
      <c r="F159" s="284" t="s">
        <v>6</v>
      </c>
      <c r="G159" s="284"/>
      <c r="H159" s="107"/>
      <c r="I159" s="163"/>
      <c r="J159" s="154"/>
      <c r="K159" s="89"/>
    </row>
    <row r="160" spans="1:11" ht="24" x14ac:dyDescent="0.25">
      <c r="A160" s="275"/>
      <c r="B160" s="160"/>
      <c r="C160" s="279" t="s">
        <v>145</v>
      </c>
      <c r="D160" s="284"/>
      <c r="E160" s="280">
        <v>1.2</v>
      </c>
      <c r="F160" s="284" t="s">
        <v>6</v>
      </c>
      <c r="G160" s="284"/>
      <c r="H160" s="107"/>
      <c r="I160" s="162"/>
      <c r="J160" s="154"/>
      <c r="K160" s="89"/>
    </row>
    <row r="161" spans="1:11" x14ac:dyDescent="0.25">
      <c r="A161" s="275"/>
      <c r="B161" s="160"/>
      <c r="C161" s="279"/>
      <c r="D161" s="280"/>
      <c r="E161" s="280">
        <f>E159+E160</f>
        <v>7.9082039324993696</v>
      </c>
      <c r="F161" s="284"/>
      <c r="G161" s="284"/>
      <c r="H161" s="107"/>
      <c r="I161" s="162"/>
      <c r="J161" s="154"/>
      <c r="K161" s="89"/>
    </row>
    <row r="162" spans="1:11" x14ac:dyDescent="0.25">
      <c r="A162" s="275"/>
      <c r="B162" s="160"/>
      <c r="C162" s="341" t="s">
        <v>68</v>
      </c>
      <c r="D162" s="342"/>
      <c r="E162" s="171"/>
      <c r="F162" s="285"/>
      <c r="G162" s="129"/>
      <c r="H162" s="147"/>
      <c r="I162" s="164"/>
      <c r="J162" s="154"/>
      <c r="K162" s="89"/>
    </row>
    <row r="163" spans="1:11" ht="24" x14ac:dyDescent="0.25">
      <c r="A163" s="275"/>
      <c r="B163" s="160"/>
      <c r="C163" s="287">
        <v>411</v>
      </c>
      <c r="D163" s="157" t="s">
        <v>20</v>
      </c>
      <c r="E163" s="48">
        <f>E161</f>
        <v>7.9082039324993696</v>
      </c>
      <c r="F163" s="47"/>
      <c r="G163" s="286" t="s">
        <v>16</v>
      </c>
      <c r="H163" s="97">
        <v>0.1</v>
      </c>
      <c r="I163" s="286" t="s">
        <v>21</v>
      </c>
      <c r="J163" s="154">
        <f>C163*E163*H163</f>
        <v>325.0271816257241</v>
      </c>
      <c r="K163" s="89" t="s">
        <v>3</v>
      </c>
    </row>
    <row r="164" spans="1:11" x14ac:dyDescent="0.25">
      <c r="A164" s="275"/>
      <c r="B164" s="160"/>
      <c r="C164" s="272"/>
      <c r="D164" s="157"/>
      <c r="E164" s="137"/>
      <c r="F164" s="47"/>
      <c r="G164" s="274"/>
      <c r="H164" s="97"/>
      <c r="I164" s="274"/>
      <c r="J164" s="154"/>
      <c r="K164" s="89"/>
    </row>
    <row r="165" spans="1:11" x14ac:dyDescent="0.25">
      <c r="A165" s="275"/>
      <c r="B165" s="160"/>
      <c r="C165" s="272"/>
      <c r="D165" s="157"/>
      <c r="E165" s="137"/>
      <c r="F165" s="47"/>
      <c r="G165" s="274"/>
      <c r="H165" s="97" t="s">
        <v>99</v>
      </c>
      <c r="I165" s="274"/>
      <c r="J165" s="154">
        <f>J155+J163</f>
        <v>699.1655455263201</v>
      </c>
      <c r="K165" s="89" t="s">
        <v>3</v>
      </c>
    </row>
    <row r="166" spans="1:11" ht="15" customHeight="1" x14ac:dyDescent="0.25">
      <c r="A166" s="99"/>
      <c r="B166" s="161"/>
      <c r="C166" s="341"/>
      <c r="D166" s="342"/>
      <c r="E166" s="171"/>
      <c r="F166" s="170"/>
      <c r="G166" s="129"/>
      <c r="H166" s="147"/>
      <c r="I166" s="164"/>
      <c r="J166" s="94"/>
      <c r="K166" s="169"/>
    </row>
    <row r="167" spans="1:11" x14ac:dyDescent="0.25">
      <c r="A167" s="158"/>
      <c r="B167" s="158"/>
      <c r="C167" s="20"/>
      <c r="D167" s="21"/>
      <c r="E167" s="77"/>
      <c r="F167" s="21"/>
      <c r="G167" s="21"/>
      <c r="H167" s="21"/>
      <c r="I167" s="21"/>
      <c r="J167" s="90"/>
      <c r="K167" s="91"/>
    </row>
    <row r="168" spans="1:11" x14ac:dyDescent="0.25">
      <c r="A168" s="315" t="s">
        <v>128</v>
      </c>
      <c r="B168" s="339" t="s">
        <v>76</v>
      </c>
      <c r="C168" s="52"/>
      <c r="D168" s="26"/>
      <c r="E168" s="82"/>
      <c r="F168" s="26"/>
      <c r="G168" s="26"/>
      <c r="H168" s="26"/>
      <c r="I168" s="26"/>
      <c r="J168" s="49"/>
      <c r="K168" s="89"/>
    </row>
    <row r="169" spans="1:11" x14ac:dyDescent="0.25">
      <c r="A169" s="316"/>
      <c r="B169" s="340"/>
      <c r="C169" s="367" t="s">
        <v>142</v>
      </c>
      <c r="D169" s="368"/>
      <c r="E169" s="368"/>
      <c r="F169" s="368"/>
      <c r="G169" s="368"/>
      <c r="H169" s="368"/>
      <c r="I169" s="162"/>
      <c r="J169" s="94"/>
      <c r="K169" s="169"/>
    </row>
    <row r="170" spans="1:11" x14ac:dyDescent="0.25">
      <c r="A170" s="316"/>
      <c r="B170" s="340"/>
      <c r="C170" s="279" t="s">
        <v>59</v>
      </c>
      <c r="D170" s="280"/>
      <c r="E170" s="280">
        <f>E151</f>
        <v>5.5901699437494745</v>
      </c>
      <c r="F170" s="284" t="s">
        <v>6</v>
      </c>
      <c r="G170" s="284"/>
      <c r="H170" s="107"/>
      <c r="I170" s="163"/>
      <c r="J170" s="94"/>
      <c r="K170" s="169"/>
    </row>
    <row r="171" spans="1:11" ht="24" x14ac:dyDescent="0.25">
      <c r="A171" s="316"/>
      <c r="B171" s="340"/>
      <c r="C171" s="279" t="s">
        <v>60</v>
      </c>
      <c r="D171" s="280"/>
      <c r="E171" s="280">
        <v>1.2</v>
      </c>
      <c r="F171" s="284" t="s">
        <v>6</v>
      </c>
      <c r="G171" s="284"/>
      <c r="H171" s="107"/>
      <c r="I171" s="162"/>
      <c r="J171" s="94"/>
      <c r="K171" s="169"/>
    </row>
    <row r="172" spans="1:11" x14ac:dyDescent="0.25">
      <c r="A172" s="316"/>
      <c r="B172" s="340"/>
      <c r="C172" s="279"/>
      <c r="D172" s="280"/>
      <c r="E172" s="280">
        <f>SUM(E170:E171)</f>
        <v>6.7901699437494747</v>
      </c>
      <c r="F172" s="284" t="s">
        <v>6</v>
      </c>
      <c r="G172" s="284"/>
      <c r="H172" s="107"/>
      <c r="I172" s="162"/>
      <c r="J172" s="94"/>
      <c r="K172" s="169"/>
    </row>
    <row r="173" spans="1:11" x14ac:dyDescent="0.25">
      <c r="A173" s="316"/>
      <c r="B173" s="340"/>
      <c r="C173" s="341" t="s">
        <v>68</v>
      </c>
      <c r="D173" s="342"/>
      <c r="E173" s="171"/>
      <c r="F173" s="285"/>
      <c r="G173" s="129"/>
      <c r="H173" s="147"/>
      <c r="I173" s="164"/>
      <c r="J173" s="94"/>
      <c r="K173" s="169"/>
    </row>
    <row r="174" spans="1:11" ht="57.75" customHeight="1" x14ac:dyDescent="0.25">
      <c r="A174" s="316"/>
      <c r="B174" s="340"/>
      <c r="C174" s="287">
        <v>551</v>
      </c>
      <c r="D174" s="157" t="s">
        <v>20</v>
      </c>
      <c r="E174" s="48">
        <f>E172</f>
        <v>6.7901699437494747</v>
      </c>
      <c r="F174" s="47"/>
      <c r="G174" s="286" t="s">
        <v>16</v>
      </c>
      <c r="H174" s="97">
        <v>0.1</v>
      </c>
      <c r="I174" s="286" t="s">
        <v>21</v>
      </c>
      <c r="J174" s="154">
        <f>C174*E174*H174</f>
        <v>374.13836390059606</v>
      </c>
      <c r="K174" s="89" t="s">
        <v>3</v>
      </c>
    </row>
    <row r="175" spans="1:11" ht="33" customHeight="1" x14ac:dyDescent="0.25">
      <c r="A175" s="172" t="s">
        <v>79</v>
      </c>
      <c r="B175" s="295" t="s">
        <v>77</v>
      </c>
      <c r="C175" s="287"/>
      <c r="D175" s="157"/>
      <c r="E175" s="137"/>
      <c r="F175" s="47"/>
      <c r="G175" s="286"/>
      <c r="H175" s="97"/>
      <c r="I175" s="286"/>
      <c r="J175" s="154"/>
      <c r="K175" s="89"/>
    </row>
    <row r="176" spans="1:11" ht="15" customHeight="1" x14ac:dyDescent="0.25">
      <c r="A176" s="149"/>
      <c r="B176" s="149"/>
      <c r="C176" s="313" t="s">
        <v>161</v>
      </c>
      <c r="D176" s="314"/>
      <c r="E176" s="314"/>
      <c r="F176" s="314"/>
      <c r="G176" s="314"/>
      <c r="H176" s="314"/>
      <c r="I176" s="162"/>
      <c r="J176" s="154"/>
      <c r="K176" s="89"/>
    </row>
    <row r="177" spans="1:11" ht="17.25" customHeight="1" x14ac:dyDescent="0.25">
      <c r="A177" s="149"/>
      <c r="B177" s="149"/>
      <c r="C177" s="279" t="s">
        <v>146</v>
      </c>
      <c r="D177" s="284"/>
      <c r="E177" s="280">
        <f>E159</f>
        <v>6.7082039324993694</v>
      </c>
      <c r="F177" s="284" t="s">
        <v>6</v>
      </c>
      <c r="G177" s="284"/>
      <c r="H177" s="107"/>
      <c r="I177" s="163"/>
      <c r="J177" s="154"/>
      <c r="K177" s="89"/>
    </row>
    <row r="178" spans="1:11" ht="27.75" customHeight="1" x14ac:dyDescent="0.25">
      <c r="A178" s="149"/>
      <c r="B178" s="149"/>
      <c r="C178" s="279" t="s">
        <v>145</v>
      </c>
      <c r="D178" s="284"/>
      <c r="E178" s="280">
        <v>1.2</v>
      </c>
      <c r="F178" s="284" t="s">
        <v>6</v>
      </c>
      <c r="G178" s="284"/>
      <c r="H178" s="107"/>
      <c r="I178" s="162"/>
      <c r="J178" s="154"/>
      <c r="K178" s="89"/>
    </row>
    <row r="179" spans="1:11" ht="17.25" customHeight="1" x14ac:dyDescent="0.25">
      <c r="A179" s="149"/>
      <c r="B179" s="149"/>
      <c r="C179" s="279"/>
      <c r="D179" s="280"/>
      <c r="E179" s="280">
        <f>E177+E178</f>
        <v>7.9082039324993696</v>
      </c>
      <c r="F179" s="284"/>
      <c r="G179" s="284"/>
      <c r="H179" s="107"/>
      <c r="I179" s="162"/>
      <c r="J179" s="154"/>
      <c r="K179" s="89"/>
    </row>
    <row r="180" spans="1:11" ht="17.25" customHeight="1" x14ac:dyDescent="0.25">
      <c r="A180" s="149"/>
      <c r="B180" s="149"/>
      <c r="C180" s="341" t="s">
        <v>68</v>
      </c>
      <c r="D180" s="342"/>
      <c r="E180" s="171"/>
      <c r="F180" s="285"/>
      <c r="G180" s="129"/>
      <c r="H180" s="147"/>
      <c r="I180" s="164"/>
      <c r="J180" s="154"/>
      <c r="K180" s="89"/>
    </row>
    <row r="181" spans="1:11" ht="17.25" customHeight="1" x14ac:dyDescent="0.25">
      <c r="A181" s="149"/>
      <c r="B181" s="149"/>
      <c r="C181" s="287">
        <v>411</v>
      </c>
      <c r="D181" s="157" t="s">
        <v>20</v>
      </c>
      <c r="E181" s="48">
        <f>E179</f>
        <v>7.9082039324993696</v>
      </c>
      <c r="F181" s="47"/>
      <c r="G181" s="286" t="s">
        <v>16</v>
      </c>
      <c r="H181" s="97">
        <v>0.1</v>
      </c>
      <c r="I181" s="286" t="s">
        <v>21</v>
      </c>
      <c r="J181" s="154">
        <f>C181*E181*H181</f>
        <v>325.0271816257241</v>
      </c>
      <c r="K181" s="89" t="s">
        <v>3</v>
      </c>
    </row>
    <row r="182" spans="1:11" ht="17.25" customHeight="1" x14ac:dyDescent="0.25">
      <c r="A182" s="149"/>
      <c r="B182" s="149"/>
      <c r="C182" s="287"/>
      <c r="D182" s="157"/>
      <c r="E182" s="137"/>
      <c r="F182" s="47"/>
      <c r="G182" s="286"/>
      <c r="H182" s="97"/>
      <c r="I182" s="286"/>
      <c r="J182" s="154"/>
      <c r="K182" s="89"/>
    </row>
    <row r="183" spans="1:11" ht="17.25" customHeight="1" x14ac:dyDescent="0.25">
      <c r="A183" s="149"/>
      <c r="B183" s="149"/>
      <c r="C183" s="287"/>
      <c r="D183" s="157"/>
      <c r="E183" s="137"/>
      <c r="F183" s="47"/>
      <c r="G183" s="286"/>
      <c r="H183" s="97" t="s">
        <v>99</v>
      </c>
      <c r="I183" s="286"/>
      <c r="J183" s="154">
        <f>J174+J181</f>
        <v>699.1655455263201</v>
      </c>
      <c r="K183" s="89" t="s">
        <v>3</v>
      </c>
    </row>
    <row r="184" spans="1:11" ht="21.75" customHeight="1" x14ac:dyDescent="0.25">
      <c r="A184" s="158"/>
      <c r="B184" s="158"/>
      <c r="C184" s="20" t="s">
        <v>162</v>
      </c>
      <c r="D184" s="21" t="s">
        <v>21</v>
      </c>
      <c r="E184" s="85">
        <f>J183*0.5</f>
        <v>349.58277276316005</v>
      </c>
      <c r="F184" s="21" t="s">
        <v>3</v>
      </c>
      <c r="G184" s="21"/>
      <c r="H184" s="21"/>
      <c r="I184" s="21"/>
      <c r="J184" s="173"/>
      <c r="K184" s="91"/>
    </row>
    <row r="185" spans="1:11" ht="64.5" customHeight="1" x14ac:dyDescent="0.25">
      <c r="A185" s="172" t="s">
        <v>80</v>
      </c>
      <c r="B185" s="295" t="s">
        <v>78</v>
      </c>
      <c r="C185" s="52"/>
      <c r="D185" s="26"/>
      <c r="E185" s="82"/>
      <c r="F185" s="26"/>
      <c r="G185" s="26"/>
      <c r="H185" s="26"/>
      <c r="I185" s="26"/>
      <c r="J185" s="49"/>
      <c r="K185" s="89"/>
    </row>
    <row r="186" spans="1:11" ht="18" customHeight="1" x14ac:dyDescent="0.25">
      <c r="A186" s="158"/>
      <c r="B186" s="158"/>
      <c r="C186" s="331" t="s">
        <v>81</v>
      </c>
      <c r="D186" s="332"/>
      <c r="E186" s="332"/>
      <c r="F186" s="332"/>
      <c r="G186" s="21"/>
      <c r="H186" s="174">
        <f>E184</f>
        <v>349.58277276316005</v>
      </c>
      <c r="I186" s="21" t="s">
        <v>3</v>
      </c>
      <c r="J186" s="173"/>
      <c r="K186" s="91"/>
    </row>
    <row r="187" spans="1:11" x14ac:dyDescent="0.25">
      <c r="A187" s="315" t="s">
        <v>129</v>
      </c>
      <c r="B187" s="333" t="s">
        <v>167</v>
      </c>
      <c r="C187" s="52"/>
      <c r="D187" s="26"/>
      <c r="E187" s="82"/>
      <c r="F187" s="26"/>
      <c r="G187" s="26"/>
      <c r="H187" s="26"/>
      <c r="I187" s="26"/>
      <c r="J187" s="49"/>
      <c r="K187" s="89"/>
    </row>
    <row r="188" spans="1:11" x14ac:dyDescent="0.25">
      <c r="A188" s="316"/>
      <c r="B188" s="334"/>
      <c r="C188" s="52"/>
      <c r="D188" s="26"/>
      <c r="E188" s="82"/>
      <c r="F188" s="26"/>
      <c r="G188" s="26"/>
      <c r="H188" s="26"/>
      <c r="I188" s="26"/>
      <c r="J188" s="49"/>
      <c r="K188" s="89"/>
    </row>
    <row r="189" spans="1:11" x14ac:dyDescent="0.25">
      <c r="A189" s="316"/>
      <c r="B189" s="334"/>
      <c r="C189" s="52"/>
      <c r="D189" s="26"/>
      <c r="E189" s="82"/>
      <c r="F189" s="26"/>
      <c r="G189" s="26"/>
      <c r="H189" s="26"/>
      <c r="I189" s="26"/>
      <c r="J189" s="49"/>
      <c r="K189" s="89"/>
    </row>
    <row r="190" spans="1:11" x14ac:dyDescent="0.25">
      <c r="A190" s="316"/>
      <c r="B190" s="334"/>
      <c r="C190" s="52"/>
      <c r="D190" s="26"/>
      <c r="E190" s="82"/>
      <c r="F190" s="26"/>
      <c r="G190" s="26"/>
      <c r="H190" s="26"/>
      <c r="I190" s="26"/>
      <c r="J190" s="49"/>
      <c r="K190" s="89"/>
    </row>
    <row r="191" spans="1:11" x14ac:dyDescent="0.25">
      <c r="A191" s="316"/>
      <c r="B191" s="334"/>
      <c r="C191" s="52"/>
      <c r="D191" s="26"/>
      <c r="E191" s="82"/>
      <c r="F191" s="26"/>
      <c r="G191" s="26"/>
      <c r="H191" s="26"/>
      <c r="I191" s="26"/>
      <c r="J191" s="49"/>
      <c r="K191" s="89"/>
    </row>
    <row r="192" spans="1:11" x14ac:dyDescent="0.25">
      <c r="A192" s="316"/>
      <c r="B192" s="334"/>
      <c r="C192" s="52"/>
      <c r="D192" s="26"/>
      <c r="E192" s="82"/>
      <c r="F192" s="26"/>
      <c r="G192" s="26"/>
      <c r="H192" s="26"/>
      <c r="I192" s="26"/>
      <c r="J192" s="49"/>
      <c r="K192" s="89"/>
    </row>
    <row r="193" spans="1:13" ht="339.75" customHeight="1" x14ac:dyDescent="0.25">
      <c r="A193" s="316"/>
      <c r="B193" s="334"/>
      <c r="C193" s="52"/>
      <c r="D193" s="26"/>
      <c r="E193" s="82"/>
      <c r="F193" s="26"/>
      <c r="G193" s="26"/>
      <c r="H193" s="26"/>
      <c r="I193" s="26"/>
      <c r="J193" s="49"/>
      <c r="K193" s="89"/>
    </row>
    <row r="194" spans="1:13" ht="84" x14ac:dyDescent="0.25">
      <c r="A194" s="172" t="s">
        <v>82</v>
      </c>
      <c r="B194" s="175" t="s">
        <v>83</v>
      </c>
      <c r="C194" s="52"/>
      <c r="D194" s="26"/>
      <c r="E194" s="82"/>
      <c r="F194" s="26"/>
      <c r="G194" s="26"/>
      <c r="H194" s="26"/>
      <c r="I194" s="26"/>
      <c r="J194" s="49"/>
      <c r="K194" s="89"/>
    </row>
    <row r="195" spans="1:13" x14ac:dyDescent="0.25">
      <c r="A195" s="149"/>
      <c r="B195" s="149"/>
      <c r="C195" s="313" t="s">
        <v>142</v>
      </c>
      <c r="D195" s="314"/>
      <c r="E195" s="314"/>
      <c r="F195" s="314"/>
      <c r="G195" s="314"/>
      <c r="H195" s="314"/>
      <c r="I195" s="26"/>
      <c r="J195" s="49"/>
      <c r="K195" s="89"/>
    </row>
    <row r="196" spans="1:13" ht="21.75" customHeight="1" x14ac:dyDescent="0.25">
      <c r="A196" s="149"/>
      <c r="B196" s="149"/>
      <c r="C196" s="279" t="s">
        <v>59</v>
      </c>
      <c r="D196" s="280"/>
      <c r="E196" s="280">
        <f>SQRT(6^2+3^2)</f>
        <v>6.7082039324993694</v>
      </c>
      <c r="F196" s="284" t="s">
        <v>6</v>
      </c>
      <c r="G196" s="284"/>
      <c r="H196" s="107"/>
      <c r="I196" s="26"/>
      <c r="J196" s="49"/>
      <c r="K196" s="89"/>
    </row>
    <row r="197" spans="1:13" x14ac:dyDescent="0.25">
      <c r="A197" s="149"/>
      <c r="B197" s="149"/>
      <c r="C197" s="279"/>
      <c r="D197" s="280"/>
      <c r="E197" s="280"/>
      <c r="F197" s="284"/>
      <c r="G197" s="284"/>
      <c r="H197" s="107"/>
      <c r="I197" s="26"/>
      <c r="J197" s="49"/>
      <c r="K197" s="89"/>
    </row>
    <row r="198" spans="1:13" ht="24" x14ac:dyDescent="0.25">
      <c r="A198" s="149"/>
      <c r="B198" s="149"/>
      <c r="C198" s="52" t="s">
        <v>163</v>
      </c>
      <c r="D198" s="26"/>
      <c r="E198" s="82"/>
      <c r="F198" s="26"/>
      <c r="G198" s="26"/>
      <c r="H198" s="26"/>
      <c r="I198" s="26"/>
      <c r="J198" s="49"/>
      <c r="K198" s="89"/>
    </row>
    <row r="199" spans="1:13" ht="20.25" customHeight="1" x14ac:dyDescent="0.25">
      <c r="A199" s="149"/>
      <c r="B199" s="149"/>
      <c r="C199" s="313" t="s">
        <v>164</v>
      </c>
      <c r="D199" s="314"/>
      <c r="E199" s="314"/>
      <c r="F199" s="314"/>
      <c r="G199" s="314"/>
      <c r="H199" s="314"/>
      <c r="I199" s="314"/>
      <c r="J199" s="49"/>
      <c r="K199" s="89"/>
      <c r="M199">
        <f>0.2+0.2+1.2+6.71+0.45+1.35+1</f>
        <v>11.11</v>
      </c>
    </row>
    <row r="200" spans="1:13" ht="12" customHeight="1" x14ac:dyDescent="0.25">
      <c r="A200" s="149"/>
      <c r="B200" s="149"/>
      <c r="C200" s="52"/>
      <c r="D200" s="84"/>
      <c r="E200" s="82"/>
      <c r="F200" s="84"/>
      <c r="G200" s="26" t="s">
        <v>21</v>
      </c>
      <c r="H200" s="83">
        <v>11.11</v>
      </c>
      <c r="I200" s="26" t="s">
        <v>6</v>
      </c>
      <c r="J200" s="49"/>
      <c r="K200" s="89"/>
    </row>
    <row r="201" spans="1:13" ht="12" customHeight="1" x14ac:dyDescent="0.25">
      <c r="A201" s="149"/>
      <c r="B201" s="149"/>
      <c r="C201" s="52"/>
      <c r="D201" s="283"/>
      <c r="E201" s="282"/>
      <c r="F201" s="283"/>
      <c r="G201" s="284"/>
      <c r="H201" s="280"/>
      <c r="I201" s="284"/>
      <c r="J201" s="49"/>
      <c r="K201" s="89"/>
    </row>
    <row r="202" spans="1:13" ht="16.5" customHeight="1" x14ac:dyDescent="0.25">
      <c r="A202" s="149"/>
      <c r="B202" s="149"/>
      <c r="C202" s="52" t="s">
        <v>46</v>
      </c>
      <c r="D202" s="283"/>
      <c r="E202" s="282">
        <v>2010</v>
      </c>
      <c r="F202" s="283"/>
      <c r="G202" s="284" t="s">
        <v>20</v>
      </c>
      <c r="H202" s="280">
        <f>H200</f>
        <v>11.11</v>
      </c>
      <c r="I202" s="281" t="s">
        <v>21</v>
      </c>
      <c r="J202" s="49">
        <f>E202*H202</f>
        <v>22331.1</v>
      </c>
      <c r="K202" s="89" t="s">
        <v>45</v>
      </c>
    </row>
    <row r="203" spans="1:13" ht="12" customHeight="1" x14ac:dyDescent="0.25">
      <c r="A203" s="149"/>
      <c r="B203" s="149"/>
      <c r="C203" s="52"/>
      <c r="D203" s="291"/>
      <c r="E203" s="290"/>
      <c r="F203" s="291"/>
      <c r="G203" s="294"/>
      <c r="H203" s="289"/>
      <c r="I203" s="290"/>
      <c r="J203" s="49"/>
      <c r="K203" s="89"/>
    </row>
    <row r="204" spans="1:13" ht="12" customHeight="1" x14ac:dyDescent="0.25">
      <c r="A204" s="149"/>
      <c r="B204" s="149"/>
      <c r="C204" s="52" t="s">
        <v>85</v>
      </c>
      <c r="D204" s="294"/>
      <c r="E204" s="290"/>
      <c r="F204" s="294"/>
      <c r="G204" s="294"/>
      <c r="H204" s="294"/>
      <c r="I204" s="294"/>
      <c r="J204" s="49"/>
      <c r="K204" s="89"/>
    </row>
    <row r="205" spans="1:13" ht="12" customHeight="1" x14ac:dyDescent="0.25">
      <c r="A205" s="149"/>
      <c r="B205" s="149"/>
      <c r="C205" s="52"/>
      <c r="D205" s="294"/>
      <c r="E205" s="290"/>
      <c r="F205" s="294"/>
      <c r="G205" s="294"/>
      <c r="H205" s="294"/>
      <c r="I205" s="294"/>
      <c r="J205" s="49"/>
      <c r="K205" s="89"/>
    </row>
    <row r="206" spans="1:13" ht="17.25" customHeight="1" x14ac:dyDescent="0.25">
      <c r="A206" s="149"/>
      <c r="B206" s="149"/>
      <c r="C206" s="52" t="s">
        <v>69</v>
      </c>
      <c r="D206" s="294"/>
      <c r="E206" s="290">
        <v>962</v>
      </c>
      <c r="F206" s="294"/>
      <c r="G206" s="294"/>
      <c r="H206" s="294"/>
      <c r="I206" s="294"/>
      <c r="J206" s="49"/>
      <c r="K206" s="89"/>
    </row>
    <row r="207" spans="1:13" ht="18" customHeight="1" x14ac:dyDescent="0.25">
      <c r="A207" s="149"/>
      <c r="B207" s="149"/>
      <c r="C207" s="52" t="s">
        <v>86</v>
      </c>
      <c r="D207" s="294"/>
      <c r="E207" s="290">
        <v>4</v>
      </c>
      <c r="F207" s="294" t="s">
        <v>6</v>
      </c>
      <c r="G207" s="294"/>
      <c r="H207" s="294"/>
      <c r="I207" s="294"/>
      <c r="J207" s="49"/>
      <c r="K207" s="89"/>
    </row>
    <row r="208" spans="1:13" ht="19.5" customHeight="1" x14ac:dyDescent="0.25">
      <c r="A208" s="149"/>
      <c r="B208" s="149"/>
      <c r="C208" s="313" t="s">
        <v>87</v>
      </c>
      <c r="D208" s="314"/>
      <c r="E208" s="314"/>
      <c r="F208" s="294">
        <f>E206/E207</f>
        <v>240.5</v>
      </c>
      <c r="G208" s="294"/>
      <c r="H208" s="162">
        <v>241</v>
      </c>
      <c r="I208" s="294" t="s">
        <v>18</v>
      </c>
      <c r="J208" s="49"/>
      <c r="K208" s="89"/>
    </row>
    <row r="209" spans="1:11" ht="12" customHeight="1" x14ac:dyDescent="0.25">
      <c r="A209" s="149"/>
      <c r="B209" s="149"/>
      <c r="C209" s="52"/>
      <c r="D209" s="294"/>
      <c r="E209" s="290"/>
      <c r="F209" s="294"/>
      <c r="G209" s="294"/>
      <c r="H209" s="294"/>
      <c r="I209" s="294"/>
      <c r="J209" s="49"/>
      <c r="K209" s="89"/>
    </row>
    <row r="210" spans="1:11" ht="17.25" customHeight="1" x14ac:dyDescent="0.25">
      <c r="A210" s="149"/>
      <c r="B210" s="149"/>
      <c r="C210" s="52" t="s">
        <v>46</v>
      </c>
      <c r="D210" s="294"/>
      <c r="E210" s="293"/>
      <c r="F210" s="294"/>
      <c r="G210" s="294"/>
      <c r="H210" s="289"/>
      <c r="I210" s="294"/>
      <c r="J210" s="49"/>
      <c r="K210" s="89"/>
    </row>
    <row r="211" spans="1:11" ht="16.5" customHeight="1" x14ac:dyDescent="0.25">
      <c r="A211" s="149"/>
      <c r="B211" s="149"/>
      <c r="C211" s="52">
        <f>H208</f>
        <v>241</v>
      </c>
      <c r="D211" s="294" t="s">
        <v>16</v>
      </c>
      <c r="E211" s="290">
        <f>H202</f>
        <v>11.11</v>
      </c>
      <c r="F211" s="294"/>
      <c r="G211" s="294" t="s">
        <v>16</v>
      </c>
      <c r="H211" s="289">
        <v>0.31</v>
      </c>
      <c r="I211" s="294" t="s">
        <v>21</v>
      </c>
      <c r="J211" s="49">
        <f>C211*E211*H211</f>
        <v>830.02809999999988</v>
      </c>
      <c r="K211" s="89" t="s">
        <v>45</v>
      </c>
    </row>
    <row r="212" spans="1:11" ht="12" customHeight="1" x14ac:dyDescent="0.25">
      <c r="A212" s="149"/>
      <c r="B212" s="149"/>
      <c r="C212" s="52"/>
      <c r="D212" s="294"/>
      <c r="E212" s="290"/>
      <c r="F212" s="294"/>
      <c r="G212" s="294"/>
      <c r="H212" s="289"/>
      <c r="I212" s="294"/>
      <c r="J212" s="49"/>
      <c r="K212" s="89"/>
    </row>
    <row r="213" spans="1:11" ht="21.75" customHeight="1" x14ac:dyDescent="0.25">
      <c r="A213" s="149"/>
      <c r="B213" s="149"/>
      <c r="C213" s="327" t="s">
        <v>166</v>
      </c>
      <c r="D213" s="319"/>
      <c r="E213" s="319"/>
      <c r="F213" s="319"/>
      <c r="G213" s="319"/>
      <c r="H213" s="319"/>
      <c r="I213" s="49" t="s">
        <v>181</v>
      </c>
      <c r="J213" s="297">
        <f>100/11.11</f>
        <v>9.0009000900090008</v>
      </c>
      <c r="K213" s="89" t="s">
        <v>149</v>
      </c>
    </row>
    <row r="214" spans="1:11" ht="12" customHeight="1" x14ac:dyDescent="0.25">
      <c r="A214" s="149"/>
      <c r="B214" s="149"/>
      <c r="C214" s="292"/>
      <c r="D214" s="290"/>
      <c r="E214" s="290"/>
      <c r="F214" s="290"/>
      <c r="G214" s="290"/>
      <c r="H214" s="290"/>
      <c r="I214" s="49"/>
      <c r="J214" s="296"/>
      <c r="K214" s="89"/>
    </row>
    <row r="215" spans="1:11" ht="12" customHeight="1" x14ac:dyDescent="0.25">
      <c r="A215" s="149"/>
      <c r="B215" s="149"/>
      <c r="C215" s="327" t="s">
        <v>165</v>
      </c>
      <c r="D215" s="319"/>
      <c r="E215" s="319"/>
      <c r="F215" s="319"/>
      <c r="G215" s="294" t="s">
        <v>21</v>
      </c>
      <c r="H215" s="290">
        <f>503/J213</f>
        <v>55.883299999999998</v>
      </c>
      <c r="I215" s="289"/>
      <c r="J215" s="49"/>
      <c r="K215" s="89"/>
    </row>
    <row r="216" spans="1:11" ht="12" customHeight="1" x14ac:dyDescent="0.25">
      <c r="A216" s="149"/>
      <c r="B216" s="149"/>
      <c r="C216" s="292"/>
      <c r="D216" s="290"/>
      <c r="E216" s="290"/>
      <c r="F216" s="290"/>
      <c r="G216" s="290"/>
      <c r="H216" s="290"/>
      <c r="I216" s="294"/>
      <c r="J216" s="49"/>
      <c r="K216" s="89"/>
    </row>
    <row r="217" spans="1:11" ht="12" customHeight="1" x14ac:dyDescent="0.25">
      <c r="A217" s="149"/>
      <c r="B217" s="149"/>
      <c r="C217" s="313" t="s">
        <v>137</v>
      </c>
      <c r="D217" s="314"/>
      <c r="E217" s="314"/>
      <c r="F217" s="314"/>
      <c r="G217" s="314"/>
      <c r="H217" s="289"/>
      <c r="I217" s="294"/>
      <c r="J217" s="49"/>
      <c r="K217" s="89"/>
    </row>
    <row r="218" spans="1:11" ht="12" customHeight="1" x14ac:dyDescent="0.25">
      <c r="A218" s="149"/>
      <c r="B218" s="149"/>
      <c r="C218" s="52">
        <v>4</v>
      </c>
      <c r="D218" s="294" t="s">
        <v>16</v>
      </c>
      <c r="E218" s="290">
        <f>H215</f>
        <v>55.883299999999998</v>
      </c>
      <c r="F218" s="294"/>
      <c r="G218" s="294" t="s">
        <v>16</v>
      </c>
      <c r="H218" s="289">
        <v>1</v>
      </c>
      <c r="I218" s="294" t="s">
        <v>21</v>
      </c>
      <c r="J218" s="49">
        <f>C218*E218*H218</f>
        <v>223.53319999999999</v>
      </c>
      <c r="K218" s="89" t="s">
        <v>45</v>
      </c>
    </row>
    <row r="219" spans="1:11" ht="12" customHeight="1" x14ac:dyDescent="0.25">
      <c r="A219" s="149"/>
      <c r="B219" s="149"/>
      <c r="C219" s="52"/>
      <c r="D219" s="291"/>
      <c r="E219" s="290"/>
      <c r="F219" s="291"/>
      <c r="G219" s="294"/>
      <c r="H219" s="289"/>
      <c r="I219" s="290"/>
      <c r="J219" s="49"/>
      <c r="K219" s="89"/>
    </row>
    <row r="220" spans="1:11" ht="12" customHeight="1" x14ac:dyDescent="0.25">
      <c r="A220" s="149"/>
      <c r="B220" s="149"/>
      <c r="C220" s="52"/>
      <c r="D220" s="291"/>
      <c r="E220" s="290"/>
      <c r="F220" s="291"/>
      <c r="G220" s="294"/>
      <c r="H220" s="163" t="s">
        <v>99</v>
      </c>
      <c r="I220" s="299"/>
      <c r="J220" s="298">
        <f>J202+J211+J218</f>
        <v>23384.6613</v>
      </c>
      <c r="K220" s="266" t="s">
        <v>45</v>
      </c>
    </row>
    <row r="221" spans="1:11" ht="12" customHeight="1" x14ac:dyDescent="0.25">
      <c r="A221" s="149"/>
      <c r="B221" s="149"/>
      <c r="C221" s="52"/>
      <c r="D221" s="291"/>
      <c r="E221" s="290"/>
      <c r="F221" s="291"/>
      <c r="G221" s="294"/>
      <c r="H221" s="289"/>
      <c r="I221" s="290"/>
      <c r="J221" s="49"/>
      <c r="K221" s="89"/>
    </row>
    <row r="222" spans="1:11" x14ac:dyDescent="0.25">
      <c r="A222" s="149"/>
      <c r="B222" s="149"/>
      <c r="C222" s="327"/>
      <c r="D222" s="319"/>
      <c r="E222" s="319"/>
      <c r="F222" s="319"/>
      <c r="G222" s="319"/>
      <c r="H222" s="319"/>
      <c r="I222" s="240"/>
      <c r="J222" s="49"/>
      <c r="K222" s="89"/>
    </row>
    <row r="223" spans="1:11" x14ac:dyDescent="0.25">
      <c r="A223" s="149"/>
      <c r="B223" s="149"/>
      <c r="C223" s="367" t="s">
        <v>161</v>
      </c>
      <c r="D223" s="368"/>
      <c r="E223" s="368"/>
      <c r="F223" s="368"/>
      <c r="G223" s="368"/>
      <c r="H223" s="368"/>
      <c r="I223" s="240"/>
      <c r="J223" s="49"/>
      <c r="K223" s="89"/>
    </row>
    <row r="224" spans="1:11" x14ac:dyDescent="0.25">
      <c r="A224" s="149"/>
      <c r="B224" s="149"/>
      <c r="C224" s="288"/>
      <c r="D224" s="289"/>
      <c r="E224" s="289"/>
      <c r="F224" s="289"/>
      <c r="G224" s="289"/>
      <c r="H224" s="289"/>
      <c r="I224" s="294"/>
      <c r="J224" s="49"/>
      <c r="K224" s="89"/>
    </row>
    <row r="225" spans="1:16" ht="18.75" customHeight="1" x14ac:dyDescent="0.25">
      <c r="A225" s="149"/>
      <c r="B225" s="149"/>
      <c r="C225" s="279" t="s">
        <v>146</v>
      </c>
      <c r="D225" s="284"/>
      <c r="E225" s="280">
        <f>SQRT(2.5^2+ 5^2)</f>
        <v>5.5901699437494745</v>
      </c>
      <c r="F225" s="284" t="s">
        <v>6</v>
      </c>
      <c r="G225" s="284"/>
      <c r="H225" s="107"/>
      <c r="I225" s="26"/>
      <c r="J225" s="49"/>
      <c r="K225" s="89"/>
    </row>
    <row r="226" spans="1:16" ht="24" x14ac:dyDescent="0.25">
      <c r="A226" s="149"/>
      <c r="B226" s="149"/>
      <c r="C226" s="279" t="s">
        <v>163</v>
      </c>
      <c r="D226" s="284"/>
      <c r="E226" s="319" t="s">
        <v>164</v>
      </c>
      <c r="F226" s="319"/>
      <c r="G226" s="319"/>
      <c r="H226" s="319"/>
      <c r="I226" s="26">
        <v>10</v>
      </c>
      <c r="J226" s="49" t="s">
        <v>6</v>
      </c>
      <c r="K226" s="89"/>
      <c r="M226" s="319">
        <f>0.2+0.2+1.2+5.59+0.45+1.35+1</f>
        <v>9.99</v>
      </c>
      <c r="N226" s="319"/>
      <c r="O226" s="319"/>
      <c r="P226" s="319"/>
    </row>
    <row r="227" spans="1:16" ht="24" customHeight="1" x14ac:dyDescent="0.25">
      <c r="A227" s="149"/>
      <c r="B227" s="149"/>
      <c r="C227" s="52" t="s">
        <v>46</v>
      </c>
      <c r="D227" s="26"/>
      <c r="E227" s="82">
        <v>2510</v>
      </c>
      <c r="F227" s="26"/>
      <c r="G227" s="26" t="s">
        <v>20</v>
      </c>
      <c r="H227" s="83">
        <f>I226</f>
        <v>10</v>
      </c>
      <c r="I227" s="26"/>
      <c r="J227" s="49"/>
      <c r="K227" s="89"/>
    </row>
    <row r="228" spans="1:16" x14ac:dyDescent="0.25">
      <c r="A228" s="149"/>
      <c r="B228" s="149"/>
      <c r="C228" s="52" t="s">
        <v>21</v>
      </c>
      <c r="D228" s="26"/>
      <c r="E228" s="82">
        <f>E227*H227</f>
        <v>25100</v>
      </c>
      <c r="F228" s="26" t="s">
        <v>45</v>
      </c>
      <c r="G228" s="26"/>
      <c r="H228" s="26"/>
      <c r="I228" s="26"/>
      <c r="J228" s="49"/>
      <c r="K228" s="89"/>
    </row>
    <row r="229" spans="1:16" x14ac:dyDescent="0.25">
      <c r="A229" s="149"/>
      <c r="B229" s="149"/>
      <c r="C229" s="52" t="s">
        <v>85</v>
      </c>
      <c r="D229" s="26"/>
      <c r="E229" s="82"/>
      <c r="F229" s="26"/>
      <c r="G229" s="26"/>
      <c r="H229" s="26"/>
      <c r="I229" s="26"/>
      <c r="J229" s="49"/>
      <c r="K229" s="89"/>
    </row>
    <row r="230" spans="1:16" x14ac:dyDescent="0.25">
      <c r="A230" s="149"/>
      <c r="B230" s="149"/>
      <c r="C230" s="52"/>
      <c r="D230" s="26"/>
      <c r="E230" s="82"/>
      <c r="F230" s="26"/>
      <c r="G230" s="26"/>
      <c r="H230" s="26"/>
      <c r="I230" s="26"/>
      <c r="J230" s="49"/>
      <c r="K230" s="89"/>
    </row>
    <row r="231" spans="1:16" ht="24" x14ac:dyDescent="0.25">
      <c r="A231" s="149"/>
      <c r="B231" s="149"/>
      <c r="C231" s="52" t="s">
        <v>69</v>
      </c>
      <c r="D231" s="26"/>
      <c r="E231" s="82">
        <f>E227</f>
        <v>2510</v>
      </c>
      <c r="F231" s="26"/>
      <c r="G231" s="26"/>
      <c r="H231" s="26"/>
      <c r="I231" s="26"/>
      <c r="J231" s="49"/>
      <c r="K231" s="89"/>
    </row>
    <row r="232" spans="1:16" x14ac:dyDescent="0.25">
      <c r="A232" s="149"/>
      <c r="B232" s="149"/>
      <c r="C232" s="52" t="s">
        <v>86</v>
      </c>
      <c r="D232" s="26"/>
      <c r="E232" s="82">
        <v>4</v>
      </c>
      <c r="F232" s="26" t="s">
        <v>6</v>
      </c>
      <c r="G232" s="26"/>
      <c r="H232" s="26"/>
      <c r="I232" s="26"/>
      <c r="J232" s="49"/>
      <c r="K232" s="89"/>
    </row>
    <row r="233" spans="1:16" ht="24" customHeight="1" x14ac:dyDescent="0.25">
      <c r="A233" s="149"/>
      <c r="B233" s="149"/>
      <c r="C233" s="313" t="s">
        <v>87</v>
      </c>
      <c r="D233" s="314"/>
      <c r="E233" s="314"/>
      <c r="F233" s="26">
        <f>E231/E232</f>
        <v>627.5</v>
      </c>
      <c r="G233" s="26"/>
      <c r="H233" s="162">
        <v>628</v>
      </c>
      <c r="I233" s="26" t="s">
        <v>18</v>
      </c>
      <c r="J233" s="49"/>
      <c r="K233" s="89"/>
    </row>
    <row r="234" spans="1:16" x14ac:dyDescent="0.25">
      <c r="A234" s="149"/>
      <c r="B234" s="149"/>
      <c r="C234" s="52"/>
      <c r="D234" s="26"/>
      <c r="E234" s="82"/>
      <c r="F234" s="26"/>
      <c r="G234" s="26"/>
      <c r="H234" s="26"/>
      <c r="I234" s="26"/>
      <c r="J234" s="49"/>
      <c r="K234" s="89"/>
    </row>
    <row r="235" spans="1:16" x14ac:dyDescent="0.25">
      <c r="A235" s="149"/>
      <c r="B235" s="149"/>
      <c r="C235" s="52" t="s">
        <v>46</v>
      </c>
      <c r="D235" s="26"/>
      <c r="E235" s="176"/>
      <c r="F235" s="26"/>
      <c r="G235" s="26"/>
      <c r="H235" s="83"/>
      <c r="I235" s="26"/>
      <c r="J235" s="49"/>
      <c r="K235" s="89"/>
    </row>
    <row r="236" spans="1:16" x14ac:dyDescent="0.25">
      <c r="A236" s="149"/>
      <c r="B236" s="149"/>
      <c r="C236" s="52">
        <f>H233</f>
        <v>628</v>
      </c>
      <c r="D236" s="26" t="s">
        <v>16</v>
      </c>
      <c r="E236" s="82">
        <f>H227</f>
        <v>10</v>
      </c>
      <c r="F236" s="26"/>
      <c r="G236" s="26" t="s">
        <v>16</v>
      </c>
      <c r="H236" s="83">
        <v>0.31</v>
      </c>
      <c r="I236" s="26" t="s">
        <v>21</v>
      </c>
      <c r="J236" s="49">
        <f>C236*E236*H236</f>
        <v>1946.8</v>
      </c>
      <c r="K236" s="89" t="s">
        <v>45</v>
      </c>
    </row>
    <row r="237" spans="1:16" x14ac:dyDescent="0.25">
      <c r="A237" s="149"/>
      <c r="B237" s="149"/>
      <c r="C237" s="52"/>
      <c r="D237" s="294"/>
      <c r="E237" s="290"/>
      <c r="F237" s="294"/>
      <c r="G237" s="294"/>
      <c r="H237" s="289"/>
      <c r="I237" s="294"/>
      <c r="J237" s="49"/>
      <c r="K237" s="89"/>
    </row>
    <row r="238" spans="1:16" x14ac:dyDescent="0.25">
      <c r="A238" s="149"/>
      <c r="B238" s="149"/>
      <c r="C238" s="327" t="s">
        <v>166</v>
      </c>
      <c r="D238" s="319"/>
      <c r="E238" s="319"/>
      <c r="F238" s="319"/>
      <c r="G238" s="319"/>
      <c r="H238" s="319"/>
      <c r="I238" s="294">
        <f>100/10</f>
        <v>10</v>
      </c>
      <c r="J238" s="49" t="s">
        <v>149</v>
      </c>
      <c r="K238" s="89"/>
    </row>
    <row r="239" spans="1:16" x14ac:dyDescent="0.25">
      <c r="A239" s="149"/>
      <c r="B239" s="149"/>
      <c r="C239" s="52"/>
      <c r="D239" s="294"/>
      <c r="E239" s="290"/>
      <c r="F239" s="294"/>
      <c r="G239" s="294"/>
      <c r="H239" s="289"/>
      <c r="I239" s="294"/>
      <c r="J239" s="49"/>
      <c r="K239" s="89"/>
    </row>
    <row r="240" spans="1:16" x14ac:dyDescent="0.25">
      <c r="A240" s="149"/>
      <c r="B240" s="149"/>
      <c r="C240" s="327" t="s">
        <v>165</v>
      </c>
      <c r="D240" s="319"/>
      <c r="E240" s="319"/>
      <c r="F240" s="319"/>
      <c r="G240" s="294"/>
      <c r="H240" s="289">
        <f>H233/I238</f>
        <v>62.8</v>
      </c>
      <c r="I240" s="294"/>
      <c r="J240" s="49"/>
      <c r="K240" s="89"/>
    </row>
    <row r="241" spans="1:11" x14ac:dyDescent="0.25">
      <c r="A241" s="149"/>
      <c r="B241" s="149"/>
      <c r="C241" s="52"/>
      <c r="D241" s="294"/>
      <c r="E241" s="290"/>
      <c r="F241" s="294"/>
      <c r="G241" s="294"/>
      <c r="H241" s="289"/>
      <c r="I241" s="294"/>
      <c r="J241" s="49"/>
      <c r="K241" s="89"/>
    </row>
    <row r="242" spans="1:11" ht="18.75" customHeight="1" x14ac:dyDescent="0.25">
      <c r="A242" s="149"/>
      <c r="B242" s="149"/>
      <c r="C242" s="313" t="s">
        <v>137</v>
      </c>
      <c r="D242" s="314"/>
      <c r="E242" s="314"/>
      <c r="F242" s="314"/>
      <c r="G242" s="314"/>
      <c r="H242" s="237"/>
      <c r="I242" s="240"/>
      <c r="J242" s="49"/>
      <c r="K242" s="89"/>
    </row>
    <row r="243" spans="1:11" x14ac:dyDescent="0.25">
      <c r="A243" s="149"/>
      <c r="B243" s="149"/>
      <c r="C243" s="52">
        <v>4</v>
      </c>
      <c r="D243" s="240" t="s">
        <v>16</v>
      </c>
      <c r="E243" s="242">
        <f>H240</f>
        <v>62.8</v>
      </c>
      <c r="F243" s="240"/>
      <c r="G243" s="240" t="s">
        <v>16</v>
      </c>
      <c r="H243" s="237">
        <v>1</v>
      </c>
      <c r="I243" s="240" t="s">
        <v>21</v>
      </c>
      <c r="J243" s="49">
        <f>C243*E243*H243</f>
        <v>251.2</v>
      </c>
      <c r="K243" s="89" t="s">
        <v>45</v>
      </c>
    </row>
    <row r="244" spans="1:11" x14ac:dyDescent="0.25">
      <c r="A244" s="149"/>
      <c r="B244" s="149"/>
      <c r="C244" s="52"/>
      <c r="D244" s="26"/>
      <c r="E244" s="82"/>
      <c r="F244" s="26"/>
      <c r="G244" s="26"/>
      <c r="H244" s="83"/>
      <c r="I244" s="26"/>
      <c r="J244" s="49"/>
      <c r="K244" s="89"/>
    </row>
    <row r="245" spans="1:11" x14ac:dyDescent="0.25">
      <c r="A245" s="149"/>
      <c r="B245" s="149"/>
      <c r="C245" s="52"/>
      <c r="D245" s="26"/>
      <c r="E245" s="82"/>
      <c r="F245" s="26"/>
      <c r="G245" s="26"/>
      <c r="H245" s="26"/>
      <c r="I245" s="162" t="s">
        <v>99</v>
      </c>
      <c r="J245" s="298">
        <f>E228+J236+J243</f>
        <v>27298</v>
      </c>
      <c r="K245" s="266" t="s">
        <v>45</v>
      </c>
    </row>
    <row r="246" spans="1:11" x14ac:dyDescent="0.25">
      <c r="A246" s="149"/>
      <c r="B246" s="149"/>
      <c r="C246" s="52"/>
      <c r="D246" s="219"/>
      <c r="E246" s="218"/>
      <c r="F246" s="219"/>
      <c r="G246" s="219"/>
      <c r="H246" s="219"/>
      <c r="I246" s="219"/>
      <c r="J246" s="49"/>
      <c r="K246" s="89"/>
    </row>
    <row r="247" spans="1:11" x14ac:dyDescent="0.25">
      <c r="A247" s="149"/>
      <c r="B247" s="149"/>
      <c r="C247" s="52"/>
      <c r="D247" s="219"/>
      <c r="E247" s="218"/>
      <c r="F247" s="219"/>
      <c r="G247" s="219"/>
      <c r="H247" s="219"/>
      <c r="I247" s="219"/>
      <c r="J247" s="49"/>
      <c r="K247" s="89"/>
    </row>
    <row r="248" spans="1:11" x14ac:dyDescent="0.25">
      <c r="A248" s="149"/>
      <c r="B248" s="149"/>
      <c r="C248" s="52"/>
      <c r="D248" s="219"/>
      <c r="E248" s="218"/>
      <c r="F248" s="219"/>
      <c r="G248" s="219"/>
      <c r="H248" s="219"/>
      <c r="I248" s="219"/>
      <c r="J248" s="49"/>
      <c r="K248" s="89"/>
    </row>
    <row r="249" spans="1:11" ht="24" customHeight="1" x14ac:dyDescent="0.25">
      <c r="A249" s="149"/>
      <c r="B249" s="149"/>
      <c r="C249" s="52"/>
      <c r="D249" s="26"/>
      <c r="E249" s="82"/>
      <c r="F249" s="26"/>
      <c r="G249" s="328" t="s">
        <v>19</v>
      </c>
      <c r="H249" s="328"/>
      <c r="I249" s="26"/>
      <c r="J249" s="49">
        <f>J220+J245</f>
        <v>50682.6613</v>
      </c>
      <c r="K249" s="89" t="s">
        <v>45</v>
      </c>
    </row>
    <row r="250" spans="1:11" x14ac:dyDescent="0.25">
      <c r="A250" s="149"/>
      <c r="B250" s="149"/>
      <c r="C250" s="20"/>
      <c r="D250" s="21"/>
      <c r="E250" s="188"/>
      <c r="F250" s="21"/>
      <c r="G250" s="21"/>
      <c r="H250" s="21"/>
      <c r="I250" s="21"/>
      <c r="J250" s="173"/>
      <c r="K250" s="91"/>
    </row>
    <row r="251" spans="1:11" x14ac:dyDescent="0.25">
      <c r="A251" s="315" t="s">
        <v>130</v>
      </c>
      <c r="B251" s="329" t="s">
        <v>88</v>
      </c>
      <c r="C251" s="52"/>
      <c r="D251" s="26"/>
      <c r="E251" s="82"/>
      <c r="F251" s="26"/>
      <c r="G251" s="26"/>
      <c r="H251" s="26"/>
      <c r="I251" s="26"/>
      <c r="J251" s="177"/>
      <c r="K251" s="89"/>
    </row>
    <row r="252" spans="1:11" x14ac:dyDescent="0.25">
      <c r="A252" s="316"/>
      <c r="B252" s="330"/>
      <c r="C252" s="52"/>
      <c r="D252" s="26"/>
      <c r="E252" s="82"/>
      <c r="F252" s="26"/>
      <c r="G252" s="26"/>
      <c r="H252" s="26"/>
      <c r="I252" s="26"/>
      <c r="J252" s="177"/>
      <c r="K252" s="89"/>
    </row>
    <row r="253" spans="1:11" x14ac:dyDescent="0.25">
      <c r="A253" s="316"/>
      <c r="B253" s="330"/>
      <c r="C253" s="52"/>
      <c r="D253" s="26"/>
      <c r="E253" s="82"/>
      <c r="F253" s="26"/>
      <c r="G253" s="26"/>
      <c r="H253" s="26"/>
      <c r="I253" s="26"/>
      <c r="J253" s="177"/>
      <c r="K253" s="89"/>
    </row>
    <row r="254" spans="1:11" x14ac:dyDescent="0.25">
      <c r="A254" s="316"/>
      <c r="B254" s="330"/>
      <c r="C254" s="52"/>
      <c r="D254" s="26"/>
      <c r="E254" s="82"/>
      <c r="F254" s="26"/>
      <c r="G254" s="26"/>
      <c r="H254" s="26"/>
      <c r="I254" s="26"/>
      <c r="J254" s="177"/>
      <c r="K254" s="89"/>
    </row>
    <row r="255" spans="1:11" x14ac:dyDescent="0.25">
      <c r="A255" s="316"/>
      <c r="B255" s="330"/>
      <c r="C255" s="52"/>
      <c r="D255" s="26"/>
      <c r="E255" s="82"/>
      <c r="F255" s="26"/>
      <c r="G255" s="26"/>
      <c r="H255" s="26"/>
      <c r="I255" s="26"/>
      <c r="J255" s="177"/>
      <c r="K255" s="89"/>
    </row>
    <row r="256" spans="1:11" x14ac:dyDescent="0.25">
      <c r="A256" s="316"/>
      <c r="B256" s="330"/>
      <c r="C256" s="52"/>
      <c r="D256" s="26"/>
      <c r="E256" s="82"/>
      <c r="F256" s="26"/>
      <c r="G256" s="26"/>
      <c r="H256" s="26"/>
      <c r="I256" s="26"/>
      <c r="J256" s="177"/>
      <c r="K256" s="89"/>
    </row>
    <row r="257" spans="1:11" ht="166.5" customHeight="1" x14ac:dyDescent="0.25">
      <c r="A257" s="316"/>
      <c r="B257" s="330"/>
      <c r="C257" s="52"/>
      <c r="D257" s="26"/>
      <c r="E257" s="82"/>
      <c r="F257" s="26"/>
      <c r="G257" s="26"/>
      <c r="H257" s="26"/>
      <c r="I257" s="26"/>
      <c r="J257" s="177"/>
      <c r="K257" s="89"/>
    </row>
    <row r="258" spans="1:11" ht="19.5" customHeight="1" x14ac:dyDescent="0.25">
      <c r="A258" s="179"/>
      <c r="B258" s="180"/>
      <c r="C258" s="52"/>
      <c r="D258" s="26"/>
      <c r="E258" s="319" t="s">
        <v>91</v>
      </c>
      <c r="F258" s="319"/>
      <c r="G258" s="319"/>
      <c r="H258" s="319"/>
      <c r="I258" s="319"/>
      <c r="J258" s="177">
        <v>16308</v>
      </c>
      <c r="K258" s="89" t="s">
        <v>3</v>
      </c>
    </row>
    <row r="259" spans="1:11" x14ac:dyDescent="0.25">
      <c r="A259" s="149"/>
      <c r="B259" s="149"/>
      <c r="C259" s="52"/>
      <c r="D259" s="26"/>
      <c r="E259" s="82"/>
      <c r="F259" s="26"/>
      <c r="G259" s="26"/>
      <c r="H259" s="26"/>
      <c r="I259" s="26"/>
      <c r="J259" s="177"/>
      <c r="K259" s="89"/>
    </row>
    <row r="260" spans="1:11" x14ac:dyDescent="0.25">
      <c r="A260" s="149"/>
      <c r="B260" s="149"/>
      <c r="C260" s="20"/>
      <c r="D260" s="21"/>
      <c r="E260" s="85"/>
      <c r="F260" s="21"/>
      <c r="G260" s="21"/>
      <c r="H260" s="21"/>
      <c r="I260" s="21"/>
      <c r="J260" s="178"/>
      <c r="K260" s="91"/>
    </row>
    <row r="261" spans="1:11" x14ac:dyDescent="0.25">
      <c r="A261" s="315" t="s">
        <v>131</v>
      </c>
      <c r="B261" s="317" t="s">
        <v>95</v>
      </c>
      <c r="C261" s="52"/>
      <c r="D261" s="26"/>
      <c r="E261" s="82"/>
      <c r="F261" s="26"/>
      <c r="G261" s="26"/>
      <c r="H261" s="26"/>
      <c r="I261" s="26"/>
      <c r="J261" s="177"/>
      <c r="K261" s="89"/>
    </row>
    <row r="262" spans="1:11" x14ac:dyDescent="0.25">
      <c r="A262" s="316"/>
      <c r="B262" s="318"/>
      <c r="C262" s="52"/>
      <c r="D262" s="26"/>
      <c r="E262" s="82"/>
      <c r="F262" s="26"/>
      <c r="G262" s="26"/>
      <c r="H262" s="26"/>
      <c r="I262" s="26"/>
      <c r="J262" s="177"/>
      <c r="K262" s="89"/>
    </row>
    <row r="263" spans="1:11" x14ac:dyDescent="0.25">
      <c r="A263" s="316"/>
      <c r="B263" s="318"/>
      <c r="C263" s="52"/>
      <c r="D263" s="26"/>
      <c r="E263" s="82"/>
      <c r="F263" s="26"/>
      <c r="G263" s="26"/>
      <c r="H263" s="26"/>
      <c r="I263" s="26"/>
      <c r="J263" s="177"/>
      <c r="K263" s="89"/>
    </row>
    <row r="264" spans="1:11" x14ac:dyDescent="0.25">
      <c r="A264" s="316"/>
      <c r="B264" s="318"/>
      <c r="C264" s="52"/>
      <c r="D264" s="26"/>
      <c r="E264" s="82"/>
      <c r="F264" s="26"/>
      <c r="G264" s="26"/>
      <c r="H264" s="26"/>
      <c r="I264" s="26"/>
      <c r="J264" s="177"/>
      <c r="K264" s="89"/>
    </row>
    <row r="265" spans="1:11" x14ac:dyDescent="0.25">
      <c r="A265" s="316"/>
      <c r="B265" s="318"/>
      <c r="C265" s="52"/>
      <c r="D265" s="26"/>
      <c r="E265" s="82"/>
      <c r="F265" s="26"/>
      <c r="G265" s="26"/>
      <c r="H265" s="26"/>
      <c r="I265" s="26"/>
      <c r="J265" s="177"/>
      <c r="K265" s="89"/>
    </row>
    <row r="266" spans="1:11" x14ac:dyDescent="0.25">
      <c r="A266" s="316"/>
      <c r="B266" s="318"/>
      <c r="C266" s="52"/>
      <c r="D266" s="26"/>
      <c r="E266" s="82"/>
      <c r="F266" s="26"/>
      <c r="G266" s="26"/>
      <c r="H266" s="26"/>
      <c r="I266" s="26"/>
      <c r="J266" s="177"/>
      <c r="K266" s="89"/>
    </row>
    <row r="267" spans="1:11" ht="309" customHeight="1" x14ac:dyDescent="0.25">
      <c r="A267" s="316"/>
      <c r="B267" s="318"/>
      <c r="C267" s="52"/>
      <c r="D267" s="26"/>
      <c r="E267" s="82"/>
      <c r="F267" s="26"/>
      <c r="G267" s="26"/>
      <c r="H267" s="26"/>
      <c r="I267" s="26"/>
      <c r="J267" s="177"/>
      <c r="K267" s="89"/>
    </row>
    <row r="268" spans="1:11" ht="24" x14ac:dyDescent="0.25">
      <c r="A268" s="182" t="s">
        <v>134</v>
      </c>
      <c r="B268" s="183" t="s">
        <v>94</v>
      </c>
      <c r="C268" s="52"/>
      <c r="D268" s="26"/>
      <c r="E268" s="319"/>
      <c r="F268" s="319"/>
      <c r="G268" s="319"/>
      <c r="H268" s="319"/>
      <c r="I268" s="319"/>
      <c r="J268" s="177"/>
      <c r="K268" s="89"/>
    </row>
    <row r="269" spans="1:11" ht="36" customHeight="1" x14ac:dyDescent="0.25">
      <c r="A269" s="158"/>
      <c r="B269" s="158"/>
      <c r="C269" s="20"/>
      <c r="D269" s="21"/>
      <c r="E269" s="320" t="s">
        <v>96</v>
      </c>
      <c r="F269" s="320"/>
      <c r="G269" s="320"/>
      <c r="H269" s="320"/>
      <c r="I269" s="21"/>
      <c r="J269" s="186">
        <v>2</v>
      </c>
      <c r="K269" s="91" t="s">
        <v>18</v>
      </c>
    </row>
    <row r="270" spans="1:11" ht="17.25" customHeight="1" x14ac:dyDescent="0.25">
      <c r="A270" s="324" t="s">
        <v>132</v>
      </c>
      <c r="B270" s="321" t="s">
        <v>98</v>
      </c>
      <c r="C270" s="25"/>
      <c r="D270" s="24"/>
      <c r="E270" s="81"/>
      <c r="F270" s="24"/>
      <c r="G270" s="24"/>
      <c r="H270" s="24"/>
      <c r="I270" s="24"/>
      <c r="J270" s="187"/>
      <c r="K270" s="88"/>
    </row>
    <row r="271" spans="1:11" x14ac:dyDescent="0.25">
      <c r="A271" s="325"/>
      <c r="B271" s="322"/>
      <c r="C271" s="52"/>
      <c r="D271" s="26"/>
      <c r="E271" s="82"/>
      <c r="F271" s="26"/>
      <c r="G271" s="26"/>
      <c r="H271" s="26"/>
      <c r="I271" s="26"/>
      <c r="J271" s="49"/>
      <c r="K271" s="89"/>
    </row>
    <row r="272" spans="1:11" x14ac:dyDescent="0.25">
      <c r="A272" s="325"/>
      <c r="B272" s="322"/>
      <c r="C272" s="52" t="s">
        <v>46</v>
      </c>
      <c r="D272" s="26"/>
      <c r="E272" s="82"/>
      <c r="F272" s="26"/>
      <c r="G272" s="26"/>
      <c r="H272" s="26"/>
      <c r="I272" s="26"/>
      <c r="J272" s="49"/>
      <c r="K272" s="89"/>
    </row>
    <row r="273" spans="1:12" x14ac:dyDescent="0.25">
      <c r="A273" s="325"/>
      <c r="B273" s="322"/>
      <c r="C273">
        <v>1</v>
      </c>
      <c r="D273" s="26"/>
      <c r="E273" s="82">
        <v>962</v>
      </c>
      <c r="F273" s="26"/>
      <c r="G273" s="26"/>
      <c r="H273" s="83">
        <v>50</v>
      </c>
      <c r="I273" s="26" t="s">
        <v>21</v>
      </c>
      <c r="J273" s="49">
        <f>C273*E273*H273</f>
        <v>48100</v>
      </c>
      <c r="K273" s="89" t="s">
        <v>45</v>
      </c>
    </row>
    <row r="274" spans="1:12" x14ac:dyDescent="0.25">
      <c r="A274" s="326"/>
      <c r="B274" s="323"/>
      <c r="C274" s="20"/>
      <c r="D274" s="21"/>
      <c r="E274" s="85"/>
      <c r="F274" s="21"/>
      <c r="G274" s="21"/>
      <c r="H274" s="21"/>
      <c r="I274" s="21"/>
      <c r="J274" s="173"/>
      <c r="K274" s="91"/>
    </row>
    <row r="275" spans="1:12" ht="15" customHeight="1" x14ac:dyDescent="0.25">
      <c r="A275" s="324" t="s">
        <v>133</v>
      </c>
      <c r="B275" s="321" t="s">
        <v>112</v>
      </c>
      <c r="C275" s="25"/>
      <c r="D275" s="24"/>
      <c r="E275" s="230"/>
      <c r="F275" s="24"/>
      <c r="G275" s="24"/>
      <c r="H275" s="24"/>
      <c r="I275" s="24"/>
      <c r="J275" s="187"/>
      <c r="K275" s="88"/>
    </row>
    <row r="276" spans="1:12" x14ac:dyDescent="0.25">
      <c r="A276" s="325"/>
      <c r="B276" s="322"/>
      <c r="C276" s="52"/>
      <c r="D276" s="223"/>
      <c r="E276" s="224"/>
      <c r="F276" s="223"/>
      <c r="G276" s="223"/>
      <c r="H276" s="223"/>
      <c r="I276" s="223"/>
      <c r="J276" s="49"/>
      <c r="K276" s="89"/>
    </row>
    <row r="277" spans="1:12" ht="31.5" customHeight="1" x14ac:dyDescent="0.25">
      <c r="A277" s="325"/>
      <c r="B277" s="322"/>
      <c r="C277" s="52"/>
      <c r="D277" s="223"/>
      <c r="E277" s="224"/>
      <c r="F277" s="223"/>
      <c r="G277" s="223"/>
      <c r="H277" s="223"/>
      <c r="I277" s="223"/>
      <c r="J277" s="49"/>
      <c r="K277" s="89"/>
    </row>
    <row r="278" spans="1:12" ht="24" customHeight="1" x14ac:dyDescent="0.25">
      <c r="A278" s="200"/>
      <c r="B278" s="200"/>
      <c r="D278" s="223"/>
      <c r="E278" s="314" t="s">
        <v>196</v>
      </c>
      <c r="F278" s="314"/>
      <c r="G278" s="314"/>
      <c r="H278" s="314"/>
      <c r="I278" s="223"/>
      <c r="J278" s="49">
        <v>2</v>
      </c>
      <c r="K278" s="89" t="s">
        <v>149</v>
      </c>
    </row>
    <row r="279" spans="1:12" x14ac:dyDescent="0.25">
      <c r="A279" s="200" t="s">
        <v>113</v>
      </c>
      <c r="B279" s="200" t="s">
        <v>114</v>
      </c>
      <c r="C279" s="52"/>
      <c r="D279" s="223"/>
      <c r="E279" s="224"/>
      <c r="F279" s="223"/>
      <c r="G279" s="223"/>
      <c r="H279" s="226"/>
      <c r="I279" s="223"/>
      <c r="J279" s="49"/>
      <c r="K279" s="89"/>
    </row>
    <row r="280" spans="1:12" x14ac:dyDescent="0.25">
      <c r="A280" s="200"/>
      <c r="B280" s="200"/>
      <c r="C280" s="52"/>
      <c r="D280" s="223"/>
      <c r="E280" s="224"/>
      <c r="F280" s="223"/>
      <c r="G280" s="223"/>
      <c r="H280" s="223"/>
      <c r="I280" s="223"/>
      <c r="J280" s="49"/>
      <c r="K280" s="89"/>
    </row>
    <row r="281" spans="1:12" x14ac:dyDescent="0.25">
      <c r="A281" s="27"/>
      <c r="B281" s="27"/>
      <c r="C281" s="20"/>
      <c r="D281" s="21"/>
      <c r="E281" s="231"/>
      <c r="F281" s="21"/>
      <c r="G281" s="21"/>
      <c r="H281" s="21"/>
      <c r="I281" s="21"/>
      <c r="J281" s="173"/>
      <c r="K281" s="91"/>
    </row>
    <row r="282" spans="1:12" ht="18.75" customHeight="1" x14ac:dyDescent="0.25">
      <c r="A282" s="312" t="s">
        <v>138</v>
      </c>
      <c r="B282" s="372" t="s">
        <v>105</v>
      </c>
      <c r="C282" s="202"/>
      <c r="D282" s="31"/>
      <c r="E282" s="31"/>
      <c r="F282" s="32"/>
      <c r="G282" s="32"/>
      <c r="H282" s="32"/>
      <c r="I282" s="32"/>
      <c r="J282" s="209"/>
      <c r="K282" s="197"/>
      <c r="L282" s="149"/>
    </row>
    <row r="283" spans="1:12" ht="18.75" customHeight="1" x14ac:dyDescent="0.25">
      <c r="A283" s="312"/>
      <c r="B283" s="372"/>
      <c r="C283" s="202"/>
      <c r="D283" s="31"/>
      <c r="E283" s="31"/>
      <c r="F283" s="32"/>
      <c r="G283" s="32"/>
      <c r="H283" s="32"/>
      <c r="I283" s="32"/>
      <c r="J283" s="209"/>
      <c r="K283" s="197"/>
      <c r="L283" s="149"/>
    </row>
    <row r="284" spans="1:12" ht="18.75" customHeight="1" x14ac:dyDescent="0.25">
      <c r="A284" s="200"/>
      <c r="B284" s="372"/>
      <c r="C284" s="202"/>
      <c r="D284" s="31"/>
      <c r="E284" s="31"/>
      <c r="F284" s="32"/>
      <c r="G284" s="32"/>
      <c r="H284" s="32"/>
      <c r="I284" s="32"/>
      <c r="J284" s="209"/>
      <c r="K284" s="197"/>
      <c r="L284" s="149"/>
    </row>
    <row r="285" spans="1:12" ht="18.75" customHeight="1" x14ac:dyDescent="0.25">
      <c r="A285" s="200"/>
      <c r="B285" s="372"/>
      <c r="C285" s="202"/>
      <c r="D285" s="31"/>
      <c r="E285" s="31"/>
      <c r="F285" s="32"/>
      <c r="G285" s="32"/>
      <c r="H285" s="32"/>
      <c r="I285" s="32"/>
      <c r="J285" s="209"/>
      <c r="K285" s="197"/>
      <c r="L285" s="149"/>
    </row>
    <row r="286" spans="1:12" ht="18.75" customHeight="1" x14ac:dyDescent="0.25">
      <c r="A286" s="200"/>
      <c r="B286" s="372"/>
      <c r="C286" s="202"/>
      <c r="D286" s="31"/>
      <c r="E286" s="31"/>
      <c r="F286" s="32"/>
      <c r="G286" s="32"/>
      <c r="H286" s="32"/>
      <c r="I286" s="32"/>
      <c r="J286" s="209"/>
      <c r="K286" s="197"/>
      <c r="L286" s="149"/>
    </row>
    <row r="287" spans="1:12" ht="18.75" customHeight="1" x14ac:dyDescent="0.25">
      <c r="A287" s="200"/>
      <c r="B287" s="372"/>
      <c r="C287" s="202"/>
      <c r="D287" s="31"/>
      <c r="E287" s="31"/>
      <c r="F287" s="32"/>
      <c r="G287" s="32"/>
      <c r="H287" s="32"/>
      <c r="I287" s="32"/>
      <c r="J287" s="209"/>
      <c r="K287" s="197"/>
      <c r="L287" s="149"/>
    </row>
    <row r="288" spans="1:12" ht="18.75" customHeight="1" x14ac:dyDescent="0.25">
      <c r="A288" s="200"/>
      <c r="B288" s="372"/>
      <c r="C288" s="202"/>
      <c r="D288" s="31"/>
      <c r="E288" s="31"/>
      <c r="F288" s="32"/>
      <c r="G288" s="32"/>
      <c r="H288" s="32"/>
      <c r="I288" s="32"/>
      <c r="J288" s="209"/>
      <c r="K288" s="197"/>
      <c r="L288" s="149"/>
    </row>
    <row r="289" spans="1:12" ht="18.75" customHeight="1" x14ac:dyDescent="0.25">
      <c r="A289" s="200"/>
      <c r="B289" s="372"/>
      <c r="C289" s="202"/>
      <c r="D289" s="31"/>
      <c r="E289" s="31"/>
      <c r="F289" s="32"/>
      <c r="G289" s="32"/>
      <c r="H289" s="32"/>
      <c r="I289" s="32"/>
      <c r="J289" s="209"/>
      <c r="K289" s="197"/>
      <c r="L289" s="149"/>
    </row>
    <row r="290" spans="1:12" ht="18.75" customHeight="1" x14ac:dyDescent="0.25">
      <c r="A290" s="200"/>
      <c r="B290" s="372"/>
      <c r="C290" s="202"/>
      <c r="D290" s="31"/>
      <c r="E290" s="31"/>
      <c r="F290" s="32"/>
      <c r="G290" s="32"/>
      <c r="H290" s="32"/>
      <c r="I290" s="32"/>
      <c r="J290" s="209"/>
      <c r="K290" s="197"/>
      <c r="L290" s="149"/>
    </row>
    <row r="291" spans="1:12" ht="18.75" customHeight="1" x14ac:dyDescent="0.25">
      <c r="A291" s="200"/>
      <c r="B291" s="372"/>
      <c r="C291" s="202"/>
      <c r="D291" s="31"/>
      <c r="E291" s="31"/>
      <c r="F291" s="32"/>
      <c r="G291" s="32"/>
      <c r="H291" s="32"/>
      <c r="I291" s="32"/>
      <c r="J291" s="209"/>
      <c r="K291" s="197"/>
      <c r="L291" s="149"/>
    </row>
    <row r="292" spans="1:12" ht="18.75" customHeight="1" x14ac:dyDescent="0.25">
      <c r="A292" s="200"/>
      <c r="B292" s="372"/>
      <c r="C292" s="202"/>
      <c r="D292" s="31"/>
      <c r="E292" s="31"/>
      <c r="F292" s="32"/>
      <c r="G292" s="32"/>
      <c r="H292" s="32"/>
      <c r="I292" s="32"/>
      <c r="J292" s="209"/>
      <c r="K292" s="197"/>
      <c r="L292" s="149"/>
    </row>
    <row r="293" spans="1:12" ht="175.5" customHeight="1" x14ac:dyDescent="0.25">
      <c r="A293" s="200"/>
      <c r="B293" s="372"/>
      <c r="C293" s="202"/>
      <c r="D293" s="31"/>
      <c r="E293" s="31"/>
      <c r="F293" s="32"/>
      <c r="G293" s="32"/>
      <c r="H293" s="32"/>
      <c r="I293" s="32"/>
      <c r="J293" s="209"/>
      <c r="K293" s="197"/>
      <c r="L293" s="149"/>
    </row>
    <row r="294" spans="1:12" ht="18.75" customHeight="1" x14ac:dyDescent="0.25">
      <c r="A294" s="200"/>
      <c r="B294" s="201"/>
      <c r="C294" s="373" t="s">
        <v>104</v>
      </c>
      <c r="D294" s="374"/>
      <c r="E294" s="374"/>
      <c r="F294" s="374"/>
      <c r="G294" s="32"/>
      <c r="H294" s="32"/>
      <c r="I294" s="32"/>
      <c r="J294" s="209"/>
      <c r="K294" s="197"/>
      <c r="L294" s="149"/>
    </row>
    <row r="295" spans="1:12" ht="18.75" customHeight="1" x14ac:dyDescent="0.25">
      <c r="A295" s="200" t="s">
        <v>182</v>
      </c>
      <c r="B295" s="372" t="s">
        <v>159</v>
      </c>
      <c r="C295" s="202"/>
      <c r="D295" s="31"/>
      <c r="E295" s="31"/>
      <c r="F295" s="32"/>
      <c r="G295" s="32"/>
      <c r="H295" s="32"/>
      <c r="I295" s="32"/>
      <c r="J295" s="209"/>
      <c r="K295" s="197"/>
      <c r="L295" s="149"/>
    </row>
    <row r="296" spans="1:12" ht="69" customHeight="1" x14ac:dyDescent="0.25">
      <c r="A296" s="200"/>
      <c r="B296" s="372"/>
      <c r="C296" s="202"/>
      <c r="D296" s="31"/>
      <c r="E296" s="31"/>
      <c r="F296" s="32"/>
      <c r="G296" s="32"/>
      <c r="H296" s="32"/>
      <c r="I296" s="32"/>
      <c r="J296" s="209"/>
      <c r="K296" s="197"/>
      <c r="L296" s="149"/>
    </row>
    <row r="297" spans="1:12" ht="21.75" customHeight="1" x14ac:dyDescent="0.25">
      <c r="A297" s="200"/>
      <c r="B297" s="206"/>
      <c r="C297" s="202">
        <v>2</v>
      </c>
      <c r="D297" s="31"/>
      <c r="E297" s="31">
        <v>3</v>
      </c>
      <c r="F297" s="32"/>
      <c r="G297" s="32"/>
      <c r="H297" s="32">
        <v>962</v>
      </c>
      <c r="I297" s="32" t="s">
        <v>21</v>
      </c>
      <c r="J297" s="209">
        <f>C297*E297*H297</f>
        <v>5772</v>
      </c>
      <c r="K297" s="197" t="s">
        <v>18</v>
      </c>
      <c r="L297" s="149"/>
    </row>
    <row r="298" spans="1:12" x14ac:dyDescent="0.25">
      <c r="A298" s="27"/>
      <c r="B298" s="203"/>
      <c r="C298" s="204"/>
      <c r="D298" s="198"/>
      <c r="E298" s="198"/>
      <c r="F298" s="54"/>
      <c r="G298" s="54"/>
      <c r="H298" s="54"/>
      <c r="I298" s="54"/>
      <c r="J298" s="211"/>
      <c r="K298" s="199"/>
      <c r="L298" s="149"/>
    </row>
    <row r="299" spans="1:12" ht="132" x14ac:dyDescent="0.25">
      <c r="A299" s="311" t="s">
        <v>173</v>
      </c>
      <c r="B299" s="212" t="s">
        <v>174</v>
      </c>
      <c r="C299" s="253"/>
      <c r="D299" s="31"/>
      <c r="E299" s="31"/>
      <c r="F299" s="221"/>
      <c r="G299" s="221"/>
      <c r="H299" s="221"/>
      <c r="I299" s="221"/>
      <c r="J299" s="205"/>
      <c r="K299" s="28"/>
      <c r="L299" s="149"/>
    </row>
    <row r="300" spans="1:12" x14ac:dyDescent="0.25">
      <c r="A300" s="312"/>
      <c r="B300" s="23"/>
      <c r="C300" s="253"/>
      <c r="D300" s="31"/>
      <c r="E300" s="31"/>
      <c r="F300" s="221"/>
      <c r="G300" s="221"/>
      <c r="H300" s="221"/>
      <c r="I300" s="221"/>
      <c r="J300" s="205"/>
      <c r="K300" s="28"/>
      <c r="L300" s="149"/>
    </row>
    <row r="301" spans="1:12" ht="24" x14ac:dyDescent="0.25">
      <c r="A301" s="109" t="s">
        <v>139</v>
      </c>
      <c r="B301" s="109" t="s">
        <v>140</v>
      </c>
      <c r="C301" s="255">
        <v>962</v>
      </c>
      <c r="D301" s="256"/>
      <c r="E301" s="256">
        <v>0.5</v>
      </c>
      <c r="F301" s="256">
        <v>0.2</v>
      </c>
      <c r="G301" s="256"/>
      <c r="H301" s="256">
        <v>0.15</v>
      </c>
      <c r="I301" s="248" t="s">
        <v>21</v>
      </c>
      <c r="J301" s="257">
        <f>C301*E301*F301*H301</f>
        <v>14.43</v>
      </c>
      <c r="K301" s="256" t="s">
        <v>3</v>
      </c>
      <c r="L301" s="149"/>
    </row>
    <row r="302" spans="1:12" x14ac:dyDescent="0.25">
      <c r="A302" s="28"/>
      <c r="B302" s="29"/>
      <c r="C302" s="30"/>
      <c r="D302" s="31"/>
      <c r="E302" s="31"/>
      <c r="F302" s="213"/>
      <c r="G302" s="213"/>
      <c r="H302" s="213"/>
      <c r="I302" s="213"/>
      <c r="J302" s="31"/>
      <c r="K302" s="28"/>
    </row>
    <row r="303" spans="1:12" x14ac:dyDescent="0.25">
      <c r="A303" s="28"/>
      <c r="B303" s="29"/>
      <c r="C303" s="30"/>
      <c r="D303" s="31"/>
      <c r="E303" s="31"/>
      <c r="F303" s="213"/>
      <c r="G303" s="213"/>
      <c r="H303" s="213"/>
      <c r="I303" s="213"/>
      <c r="J303" s="31"/>
      <c r="K303" s="28"/>
    </row>
    <row r="304" spans="1:12" x14ac:dyDescent="0.25">
      <c r="A304" s="28"/>
      <c r="B304" s="29"/>
      <c r="C304" s="30"/>
      <c r="D304" s="31"/>
      <c r="E304" s="31"/>
      <c r="F304" s="213"/>
      <c r="G304" s="213"/>
      <c r="H304" s="213"/>
      <c r="I304" s="213"/>
      <c r="J304" s="31"/>
      <c r="K304" s="28"/>
    </row>
    <row r="305" spans="1:11" x14ac:dyDescent="0.25">
      <c r="A305" s="28"/>
      <c r="B305" s="29"/>
      <c r="C305" s="30"/>
      <c r="D305" s="31"/>
      <c r="E305" s="31"/>
      <c r="F305" s="213"/>
      <c r="G305" s="213"/>
      <c r="H305" s="213"/>
      <c r="I305" s="213"/>
      <c r="J305" s="31"/>
      <c r="K305" s="28"/>
    </row>
    <row r="306" spans="1:11" x14ac:dyDescent="0.25">
      <c r="A306" s="28"/>
      <c r="B306" s="29"/>
      <c r="C306" s="30"/>
      <c r="D306" s="31"/>
      <c r="E306" s="31"/>
      <c r="F306" s="213"/>
      <c r="G306" s="213"/>
      <c r="H306" s="213"/>
      <c r="I306" s="213"/>
      <c r="J306" s="31"/>
      <c r="K306" s="28"/>
    </row>
    <row r="307" spans="1:11" x14ac:dyDescent="0.25">
      <c r="A307" s="28"/>
      <c r="B307" s="29"/>
      <c r="C307" s="30"/>
      <c r="D307" s="31"/>
      <c r="E307" s="31"/>
      <c r="F307" s="213"/>
      <c r="G307" s="213"/>
      <c r="H307" s="213"/>
      <c r="I307" s="213"/>
      <c r="J307" s="31"/>
      <c r="K307" s="28"/>
    </row>
    <row r="308" spans="1:11" x14ac:dyDescent="0.25">
      <c r="A308" s="28"/>
      <c r="B308" s="29"/>
      <c r="C308" s="30"/>
      <c r="D308" s="31"/>
      <c r="E308" s="31"/>
      <c r="F308" s="213"/>
      <c r="G308" s="213"/>
      <c r="H308" s="213"/>
      <c r="I308" s="213"/>
      <c r="J308" s="31"/>
      <c r="K308" s="28"/>
    </row>
    <row r="309" spans="1:11" x14ac:dyDescent="0.25">
      <c r="A309" s="28"/>
      <c r="B309" s="29"/>
      <c r="C309" s="30"/>
      <c r="D309" s="31"/>
      <c r="E309" s="31"/>
      <c r="F309" s="213"/>
      <c r="G309" s="213"/>
      <c r="H309" s="213"/>
      <c r="I309" s="213"/>
      <c r="J309" s="31"/>
      <c r="K309" s="28"/>
    </row>
    <row r="310" spans="1:11" x14ac:dyDescent="0.25">
      <c r="A310" s="28"/>
      <c r="B310" s="29"/>
      <c r="C310" s="30"/>
      <c r="D310" s="31"/>
      <c r="E310" s="31"/>
      <c r="F310" s="213"/>
      <c r="G310" s="213"/>
      <c r="H310" s="213"/>
      <c r="I310" s="213"/>
      <c r="J310" s="31"/>
      <c r="K310" s="28"/>
    </row>
    <row r="311" spans="1:11" x14ac:dyDescent="0.25">
      <c r="A311" s="28"/>
      <c r="B311" s="29"/>
      <c r="C311" s="30"/>
      <c r="D311" s="31"/>
      <c r="E311" s="31"/>
      <c r="F311" s="213"/>
      <c r="G311" s="213"/>
      <c r="H311" s="213"/>
      <c r="I311" s="213"/>
      <c r="J311" s="31"/>
      <c r="K311" s="28"/>
    </row>
    <row r="312" spans="1:11" x14ac:dyDescent="0.25">
      <c r="A312" s="28"/>
      <c r="B312" s="29"/>
      <c r="C312" s="30"/>
      <c r="D312" s="31"/>
      <c r="E312" s="31"/>
      <c r="F312" s="213"/>
      <c r="G312" s="213"/>
      <c r="H312" s="213"/>
      <c r="I312" s="213"/>
      <c r="J312" s="31"/>
      <c r="K312" s="28"/>
    </row>
    <row r="313" spans="1:11" x14ac:dyDescent="0.25">
      <c r="A313" s="28"/>
      <c r="B313" s="29"/>
      <c r="C313" s="30"/>
      <c r="D313" s="31"/>
      <c r="E313" s="31"/>
      <c r="F313" s="213"/>
      <c r="G313" s="213"/>
      <c r="H313" s="213"/>
      <c r="I313" s="213"/>
      <c r="J313" s="31"/>
      <c r="K313" s="28"/>
    </row>
    <row r="314" spans="1:11" x14ac:dyDescent="0.25">
      <c r="A314" s="28"/>
      <c r="B314" s="29"/>
      <c r="C314" s="30"/>
      <c r="D314" s="31"/>
      <c r="E314" s="31"/>
      <c r="F314" s="213"/>
      <c r="G314" s="213"/>
      <c r="H314" s="213"/>
      <c r="I314" s="213"/>
      <c r="J314" s="31"/>
      <c r="K314" s="28"/>
    </row>
    <row r="315" spans="1:11" x14ac:dyDescent="0.25">
      <c r="A315" s="28"/>
      <c r="B315" s="29"/>
      <c r="C315" s="30"/>
      <c r="D315" s="31"/>
      <c r="E315" s="31"/>
      <c r="F315" s="213"/>
      <c r="G315" s="213"/>
      <c r="H315" s="213"/>
      <c r="I315" s="213"/>
      <c r="J315" s="31"/>
      <c r="K315" s="28"/>
    </row>
    <row r="316" spans="1:11" x14ac:dyDescent="0.25">
      <c r="A316" s="28"/>
      <c r="B316" s="29"/>
      <c r="C316" s="30"/>
      <c r="D316" s="31"/>
      <c r="E316" s="31"/>
      <c r="F316" s="213"/>
      <c r="G316" s="213"/>
      <c r="H316" s="213"/>
      <c r="I316" s="213"/>
      <c r="J316" s="31"/>
      <c r="K316" s="28"/>
    </row>
    <row r="317" spans="1:11" x14ac:dyDescent="0.25">
      <c r="A317" s="28"/>
      <c r="B317" s="29"/>
      <c r="C317" s="30"/>
      <c r="D317" s="31"/>
      <c r="E317" s="31"/>
      <c r="F317" s="213"/>
      <c r="G317" s="213"/>
      <c r="H317" s="213"/>
      <c r="I317" s="213"/>
      <c r="J317" s="31"/>
      <c r="K317" s="28"/>
    </row>
    <row r="318" spans="1:11" x14ac:dyDescent="0.25">
      <c r="A318" s="28"/>
      <c r="B318" s="29"/>
      <c r="C318" s="30"/>
      <c r="D318" s="31"/>
      <c r="E318" s="31"/>
      <c r="F318" s="213"/>
      <c r="G318" s="213"/>
      <c r="H318" s="213"/>
      <c r="I318" s="213"/>
      <c r="J318" s="31"/>
      <c r="K318" s="28"/>
    </row>
    <row r="319" spans="1:11" x14ac:dyDescent="0.25">
      <c r="A319" s="28"/>
      <c r="B319" s="29"/>
      <c r="C319" s="30"/>
      <c r="D319" s="31"/>
      <c r="E319" s="31"/>
      <c r="F319" s="213"/>
      <c r="G319" s="213"/>
      <c r="H319" s="213"/>
      <c r="I319" s="213"/>
      <c r="J319" s="31"/>
      <c r="K319" s="28"/>
    </row>
    <row r="320" spans="1:11" x14ac:dyDescent="0.25">
      <c r="A320" s="28"/>
      <c r="B320" s="29"/>
      <c r="C320" s="30"/>
      <c r="D320" s="31"/>
      <c r="E320" s="31"/>
      <c r="F320" s="213"/>
      <c r="G320" s="213"/>
      <c r="H320" s="213"/>
      <c r="I320" s="213"/>
      <c r="J320" s="31"/>
      <c r="K320" s="28"/>
    </row>
    <row r="321" spans="1:11" x14ac:dyDescent="0.25">
      <c r="A321" s="28"/>
      <c r="B321" s="29"/>
      <c r="C321" s="30"/>
      <c r="D321" s="31"/>
      <c r="E321" s="31"/>
      <c r="F321" s="213"/>
      <c r="G321" s="213"/>
      <c r="H321" s="213"/>
      <c r="I321" s="213"/>
      <c r="J321" s="31"/>
      <c r="K321" s="28"/>
    </row>
    <row r="322" spans="1:11" x14ac:dyDescent="0.25">
      <c r="A322" s="28"/>
      <c r="B322" s="29"/>
      <c r="C322" s="30"/>
      <c r="D322" s="31"/>
      <c r="E322" s="31"/>
      <c r="F322" s="213"/>
      <c r="G322" s="213"/>
      <c r="H322" s="213"/>
      <c r="I322" s="213"/>
      <c r="J322" s="31"/>
      <c r="K322" s="28"/>
    </row>
    <row r="323" spans="1:11" x14ac:dyDescent="0.25">
      <c r="A323" s="28"/>
      <c r="B323" s="29"/>
      <c r="C323" s="30"/>
      <c r="D323" s="31"/>
      <c r="E323" s="31"/>
      <c r="F323" s="213"/>
      <c r="G323" s="213"/>
      <c r="H323" s="213"/>
      <c r="I323" s="213"/>
      <c r="J323" s="31"/>
      <c r="K323" s="28"/>
    </row>
    <row r="324" spans="1:11" x14ac:dyDescent="0.25">
      <c r="A324" s="28"/>
      <c r="B324" s="29"/>
      <c r="C324" s="30"/>
      <c r="D324" s="31"/>
      <c r="E324" s="31"/>
      <c r="F324" s="213"/>
      <c r="G324" s="213"/>
      <c r="H324" s="213"/>
      <c r="I324" s="213"/>
      <c r="J324" s="31"/>
      <c r="K324" s="28"/>
    </row>
    <row r="325" spans="1:11" x14ac:dyDescent="0.25">
      <c r="A325" s="28"/>
      <c r="B325" s="29"/>
      <c r="C325" s="30"/>
      <c r="D325" s="31"/>
      <c r="E325" s="31"/>
      <c r="F325" s="213"/>
      <c r="G325" s="213"/>
      <c r="H325" s="213"/>
      <c r="I325" s="213"/>
      <c r="J325" s="31"/>
      <c r="K325" s="28"/>
    </row>
    <row r="326" spans="1:11" x14ac:dyDescent="0.25">
      <c r="A326" s="28"/>
      <c r="B326" s="29"/>
      <c r="C326" s="30"/>
      <c r="D326" s="31"/>
      <c r="E326" s="31"/>
      <c r="F326" s="32"/>
      <c r="G326" s="32"/>
      <c r="H326" s="32"/>
      <c r="I326" s="32"/>
      <c r="J326" s="31"/>
      <c r="K326" s="28"/>
    </row>
    <row r="327" spans="1:11" x14ac:dyDescent="0.25">
      <c r="A327" s="15"/>
      <c r="B327" s="15"/>
      <c r="C327" s="16"/>
      <c r="D327" s="17"/>
      <c r="E327" s="17"/>
      <c r="F327" s="17"/>
      <c r="G327" s="17"/>
      <c r="H327" s="17"/>
      <c r="I327" s="17"/>
      <c r="J327" s="31"/>
      <c r="K327" s="28"/>
    </row>
    <row r="328" spans="1:11" x14ac:dyDescent="0.25">
      <c r="A328" s="15"/>
      <c r="B328" s="15"/>
      <c r="C328" s="16"/>
      <c r="D328" s="17"/>
      <c r="E328" s="17"/>
      <c r="F328" s="17"/>
      <c r="G328" s="17"/>
      <c r="H328" s="17"/>
      <c r="I328" s="17"/>
      <c r="J328" s="31"/>
      <c r="K328" s="28"/>
    </row>
    <row r="329" spans="1:11" x14ac:dyDescent="0.25">
      <c r="A329" s="15"/>
      <c r="B329" s="15"/>
      <c r="C329" s="16"/>
      <c r="D329" s="17"/>
      <c r="E329" s="17"/>
      <c r="F329" s="17"/>
      <c r="G329" s="17"/>
      <c r="H329" s="17"/>
      <c r="I329" s="17"/>
      <c r="J329" s="31"/>
      <c r="K329" s="28"/>
    </row>
    <row r="330" spans="1:11" x14ac:dyDescent="0.25">
      <c r="A330" s="15"/>
      <c r="B330" s="15"/>
      <c r="C330" s="16"/>
      <c r="D330" s="17"/>
      <c r="E330" s="17"/>
      <c r="F330" s="17"/>
      <c r="G330" s="17"/>
      <c r="H330" s="17"/>
      <c r="I330" s="17"/>
      <c r="J330" s="31"/>
      <c r="K330" s="28"/>
    </row>
    <row r="331" spans="1:11" x14ac:dyDescent="0.25">
      <c r="A331" s="15"/>
      <c r="B331" s="15"/>
      <c r="C331" s="16"/>
      <c r="D331" s="17"/>
      <c r="E331" s="17"/>
      <c r="F331" s="17"/>
      <c r="G331" s="17"/>
      <c r="H331" s="17"/>
      <c r="I331" s="17"/>
      <c r="J331" s="31"/>
      <c r="K331" s="28"/>
    </row>
    <row r="332" spans="1:11" x14ac:dyDescent="0.25">
      <c r="A332" s="15"/>
      <c r="B332" s="15"/>
      <c r="C332" s="16"/>
      <c r="D332" s="17"/>
      <c r="E332" s="17"/>
      <c r="F332" s="17"/>
      <c r="G332" s="17"/>
      <c r="H332" s="17"/>
      <c r="I332" s="17"/>
      <c r="J332" s="31"/>
      <c r="K332" s="28"/>
    </row>
    <row r="333" spans="1:11" x14ac:dyDescent="0.25">
      <c r="A333" s="15"/>
      <c r="B333" s="15"/>
      <c r="C333" s="16"/>
      <c r="D333" s="17"/>
      <c r="E333" s="17"/>
      <c r="F333" s="17"/>
      <c r="G333" s="17"/>
      <c r="H333" s="17"/>
      <c r="I333" s="17"/>
      <c r="J333" s="31"/>
      <c r="K333" s="28"/>
    </row>
    <row r="334" spans="1:11" x14ac:dyDescent="0.25">
      <c r="A334" s="15"/>
      <c r="B334" s="15"/>
      <c r="C334" s="16"/>
      <c r="D334" s="17"/>
      <c r="E334" s="17"/>
      <c r="F334" s="17"/>
      <c r="G334" s="17"/>
      <c r="H334" s="17"/>
      <c r="I334" s="17"/>
      <c r="J334" s="31"/>
      <c r="K334" s="28"/>
    </row>
    <row r="335" spans="1:11" x14ac:dyDescent="0.25">
      <c r="J335" s="34"/>
      <c r="K335" s="34"/>
    </row>
    <row r="336" spans="1:11" x14ac:dyDescent="0.25">
      <c r="J336" s="34"/>
      <c r="K336" s="34"/>
    </row>
    <row r="337" spans="10:11" x14ac:dyDescent="0.25">
      <c r="J337" s="34"/>
      <c r="K337" s="34"/>
    </row>
    <row r="338" spans="10:11" x14ac:dyDescent="0.25">
      <c r="J338" s="34"/>
      <c r="K338" s="34"/>
    </row>
    <row r="339" spans="10:11" x14ac:dyDescent="0.25">
      <c r="J339" s="34"/>
      <c r="K339" s="34"/>
    </row>
    <row r="340" spans="10:11" x14ac:dyDescent="0.25">
      <c r="J340" s="34"/>
      <c r="K340" s="34"/>
    </row>
    <row r="341" spans="10:11" x14ac:dyDescent="0.25">
      <c r="J341" s="34"/>
      <c r="K341" s="34"/>
    </row>
    <row r="342" spans="10:11" x14ac:dyDescent="0.25">
      <c r="J342" s="34"/>
      <c r="K342" s="34"/>
    </row>
    <row r="343" spans="10:11" x14ac:dyDescent="0.25">
      <c r="J343" s="34"/>
      <c r="K343" s="34"/>
    </row>
    <row r="344" spans="10:11" x14ac:dyDescent="0.25">
      <c r="J344" s="34"/>
      <c r="K344" s="34"/>
    </row>
    <row r="345" spans="10:11" x14ac:dyDescent="0.25">
      <c r="J345" s="34"/>
      <c r="K345" s="34"/>
    </row>
    <row r="346" spans="10:11" x14ac:dyDescent="0.25">
      <c r="J346" s="34"/>
      <c r="K346" s="34"/>
    </row>
    <row r="347" spans="10:11" x14ac:dyDescent="0.25">
      <c r="J347" s="34"/>
      <c r="K347" s="34"/>
    </row>
    <row r="348" spans="10:11" x14ac:dyDescent="0.25">
      <c r="J348" s="34"/>
      <c r="K348" s="34"/>
    </row>
    <row r="349" spans="10:11" x14ac:dyDescent="0.25">
      <c r="J349" s="34"/>
      <c r="K349" s="34"/>
    </row>
    <row r="350" spans="10:11" x14ac:dyDescent="0.25">
      <c r="J350" s="34"/>
      <c r="K350" s="34"/>
    </row>
    <row r="351" spans="10:11" x14ac:dyDescent="0.25">
      <c r="J351" s="34"/>
      <c r="K351" s="34"/>
    </row>
    <row r="352" spans="10:11" x14ac:dyDescent="0.25">
      <c r="J352" s="34"/>
      <c r="K352" s="34"/>
    </row>
    <row r="353" spans="10:11" x14ac:dyDescent="0.25">
      <c r="J353" s="34"/>
      <c r="K353" s="34"/>
    </row>
    <row r="354" spans="10:11" x14ac:dyDescent="0.25">
      <c r="J354" s="34"/>
      <c r="K354" s="34"/>
    </row>
    <row r="355" spans="10:11" x14ac:dyDescent="0.25">
      <c r="J355" s="34"/>
      <c r="K355" s="34"/>
    </row>
    <row r="356" spans="10:11" x14ac:dyDescent="0.25">
      <c r="J356" s="34"/>
      <c r="K356" s="53"/>
    </row>
    <row r="357" spans="10:11" x14ac:dyDescent="0.25">
      <c r="J357" s="34"/>
    </row>
    <row r="358" spans="10:11" x14ac:dyDescent="0.25">
      <c r="J358" s="34"/>
    </row>
    <row r="359" spans="10:11" x14ac:dyDescent="0.25">
      <c r="J359" s="34"/>
    </row>
    <row r="360" spans="10:11" x14ac:dyDescent="0.25">
      <c r="J360" s="34"/>
    </row>
    <row r="361" spans="10:11" x14ac:dyDescent="0.25">
      <c r="J361" s="34"/>
    </row>
    <row r="362" spans="10:11" x14ac:dyDescent="0.25">
      <c r="J362" s="34"/>
    </row>
    <row r="363" spans="10:11" x14ac:dyDescent="0.25">
      <c r="J363" s="34"/>
    </row>
    <row r="364" spans="10:11" x14ac:dyDescent="0.25">
      <c r="J364" s="34"/>
    </row>
    <row r="365" spans="10:11" x14ac:dyDescent="0.25">
      <c r="J365" s="34"/>
    </row>
    <row r="366" spans="10:11" x14ac:dyDescent="0.25">
      <c r="J366" s="34"/>
    </row>
    <row r="367" spans="10:11" x14ac:dyDescent="0.25">
      <c r="J367" s="34"/>
    </row>
    <row r="368" spans="10:11" x14ac:dyDescent="0.25">
      <c r="J368" s="34"/>
    </row>
    <row r="369" spans="10:10" x14ac:dyDescent="0.25">
      <c r="J369" s="34"/>
    </row>
    <row r="370" spans="10:10" x14ac:dyDescent="0.25">
      <c r="J370" s="34"/>
    </row>
    <row r="371" spans="10:10" x14ac:dyDescent="0.25">
      <c r="J371" s="34"/>
    </row>
    <row r="372" spans="10:10" x14ac:dyDescent="0.25">
      <c r="J372" s="34"/>
    </row>
    <row r="373" spans="10:10" x14ac:dyDescent="0.25">
      <c r="J373" s="34"/>
    </row>
    <row r="374" spans="10:10" x14ac:dyDescent="0.25">
      <c r="J374" s="34"/>
    </row>
    <row r="375" spans="10:10" x14ac:dyDescent="0.25">
      <c r="J375" s="34"/>
    </row>
    <row r="376" spans="10:10" x14ac:dyDescent="0.25">
      <c r="J376" s="34"/>
    </row>
    <row r="377" spans="10:10" x14ac:dyDescent="0.25">
      <c r="J377" s="34"/>
    </row>
    <row r="378" spans="10:10" x14ac:dyDescent="0.25">
      <c r="J378" s="34"/>
    </row>
    <row r="379" spans="10:10" x14ac:dyDescent="0.25">
      <c r="J379" s="34"/>
    </row>
    <row r="380" spans="10:10" x14ac:dyDescent="0.25">
      <c r="J380" s="34"/>
    </row>
    <row r="381" spans="10:10" x14ac:dyDescent="0.25">
      <c r="J381" s="34"/>
    </row>
    <row r="382" spans="10:10" x14ac:dyDescent="0.25">
      <c r="J382" s="34"/>
    </row>
    <row r="383" spans="10:10" x14ac:dyDescent="0.25">
      <c r="J383" s="34"/>
    </row>
    <row r="384" spans="10:10" x14ac:dyDescent="0.25">
      <c r="J384" s="34"/>
    </row>
    <row r="385" spans="10:10" x14ac:dyDescent="0.25">
      <c r="J385" s="34"/>
    </row>
    <row r="386" spans="10:10" x14ac:dyDescent="0.25">
      <c r="J386" s="34"/>
    </row>
    <row r="387" spans="10:10" x14ac:dyDescent="0.25">
      <c r="J387" s="34"/>
    </row>
    <row r="388" spans="10:10" x14ac:dyDescent="0.25">
      <c r="J388" s="34"/>
    </row>
    <row r="389" spans="10:10" x14ac:dyDescent="0.25">
      <c r="J389" s="34"/>
    </row>
    <row r="390" spans="10:10" x14ac:dyDescent="0.25">
      <c r="J390" s="34"/>
    </row>
    <row r="391" spans="10:10" x14ac:dyDescent="0.25">
      <c r="J391" s="34"/>
    </row>
    <row r="392" spans="10:10" x14ac:dyDescent="0.25">
      <c r="J392" s="34"/>
    </row>
    <row r="393" spans="10:10" x14ac:dyDescent="0.25">
      <c r="J393" s="34"/>
    </row>
    <row r="394" spans="10:10" x14ac:dyDescent="0.25">
      <c r="J394" s="34"/>
    </row>
    <row r="395" spans="10:10" x14ac:dyDescent="0.25">
      <c r="J395" s="34"/>
    </row>
    <row r="396" spans="10:10" x14ac:dyDescent="0.25">
      <c r="J396" s="34"/>
    </row>
    <row r="397" spans="10:10" x14ac:dyDescent="0.25">
      <c r="J397" s="34"/>
    </row>
    <row r="398" spans="10:10" x14ac:dyDescent="0.25">
      <c r="J398" s="34"/>
    </row>
    <row r="399" spans="10:10" x14ac:dyDescent="0.25">
      <c r="J399" s="34"/>
    </row>
    <row r="400" spans="10:10" x14ac:dyDescent="0.25">
      <c r="J400" s="34"/>
    </row>
    <row r="401" spans="10:10" x14ac:dyDescent="0.25">
      <c r="J401" s="34"/>
    </row>
    <row r="402" spans="10:10" x14ac:dyDescent="0.25">
      <c r="J402" s="34"/>
    </row>
    <row r="403" spans="10:10" x14ac:dyDescent="0.25">
      <c r="J403" s="34"/>
    </row>
    <row r="404" spans="10:10" x14ac:dyDescent="0.25">
      <c r="J404" s="34"/>
    </row>
    <row r="405" spans="10:10" x14ac:dyDescent="0.25">
      <c r="J405" s="34"/>
    </row>
    <row r="406" spans="10:10" x14ac:dyDescent="0.25">
      <c r="J406" s="34"/>
    </row>
    <row r="407" spans="10:10" x14ac:dyDescent="0.25">
      <c r="J407" s="34"/>
    </row>
    <row r="408" spans="10:10" x14ac:dyDescent="0.25">
      <c r="J408" s="34"/>
    </row>
    <row r="409" spans="10:10" x14ac:dyDescent="0.25">
      <c r="J409" s="34"/>
    </row>
    <row r="410" spans="10:10" x14ac:dyDescent="0.25">
      <c r="J410" s="34"/>
    </row>
    <row r="411" spans="10:10" x14ac:dyDescent="0.25">
      <c r="J411" s="34"/>
    </row>
    <row r="412" spans="10:10" x14ac:dyDescent="0.25">
      <c r="J412" s="34"/>
    </row>
    <row r="413" spans="10:10" x14ac:dyDescent="0.25">
      <c r="J413" s="34"/>
    </row>
    <row r="414" spans="10:10" x14ac:dyDescent="0.25">
      <c r="J414" s="34"/>
    </row>
    <row r="415" spans="10:10" x14ac:dyDescent="0.25">
      <c r="J415" s="34"/>
    </row>
    <row r="416" spans="10:10" x14ac:dyDescent="0.25">
      <c r="J416" s="34"/>
    </row>
    <row r="417" spans="10:10" x14ac:dyDescent="0.25">
      <c r="J417" s="34"/>
    </row>
    <row r="418" spans="10:10" x14ac:dyDescent="0.25">
      <c r="J418" s="34"/>
    </row>
    <row r="419" spans="10:10" x14ac:dyDescent="0.25">
      <c r="J419" s="34"/>
    </row>
    <row r="420" spans="10:10" x14ac:dyDescent="0.25">
      <c r="J420" s="34"/>
    </row>
    <row r="421" spans="10:10" x14ac:dyDescent="0.25">
      <c r="J421" s="34"/>
    </row>
    <row r="422" spans="10:10" x14ac:dyDescent="0.25">
      <c r="J422" s="34"/>
    </row>
    <row r="423" spans="10:10" x14ac:dyDescent="0.25">
      <c r="J423" s="34"/>
    </row>
    <row r="424" spans="10:10" x14ac:dyDescent="0.25">
      <c r="J424" s="34"/>
    </row>
    <row r="425" spans="10:10" x14ac:dyDescent="0.25">
      <c r="J425" s="34"/>
    </row>
    <row r="426" spans="10:10" x14ac:dyDescent="0.25">
      <c r="J426" s="34"/>
    </row>
    <row r="427" spans="10:10" x14ac:dyDescent="0.25">
      <c r="J427" s="34"/>
    </row>
    <row r="428" spans="10:10" x14ac:dyDescent="0.25">
      <c r="J428" s="34"/>
    </row>
    <row r="429" spans="10:10" x14ac:dyDescent="0.25">
      <c r="J429" s="34"/>
    </row>
    <row r="430" spans="10:10" x14ac:dyDescent="0.25">
      <c r="J430" s="34"/>
    </row>
    <row r="431" spans="10:10" x14ac:dyDescent="0.25">
      <c r="J431" s="34"/>
    </row>
    <row r="432" spans="10:10" x14ac:dyDescent="0.25">
      <c r="J432" s="34"/>
    </row>
    <row r="433" spans="10:10" x14ac:dyDescent="0.25">
      <c r="J433" s="34"/>
    </row>
    <row r="434" spans="10:10" x14ac:dyDescent="0.25">
      <c r="J434" s="34"/>
    </row>
    <row r="435" spans="10:10" x14ac:dyDescent="0.25">
      <c r="J435" s="34"/>
    </row>
    <row r="436" spans="10:10" x14ac:dyDescent="0.25">
      <c r="J436" s="34"/>
    </row>
    <row r="437" spans="10:10" x14ac:dyDescent="0.25">
      <c r="J437" s="34"/>
    </row>
    <row r="438" spans="10:10" x14ac:dyDescent="0.25">
      <c r="J438" s="34"/>
    </row>
    <row r="439" spans="10:10" x14ac:dyDescent="0.25">
      <c r="J439" s="34"/>
    </row>
    <row r="440" spans="10:10" x14ac:dyDescent="0.25">
      <c r="J440" s="34"/>
    </row>
    <row r="441" spans="10:10" x14ac:dyDescent="0.25">
      <c r="J441" s="34"/>
    </row>
    <row r="442" spans="10:10" x14ac:dyDescent="0.25">
      <c r="J442" s="34"/>
    </row>
    <row r="443" spans="10:10" x14ac:dyDescent="0.25">
      <c r="J443" s="34"/>
    </row>
    <row r="444" spans="10:10" x14ac:dyDescent="0.25">
      <c r="J444" s="34"/>
    </row>
    <row r="445" spans="10:10" x14ac:dyDescent="0.25">
      <c r="J445" s="34"/>
    </row>
    <row r="446" spans="10:10" x14ac:dyDescent="0.25">
      <c r="J446" s="34"/>
    </row>
    <row r="447" spans="10:10" x14ac:dyDescent="0.25">
      <c r="J447" s="34"/>
    </row>
    <row r="448" spans="10:10" x14ac:dyDescent="0.25">
      <c r="J448" s="34"/>
    </row>
    <row r="449" spans="10:10" x14ac:dyDescent="0.25">
      <c r="J449" s="34"/>
    </row>
    <row r="450" spans="10:10" x14ac:dyDescent="0.25">
      <c r="J450" s="34"/>
    </row>
    <row r="451" spans="10:10" x14ac:dyDescent="0.25">
      <c r="J451" s="34"/>
    </row>
    <row r="452" spans="10:10" x14ac:dyDescent="0.25">
      <c r="J452" s="34"/>
    </row>
    <row r="453" spans="10:10" x14ac:dyDescent="0.25">
      <c r="J453" s="34"/>
    </row>
    <row r="454" spans="10:10" x14ac:dyDescent="0.25">
      <c r="J454" s="34"/>
    </row>
    <row r="455" spans="10:10" x14ac:dyDescent="0.25">
      <c r="J455" s="34"/>
    </row>
    <row r="456" spans="10:10" x14ac:dyDescent="0.25">
      <c r="J456" s="34"/>
    </row>
    <row r="457" spans="10:10" x14ac:dyDescent="0.25">
      <c r="J457" s="34"/>
    </row>
    <row r="458" spans="10:10" x14ac:dyDescent="0.25">
      <c r="J458" s="34"/>
    </row>
    <row r="459" spans="10:10" x14ac:dyDescent="0.25">
      <c r="J459" s="34"/>
    </row>
    <row r="460" spans="10:10" x14ac:dyDescent="0.25">
      <c r="J460" s="34"/>
    </row>
    <row r="461" spans="10:10" x14ac:dyDescent="0.25">
      <c r="J461" s="34"/>
    </row>
    <row r="462" spans="10:10" x14ac:dyDescent="0.25">
      <c r="J462" s="34"/>
    </row>
    <row r="463" spans="10:10" x14ac:dyDescent="0.25">
      <c r="J463" s="34"/>
    </row>
    <row r="464" spans="10:10" x14ac:dyDescent="0.25">
      <c r="J464" s="34"/>
    </row>
    <row r="465" spans="10:10" x14ac:dyDescent="0.25">
      <c r="J465" s="34"/>
    </row>
    <row r="466" spans="10:10" x14ac:dyDescent="0.25">
      <c r="J466" s="34"/>
    </row>
    <row r="467" spans="10:10" x14ac:dyDescent="0.25">
      <c r="J467" s="34"/>
    </row>
    <row r="468" spans="10:10" x14ac:dyDescent="0.25">
      <c r="J468" s="34"/>
    </row>
    <row r="469" spans="10:10" x14ac:dyDescent="0.25">
      <c r="J469" s="34"/>
    </row>
    <row r="470" spans="10:10" x14ac:dyDescent="0.25">
      <c r="J470" s="34"/>
    </row>
    <row r="471" spans="10:10" x14ac:dyDescent="0.25">
      <c r="J471" s="34"/>
    </row>
    <row r="472" spans="10:10" x14ac:dyDescent="0.25">
      <c r="J472" s="34"/>
    </row>
    <row r="473" spans="10:10" x14ac:dyDescent="0.25">
      <c r="J473" s="34"/>
    </row>
    <row r="474" spans="10:10" x14ac:dyDescent="0.25">
      <c r="J474" s="34"/>
    </row>
    <row r="475" spans="10:10" x14ac:dyDescent="0.25">
      <c r="J475" s="34"/>
    </row>
    <row r="476" spans="10:10" x14ac:dyDescent="0.25">
      <c r="J476" s="34"/>
    </row>
    <row r="477" spans="10:10" x14ac:dyDescent="0.25">
      <c r="J477" s="34"/>
    </row>
    <row r="478" spans="10:10" x14ac:dyDescent="0.25">
      <c r="J478" s="34"/>
    </row>
    <row r="479" spans="10:10" x14ac:dyDescent="0.25">
      <c r="J479" s="34"/>
    </row>
    <row r="480" spans="10:10" x14ac:dyDescent="0.25">
      <c r="J480" s="34"/>
    </row>
    <row r="481" spans="10:10" x14ac:dyDescent="0.25">
      <c r="J481" s="34"/>
    </row>
    <row r="482" spans="10:10" x14ac:dyDescent="0.25">
      <c r="J482" s="34"/>
    </row>
    <row r="483" spans="10:10" x14ac:dyDescent="0.25">
      <c r="J483" s="34"/>
    </row>
    <row r="484" spans="10:10" x14ac:dyDescent="0.25">
      <c r="J484" s="34"/>
    </row>
    <row r="485" spans="10:10" x14ac:dyDescent="0.25">
      <c r="J485" s="34"/>
    </row>
    <row r="486" spans="10:10" x14ac:dyDescent="0.25">
      <c r="J486" s="34"/>
    </row>
    <row r="487" spans="10:10" x14ac:dyDescent="0.25">
      <c r="J487" s="34"/>
    </row>
    <row r="488" spans="10:10" x14ac:dyDescent="0.25">
      <c r="J488" s="34"/>
    </row>
    <row r="489" spans="10:10" x14ac:dyDescent="0.25">
      <c r="J489" s="34"/>
    </row>
    <row r="490" spans="10:10" x14ac:dyDescent="0.25">
      <c r="J490" s="34"/>
    </row>
    <row r="491" spans="10:10" x14ac:dyDescent="0.25">
      <c r="J491" s="34"/>
    </row>
    <row r="492" spans="10:10" x14ac:dyDescent="0.25">
      <c r="J492" s="34"/>
    </row>
    <row r="493" spans="10:10" x14ac:dyDescent="0.25">
      <c r="J493" s="34"/>
    </row>
    <row r="494" spans="10:10" x14ac:dyDescent="0.25">
      <c r="J494" s="34"/>
    </row>
    <row r="495" spans="10:10" x14ac:dyDescent="0.25">
      <c r="J495" s="34"/>
    </row>
    <row r="496" spans="10:10" x14ac:dyDescent="0.25">
      <c r="J496" s="34"/>
    </row>
    <row r="497" spans="10:10" x14ac:dyDescent="0.25">
      <c r="J497" s="34"/>
    </row>
    <row r="498" spans="10:10" x14ac:dyDescent="0.25">
      <c r="J498" s="34"/>
    </row>
    <row r="499" spans="10:10" x14ac:dyDescent="0.25">
      <c r="J499" s="34"/>
    </row>
    <row r="500" spans="10:10" x14ac:dyDescent="0.25">
      <c r="J500" s="34"/>
    </row>
    <row r="501" spans="10:10" x14ac:dyDescent="0.25">
      <c r="J501" s="34"/>
    </row>
    <row r="502" spans="10:10" x14ac:dyDescent="0.25">
      <c r="J502" s="34"/>
    </row>
    <row r="503" spans="10:10" x14ac:dyDescent="0.25">
      <c r="J503" s="34"/>
    </row>
    <row r="504" spans="10:10" x14ac:dyDescent="0.25">
      <c r="J504" s="34"/>
    </row>
    <row r="505" spans="10:10" x14ac:dyDescent="0.25">
      <c r="J505" s="34"/>
    </row>
    <row r="506" spans="10:10" x14ac:dyDescent="0.25">
      <c r="J506" s="34"/>
    </row>
    <row r="507" spans="10:10" x14ac:dyDescent="0.25">
      <c r="J507" s="34"/>
    </row>
    <row r="508" spans="10:10" x14ac:dyDescent="0.25">
      <c r="J508" s="34"/>
    </row>
    <row r="509" spans="10:10" x14ac:dyDescent="0.25">
      <c r="J509" s="34"/>
    </row>
    <row r="510" spans="10:10" x14ac:dyDescent="0.25">
      <c r="J510" s="34"/>
    </row>
    <row r="511" spans="10:10" x14ac:dyDescent="0.25">
      <c r="J511" s="34"/>
    </row>
    <row r="512" spans="10:10" x14ac:dyDescent="0.25">
      <c r="J512" s="34"/>
    </row>
    <row r="513" spans="10:10" x14ac:dyDescent="0.25">
      <c r="J513" s="34"/>
    </row>
    <row r="514" spans="10:10" x14ac:dyDescent="0.25">
      <c r="J514" s="34"/>
    </row>
    <row r="515" spans="10:10" x14ac:dyDescent="0.25">
      <c r="J515" s="34"/>
    </row>
    <row r="516" spans="10:10" x14ac:dyDescent="0.25">
      <c r="J516" s="34"/>
    </row>
    <row r="517" spans="10:10" x14ac:dyDescent="0.25">
      <c r="J517" s="34"/>
    </row>
    <row r="518" spans="10:10" x14ac:dyDescent="0.25">
      <c r="J518" s="34"/>
    </row>
    <row r="519" spans="10:10" x14ac:dyDescent="0.25">
      <c r="J519" s="34"/>
    </row>
    <row r="520" spans="10:10" x14ac:dyDescent="0.25">
      <c r="J520" s="34"/>
    </row>
    <row r="521" spans="10:10" x14ac:dyDescent="0.25">
      <c r="J521" s="34"/>
    </row>
    <row r="522" spans="10:10" x14ac:dyDescent="0.25">
      <c r="J522" s="34"/>
    </row>
    <row r="523" spans="10:10" x14ac:dyDescent="0.25">
      <c r="J523" s="34"/>
    </row>
    <row r="524" spans="10:10" x14ac:dyDescent="0.25">
      <c r="J524" s="34"/>
    </row>
    <row r="525" spans="10:10" x14ac:dyDescent="0.25">
      <c r="J525" s="34"/>
    </row>
    <row r="526" spans="10:10" x14ac:dyDescent="0.25">
      <c r="J526" s="34"/>
    </row>
    <row r="527" spans="10:10" x14ac:dyDescent="0.25">
      <c r="J527" s="34"/>
    </row>
    <row r="528" spans="10:10" x14ac:dyDescent="0.25">
      <c r="J528" s="34"/>
    </row>
    <row r="529" spans="10:10" x14ac:dyDescent="0.25">
      <c r="J529" s="34"/>
    </row>
    <row r="530" spans="10:10" x14ac:dyDescent="0.25">
      <c r="J530" s="34"/>
    </row>
    <row r="531" spans="10:10" x14ac:dyDescent="0.25">
      <c r="J531" s="34"/>
    </row>
    <row r="532" spans="10:10" x14ac:dyDescent="0.25">
      <c r="J532" s="34"/>
    </row>
    <row r="533" spans="10:10" x14ac:dyDescent="0.25">
      <c r="J533" s="34"/>
    </row>
    <row r="534" spans="10:10" x14ac:dyDescent="0.25">
      <c r="J534" s="34"/>
    </row>
    <row r="535" spans="10:10" x14ac:dyDescent="0.25">
      <c r="J535" s="34"/>
    </row>
    <row r="536" spans="10:10" x14ac:dyDescent="0.25">
      <c r="J536" s="34"/>
    </row>
    <row r="537" spans="10:10" x14ac:dyDescent="0.25">
      <c r="J537" s="34"/>
    </row>
    <row r="538" spans="10:10" x14ac:dyDescent="0.25">
      <c r="J538" s="34"/>
    </row>
    <row r="539" spans="10:10" x14ac:dyDescent="0.25">
      <c r="J539" s="34"/>
    </row>
    <row r="540" spans="10:10" x14ac:dyDescent="0.25">
      <c r="J540" s="34"/>
    </row>
    <row r="541" spans="10:10" x14ac:dyDescent="0.25">
      <c r="J541" s="34"/>
    </row>
    <row r="542" spans="10:10" x14ac:dyDescent="0.25">
      <c r="J542" s="34"/>
    </row>
    <row r="543" spans="10:10" x14ac:dyDescent="0.25">
      <c r="J543" s="34"/>
    </row>
    <row r="544" spans="10:10" x14ac:dyDescent="0.25">
      <c r="J544" s="34"/>
    </row>
    <row r="545" spans="10:10" x14ac:dyDescent="0.25">
      <c r="J545" s="34"/>
    </row>
    <row r="546" spans="10:10" x14ac:dyDescent="0.25">
      <c r="J546" s="34"/>
    </row>
    <row r="547" spans="10:10" x14ac:dyDescent="0.25">
      <c r="J547" s="34"/>
    </row>
    <row r="548" spans="10:10" x14ac:dyDescent="0.25">
      <c r="J548" s="34"/>
    </row>
    <row r="549" spans="10:10" x14ac:dyDescent="0.25">
      <c r="J549" s="34"/>
    </row>
    <row r="550" spans="10:10" x14ac:dyDescent="0.25">
      <c r="J550" s="34"/>
    </row>
    <row r="551" spans="10:10" x14ac:dyDescent="0.25">
      <c r="J551" s="34"/>
    </row>
    <row r="552" spans="10:10" x14ac:dyDescent="0.25">
      <c r="J552" s="34"/>
    </row>
    <row r="553" spans="10:10" x14ac:dyDescent="0.25">
      <c r="J553" s="34"/>
    </row>
    <row r="554" spans="10:10" x14ac:dyDescent="0.25">
      <c r="J554" s="34"/>
    </row>
    <row r="555" spans="10:10" x14ac:dyDescent="0.25">
      <c r="J555" s="34"/>
    </row>
    <row r="556" spans="10:10" x14ac:dyDescent="0.25">
      <c r="J556" s="34"/>
    </row>
    <row r="557" spans="10:10" x14ac:dyDescent="0.25">
      <c r="J557" s="34"/>
    </row>
    <row r="558" spans="10:10" x14ac:dyDescent="0.25">
      <c r="J558" s="34"/>
    </row>
    <row r="559" spans="10:10" x14ac:dyDescent="0.25">
      <c r="J559" s="34"/>
    </row>
    <row r="560" spans="10:10" x14ac:dyDescent="0.25">
      <c r="J560" s="34"/>
    </row>
    <row r="561" spans="10:10" x14ac:dyDescent="0.25">
      <c r="J561" s="34"/>
    </row>
    <row r="562" spans="10:10" x14ac:dyDescent="0.25">
      <c r="J562" s="34"/>
    </row>
    <row r="563" spans="10:10" x14ac:dyDescent="0.25">
      <c r="J563" s="34"/>
    </row>
    <row r="564" spans="10:10" x14ac:dyDescent="0.25">
      <c r="J564" s="34"/>
    </row>
    <row r="565" spans="10:10" x14ac:dyDescent="0.25">
      <c r="J565" s="34"/>
    </row>
    <row r="566" spans="10:10" x14ac:dyDescent="0.25">
      <c r="J566" s="34"/>
    </row>
    <row r="567" spans="10:10" x14ac:dyDescent="0.25">
      <c r="J567" s="34"/>
    </row>
    <row r="568" spans="10:10" x14ac:dyDescent="0.25">
      <c r="J568" s="34"/>
    </row>
    <row r="569" spans="10:10" x14ac:dyDescent="0.25">
      <c r="J569" s="34"/>
    </row>
    <row r="570" spans="10:10" x14ac:dyDescent="0.25">
      <c r="J570" s="34"/>
    </row>
    <row r="571" spans="10:10" x14ac:dyDescent="0.25">
      <c r="J571" s="34"/>
    </row>
    <row r="572" spans="10:10" x14ac:dyDescent="0.25">
      <c r="J572" s="34"/>
    </row>
    <row r="573" spans="10:10" x14ac:dyDescent="0.25">
      <c r="J573" s="34"/>
    </row>
    <row r="574" spans="10:10" x14ac:dyDescent="0.25">
      <c r="J574" s="34"/>
    </row>
    <row r="575" spans="10:10" x14ac:dyDescent="0.25">
      <c r="J575" s="34"/>
    </row>
    <row r="576" spans="10:10" x14ac:dyDescent="0.25">
      <c r="J576" s="34"/>
    </row>
    <row r="577" spans="10:10" x14ac:dyDescent="0.25">
      <c r="J577" s="34"/>
    </row>
    <row r="578" spans="10:10" x14ac:dyDescent="0.25">
      <c r="J578" s="34"/>
    </row>
    <row r="579" spans="10:10" x14ac:dyDescent="0.25">
      <c r="J579" s="34"/>
    </row>
    <row r="580" spans="10:10" x14ac:dyDescent="0.25">
      <c r="J580" s="34"/>
    </row>
    <row r="581" spans="10:10" x14ac:dyDescent="0.25">
      <c r="J581" s="34"/>
    </row>
    <row r="582" spans="10:10" x14ac:dyDescent="0.25">
      <c r="J582" s="34"/>
    </row>
    <row r="583" spans="10:10" x14ac:dyDescent="0.25">
      <c r="J583" s="34"/>
    </row>
    <row r="584" spans="10:10" x14ac:dyDescent="0.25">
      <c r="J584" s="34"/>
    </row>
    <row r="585" spans="10:10" x14ac:dyDescent="0.25">
      <c r="J585" s="34"/>
    </row>
    <row r="586" spans="10:10" x14ac:dyDescent="0.25">
      <c r="J586" s="34"/>
    </row>
    <row r="587" spans="10:10" x14ac:dyDescent="0.25">
      <c r="J587" s="34"/>
    </row>
    <row r="588" spans="10:10" x14ac:dyDescent="0.25">
      <c r="J588" s="34"/>
    </row>
    <row r="589" spans="10:10" x14ac:dyDescent="0.25">
      <c r="J589" s="34"/>
    </row>
    <row r="590" spans="10:10" x14ac:dyDescent="0.25">
      <c r="J590" s="34"/>
    </row>
    <row r="591" spans="10:10" x14ac:dyDescent="0.25">
      <c r="J591" s="34"/>
    </row>
    <row r="592" spans="10:10" x14ac:dyDescent="0.25">
      <c r="J592" s="34"/>
    </row>
    <row r="593" spans="10:10" x14ac:dyDescent="0.25">
      <c r="J593" s="34"/>
    </row>
    <row r="594" spans="10:10" x14ac:dyDescent="0.25">
      <c r="J594" s="34"/>
    </row>
    <row r="595" spans="10:10" x14ac:dyDescent="0.25">
      <c r="J595" s="34"/>
    </row>
    <row r="596" spans="10:10" x14ac:dyDescent="0.25">
      <c r="J596" s="34"/>
    </row>
    <row r="597" spans="10:10" x14ac:dyDescent="0.25">
      <c r="J597" s="34"/>
    </row>
    <row r="598" spans="10:10" x14ac:dyDescent="0.25">
      <c r="J598" s="34"/>
    </row>
    <row r="599" spans="10:10" x14ac:dyDescent="0.25">
      <c r="J599" s="34"/>
    </row>
    <row r="600" spans="10:10" x14ac:dyDescent="0.25">
      <c r="J600" s="34"/>
    </row>
    <row r="601" spans="10:10" x14ac:dyDescent="0.25">
      <c r="J601" s="34"/>
    </row>
    <row r="602" spans="10:10" x14ac:dyDescent="0.25">
      <c r="J602" s="34"/>
    </row>
    <row r="603" spans="10:10" x14ac:dyDescent="0.25">
      <c r="J603" s="34"/>
    </row>
    <row r="604" spans="10:10" x14ac:dyDescent="0.25">
      <c r="J604" s="34"/>
    </row>
    <row r="605" spans="10:10" x14ac:dyDescent="0.25">
      <c r="J605" s="34"/>
    </row>
    <row r="606" spans="10:10" x14ac:dyDescent="0.25">
      <c r="J606" s="34"/>
    </row>
    <row r="607" spans="10:10" x14ac:dyDescent="0.25">
      <c r="J607" s="34"/>
    </row>
    <row r="608" spans="10:10" x14ac:dyDescent="0.25">
      <c r="J608" s="34"/>
    </row>
    <row r="609" spans="10:10" x14ac:dyDescent="0.25">
      <c r="J609" s="34"/>
    </row>
    <row r="610" spans="10:10" x14ac:dyDescent="0.25">
      <c r="J610" s="34"/>
    </row>
    <row r="611" spans="10:10" x14ac:dyDescent="0.25">
      <c r="J611" s="34"/>
    </row>
    <row r="612" spans="10:10" x14ac:dyDescent="0.25">
      <c r="J612" s="34"/>
    </row>
    <row r="613" spans="10:10" x14ac:dyDescent="0.25">
      <c r="J613" s="34"/>
    </row>
    <row r="614" spans="10:10" x14ac:dyDescent="0.25">
      <c r="J614" s="34"/>
    </row>
    <row r="615" spans="10:10" x14ac:dyDescent="0.25">
      <c r="J615" s="34"/>
    </row>
    <row r="616" spans="10:10" x14ac:dyDescent="0.25">
      <c r="J616" s="34"/>
    </row>
    <row r="617" spans="10:10" x14ac:dyDescent="0.25">
      <c r="J617" s="34"/>
    </row>
    <row r="618" spans="10:10" x14ac:dyDescent="0.25">
      <c r="J618" s="34"/>
    </row>
    <row r="619" spans="10:10" x14ac:dyDescent="0.25">
      <c r="J619" s="34"/>
    </row>
    <row r="620" spans="10:10" x14ac:dyDescent="0.25">
      <c r="J620" s="34"/>
    </row>
    <row r="621" spans="10:10" x14ac:dyDescent="0.25">
      <c r="J621" s="34"/>
    </row>
    <row r="622" spans="10:10" x14ac:dyDescent="0.25">
      <c r="J622" s="34"/>
    </row>
    <row r="623" spans="10:10" x14ac:dyDescent="0.25">
      <c r="J623" s="34"/>
    </row>
    <row r="624" spans="10:10" x14ac:dyDescent="0.25">
      <c r="J624" s="34"/>
    </row>
    <row r="625" spans="10:10" x14ac:dyDescent="0.25">
      <c r="J625" s="34"/>
    </row>
    <row r="626" spans="10:10" x14ac:dyDescent="0.25">
      <c r="J626" s="34"/>
    </row>
    <row r="627" spans="10:10" x14ac:dyDescent="0.25">
      <c r="J627" s="34"/>
    </row>
    <row r="628" spans="10:10" x14ac:dyDescent="0.25">
      <c r="J628" s="34"/>
    </row>
    <row r="629" spans="10:10" x14ac:dyDescent="0.25">
      <c r="J629" s="34"/>
    </row>
    <row r="630" spans="10:10" x14ac:dyDescent="0.25">
      <c r="J630" s="34"/>
    </row>
    <row r="631" spans="10:10" x14ac:dyDescent="0.25">
      <c r="J631" s="34"/>
    </row>
    <row r="632" spans="10:10" x14ac:dyDescent="0.25">
      <c r="J632" s="34"/>
    </row>
    <row r="633" spans="10:10" x14ac:dyDescent="0.25">
      <c r="J633" s="34"/>
    </row>
    <row r="634" spans="10:10" x14ac:dyDescent="0.25">
      <c r="J634" s="34"/>
    </row>
    <row r="635" spans="10:10" x14ac:dyDescent="0.25">
      <c r="J635" s="34"/>
    </row>
    <row r="636" spans="10:10" x14ac:dyDescent="0.25">
      <c r="J636" s="34"/>
    </row>
    <row r="637" spans="10:10" x14ac:dyDescent="0.25">
      <c r="J637" s="34"/>
    </row>
    <row r="638" spans="10:10" x14ac:dyDescent="0.25">
      <c r="J638" s="34"/>
    </row>
    <row r="639" spans="10:10" x14ac:dyDescent="0.25">
      <c r="J639" s="34"/>
    </row>
    <row r="640" spans="10:10" x14ac:dyDescent="0.25">
      <c r="J640" s="34"/>
    </row>
    <row r="641" spans="10:10" x14ac:dyDescent="0.25">
      <c r="J641" s="34"/>
    </row>
    <row r="642" spans="10:10" x14ac:dyDescent="0.25">
      <c r="J642" s="34"/>
    </row>
    <row r="643" spans="10:10" x14ac:dyDescent="0.25">
      <c r="J643" s="34"/>
    </row>
    <row r="644" spans="10:10" x14ac:dyDescent="0.25">
      <c r="J644" s="34"/>
    </row>
    <row r="645" spans="10:10" x14ac:dyDescent="0.25">
      <c r="J645" s="34"/>
    </row>
    <row r="646" spans="10:10" x14ac:dyDescent="0.25">
      <c r="J646" s="34"/>
    </row>
    <row r="647" spans="10:10" x14ac:dyDescent="0.25">
      <c r="J647" s="34"/>
    </row>
    <row r="648" spans="10:10" x14ac:dyDescent="0.25">
      <c r="J648" s="34"/>
    </row>
    <row r="649" spans="10:10" x14ac:dyDescent="0.25">
      <c r="J649" s="34"/>
    </row>
    <row r="650" spans="10:10" x14ac:dyDescent="0.25">
      <c r="J650" s="34"/>
    </row>
    <row r="651" spans="10:10" x14ac:dyDescent="0.25">
      <c r="J651" s="34"/>
    </row>
    <row r="652" spans="10:10" x14ac:dyDescent="0.25">
      <c r="J652" s="34"/>
    </row>
    <row r="653" spans="10:10" x14ac:dyDescent="0.25">
      <c r="J653" s="34"/>
    </row>
    <row r="654" spans="10:10" x14ac:dyDescent="0.25">
      <c r="J654" s="34"/>
    </row>
    <row r="655" spans="10:10" x14ac:dyDescent="0.25">
      <c r="J655" s="34"/>
    </row>
    <row r="656" spans="10:10" x14ac:dyDescent="0.25">
      <c r="J656" s="34"/>
    </row>
    <row r="657" spans="10:10" x14ac:dyDescent="0.25">
      <c r="J657" s="34"/>
    </row>
    <row r="658" spans="10:10" x14ac:dyDescent="0.25">
      <c r="J658" s="34"/>
    </row>
    <row r="659" spans="10:10" x14ac:dyDescent="0.25">
      <c r="J659" s="34"/>
    </row>
    <row r="660" spans="10:10" x14ac:dyDescent="0.25">
      <c r="J660" s="34"/>
    </row>
    <row r="661" spans="10:10" x14ac:dyDescent="0.25">
      <c r="J661" s="34"/>
    </row>
    <row r="662" spans="10:10" x14ac:dyDescent="0.25">
      <c r="J662" s="34"/>
    </row>
    <row r="663" spans="10:10" x14ac:dyDescent="0.25">
      <c r="J663" s="34"/>
    </row>
    <row r="664" spans="10:10" x14ac:dyDescent="0.25">
      <c r="J664" s="34"/>
    </row>
    <row r="665" spans="10:10" x14ac:dyDescent="0.25">
      <c r="J665" s="34"/>
    </row>
    <row r="666" spans="10:10" x14ac:dyDescent="0.25">
      <c r="J666" s="34"/>
    </row>
    <row r="667" spans="10:10" x14ac:dyDescent="0.25">
      <c r="J667" s="34"/>
    </row>
    <row r="668" spans="10:10" x14ac:dyDescent="0.25">
      <c r="J668" s="34"/>
    </row>
    <row r="669" spans="10:10" x14ac:dyDescent="0.25">
      <c r="J669" s="34"/>
    </row>
    <row r="670" spans="10:10" x14ac:dyDescent="0.25">
      <c r="J670" s="34"/>
    </row>
    <row r="671" spans="10:10" x14ac:dyDescent="0.25">
      <c r="J671" s="34"/>
    </row>
    <row r="672" spans="10:10" x14ac:dyDescent="0.25">
      <c r="J672" s="34"/>
    </row>
    <row r="673" spans="10:10" x14ac:dyDescent="0.25">
      <c r="J673" s="34"/>
    </row>
    <row r="674" spans="10:10" x14ac:dyDescent="0.25">
      <c r="J674" s="34"/>
    </row>
    <row r="675" spans="10:10" x14ac:dyDescent="0.25">
      <c r="J675" s="34"/>
    </row>
    <row r="676" spans="10:10" x14ac:dyDescent="0.25">
      <c r="J676" s="34"/>
    </row>
    <row r="677" spans="10:10" x14ac:dyDescent="0.25">
      <c r="J677" s="34"/>
    </row>
    <row r="678" spans="10:10" x14ac:dyDescent="0.25">
      <c r="J678" s="34"/>
    </row>
    <row r="679" spans="10:10" x14ac:dyDescent="0.25">
      <c r="J679" s="34"/>
    </row>
    <row r="680" spans="10:10" x14ac:dyDescent="0.25">
      <c r="J680" s="34"/>
    </row>
    <row r="681" spans="10:10" x14ac:dyDescent="0.25">
      <c r="J681" s="34"/>
    </row>
    <row r="682" spans="10:10" x14ac:dyDescent="0.25">
      <c r="J682" s="34"/>
    </row>
    <row r="683" spans="10:10" x14ac:dyDescent="0.25">
      <c r="J683" s="34"/>
    </row>
    <row r="684" spans="10:10" x14ac:dyDescent="0.25">
      <c r="J684" s="34"/>
    </row>
    <row r="685" spans="10:10" x14ac:dyDescent="0.25">
      <c r="J685" s="34"/>
    </row>
    <row r="686" spans="10:10" x14ac:dyDescent="0.25">
      <c r="J686" s="34"/>
    </row>
    <row r="687" spans="10:10" x14ac:dyDescent="0.25">
      <c r="J687" s="34"/>
    </row>
    <row r="688" spans="10:10" x14ac:dyDescent="0.25">
      <c r="J688" s="34"/>
    </row>
    <row r="689" spans="10:10" x14ac:dyDescent="0.25">
      <c r="J689" s="34"/>
    </row>
    <row r="690" spans="10:10" x14ac:dyDescent="0.25">
      <c r="J690" s="34"/>
    </row>
    <row r="691" spans="10:10" x14ac:dyDescent="0.25">
      <c r="J691" s="34"/>
    </row>
    <row r="692" spans="10:10" x14ac:dyDescent="0.25">
      <c r="J692" s="34"/>
    </row>
    <row r="693" spans="10:10" x14ac:dyDescent="0.25">
      <c r="J693" s="34"/>
    </row>
    <row r="694" spans="10:10" x14ac:dyDescent="0.25">
      <c r="J694" s="34"/>
    </row>
    <row r="695" spans="10:10" x14ac:dyDescent="0.25">
      <c r="J695" s="34"/>
    </row>
    <row r="696" spans="10:10" x14ac:dyDescent="0.25">
      <c r="J696" s="34"/>
    </row>
    <row r="697" spans="10:10" x14ac:dyDescent="0.25">
      <c r="J697" s="34"/>
    </row>
    <row r="698" spans="10:10" x14ac:dyDescent="0.25">
      <c r="J698" s="34"/>
    </row>
    <row r="699" spans="10:10" x14ac:dyDescent="0.25">
      <c r="J699" s="34"/>
    </row>
    <row r="700" spans="10:10" x14ac:dyDescent="0.25">
      <c r="J700" s="34"/>
    </row>
    <row r="701" spans="10:10" x14ac:dyDescent="0.25">
      <c r="J701" s="34"/>
    </row>
    <row r="702" spans="10:10" x14ac:dyDescent="0.25">
      <c r="J702" s="34"/>
    </row>
    <row r="703" spans="10:10" x14ac:dyDescent="0.25">
      <c r="J703" s="34"/>
    </row>
    <row r="704" spans="10:10" x14ac:dyDescent="0.25">
      <c r="J704" s="34"/>
    </row>
    <row r="705" spans="10:10" x14ac:dyDescent="0.25">
      <c r="J705" s="34"/>
    </row>
    <row r="706" spans="10:10" x14ac:dyDescent="0.25">
      <c r="J706" s="34"/>
    </row>
    <row r="707" spans="10:10" x14ac:dyDescent="0.25">
      <c r="J707" s="34"/>
    </row>
    <row r="708" spans="10:10" x14ac:dyDescent="0.25">
      <c r="J708" s="34"/>
    </row>
    <row r="709" spans="10:10" x14ac:dyDescent="0.25">
      <c r="J709" s="34"/>
    </row>
    <row r="710" spans="10:10" x14ac:dyDescent="0.25">
      <c r="J710" s="34"/>
    </row>
    <row r="711" spans="10:10" x14ac:dyDescent="0.25">
      <c r="J711" s="34"/>
    </row>
    <row r="712" spans="10:10" x14ac:dyDescent="0.25">
      <c r="J712" s="34"/>
    </row>
    <row r="713" spans="10:10" x14ac:dyDescent="0.25">
      <c r="J713" s="34"/>
    </row>
    <row r="714" spans="10:10" x14ac:dyDescent="0.25">
      <c r="J714" s="34"/>
    </row>
    <row r="715" spans="10:10" x14ac:dyDescent="0.25">
      <c r="J715" s="34"/>
    </row>
    <row r="716" spans="10:10" x14ac:dyDescent="0.25">
      <c r="J716" s="34"/>
    </row>
    <row r="717" spans="10:10" x14ac:dyDescent="0.25">
      <c r="J717" s="34"/>
    </row>
    <row r="718" spans="10:10" x14ac:dyDescent="0.25">
      <c r="J718" s="34"/>
    </row>
    <row r="719" spans="10:10" x14ac:dyDescent="0.25">
      <c r="J719" s="34"/>
    </row>
    <row r="720" spans="10:10" x14ac:dyDescent="0.25">
      <c r="J720" s="34"/>
    </row>
    <row r="721" spans="10:10" x14ac:dyDescent="0.25">
      <c r="J721" s="34"/>
    </row>
    <row r="722" spans="10:10" x14ac:dyDescent="0.25">
      <c r="J722" s="34"/>
    </row>
    <row r="723" spans="10:10" x14ac:dyDescent="0.25">
      <c r="J723" s="34"/>
    </row>
    <row r="724" spans="10:10" x14ac:dyDescent="0.25">
      <c r="J724" s="34"/>
    </row>
    <row r="725" spans="10:10" x14ac:dyDescent="0.25">
      <c r="J725" s="34"/>
    </row>
    <row r="726" spans="10:10" x14ac:dyDescent="0.25">
      <c r="J726" s="34"/>
    </row>
    <row r="727" spans="10:10" x14ac:dyDescent="0.25">
      <c r="J727" s="34"/>
    </row>
    <row r="728" spans="10:10" x14ac:dyDescent="0.25">
      <c r="J728" s="34"/>
    </row>
    <row r="729" spans="10:10" x14ac:dyDescent="0.25">
      <c r="J729" s="34"/>
    </row>
    <row r="730" spans="10:10" x14ac:dyDescent="0.25">
      <c r="J730" s="34"/>
    </row>
    <row r="731" spans="10:10" x14ac:dyDescent="0.25">
      <c r="J731" s="34"/>
    </row>
    <row r="732" spans="10:10" x14ac:dyDescent="0.25">
      <c r="J732" s="34"/>
    </row>
    <row r="733" spans="10:10" x14ac:dyDescent="0.25">
      <c r="J733" s="34"/>
    </row>
    <row r="734" spans="10:10" x14ac:dyDescent="0.25">
      <c r="J734" s="34"/>
    </row>
    <row r="735" spans="10:10" x14ac:dyDescent="0.25">
      <c r="J735" s="34"/>
    </row>
    <row r="736" spans="10:10" x14ac:dyDescent="0.25">
      <c r="J736" s="34"/>
    </row>
    <row r="737" spans="10:10" x14ac:dyDescent="0.25">
      <c r="J737" s="34"/>
    </row>
    <row r="738" spans="10:10" x14ac:dyDescent="0.25">
      <c r="J738" s="34"/>
    </row>
    <row r="739" spans="10:10" x14ac:dyDescent="0.25">
      <c r="J739" s="34"/>
    </row>
    <row r="740" spans="10:10" x14ac:dyDescent="0.25">
      <c r="J740" s="34"/>
    </row>
    <row r="741" spans="10:10" x14ac:dyDescent="0.25">
      <c r="J741" s="34"/>
    </row>
    <row r="742" spans="10:10" x14ac:dyDescent="0.25">
      <c r="J742" s="34"/>
    </row>
    <row r="743" spans="10:10" x14ac:dyDescent="0.25">
      <c r="J743" s="34"/>
    </row>
    <row r="744" spans="10:10" x14ac:dyDescent="0.25">
      <c r="J744" s="34"/>
    </row>
    <row r="745" spans="10:10" x14ac:dyDescent="0.25">
      <c r="J745" s="34"/>
    </row>
    <row r="746" spans="10:10" x14ac:dyDescent="0.25">
      <c r="J746" s="34"/>
    </row>
    <row r="747" spans="10:10" x14ac:dyDescent="0.25">
      <c r="J747" s="34"/>
    </row>
    <row r="748" spans="10:10" x14ac:dyDescent="0.25">
      <c r="J748" s="34"/>
    </row>
    <row r="749" spans="10:10" x14ac:dyDescent="0.25">
      <c r="J749" s="34"/>
    </row>
    <row r="750" spans="10:10" x14ac:dyDescent="0.25">
      <c r="J750" s="34"/>
    </row>
    <row r="751" spans="10:10" x14ac:dyDescent="0.25">
      <c r="J751" s="34"/>
    </row>
    <row r="752" spans="10:10" x14ac:dyDescent="0.25">
      <c r="J752" s="34"/>
    </row>
    <row r="753" spans="10:10" x14ac:dyDescent="0.25">
      <c r="J753" s="34"/>
    </row>
    <row r="754" spans="10:10" x14ac:dyDescent="0.25">
      <c r="J754" s="34"/>
    </row>
    <row r="755" spans="10:10" x14ac:dyDescent="0.25">
      <c r="J755" s="34"/>
    </row>
    <row r="756" spans="10:10" x14ac:dyDescent="0.25">
      <c r="J756" s="34"/>
    </row>
    <row r="757" spans="10:10" x14ac:dyDescent="0.25">
      <c r="J757" s="34"/>
    </row>
    <row r="758" spans="10:10" x14ac:dyDescent="0.25">
      <c r="J758" s="34"/>
    </row>
    <row r="759" spans="10:10" x14ac:dyDescent="0.25">
      <c r="J759" s="34"/>
    </row>
    <row r="760" spans="10:10" x14ac:dyDescent="0.25">
      <c r="J760" s="34"/>
    </row>
    <row r="761" spans="10:10" x14ac:dyDescent="0.25">
      <c r="J761" s="34"/>
    </row>
    <row r="762" spans="10:10" x14ac:dyDescent="0.25">
      <c r="J762" s="34"/>
    </row>
    <row r="763" spans="10:10" x14ac:dyDescent="0.25">
      <c r="J763" s="34"/>
    </row>
    <row r="764" spans="10:10" x14ac:dyDescent="0.25">
      <c r="J764" s="34"/>
    </row>
    <row r="765" spans="10:10" x14ac:dyDescent="0.25">
      <c r="J765" s="34"/>
    </row>
    <row r="766" spans="10:10" x14ac:dyDescent="0.25">
      <c r="J766" s="34"/>
    </row>
    <row r="767" spans="10:10" x14ac:dyDescent="0.25">
      <c r="J767" s="34"/>
    </row>
    <row r="768" spans="10:10" x14ac:dyDescent="0.25">
      <c r="J768" s="34"/>
    </row>
    <row r="769" spans="10:10" x14ac:dyDescent="0.25">
      <c r="J769" s="34"/>
    </row>
    <row r="770" spans="10:10" x14ac:dyDescent="0.25">
      <c r="J770" s="34"/>
    </row>
    <row r="771" spans="10:10" x14ac:dyDescent="0.25">
      <c r="J771" s="34"/>
    </row>
    <row r="772" spans="10:10" x14ac:dyDescent="0.25">
      <c r="J772" s="34"/>
    </row>
    <row r="773" spans="10:10" x14ac:dyDescent="0.25">
      <c r="J773" s="34"/>
    </row>
    <row r="774" spans="10:10" x14ac:dyDescent="0.25">
      <c r="J774" s="34"/>
    </row>
    <row r="775" spans="10:10" x14ac:dyDescent="0.25">
      <c r="J775" s="34"/>
    </row>
    <row r="776" spans="10:10" x14ac:dyDescent="0.25">
      <c r="J776" s="34"/>
    </row>
    <row r="777" spans="10:10" x14ac:dyDescent="0.25">
      <c r="J777" s="34"/>
    </row>
    <row r="778" spans="10:10" x14ac:dyDescent="0.25">
      <c r="J778" s="34"/>
    </row>
    <row r="779" spans="10:10" x14ac:dyDescent="0.25">
      <c r="J779" s="34"/>
    </row>
    <row r="780" spans="10:10" x14ac:dyDescent="0.25">
      <c r="J780" s="34"/>
    </row>
    <row r="781" spans="10:10" x14ac:dyDescent="0.25">
      <c r="J781" s="34"/>
    </row>
    <row r="782" spans="10:10" x14ac:dyDescent="0.25">
      <c r="J782" s="34"/>
    </row>
    <row r="783" spans="10:10" x14ac:dyDescent="0.25">
      <c r="J783" s="34"/>
    </row>
    <row r="784" spans="10:10" x14ac:dyDescent="0.25">
      <c r="J784" s="34"/>
    </row>
    <row r="785" spans="10:10" x14ac:dyDescent="0.25">
      <c r="J785" s="34"/>
    </row>
    <row r="786" spans="10:10" x14ac:dyDescent="0.25">
      <c r="J786" s="34"/>
    </row>
    <row r="787" spans="10:10" x14ac:dyDescent="0.25">
      <c r="J787" s="34"/>
    </row>
    <row r="788" spans="10:10" x14ac:dyDescent="0.25">
      <c r="J788" s="34"/>
    </row>
    <row r="789" spans="10:10" x14ac:dyDescent="0.25">
      <c r="J789" s="34"/>
    </row>
    <row r="790" spans="10:10" x14ac:dyDescent="0.25">
      <c r="J790" s="34"/>
    </row>
    <row r="791" spans="10:10" x14ac:dyDescent="0.25">
      <c r="J791" s="34"/>
    </row>
    <row r="792" spans="10:10" x14ac:dyDescent="0.25">
      <c r="J792" s="34"/>
    </row>
    <row r="793" spans="10:10" x14ac:dyDescent="0.25">
      <c r="J793" s="34"/>
    </row>
    <row r="794" spans="10:10" x14ac:dyDescent="0.25">
      <c r="J794" s="34"/>
    </row>
    <row r="795" spans="10:10" x14ac:dyDescent="0.25">
      <c r="J795" s="34"/>
    </row>
    <row r="796" spans="10:10" x14ac:dyDescent="0.25">
      <c r="J796" s="34"/>
    </row>
    <row r="797" spans="10:10" x14ac:dyDescent="0.25">
      <c r="J797" s="34"/>
    </row>
    <row r="798" spans="10:10" x14ac:dyDescent="0.25">
      <c r="J798" s="34"/>
    </row>
    <row r="799" spans="10:10" x14ac:dyDescent="0.25">
      <c r="J799" s="34"/>
    </row>
    <row r="800" spans="10:10" x14ac:dyDescent="0.25">
      <c r="J800" s="34"/>
    </row>
    <row r="801" spans="10:10" x14ac:dyDescent="0.25">
      <c r="J801" s="34"/>
    </row>
    <row r="802" spans="10:10" x14ac:dyDescent="0.25">
      <c r="J802" s="34"/>
    </row>
    <row r="803" spans="10:10" x14ac:dyDescent="0.25">
      <c r="J803" s="34"/>
    </row>
    <row r="804" spans="10:10" x14ac:dyDescent="0.25">
      <c r="J804" s="34"/>
    </row>
    <row r="805" spans="10:10" x14ac:dyDescent="0.25">
      <c r="J805" s="34"/>
    </row>
    <row r="806" spans="10:10" x14ac:dyDescent="0.25">
      <c r="J806" s="34"/>
    </row>
    <row r="807" spans="10:10" x14ac:dyDescent="0.25">
      <c r="J807" s="34"/>
    </row>
    <row r="808" spans="10:10" x14ac:dyDescent="0.25">
      <c r="J808" s="34"/>
    </row>
    <row r="809" spans="10:10" x14ac:dyDescent="0.25">
      <c r="J809" s="34"/>
    </row>
    <row r="810" spans="10:10" x14ac:dyDescent="0.25">
      <c r="J810" s="34"/>
    </row>
    <row r="811" spans="10:10" x14ac:dyDescent="0.25">
      <c r="J811" s="34"/>
    </row>
    <row r="812" spans="10:10" x14ac:dyDescent="0.25">
      <c r="J812" s="34"/>
    </row>
    <row r="813" spans="10:10" x14ac:dyDescent="0.25">
      <c r="J813" s="34"/>
    </row>
    <row r="814" spans="10:10" x14ac:dyDescent="0.25">
      <c r="J814" s="34"/>
    </row>
    <row r="815" spans="10:10" x14ac:dyDescent="0.25">
      <c r="J815" s="34"/>
    </row>
    <row r="816" spans="10:10" x14ac:dyDescent="0.25">
      <c r="J816" s="34"/>
    </row>
    <row r="817" spans="10:10" x14ac:dyDescent="0.25">
      <c r="J817" s="34"/>
    </row>
    <row r="818" spans="10:10" x14ac:dyDescent="0.25">
      <c r="J818" s="34"/>
    </row>
    <row r="819" spans="10:10" x14ac:dyDescent="0.25">
      <c r="J819" s="34"/>
    </row>
    <row r="820" spans="10:10" x14ac:dyDescent="0.25">
      <c r="J820" s="34"/>
    </row>
    <row r="821" spans="10:10" x14ac:dyDescent="0.25">
      <c r="J821" s="34"/>
    </row>
    <row r="822" spans="10:10" x14ac:dyDescent="0.25">
      <c r="J822" s="34"/>
    </row>
    <row r="823" spans="10:10" x14ac:dyDescent="0.25">
      <c r="J823" s="34"/>
    </row>
    <row r="824" spans="10:10" x14ac:dyDescent="0.25">
      <c r="J824" s="34"/>
    </row>
    <row r="825" spans="10:10" x14ac:dyDescent="0.25">
      <c r="J825" s="34"/>
    </row>
    <row r="826" spans="10:10" x14ac:dyDescent="0.25">
      <c r="J826" s="34"/>
    </row>
    <row r="827" spans="10:10" x14ac:dyDescent="0.25">
      <c r="J827" s="34"/>
    </row>
    <row r="828" spans="10:10" x14ac:dyDescent="0.25">
      <c r="J828" s="34"/>
    </row>
    <row r="829" spans="10:10" x14ac:dyDescent="0.25">
      <c r="J829" s="34"/>
    </row>
    <row r="830" spans="10:10" x14ac:dyDescent="0.25">
      <c r="J830" s="34"/>
    </row>
    <row r="831" spans="10:10" x14ac:dyDescent="0.25">
      <c r="J831" s="34"/>
    </row>
    <row r="832" spans="10:10" x14ac:dyDescent="0.25">
      <c r="J832" s="34"/>
    </row>
    <row r="833" spans="10:10" x14ac:dyDescent="0.25">
      <c r="J833" s="34"/>
    </row>
    <row r="834" spans="10:10" x14ac:dyDescent="0.25">
      <c r="J834" s="34"/>
    </row>
    <row r="835" spans="10:10" x14ac:dyDescent="0.25">
      <c r="J835" s="34"/>
    </row>
    <row r="836" spans="10:10" x14ac:dyDescent="0.25">
      <c r="J836" s="34"/>
    </row>
    <row r="837" spans="10:10" x14ac:dyDescent="0.25">
      <c r="J837" s="34"/>
    </row>
    <row r="838" spans="10:10" x14ac:dyDescent="0.25">
      <c r="J838" s="34"/>
    </row>
    <row r="839" spans="10:10" x14ac:dyDescent="0.25">
      <c r="J839" s="34"/>
    </row>
    <row r="840" spans="10:10" x14ac:dyDescent="0.25">
      <c r="J840" s="34"/>
    </row>
    <row r="841" spans="10:10" x14ac:dyDescent="0.25">
      <c r="J841" s="34"/>
    </row>
    <row r="842" spans="10:10" x14ac:dyDescent="0.25">
      <c r="J842" s="34"/>
    </row>
    <row r="843" spans="10:10" x14ac:dyDescent="0.25">
      <c r="J843" s="34"/>
    </row>
    <row r="844" spans="10:10" x14ac:dyDescent="0.25">
      <c r="J844" s="34"/>
    </row>
    <row r="845" spans="10:10" x14ac:dyDescent="0.25">
      <c r="J845" s="34"/>
    </row>
    <row r="846" spans="10:10" x14ac:dyDescent="0.25">
      <c r="J846" s="34"/>
    </row>
    <row r="847" spans="10:10" x14ac:dyDescent="0.25">
      <c r="J847" s="34"/>
    </row>
    <row r="848" spans="10:10" x14ac:dyDescent="0.25">
      <c r="J848" s="34"/>
    </row>
    <row r="849" spans="10:10" x14ac:dyDescent="0.25">
      <c r="J849" s="34"/>
    </row>
    <row r="850" spans="10:10" x14ac:dyDescent="0.25">
      <c r="J850" s="34"/>
    </row>
    <row r="851" spans="10:10" x14ac:dyDescent="0.25">
      <c r="J851" s="34"/>
    </row>
    <row r="852" spans="10:10" x14ac:dyDescent="0.25">
      <c r="J852" s="34"/>
    </row>
    <row r="853" spans="10:10" x14ac:dyDescent="0.25">
      <c r="J853" s="34"/>
    </row>
    <row r="854" spans="10:10" x14ac:dyDescent="0.25">
      <c r="J854" s="34"/>
    </row>
    <row r="855" spans="10:10" x14ac:dyDescent="0.25">
      <c r="J855" s="34"/>
    </row>
    <row r="856" spans="10:10" x14ac:dyDescent="0.25">
      <c r="J856" s="34"/>
    </row>
    <row r="857" spans="10:10" x14ac:dyDescent="0.25">
      <c r="J857" s="34"/>
    </row>
    <row r="858" spans="10:10" x14ac:dyDescent="0.25">
      <c r="J858" s="34"/>
    </row>
    <row r="859" spans="10:10" x14ac:dyDescent="0.25">
      <c r="J859" s="34"/>
    </row>
    <row r="860" spans="10:10" x14ac:dyDescent="0.25">
      <c r="J860" s="34"/>
    </row>
    <row r="861" spans="10:10" x14ac:dyDescent="0.25">
      <c r="J861" s="34"/>
    </row>
    <row r="862" spans="10:10" x14ac:dyDescent="0.25">
      <c r="J862" s="34"/>
    </row>
    <row r="863" spans="10:10" x14ac:dyDescent="0.25">
      <c r="J863" s="34"/>
    </row>
    <row r="864" spans="10:10" x14ac:dyDescent="0.25">
      <c r="J864" s="34"/>
    </row>
    <row r="865" spans="10:10" x14ac:dyDescent="0.25">
      <c r="J865" s="34"/>
    </row>
    <row r="866" spans="10:10" x14ac:dyDescent="0.25">
      <c r="J866" s="34"/>
    </row>
    <row r="867" spans="10:10" x14ac:dyDescent="0.25">
      <c r="J867" s="34"/>
    </row>
    <row r="868" spans="10:10" x14ac:dyDescent="0.25">
      <c r="J868" s="34"/>
    </row>
    <row r="869" spans="10:10" x14ac:dyDescent="0.25">
      <c r="J869" s="34"/>
    </row>
    <row r="870" spans="10:10" x14ac:dyDescent="0.25">
      <c r="J870" s="34"/>
    </row>
    <row r="871" spans="10:10" x14ac:dyDescent="0.25">
      <c r="J871" s="34"/>
    </row>
    <row r="872" spans="10:10" x14ac:dyDescent="0.25">
      <c r="J872" s="34"/>
    </row>
    <row r="873" spans="10:10" x14ac:dyDescent="0.25">
      <c r="J873" s="34"/>
    </row>
    <row r="874" spans="10:10" x14ac:dyDescent="0.25">
      <c r="J874" s="34"/>
    </row>
    <row r="875" spans="10:10" x14ac:dyDescent="0.25">
      <c r="J875" s="34"/>
    </row>
    <row r="876" spans="10:10" x14ac:dyDescent="0.25">
      <c r="J876" s="34"/>
    </row>
    <row r="877" spans="10:10" x14ac:dyDescent="0.25">
      <c r="J877" s="34"/>
    </row>
    <row r="878" spans="10:10" x14ac:dyDescent="0.25">
      <c r="J878" s="34"/>
    </row>
    <row r="879" spans="10:10" x14ac:dyDescent="0.25">
      <c r="J879" s="34"/>
    </row>
    <row r="880" spans="10:10" x14ac:dyDescent="0.25">
      <c r="J880" s="34"/>
    </row>
    <row r="881" spans="10:10" x14ac:dyDescent="0.25">
      <c r="J881" s="34"/>
    </row>
    <row r="882" spans="10:10" x14ac:dyDescent="0.25">
      <c r="J882" s="34"/>
    </row>
    <row r="883" spans="10:10" x14ac:dyDescent="0.25">
      <c r="J883" s="34"/>
    </row>
    <row r="884" spans="10:10" x14ac:dyDescent="0.25">
      <c r="J884" s="34"/>
    </row>
    <row r="885" spans="10:10" x14ac:dyDescent="0.25">
      <c r="J885" s="34"/>
    </row>
    <row r="886" spans="10:10" x14ac:dyDescent="0.25">
      <c r="J886" s="34"/>
    </row>
    <row r="887" spans="10:10" x14ac:dyDescent="0.25">
      <c r="J887" s="34"/>
    </row>
    <row r="888" spans="10:10" x14ac:dyDescent="0.25">
      <c r="J888" s="34"/>
    </row>
    <row r="889" spans="10:10" x14ac:dyDescent="0.25">
      <c r="J889" s="34"/>
    </row>
    <row r="890" spans="10:10" x14ac:dyDescent="0.25">
      <c r="J890" s="34"/>
    </row>
    <row r="891" spans="10:10" x14ac:dyDescent="0.25">
      <c r="J891" s="34"/>
    </row>
    <row r="892" spans="10:10" x14ac:dyDescent="0.25">
      <c r="J892" s="34"/>
    </row>
    <row r="893" spans="10:10" x14ac:dyDescent="0.25">
      <c r="J893" s="34"/>
    </row>
    <row r="894" spans="10:10" x14ac:dyDescent="0.25">
      <c r="J894" s="34"/>
    </row>
    <row r="895" spans="10:10" x14ac:dyDescent="0.25">
      <c r="J895" s="34"/>
    </row>
    <row r="896" spans="10:10" x14ac:dyDescent="0.25">
      <c r="J896" s="34"/>
    </row>
    <row r="897" spans="10:10" x14ac:dyDescent="0.25">
      <c r="J897" s="34"/>
    </row>
    <row r="898" spans="10:10" x14ac:dyDescent="0.25">
      <c r="J898" s="34"/>
    </row>
    <row r="899" spans="10:10" x14ac:dyDescent="0.25">
      <c r="J899" s="34"/>
    </row>
    <row r="900" spans="10:10" x14ac:dyDescent="0.25">
      <c r="J900" s="34"/>
    </row>
    <row r="901" spans="10:10" x14ac:dyDescent="0.25">
      <c r="J901" s="34"/>
    </row>
    <row r="902" spans="10:10" x14ac:dyDescent="0.25">
      <c r="J902" s="34"/>
    </row>
    <row r="903" spans="10:10" x14ac:dyDescent="0.25">
      <c r="J903" s="34"/>
    </row>
    <row r="904" spans="10:10" x14ac:dyDescent="0.25">
      <c r="J904" s="34"/>
    </row>
    <row r="905" spans="10:10" x14ac:dyDescent="0.25">
      <c r="J905" s="34"/>
    </row>
    <row r="906" spans="10:10" x14ac:dyDescent="0.25">
      <c r="J906" s="34"/>
    </row>
    <row r="907" spans="10:10" x14ac:dyDescent="0.25">
      <c r="J907" s="34"/>
    </row>
    <row r="908" spans="10:10" x14ac:dyDescent="0.25">
      <c r="J908" s="34"/>
    </row>
    <row r="909" spans="10:10" x14ac:dyDescent="0.25">
      <c r="J909" s="34"/>
    </row>
    <row r="910" spans="10:10" x14ac:dyDescent="0.25">
      <c r="J910" s="34"/>
    </row>
    <row r="911" spans="10:10" x14ac:dyDescent="0.25">
      <c r="J911" s="34"/>
    </row>
    <row r="912" spans="10:10" x14ac:dyDescent="0.25">
      <c r="J912" s="34"/>
    </row>
    <row r="913" spans="10:10" x14ac:dyDescent="0.25">
      <c r="J913" s="34"/>
    </row>
    <row r="914" spans="10:10" x14ac:dyDescent="0.25">
      <c r="J914" s="34"/>
    </row>
    <row r="915" spans="10:10" x14ac:dyDescent="0.25">
      <c r="J915" s="34"/>
    </row>
    <row r="916" spans="10:10" x14ac:dyDescent="0.25">
      <c r="J916" s="34"/>
    </row>
    <row r="917" spans="10:10" x14ac:dyDescent="0.25">
      <c r="J917" s="34"/>
    </row>
    <row r="918" spans="10:10" x14ac:dyDescent="0.25">
      <c r="J918" s="34"/>
    </row>
    <row r="919" spans="10:10" x14ac:dyDescent="0.25">
      <c r="J919" s="34"/>
    </row>
    <row r="920" spans="10:10" x14ac:dyDescent="0.25">
      <c r="J920" s="34"/>
    </row>
    <row r="921" spans="10:10" x14ac:dyDescent="0.25">
      <c r="J921" s="34"/>
    </row>
    <row r="922" spans="10:10" x14ac:dyDescent="0.25">
      <c r="J922" s="34"/>
    </row>
    <row r="923" spans="10:10" x14ac:dyDescent="0.25">
      <c r="J923" s="34"/>
    </row>
    <row r="924" spans="10:10" x14ac:dyDescent="0.25">
      <c r="J924" s="34"/>
    </row>
    <row r="925" spans="10:10" x14ac:dyDescent="0.25">
      <c r="J925" s="34"/>
    </row>
    <row r="926" spans="10:10" x14ac:dyDescent="0.25">
      <c r="J926" s="34"/>
    </row>
    <row r="927" spans="10:10" x14ac:dyDescent="0.25">
      <c r="J927" s="34"/>
    </row>
    <row r="928" spans="10:10" x14ac:dyDescent="0.25">
      <c r="J928" s="34"/>
    </row>
    <row r="929" spans="10:10" x14ac:dyDescent="0.25">
      <c r="J929" s="34"/>
    </row>
    <row r="930" spans="10:10" x14ac:dyDescent="0.25">
      <c r="J930" s="34"/>
    </row>
    <row r="931" spans="10:10" x14ac:dyDescent="0.25">
      <c r="J931" s="34"/>
    </row>
    <row r="932" spans="10:10" x14ac:dyDescent="0.25">
      <c r="J932" s="34"/>
    </row>
    <row r="933" spans="10:10" x14ac:dyDescent="0.25">
      <c r="J933" s="34"/>
    </row>
    <row r="934" spans="10:10" x14ac:dyDescent="0.25">
      <c r="J934" s="34"/>
    </row>
    <row r="935" spans="10:10" x14ac:dyDescent="0.25">
      <c r="J935" s="34"/>
    </row>
    <row r="936" spans="10:10" x14ac:dyDescent="0.25">
      <c r="J936" s="34"/>
    </row>
    <row r="937" spans="10:10" x14ac:dyDescent="0.25">
      <c r="J937" s="34"/>
    </row>
    <row r="938" spans="10:10" x14ac:dyDescent="0.25">
      <c r="J938" s="34"/>
    </row>
    <row r="939" spans="10:10" x14ac:dyDescent="0.25">
      <c r="J939" s="34"/>
    </row>
    <row r="940" spans="10:10" x14ac:dyDescent="0.25">
      <c r="J940" s="34"/>
    </row>
    <row r="941" spans="10:10" x14ac:dyDescent="0.25">
      <c r="J941" s="34"/>
    </row>
    <row r="942" spans="10:10" x14ac:dyDescent="0.25">
      <c r="J942" s="34"/>
    </row>
    <row r="943" spans="10:10" x14ac:dyDescent="0.25">
      <c r="J943" s="34"/>
    </row>
    <row r="944" spans="10:10" x14ac:dyDescent="0.25">
      <c r="J944" s="34"/>
    </row>
    <row r="945" spans="10:10" x14ac:dyDescent="0.25">
      <c r="J945" s="34"/>
    </row>
    <row r="946" spans="10:10" x14ac:dyDescent="0.25">
      <c r="J946" s="34"/>
    </row>
    <row r="947" spans="10:10" x14ac:dyDescent="0.25">
      <c r="J947" s="34"/>
    </row>
    <row r="948" spans="10:10" x14ac:dyDescent="0.25">
      <c r="J948" s="34"/>
    </row>
    <row r="949" spans="10:10" x14ac:dyDescent="0.25">
      <c r="J949" s="34"/>
    </row>
    <row r="950" spans="10:10" x14ac:dyDescent="0.25">
      <c r="J950" s="34"/>
    </row>
    <row r="951" spans="10:10" x14ac:dyDescent="0.25">
      <c r="J951" s="34"/>
    </row>
    <row r="952" spans="10:10" x14ac:dyDescent="0.25">
      <c r="J952" s="34"/>
    </row>
    <row r="953" spans="10:10" x14ac:dyDescent="0.25">
      <c r="J953" s="34"/>
    </row>
    <row r="954" spans="10:10" x14ac:dyDescent="0.25">
      <c r="J954" s="34"/>
    </row>
    <row r="955" spans="10:10" x14ac:dyDescent="0.25">
      <c r="J955" s="34"/>
    </row>
    <row r="956" spans="10:10" x14ac:dyDescent="0.25">
      <c r="J956" s="34"/>
    </row>
    <row r="957" spans="10:10" x14ac:dyDescent="0.25">
      <c r="J957" s="34"/>
    </row>
    <row r="958" spans="10:10" x14ac:dyDescent="0.25">
      <c r="J958" s="34"/>
    </row>
    <row r="959" spans="10:10" x14ac:dyDescent="0.25">
      <c r="J959" s="34"/>
    </row>
    <row r="960" spans="10:10" x14ac:dyDescent="0.25">
      <c r="J960" s="34"/>
    </row>
    <row r="961" spans="10:10" x14ac:dyDescent="0.25">
      <c r="J961" s="34"/>
    </row>
    <row r="962" spans="10:10" x14ac:dyDescent="0.25">
      <c r="J962" s="34"/>
    </row>
    <row r="963" spans="10:10" x14ac:dyDescent="0.25">
      <c r="J963" s="34"/>
    </row>
    <row r="964" spans="10:10" x14ac:dyDescent="0.25">
      <c r="J964" s="34"/>
    </row>
    <row r="965" spans="10:10" x14ac:dyDescent="0.25">
      <c r="J965" s="34"/>
    </row>
    <row r="966" spans="10:10" x14ac:dyDescent="0.25">
      <c r="J966" s="34"/>
    </row>
    <row r="967" spans="10:10" x14ac:dyDescent="0.25">
      <c r="J967" s="34"/>
    </row>
    <row r="968" spans="10:10" x14ac:dyDescent="0.25">
      <c r="J968" s="34"/>
    </row>
    <row r="969" spans="10:10" x14ac:dyDescent="0.25">
      <c r="J969" s="34"/>
    </row>
    <row r="970" spans="10:10" x14ac:dyDescent="0.25">
      <c r="J970" s="34"/>
    </row>
    <row r="971" spans="10:10" x14ac:dyDescent="0.25">
      <c r="J971" s="34"/>
    </row>
    <row r="972" spans="10:10" x14ac:dyDescent="0.25">
      <c r="J972" s="34"/>
    </row>
    <row r="973" spans="10:10" x14ac:dyDescent="0.25">
      <c r="J973" s="34"/>
    </row>
    <row r="974" spans="10:10" x14ac:dyDescent="0.25">
      <c r="J974" s="34"/>
    </row>
    <row r="975" spans="10:10" x14ac:dyDescent="0.25">
      <c r="J975" s="34"/>
    </row>
    <row r="976" spans="10:10" x14ac:dyDescent="0.25">
      <c r="J976" s="34"/>
    </row>
    <row r="977" spans="10:10" x14ac:dyDescent="0.25">
      <c r="J977" s="34"/>
    </row>
    <row r="978" spans="10:10" x14ac:dyDescent="0.25">
      <c r="J978" s="34"/>
    </row>
    <row r="979" spans="10:10" x14ac:dyDescent="0.25">
      <c r="J979" s="34"/>
    </row>
    <row r="980" spans="10:10" x14ac:dyDescent="0.25">
      <c r="J980" s="34"/>
    </row>
    <row r="981" spans="10:10" x14ac:dyDescent="0.25">
      <c r="J981" s="34"/>
    </row>
    <row r="982" spans="10:10" x14ac:dyDescent="0.25">
      <c r="J982" s="34"/>
    </row>
    <row r="983" spans="10:10" x14ac:dyDescent="0.25">
      <c r="J983" s="34"/>
    </row>
    <row r="984" spans="10:10" x14ac:dyDescent="0.25">
      <c r="J984" s="34"/>
    </row>
    <row r="985" spans="10:10" x14ac:dyDescent="0.25">
      <c r="J985" s="34"/>
    </row>
    <row r="986" spans="10:10" x14ac:dyDescent="0.25">
      <c r="J986" s="34"/>
    </row>
    <row r="987" spans="10:10" x14ac:dyDescent="0.25">
      <c r="J987" s="34"/>
    </row>
    <row r="988" spans="10:10" x14ac:dyDescent="0.25">
      <c r="J988" s="34"/>
    </row>
    <row r="989" spans="10:10" x14ac:dyDescent="0.25">
      <c r="J989" s="34"/>
    </row>
    <row r="990" spans="10:10" x14ac:dyDescent="0.25">
      <c r="J990" s="34"/>
    </row>
    <row r="991" spans="10:10" x14ac:dyDescent="0.25">
      <c r="J991" s="34"/>
    </row>
    <row r="992" spans="10:10" x14ac:dyDescent="0.25">
      <c r="J992" s="34"/>
    </row>
    <row r="993" spans="10:10" x14ac:dyDescent="0.25">
      <c r="J993" s="34"/>
    </row>
    <row r="994" spans="10:10" x14ac:dyDescent="0.25">
      <c r="J994" s="34"/>
    </row>
  </sheetData>
  <mergeCells count="125">
    <mergeCell ref="M226:P226"/>
    <mergeCell ref="C109:D109"/>
    <mergeCell ref="C111:E111"/>
    <mergeCell ref="C86:E86"/>
    <mergeCell ref="C85:F85"/>
    <mergeCell ref="C154:D154"/>
    <mergeCell ref="C75:H75"/>
    <mergeCell ref="C81:F81"/>
    <mergeCell ref="C82:E82"/>
    <mergeCell ref="C127:H127"/>
    <mergeCell ref="C150:H150"/>
    <mergeCell ref="C113:D113"/>
    <mergeCell ref="C99:F99"/>
    <mergeCell ref="C95:D95"/>
    <mergeCell ref="C108:D108"/>
    <mergeCell ref="C90:D90"/>
    <mergeCell ref="C91:H91"/>
    <mergeCell ref="C94:E94"/>
    <mergeCell ref="C222:H222"/>
    <mergeCell ref="B275:B277"/>
    <mergeCell ref="C144:F144"/>
    <mergeCell ref="C145:D145"/>
    <mergeCell ref="B115:B120"/>
    <mergeCell ref="C116:E116"/>
    <mergeCell ref="C117:G117"/>
    <mergeCell ref="C118:E118"/>
    <mergeCell ref="C119:D119"/>
    <mergeCell ref="C158:H158"/>
    <mergeCell ref="C242:G242"/>
    <mergeCell ref="C162:D162"/>
    <mergeCell ref="C169:H169"/>
    <mergeCell ref="C173:D173"/>
    <mergeCell ref="C176:H176"/>
    <mergeCell ref="C180:D180"/>
    <mergeCell ref="C195:H195"/>
    <mergeCell ref="C223:H223"/>
    <mergeCell ref="E226:H226"/>
    <mergeCell ref="C148:G148"/>
    <mergeCell ref="C122:H122"/>
    <mergeCell ref="C134:G134"/>
    <mergeCell ref="B142:B147"/>
    <mergeCell ref="C143:D143"/>
    <mergeCell ref="A1:K1"/>
    <mergeCell ref="J2:K2"/>
    <mergeCell ref="J3:K3"/>
    <mergeCell ref="C3:I3"/>
    <mergeCell ref="C2:I2"/>
    <mergeCell ref="C4:G4"/>
    <mergeCell ref="C5:D5"/>
    <mergeCell ref="C6:G6"/>
    <mergeCell ref="C73:E73"/>
    <mergeCell ref="C53:E53"/>
    <mergeCell ref="C59:E59"/>
    <mergeCell ref="C65:H65"/>
    <mergeCell ref="A4:A8"/>
    <mergeCell ref="B4:B8"/>
    <mergeCell ref="B21:B30"/>
    <mergeCell ref="C36:E36"/>
    <mergeCell ref="C37:E37"/>
    <mergeCell ref="C21:H21"/>
    <mergeCell ref="C30:E30"/>
    <mergeCell ref="C43:E43"/>
    <mergeCell ref="C44:E44"/>
    <mergeCell ref="C48:E48"/>
    <mergeCell ref="C45:E45"/>
    <mergeCell ref="C54:E54"/>
    <mergeCell ref="A9:A14"/>
    <mergeCell ref="B9:B14"/>
    <mergeCell ref="B168:B174"/>
    <mergeCell ref="C166:D166"/>
    <mergeCell ref="B149:B155"/>
    <mergeCell ref="A149:A155"/>
    <mergeCell ref="B90:B93"/>
    <mergeCell ref="C98:E98"/>
    <mergeCell ref="C96:D96"/>
    <mergeCell ref="C102:H102"/>
    <mergeCell ref="C101:D101"/>
    <mergeCell ref="C107:D107"/>
    <mergeCell ref="C60:E60"/>
    <mergeCell ref="A168:A174"/>
    <mergeCell ref="C10:F10"/>
    <mergeCell ref="A15:A20"/>
    <mergeCell ref="B15:B20"/>
    <mergeCell ref="C19:F19"/>
    <mergeCell ref="C26:D26"/>
    <mergeCell ref="C28:E28"/>
    <mergeCell ref="C29:G29"/>
    <mergeCell ref="A142:A144"/>
    <mergeCell ref="B101:B106"/>
    <mergeCell ref="C31:E31"/>
    <mergeCell ref="C186:F186"/>
    <mergeCell ref="A187:A193"/>
    <mergeCell ref="B187:B193"/>
    <mergeCell ref="C208:E208"/>
    <mergeCell ref="C217:G217"/>
    <mergeCell ref="C213:H213"/>
    <mergeCell ref="C215:F215"/>
    <mergeCell ref="C23:E23"/>
    <mergeCell ref="C24:G24"/>
    <mergeCell ref="C25:E25"/>
    <mergeCell ref="C72:F72"/>
    <mergeCell ref="C199:I199"/>
    <mergeCell ref="C39:E39"/>
    <mergeCell ref="C55:E55"/>
    <mergeCell ref="C136:F136"/>
    <mergeCell ref="A299:A300"/>
    <mergeCell ref="C233:E233"/>
    <mergeCell ref="A261:A267"/>
    <mergeCell ref="B261:B267"/>
    <mergeCell ref="E268:I268"/>
    <mergeCell ref="E269:H269"/>
    <mergeCell ref="B270:B274"/>
    <mergeCell ref="A270:A274"/>
    <mergeCell ref="C238:H238"/>
    <mergeCell ref="C240:F240"/>
    <mergeCell ref="G249:H249"/>
    <mergeCell ref="A251:A257"/>
    <mergeCell ref="B251:B257"/>
    <mergeCell ref="E258:I258"/>
    <mergeCell ref="A282:A283"/>
    <mergeCell ref="B282:B293"/>
    <mergeCell ref="B295:B296"/>
    <mergeCell ref="C294:F294"/>
    <mergeCell ref="E278:H278"/>
    <mergeCell ref="A275:A27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EARTH CALCULATION</vt:lpstr>
      <vt:lpstr>ABSTRACT</vt:lpstr>
      <vt:lpstr>DETAILED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2020-08-19T10:28:55Z</dcterms:modified>
</cp:coreProperties>
</file>