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 WITH MOTAHER SIR\"/>
    </mc:Choice>
  </mc:AlternateContent>
  <bookViews>
    <workbookView xWindow="0" yWindow="0" windowWidth="19200" windowHeight="7050" activeTab="2"/>
  </bookViews>
  <sheets>
    <sheet name="Sheet1" sheetId="1" r:id="rId1"/>
    <sheet name="Sheet2" sheetId="2" r:id="rId2"/>
    <sheet name="Design of Dowel Ba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3" l="1"/>
  <c r="L16" i="3" l="1"/>
  <c r="L14" i="3"/>
  <c r="L13" i="3"/>
  <c r="D19" i="3" l="1"/>
  <c r="D5" i="3"/>
  <c r="F17" i="3" s="1"/>
  <c r="E8" i="3"/>
  <c r="D15" i="3" s="1"/>
  <c r="E35" i="3" s="1"/>
  <c r="C37" i="3" s="1"/>
  <c r="C38" i="3" s="1"/>
  <c r="E11" i="3"/>
  <c r="E12" i="3" s="1"/>
  <c r="C28" i="3" l="1"/>
  <c r="L15" i="3"/>
  <c r="C24" i="3" s="1"/>
  <c r="C25" i="3" s="1"/>
  <c r="C33" i="3"/>
  <c r="D33" i="3"/>
  <c r="E16" i="3"/>
  <c r="C27" i="3" s="1"/>
  <c r="B33" i="3" s="1"/>
</calcChain>
</file>

<file path=xl/sharedStrings.xml><?xml version="1.0" encoding="utf-8"?>
<sst xmlns="http://schemas.openxmlformats.org/spreadsheetml/2006/main" count="76" uniqueCount="58">
  <si>
    <t>Dowel Bars design for Rigid Pavement</t>
  </si>
  <si>
    <t>1. Generally dowel bars are placed across the transverse joints at mid depth of the slab to reduce 
faulting and preventiong corner cracking.</t>
  </si>
  <si>
    <t>2. Transfer load from one to another slab but not prevent the joints from opening.</t>
  </si>
  <si>
    <t>3. Dowel bars are generally round, smooth, epoxy coated bars.</t>
  </si>
  <si>
    <t>Calculation of length =</t>
  </si>
  <si>
    <t xml:space="preserve">Where, </t>
  </si>
  <si>
    <t>d = Diameter of the bar =</t>
  </si>
  <si>
    <r>
      <t>L</t>
    </r>
    <r>
      <rPr>
        <vertAlign val="subscript"/>
        <sz val="12"/>
        <color theme="1"/>
        <rFont val="Cambria"/>
        <family val="1"/>
      </rPr>
      <t>d</t>
    </r>
    <r>
      <rPr>
        <sz val="12"/>
        <color theme="1"/>
        <rFont val="Cambria"/>
        <family val="1"/>
      </rPr>
      <t>= Length of bar =</t>
    </r>
  </si>
  <si>
    <t xml:space="preserve">     =Joint Width =</t>
  </si>
  <si>
    <r>
      <t>F</t>
    </r>
    <r>
      <rPr>
        <vertAlign val="subscript"/>
        <sz val="12"/>
        <color theme="1"/>
        <rFont val="Cambria"/>
        <family val="1"/>
      </rPr>
      <t xml:space="preserve">f </t>
    </r>
    <r>
      <rPr>
        <sz val="12"/>
        <color theme="1"/>
        <rFont val="Cambria"/>
        <family val="1"/>
      </rPr>
      <t>= Permissible stress in bending =</t>
    </r>
  </si>
  <si>
    <r>
      <t>4. Make a relation with the above equation and put trial value of LD</t>
    </r>
    <r>
      <rPr>
        <vertAlign val="subscript"/>
        <sz val="12"/>
        <color theme="1"/>
        <rFont val="Cambria"/>
        <family val="1"/>
      </rPr>
      <t xml:space="preserve"> </t>
    </r>
    <r>
      <rPr>
        <sz val="12"/>
        <color theme="1"/>
        <rFont val="Cambria"/>
        <family val="1"/>
      </rPr>
      <t>as 45 cm and find L</t>
    </r>
    <r>
      <rPr>
        <vertAlign val="subscript"/>
        <sz val="12"/>
        <color theme="1"/>
        <rFont val="Cambria"/>
        <family val="1"/>
      </rPr>
      <t>d.</t>
    </r>
  </si>
  <si>
    <r>
      <t>5. Length of the Dowel bar = L</t>
    </r>
    <r>
      <rPr>
        <vertAlign val="subscript"/>
        <sz val="12"/>
        <color theme="1"/>
        <rFont val="Cambria"/>
        <family val="1"/>
      </rPr>
      <t>d</t>
    </r>
    <r>
      <rPr>
        <sz val="12"/>
        <color theme="1"/>
        <rFont val="Cambria"/>
        <family val="1"/>
      </rPr>
      <t>+</t>
    </r>
    <r>
      <rPr>
        <sz val="12"/>
        <color theme="1"/>
        <rFont val="Calibri"/>
        <family val="2"/>
      </rPr>
      <t>∂</t>
    </r>
    <r>
      <rPr>
        <sz val="12"/>
        <color theme="1"/>
        <rFont val="Cambria"/>
        <family val="1"/>
      </rPr>
      <t xml:space="preserve"> and provide a round length as LD provided.</t>
    </r>
  </si>
  <si>
    <r>
      <t>6. Load transfer capacity P</t>
    </r>
    <r>
      <rPr>
        <vertAlign val="subscript"/>
        <sz val="12"/>
        <color theme="1"/>
        <rFont val="Cambria"/>
        <family val="1"/>
      </rPr>
      <t>s</t>
    </r>
    <r>
      <rPr>
        <sz val="12"/>
        <color theme="1"/>
        <rFont val="Cambria"/>
        <family val="1"/>
      </rPr>
      <t>= 0.785 x d</t>
    </r>
    <r>
      <rPr>
        <vertAlign val="super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>x F</t>
    </r>
    <r>
      <rPr>
        <vertAlign val="subscript"/>
        <sz val="12"/>
        <color theme="1"/>
        <rFont val="Cambria"/>
        <family val="1"/>
      </rPr>
      <t>s</t>
    </r>
  </si>
  <si>
    <r>
      <t>F</t>
    </r>
    <r>
      <rPr>
        <vertAlign val="subscript"/>
        <sz val="12"/>
        <color theme="1"/>
        <rFont val="Cambria"/>
        <family val="1"/>
      </rPr>
      <t>b</t>
    </r>
    <r>
      <rPr>
        <sz val="12"/>
        <color theme="1"/>
        <rFont val="Cambria"/>
        <family val="1"/>
      </rPr>
      <t xml:space="preserve"> = Permissible stress in bearing =</t>
    </r>
  </si>
  <si>
    <r>
      <t>F</t>
    </r>
    <r>
      <rPr>
        <vertAlign val="subscript"/>
        <sz val="12"/>
        <color theme="1"/>
        <rFont val="Cambria"/>
        <family val="1"/>
      </rPr>
      <t>s</t>
    </r>
    <r>
      <rPr>
        <sz val="12"/>
        <color theme="1"/>
        <rFont val="Cambria"/>
        <family val="1"/>
      </rPr>
      <t xml:space="preserve"> = Permissible stress in shear =</t>
    </r>
  </si>
  <si>
    <t xml:space="preserve">9. Take the load transfer capacity as 40 % if not given and find, </t>
  </si>
  <si>
    <r>
      <t>0.4P/P</t>
    </r>
    <r>
      <rPr>
        <vertAlign val="subscript"/>
        <sz val="12"/>
        <color theme="1"/>
        <rFont val="Cambria"/>
        <family val="1"/>
      </rPr>
      <t>s</t>
    </r>
  </si>
  <si>
    <r>
      <t>, 0.4P/P</t>
    </r>
    <r>
      <rPr>
        <vertAlign val="subscript"/>
        <sz val="12"/>
        <color theme="1"/>
        <rFont val="Cambria"/>
        <family val="1"/>
      </rPr>
      <t>f</t>
    </r>
  </si>
  <si>
    <r>
      <t>, 0.4P/P</t>
    </r>
    <r>
      <rPr>
        <vertAlign val="subscript"/>
        <sz val="12"/>
        <color theme="1"/>
        <rFont val="Cambria"/>
        <family val="1"/>
      </rPr>
      <t>b</t>
    </r>
  </si>
  <si>
    <t xml:space="preserve">Take which ever is maximum as a desired capacity </t>
  </si>
  <si>
    <t>P = Wheel Load</t>
  </si>
  <si>
    <r>
      <t>Modulus of subgrade reaction, K = 28.6926 CBR</t>
    </r>
    <r>
      <rPr>
        <vertAlign val="superscript"/>
        <sz val="12"/>
        <color theme="1"/>
        <rFont val="Cambria"/>
        <family val="1"/>
      </rPr>
      <t>0.7788</t>
    </r>
  </si>
  <si>
    <t>=</t>
  </si>
  <si>
    <t xml:space="preserve">The roadway is to be used for stack yard. </t>
  </si>
  <si>
    <t>As there is WBM below the roadway, So CBR =</t>
  </si>
  <si>
    <t>Modulus of Elasticity of concrete, E =</t>
  </si>
  <si>
    <r>
      <t>Compressive strength of concrete, f</t>
    </r>
    <r>
      <rPr>
        <vertAlign val="subscript"/>
        <sz val="12"/>
        <color theme="1"/>
        <rFont val="Cambria"/>
        <family val="1"/>
      </rPr>
      <t>c</t>
    </r>
    <r>
      <rPr>
        <sz val="12"/>
        <color theme="1"/>
        <rFont val="Cambria"/>
        <family val="1"/>
      </rPr>
      <t>' =</t>
    </r>
  </si>
  <si>
    <r>
      <t xml:space="preserve">Poisson's ratio, </t>
    </r>
    <r>
      <rPr>
        <sz val="12"/>
        <color theme="1"/>
        <rFont val="Calibri"/>
        <family val="2"/>
      </rPr>
      <t>µ</t>
    </r>
    <r>
      <rPr>
        <sz val="12"/>
        <color theme="1"/>
        <rFont val="Cambria"/>
        <family val="1"/>
      </rPr>
      <t xml:space="preserve"> =</t>
    </r>
  </si>
  <si>
    <t>Radius of relative stiffness, l=</t>
  </si>
  <si>
    <t>Let thickness of slab/road, h=</t>
  </si>
  <si>
    <t>cm</t>
  </si>
  <si>
    <r>
      <t>F</t>
    </r>
    <r>
      <rPr>
        <vertAlign val="subscript"/>
        <sz val="12"/>
        <color theme="1"/>
        <rFont val="Cambria"/>
        <family val="1"/>
      </rPr>
      <t>y</t>
    </r>
    <r>
      <rPr>
        <sz val="12"/>
        <color theme="1"/>
        <rFont val="Cambria"/>
        <family val="1"/>
      </rPr>
      <t xml:space="preserve"> =</t>
    </r>
  </si>
  <si>
    <r>
      <t>F</t>
    </r>
    <r>
      <rPr>
        <vertAlign val="subscript"/>
        <sz val="12"/>
        <color theme="1"/>
        <rFont val="Cambria"/>
        <family val="1"/>
      </rPr>
      <t>s</t>
    </r>
    <r>
      <rPr>
        <sz val="12"/>
        <color theme="1"/>
        <rFont val="Cambria"/>
        <family val="1"/>
      </rPr>
      <t xml:space="preserve"> = Permissible stress in shear = 0.45F</t>
    </r>
    <r>
      <rPr>
        <vertAlign val="subscript"/>
        <sz val="12"/>
        <color theme="1"/>
        <rFont val="Cambria"/>
        <family val="1"/>
      </rPr>
      <t>y</t>
    </r>
    <r>
      <rPr>
        <sz val="12"/>
        <color theme="1"/>
        <rFont val="Cambria"/>
        <family val="1"/>
      </rPr>
      <t>=</t>
    </r>
  </si>
  <si>
    <t>Kg/cm2</t>
  </si>
  <si>
    <r>
      <t>F</t>
    </r>
    <r>
      <rPr>
        <vertAlign val="subscript"/>
        <sz val="12"/>
        <color theme="1"/>
        <rFont val="Cambria"/>
        <family val="1"/>
      </rPr>
      <t xml:space="preserve">f </t>
    </r>
    <r>
      <rPr>
        <sz val="12"/>
        <color theme="1"/>
        <rFont val="Cambria"/>
        <family val="1"/>
      </rPr>
      <t>= Permissible stress in bending = 0.66 F</t>
    </r>
    <r>
      <rPr>
        <vertAlign val="subscript"/>
        <sz val="12"/>
        <color theme="1"/>
        <rFont val="Cambria"/>
        <family val="1"/>
      </rPr>
      <t>y</t>
    </r>
    <r>
      <rPr>
        <sz val="12"/>
        <color theme="1"/>
        <rFont val="Cambria"/>
        <family val="1"/>
      </rPr>
      <t>=</t>
    </r>
  </si>
  <si>
    <t xml:space="preserve">Wheel load calculation HL-93 = </t>
  </si>
  <si>
    <t>Kg</t>
  </si>
  <si>
    <t>Length of Dowel bar =</t>
  </si>
  <si>
    <t>By trial and error,</t>
  </si>
  <si>
    <t>for trial</t>
  </si>
  <si>
    <t>Joint width, 𝜕 =</t>
  </si>
  <si>
    <t>5d =</t>
  </si>
  <si>
    <t>Let dia of bar, d =</t>
  </si>
  <si>
    <t>(Ld+1.5∂) =</t>
  </si>
  <si>
    <r>
      <t>Let length of bar, L</t>
    </r>
    <r>
      <rPr>
        <vertAlign val="subscript"/>
        <sz val="12"/>
        <color theme="1"/>
        <rFont val="Cambria"/>
        <family val="1"/>
      </rPr>
      <t>d</t>
    </r>
    <r>
      <rPr>
        <sz val="12"/>
        <color theme="1"/>
        <rFont val="Cambria"/>
        <family val="1"/>
      </rPr>
      <t xml:space="preserve"> =</t>
    </r>
  </si>
  <si>
    <r>
      <t>F</t>
    </r>
    <r>
      <rPr>
        <vertAlign val="subscript"/>
        <sz val="12"/>
        <color theme="1"/>
        <rFont val="Cambria"/>
        <family val="1"/>
      </rPr>
      <t xml:space="preserve">f </t>
    </r>
    <r>
      <rPr>
        <sz val="12"/>
        <color theme="1"/>
        <rFont val="Cambria"/>
        <family val="1"/>
      </rPr>
      <t>/F</t>
    </r>
    <r>
      <rPr>
        <vertAlign val="subscript"/>
        <sz val="12"/>
        <color theme="1"/>
        <rFont val="Cambria"/>
        <family val="1"/>
      </rPr>
      <t>b</t>
    </r>
    <r>
      <rPr>
        <sz val="12"/>
        <color theme="1"/>
        <rFont val="Cambria"/>
        <family val="1"/>
      </rPr>
      <t xml:space="preserve"> =</t>
    </r>
  </si>
  <si>
    <t>(Ld+8.8∂) =</t>
  </si>
  <si>
    <r>
      <t>Total length = L</t>
    </r>
    <r>
      <rPr>
        <vertAlign val="subscript"/>
        <sz val="12"/>
        <color theme="1"/>
        <rFont val="Cambria"/>
        <family val="1"/>
      </rPr>
      <t>d</t>
    </r>
    <r>
      <rPr>
        <sz val="12"/>
        <color theme="1"/>
        <rFont val="Cambria"/>
        <family val="1"/>
      </rPr>
      <t>+</t>
    </r>
    <r>
      <rPr>
        <sz val="12"/>
        <color theme="1"/>
        <rFont val="Calibri"/>
        <family val="2"/>
      </rPr>
      <t>∂ =</t>
    </r>
  </si>
  <si>
    <r>
      <t xml:space="preserve">cm </t>
    </r>
    <r>
      <rPr>
        <sz val="12"/>
        <color theme="1"/>
        <rFont val="Calibri"/>
        <family val="2"/>
      </rPr>
      <t>≈</t>
    </r>
  </si>
  <si>
    <t>Load transfer capacity of single dowel bar,</t>
  </si>
  <si>
    <r>
      <t>P</t>
    </r>
    <r>
      <rPr>
        <vertAlign val="subscript"/>
        <sz val="12"/>
        <color theme="1"/>
        <rFont val="Cambria"/>
        <family val="1"/>
      </rPr>
      <t>s</t>
    </r>
    <r>
      <rPr>
        <sz val="12"/>
        <color theme="1"/>
        <rFont val="Cambria"/>
        <family val="1"/>
      </rPr>
      <t>= 0.785 x d</t>
    </r>
    <r>
      <rPr>
        <vertAlign val="super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>x F</t>
    </r>
    <r>
      <rPr>
        <vertAlign val="subscript"/>
        <sz val="12"/>
        <color theme="1"/>
        <rFont val="Cambria"/>
        <family val="1"/>
      </rPr>
      <t>s</t>
    </r>
    <r>
      <rPr>
        <sz val="12"/>
        <color theme="1"/>
        <rFont val="Cambria"/>
        <family val="1"/>
      </rPr>
      <t xml:space="preserve"> =</t>
    </r>
  </si>
  <si>
    <t xml:space="preserve">Max </t>
  </si>
  <si>
    <t>Effective distance of load transfer =1.8l</t>
  </si>
  <si>
    <t>Let spacing =</t>
  </si>
  <si>
    <t>&gt;1.61</t>
  </si>
  <si>
    <t>So the bar spacing and dia is ok</t>
  </si>
  <si>
    <t>Actual capacity =</t>
  </si>
  <si>
    <t xml:space="preserve">Load transfer capacity
 as 40 %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</si>
</sst>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\ &quot;cm&quot;"/>
    <numFmt numFmtId="165" formatCode="#,##0.00\ &quot;psi/in&quot;"/>
    <numFmt numFmtId="166" formatCode="#,##0.00\ &quot;Kg/cm3&quot;"/>
    <numFmt numFmtId="167" formatCode="#,##0.00\ &quot;MPa&quot;"/>
    <numFmt numFmtId="168" formatCode="#,##0.00\ &quot;ksi&quot;"/>
    <numFmt numFmtId="169" formatCode="#,##0.00\ &quot;Kg/cm2&quot;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u/>
      <sz val="12"/>
      <color theme="1"/>
      <name val="Cambria"/>
      <family val="1"/>
    </font>
    <font>
      <sz val="12"/>
      <color theme="1"/>
      <name val="Calibri"/>
      <family val="2"/>
    </font>
    <font>
      <vertAlign val="subscript"/>
      <sz val="12"/>
      <color theme="1"/>
      <name val="Cambria"/>
      <family val="1"/>
    </font>
    <font>
      <vertAlign val="superscript"/>
      <sz val="12"/>
      <color theme="1"/>
      <name val="Cambria"/>
      <family val="1"/>
    </font>
    <font>
      <sz val="12"/>
      <color rgb="FFFF0000"/>
      <name val="Cambria"/>
      <family val="1"/>
    </font>
    <font>
      <sz val="12"/>
      <name val="Cambria"/>
      <family val="1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6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164" fontId="7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top"/>
    </xf>
    <xf numFmtId="166" fontId="7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right" vertical="top"/>
    </xf>
    <xf numFmtId="168" fontId="6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2" fontId="1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2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165" fontId="7" fillId="0" borderId="0" xfId="0" applyNumberFormat="1" applyFont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169" fontId="7" fillId="0" borderId="0" xfId="0" applyNumberFormat="1" applyFont="1" applyAlignment="1">
      <alignment horizontal="left" vertical="top"/>
    </xf>
    <xf numFmtId="167" fontId="6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153105</xdr:colOff>
      <xdr:row>1</xdr:row>
      <xdr:rowOff>33162</xdr:rowOff>
    </xdr:from>
    <xdr:ext cx="21822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366661" y="223662"/>
              <a:ext cx="21822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=5ⅆ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 baseline="-25000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𝐿𝑑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+1.5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  <m:r>
                                  <a:rPr lang="en-US" sz="1100" i="1" baseline="-25000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acc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n-US" sz="1100" i="1" baseline="0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sub>
                                </m:s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+8.8</m:t>
                                </m:r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𝛿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366661" y="223662"/>
              <a:ext cx="21822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𝐿_𝑑=5ⅆ√((</a:t>
              </a:r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 baseline="-2500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(𝐿</a:t>
              </a:r>
              <a:r>
                <a:rPr lang="en-US" sz="1100" b="0" i="0" baseline="-2500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+1.5∂))/((𝐹</a:t>
              </a:r>
              <a:r>
                <a:rPr lang="en-US" sz="1100" i="0" baseline="-25000">
                  <a:latin typeface="Cambria Math" panose="02040503050406030204" pitchFamily="18" charset="0"/>
                </a:rPr>
                <a:t>𝑏) ̅(</a:t>
              </a:r>
              <a:r>
                <a:rPr lang="en-US" sz="1100" i="0">
                  <a:latin typeface="Cambria Math" panose="02040503050406030204" pitchFamily="18" charset="0"/>
                </a:rPr>
                <a:t>𝐿_</a:t>
              </a:r>
              <a:r>
                <a:rPr lang="en-US" sz="1100" i="0" baseline="0">
                  <a:latin typeface="Cambria Math" panose="02040503050406030204" pitchFamily="18" charset="0"/>
                </a:rPr>
                <a:t>𝐷</a:t>
              </a:r>
              <a:r>
                <a:rPr lang="en-US" sz="1100" i="0">
                  <a:latin typeface="Cambria Math" panose="02040503050406030204" pitchFamily="18" charset="0"/>
                </a:rPr>
                <a:t>+8.8𝛿)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28863</xdr:colOff>
      <xdr:row>5</xdr:row>
      <xdr:rowOff>13277</xdr:rowOff>
    </xdr:from>
    <xdr:ext cx="169245" cy="172227"/>
    <xdr:sp macro="" textlink="">
      <xdr:nvSpPr>
        <xdr:cNvPr id="7" name="TextBox 6"/>
        <xdr:cNvSpPr txBox="1"/>
      </xdr:nvSpPr>
      <xdr:spPr>
        <a:xfrm>
          <a:off x="640772" y="1375641"/>
          <a:ext cx="16924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100"/>
            <a:t>∂</a:t>
          </a:r>
        </a:p>
      </xdr:txBody>
    </xdr:sp>
    <xdr:clientData/>
  </xdr:oneCellAnchor>
  <xdr:oneCellAnchor>
    <xdr:from>
      <xdr:col>10</xdr:col>
      <xdr:colOff>111125</xdr:colOff>
      <xdr:row>7</xdr:row>
      <xdr:rowOff>28575</xdr:rowOff>
    </xdr:from>
    <xdr:ext cx="1800225" cy="373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315075" y="1882775"/>
              <a:ext cx="1800225" cy="373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ⅆ</m:t>
                            </m:r>
                          </m:e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+8.8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𝛿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315075" y="1882775"/>
              <a:ext cx="1800225" cy="373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𝑃_</a:t>
              </a:r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en-US" sz="1100" i="0">
                  <a:latin typeface="Cambria Math" panose="02040503050406030204" pitchFamily="18" charset="0"/>
                </a:rPr>
                <a:t>=(2ⅆ^3 𝐹_𝑓)/(𝐿_𝑑+8.8𝛿)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409574</xdr:colOff>
      <xdr:row>7</xdr:row>
      <xdr:rowOff>504824</xdr:rowOff>
    </xdr:from>
    <xdr:ext cx="2022475" cy="841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613524" y="2359024"/>
              <a:ext cx="2022475" cy="841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 baseline="-25000">
                            <a:latin typeface="Cambria Math" panose="02040503050406030204" pitchFamily="18" charset="0"/>
                          </a:rPr>
                          <m:t>𝑏</m:t>
                        </m:r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ⅆ</m:t>
                            </m:r>
                          </m:sub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ⅆ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12.5(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b="0" i="1" baseline="-25000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+1.5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613524" y="2359024"/>
              <a:ext cx="2022475" cy="841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𝑃_𝑏=(</a:t>
              </a:r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 baseline="-25000">
                  <a:latin typeface="Cambria Math" panose="02040503050406030204" pitchFamily="18" charset="0"/>
                </a:rPr>
                <a:t>𝑏</a:t>
              </a:r>
              <a:r>
                <a:rPr lang="en-US" sz="1100" i="0">
                  <a:latin typeface="Cambria Math" panose="02040503050406030204" pitchFamily="18" charset="0"/>
                </a:rPr>
                <a:t>𝐿_ⅆ^2 ⅆ)/(12.5(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en-US" sz="1100" b="0" i="0" baseline="-2500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+1.5∂))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304800</xdr:colOff>
      <xdr:row>15</xdr:row>
      <xdr:rowOff>177800</xdr:rowOff>
    </xdr:to>
    <xdr:pic>
      <xdr:nvPicPr>
        <xdr:cNvPr id="2" name="Picture 1" descr="Dowel bars, tie bars and their desig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300"/>
          <a:ext cx="4572000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17</xdr:row>
      <xdr:rowOff>69850</xdr:rowOff>
    </xdr:from>
    <xdr:to>
      <xdr:col>8</xdr:col>
      <xdr:colOff>482600</xdr:colOff>
      <xdr:row>31</xdr:row>
      <xdr:rowOff>152797</xdr:rowOff>
    </xdr:to>
    <xdr:pic>
      <xdr:nvPicPr>
        <xdr:cNvPr id="3" name="Picture 2" descr="Dowel bars, tie bars and their desig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200400"/>
          <a:ext cx="4730750" cy="2661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6</xdr:col>
      <xdr:colOff>282222</xdr:colOff>
      <xdr:row>43</xdr:row>
      <xdr:rowOff>31750</xdr:rowOff>
    </xdr:to>
    <xdr:pic>
      <xdr:nvPicPr>
        <xdr:cNvPr id="4" name="Picture 3" descr="Dowel bars, tie bars and their desig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6950"/>
          <a:ext cx="3330222" cy="187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565150</xdr:colOff>
      <xdr:row>44</xdr:row>
      <xdr:rowOff>31750</xdr:rowOff>
    </xdr:from>
    <xdr:to>
      <xdr:col>5</xdr:col>
      <xdr:colOff>565150</xdr:colOff>
      <xdr:row>53</xdr:row>
      <xdr:rowOff>88900</xdr:rowOff>
    </xdr:to>
    <xdr:pic>
      <xdr:nvPicPr>
        <xdr:cNvPr id="5" name="Picture 4" descr="Dowel bars, tie bars and their desig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8134350"/>
          <a:ext cx="30480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6</xdr:col>
      <xdr:colOff>0</xdr:colOff>
      <xdr:row>65</xdr:row>
      <xdr:rowOff>57150</xdr:rowOff>
    </xdr:to>
    <xdr:pic>
      <xdr:nvPicPr>
        <xdr:cNvPr id="7" name="Picture 6" descr="Dowel bars, tie bars and their desig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2400"/>
          <a:ext cx="30480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153105</xdr:colOff>
      <xdr:row>19</xdr:row>
      <xdr:rowOff>33162</xdr:rowOff>
    </xdr:from>
    <xdr:ext cx="21822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72305" y="223662"/>
              <a:ext cx="21822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=5ⅆ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 baseline="-25000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𝐿𝑑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+1.5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  <m:r>
                                  <a:rPr lang="en-US" sz="1100" i="1" baseline="-25000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acc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n-US" sz="1100" i="1" baseline="0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sub>
                                </m:s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+8.8</m:t>
                                </m:r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𝛿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72305" y="223662"/>
              <a:ext cx="21822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𝐿_𝑑=5ⅆ√((</a:t>
              </a:r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 baseline="-2500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(𝐿𝑑+1.5𝜕))/((𝐹</a:t>
              </a:r>
              <a:r>
                <a:rPr lang="en-US" sz="1100" i="0" baseline="-25000">
                  <a:latin typeface="Cambria Math" panose="02040503050406030204" pitchFamily="18" charset="0"/>
                </a:rPr>
                <a:t>𝑏) ̅(</a:t>
              </a:r>
              <a:r>
                <a:rPr lang="en-US" sz="1100" i="0">
                  <a:latin typeface="Cambria Math" panose="02040503050406030204" pitchFamily="18" charset="0"/>
                </a:rPr>
                <a:t>𝐿_</a:t>
              </a:r>
              <a:r>
                <a:rPr lang="en-US" sz="1100" i="0" baseline="0">
                  <a:latin typeface="Cambria Math" panose="02040503050406030204" pitchFamily="18" charset="0"/>
                </a:rPr>
                <a:t>𝐷</a:t>
              </a:r>
              <a:r>
                <a:rPr lang="en-US" sz="1100" i="0">
                  <a:latin typeface="Cambria Math" panose="02040503050406030204" pitchFamily="18" charset="0"/>
                </a:rPr>
                <a:t>+8.8𝛿)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</xdr:colOff>
      <xdr:row>26</xdr:row>
      <xdr:rowOff>225425</xdr:rowOff>
    </xdr:from>
    <xdr:ext cx="1187450" cy="373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" y="7026275"/>
              <a:ext cx="1187450" cy="373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ⅆ</m:t>
                            </m:r>
                          </m:e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+8.8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𝛿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" y="7026275"/>
              <a:ext cx="1187450" cy="373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𝑃_</a:t>
              </a:r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en-US" sz="1100" i="0">
                  <a:latin typeface="Cambria Math" panose="02040503050406030204" pitchFamily="18" charset="0"/>
                </a:rPr>
                <a:t>=(2ⅆ^3 𝐹_𝑓)/(𝐿_𝑑+8.8𝛿)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28</xdr:row>
      <xdr:rowOff>473074</xdr:rowOff>
    </xdr:from>
    <xdr:ext cx="1473200" cy="5302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7731124"/>
              <a:ext cx="1473200" cy="530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 baseline="-25000">
                            <a:latin typeface="Cambria Math" panose="02040503050406030204" pitchFamily="18" charset="0"/>
                          </a:rPr>
                          <m:t>𝑏</m:t>
                        </m:r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ⅆ</m:t>
                            </m:r>
                          </m:sub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ⅆ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12.5(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b="0" i="1" baseline="-25000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+1.5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7731124"/>
              <a:ext cx="1473200" cy="5302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𝑃_𝑏=(</a:t>
              </a:r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 baseline="-25000">
                  <a:latin typeface="Cambria Math" panose="02040503050406030204" pitchFamily="18" charset="0"/>
                </a:rPr>
                <a:t>𝑏</a:t>
              </a:r>
              <a:r>
                <a:rPr lang="en-US" sz="1100" i="0">
                  <a:latin typeface="Cambria Math" panose="02040503050406030204" pitchFamily="18" charset="0"/>
                </a:rPr>
                <a:t>𝐿_ⅆ^2 ⅆ)/(12.5(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en-US" sz="1100" b="0" i="0" baseline="-2500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 panose="02040503050406030204" pitchFamily="18" charset="0"/>
                </a:rPr>
                <a:t>+1.5𝜕))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654050</xdr:colOff>
      <xdr:row>12</xdr:row>
      <xdr:rowOff>34925</xdr:rowOff>
    </xdr:from>
    <xdr:ext cx="119379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873250" y="2009775"/>
              <a:ext cx="119379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4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p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1100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873250" y="2009775"/>
              <a:ext cx="119379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r>
                <a:rPr lang="en-US" sz="1100" i="0">
                  <a:latin typeface="Cambria Math" panose="02040503050406030204" pitchFamily="18" charset="0"/>
                </a:rPr>
                <a:t>√((𝐸</a:t>
              </a:r>
              <a:r>
                <a:rPr lang="en-US" sz="1100" b="0" i="0">
                  <a:latin typeface="Cambria Math" panose="02040503050406030204" pitchFamily="18" charset="0"/>
                </a:rPr>
                <a:t>ℎ^</a:t>
              </a:r>
              <a:r>
                <a:rPr lang="en-US" sz="1100" i="0">
                  <a:latin typeface="Cambria Math" panose="02040503050406030204" pitchFamily="18" charset="0"/>
                </a:rPr>
                <a:t>3)/12𝑘(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i="0">
                  <a:latin typeface="Cambria Math" panose="02040503050406030204" pitchFamily="18" charset="0"/>
                </a:rPr>
                <a:t>𝜇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2)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Normal="100" workbookViewId="0">
      <selection activeCell="G8" sqref="G8"/>
    </sheetView>
  </sheetViews>
  <sheetFormatPr defaultRowHeight="15" x14ac:dyDescent="0.35"/>
  <cols>
    <col min="1" max="2" width="8.7265625" style="2"/>
    <col min="3" max="3" width="10.26953125" style="2" customWidth="1"/>
    <col min="4" max="19" width="8.7265625" style="2"/>
    <col min="20" max="20" width="18.08984375" style="2" customWidth="1"/>
    <col min="21" max="16384" width="8.7265625" style="2"/>
  </cols>
  <sheetData>
    <row r="1" spans="1:20" x14ac:dyDescent="0.35">
      <c r="A1" s="1" t="s">
        <v>0</v>
      </c>
    </row>
    <row r="2" spans="1:20" ht="41.5" customHeight="1" x14ac:dyDescent="0.35">
      <c r="A2" s="18" t="s">
        <v>4</v>
      </c>
      <c r="B2" s="18"/>
      <c r="C2" s="18"/>
      <c r="D2" s="3"/>
      <c r="E2" s="3"/>
      <c r="F2" s="3"/>
      <c r="G2" s="3"/>
      <c r="H2" s="3"/>
      <c r="I2" s="3"/>
      <c r="J2" s="3"/>
      <c r="K2" s="17" t="s">
        <v>1</v>
      </c>
      <c r="L2" s="17"/>
      <c r="M2" s="17"/>
      <c r="N2" s="17"/>
      <c r="O2" s="17"/>
      <c r="P2" s="17"/>
      <c r="Q2" s="17"/>
      <c r="R2" s="17"/>
      <c r="S2" s="17"/>
      <c r="T2" s="17"/>
    </row>
    <row r="3" spans="1:20" ht="17.5" customHeight="1" x14ac:dyDescent="0.35">
      <c r="A3" s="2" t="s">
        <v>5</v>
      </c>
      <c r="K3" s="17" t="s">
        <v>2</v>
      </c>
      <c r="L3" s="17"/>
      <c r="M3" s="17"/>
      <c r="N3" s="17"/>
      <c r="O3" s="17"/>
      <c r="P3" s="17"/>
      <c r="Q3" s="17"/>
      <c r="R3" s="17"/>
      <c r="S3" s="17"/>
      <c r="T3" s="17"/>
    </row>
    <row r="4" spans="1:20" ht="18" x14ac:dyDescent="0.35">
      <c r="B4" s="2" t="s">
        <v>7</v>
      </c>
      <c r="K4" s="2" t="s">
        <v>3</v>
      </c>
    </row>
    <row r="5" spans="1:20" ht="18" x14ac:dyDescent="0.35">
      <c r="B5" s="2" t="s">
        <v>6</v>
      </c>
      <c r="K5" s="2" t="s">
        <v>10</v>
      </c>
    </row>
    <row r="6" spans="1:20" ht="18" x14ac:dyDescent="0.35">
      <c r="B6" s="2" t="s">
        <v>8</v>
      </c>
      <c r="K6" s="2" t="s">
        <v>11</v>
      </c>
    </row>
    <row r="7" spans="1:20" ht="18" x14ac:dyDescent="0.35">
      <c r="B7" s="2" t="s">
        <v>9</v>
      </c>
      <c r="K7" s="2" t="s">
        <v>12</v>
      </c>
    </row>
    <row r="8" spans="1:20" ht="44.5" customHeight="1" x14ac:dyDescent="0.35">
      <c r="B8" s="2" t="s">
        <v>13</v>
      </c>
      <c r="K8" s="4">
        <v>7</v>
      </c>
    </row>
    <row r="9" spans="1:20" ht="18" x14ac:dyDescent="0.35">
      <c r="B9" s="2" t="s">
        <v>14</v>
      </c>
      <c r="K9" s="4">
        <v>8</v>
      </c>
    </row>
    <row r="11" spans="1:20" x14ac:dyDescent="0.35">
      <c r="K11" s="2" t="s">
        <v>15</v>
      </c>
    </row>
    <row r="13" spans="1:20" ht="18" x14ac:dyDescent="0.35">
      <c r="K13" s="2" t="s">
        <v>16</v>
      </c>
      <c r="L13" s="2" t="s">
        <v>17</v>
      </c>
      <c r="M13" s="2" t="s">
        <v>18</v>
      </c>
      <c r="N13" s="19" t="s">
        <v>19</v>
      </c>
      <c r="O13" s="19"/>
      <c r="P13" s="19"/>
      <c r="Q13" s="19"/>
      <c r="R13" s="19"/>
      <c r="S13" s="19"/>
    </row>
    <row r="14" spans="1:20" x14ac:dyDescent="0.35">
      <c r="K14" s="2" t="s">
        <v>20</v>
      </c>
    </row>
    <row r="16" spans="1:20" x14ac:dyDescent="0.35">
      <c r="K16" s="4">
        <v>10</v>
      </c>
      <c r="L16"/>
    </row>
    <row r="17" spans="2:2" x14ac:dyDescent="0.35">
      <c r="B17"/>
    </row>
    <row r="33" spans="3:3" x14ac:dyDescent="0.35">
      <c r="C33"/>
    </row>
  </sheetData>
  <mergeCells count="4">
    <mergeCell ref="K2:T2"/>
    <mergeCell ref="K3:T3"/>
    <mergeCell ref="A2:C2"/>
    <mergeCell ref="N13:S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7" sqref="I5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31" zoomScaleNormal="100" workbookViewId="0">
      <selection activeCell="J27" sqref="J27"/>
    </sheetView>
  </sheetViews>
  <sheetFormatPr defaultRowHeight="15" x14ac:dyDescent="0.35"/>
  <cols>
    <col min="1" max="1" width="8.7265625" style="2"/>
    <col min="2" max="2" width="13.26953125" style="2" customWidth="1"/>
    <col min="3" max="3" width="10.26953125" style="2" customWidth="1"/>
    <col min="4" max="4" width="9.90625" style="2" customWidth="1"/>
    <col min="5" max="5" width="12" style="2" customWidth="1"/>
    <col min="6" max="10" width="8.7265625" style="2"/>
    <col min="11" max="11" width="12.1796875" style="2" customWidth="1"/>
    <col min="12" max="12" width="13.1796875" style="2" customWidth="1"/>
    <col min="13" max="19" width="8.7265625" style="2"/>
    <col min="20" max="20" width="18.08984375" style="2" customWidth="1"/>
    <col min="21" max="16384" width="8.7265625" style="2"/>
  </cols>
  <sheetData>
    <row r="1" spans="1:12" x14ac:dyDescent="0.35">
      <c r="A1" s="1" t="s">
        <v>0</v>
      </c>
    </row>
    <row r="2" spans="1:12" x14ac:dyDescent="0.35">
      <c r="A2" s="1"/>
    </row>
    <row r="3" spans="1:12" ht="20" customHeight="1" x14ac:dyDescent="0.35">
      <c r="A3" s="2" t="s">
        <v>23</v>
      </c>
    </row>
    <row r="4" spans="1:12" ht="18.5" customHeight="1" x14ac:dyDescent="0.35">
      <c r="A4" s="2" t="s">
        <v>29</v>
      </c>
      <c r="D4" s="6">
        <v>30</v>
      </c>
    </row>
    <row r="5" spans="1:12" ht="19.5" customHeight="1" x14ac:dyDescent="0.35">
      <c r="A5" s="2" t="s">
        <v>31</v>
      </c>
      <c r="B5" s="12">
        <v>40</v>
      </c>
      <c r="C5" s="11" t="s">
        <v>22</v>
      </c>
      <c r="D5" s="24">
        <f>B5*70.37</f>
        <v>2814.8</v>
      </c>
      <c r="E5" s="24"/>
    </row>
    <row r="6" spans="1:12" ht="21" customHeight="1" x14ac:dyDescent="0.35">
      <c r="A6" s="2" t="s">
        <v>24</v>
      </c>
      <c r="F6" s="7">
        <v>25</v>
      </c>
    </row>
    <row r="7" spans="1:12" ht="24.5" customHeight="1" x14ac:dyDescent="0.35">
      <c r="A7" s="2" t="s">
        <v>26</v>
      </c>
      <c r="E7" s="25">
        <v>30</v>
      </c>
      <c r="F7" s="25"/>
    </row>
    <row r="8" spans="1:12" ht="23" customHeight="1" x14ac:dyDescent="0.35">
      <c r="A8" s="2" t="s">
        <v>25</v>
      </c>
      <c r="E8" s="23">
        <f>57000*SQRT(E7*145)/10.1972</f>
        <v>368670.63489073294</v>
      </c>
      <c r="F8" s="23"/>
      <c r="G8" s="23"/>
    </row>
    <row r="9" spans="1:12" ht="23" customHeight="1" x14ac:dyDescent="0.35">
      <c r="A9" s="2" t="s">
        <v>27</v>
      </c>
      <c r="C9" s="9">
        <v>0.15</v>
      </c>
      <c r="F9" s="7"/>
    </row>
    <row r="10" spans="1:12" ht="17" x14ac:dyDescent="0.35">
      <c r="A10" s="2" t="s">
        <v>21</v>
      </c>
    </row>
    <row r="11" spans="1:12" x14ac:dyDescent="0.35">
      <c r="A11" s="1"/>
      <c r="D11" s="8" t="s">
        <v>22</v>
      </c>
      <c r="E11" s="22">
        <f>28.6926*F6^0.7788</f>
        <v>351.95373848595574</v>
      </c>
      <c r="F11" s="22"/>
    </row>
    <row r="12" spans="1:12" x14ac:dyDescent="0.35">
      <c r="A12" s="1"/>
      <c r="D12" s="8" t="s">
        <v>22</v>
      </c>
      <c r="E12" s="23">
        <f>E11*0.02768</f>
        <v>9.7420794812912543</v>
      </c>
      <c r="F12" s="23"/>
    </row>
    <row r="13" spans="1:12" x14ac:dyDescent="0.35">
      <c r="A13" s="1"/>
      <c r="D13" s="8"/>
      <c r="E13" s="10"/>
      <c r="F13" s="10"/>
      <c r="K13" s="2" t="s">
        <v>41</v>
      </c>
      <c r="L13" s="2">
        <f>5*C22</f>
        <v>16</v>
      </c>
    </row>
    <row r="14" spans="1:12" ht="34" customHeight="1" x14ac:dyDescent="0.35">
      <c r="A14" s="2" t="s">
        <v>28</v>
      </c>
      <c r="K14" s="13" t="s">
        <v>43</v>
      </c>
      <c r="L14" s="2">
        <f>C23+1.5*C21</f>
        <v>45</v>
      </c>
    </row>
    <row r="15" spans="1:12" ht="18" x14ac:dyDescent="0.35">
      <c r="A15" s="1"/>
      <c r="C15" s="11" t="s">
        <v>22</v>
      </c>
      <c r="D15" s="2">
        <f>((E8*D4^3/(12*E12*(1-C9))))^(1/4)</f>
        <v>100.04320990348303</v>
      </c>
      <c r="E15" s="2" t="s">
        <v>30</v>
      </c>
      <c r="K15" s="2" t="s">
        <v>45</v>
      </c>
      <c r="L15" s="2">
        <f>F17/E18</f>
        <v>8.8465142857142869</v>
      </c>
    </row>
    <row r="16" spans="1:12" ht="25.5" customHeight="1" x14ac:dyDescent="0.35">
      <c r="A16" s="2" t="s">
        <v>32</v>
      </c>
      <c r="C16" s="11"/>
      <c r="E16" s="2">
        <f>0.45*D5</f>
        <v>1266.6600000000001</v>
      </c>
      <c r="F16" s="2" t="s">
        <v>33</v>
      </c>
      <c r="K16" s="13" t="s">
        <v>46</v>
      </c>
      <c r="L16" s="2">
        <f>C23+8.8*C21</f>
        <v>59.6</v>
      </c>
    </row>
    <row r="17" spans="1:20" ht="18" x14ac:dyDescent="0.35">
      <c r="A17" s="2" t="s">
        <v>34</v>
      </c>
      <c r="F17" s="2">
        <f>0.66*D5</f>
        <v>1857.7680000000003</v>
      </c>
      <c r="G17" s="2" t="s">
        <v>33</v>
      </c>
    </row>
    <row r="18" spans="1:20" ht="18" x14ac:dyDescent="0.35">
      <c r="A18" s="2" t="s">
        <v>13</v>
      </c>
      <c r="E18" s="9">
        <v>210</v>
      </c>
      <c r="F18" s="2" t="s">
        <v>33</v>
      </c>
    </row>
    <row r="19" spans="1:20" x14ac:dyDescent="0.35">
      <c r="A19" s="2" t="s">
        <v>35</v>
      </c>
      <c r="D19" s="9">
        <f>16*453.6</f>
        <v>7257.6</v>
      </c>
      <c r="E19" s="2" t="s">
        <v>36</v>
      </c>
    </row>
    <row r="20" spans="1:20" ht="41.5" customHeight="1" x14ac:dyDescent="0.35">
      <c r="A20" s="18" t="s">
        <v>37</v>
      </c>
      <c r="B20" s="18"/>
      <c r="C20" s="18"/>
      <c r="D20" s="3"/>
      <c r="E20" s="3"/>
      <c r="F20" s="3"/>
      <c r="G20" s="3"/>
      <c r="H20" s="3"/>
      <c r="I20" s="3"/>
      <c r="J20" s="3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23.5" customHeight="1" x14ac:dyDescent="0.35">
      <c r="A21" s="18" t="s">
        <v>40</v>
      </c>
      <c r="B21" s="18"/>
      <c r="C21" s="6">
        <v>2</v>
      </c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23.5" customHeight="1" x14ac:dyDescent="0.35">
      <c r="A22" s="18" t="s">
        <v>42</v>
      </c>
      <c r="B22" s="18"/>
      <c r="C22" s="6">
        <v>3.2</v>
      </c>
      <c r="D22" s="3"/>
      <c r="E22" s="3"/>
      <c r="F22" s="3"/>
      <c r="G22" s="3"/>
      <c r="H22" s="3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23.5" customHeight="1" x14ac:dyDescent="0.35">
      <c r="A23" s="26" t="s">
        <v>44</v>
      </c>
      <c r="B23" s="26"/>
      <c r="C23" s="6">
        <v>42</v>
      </c>
      <c r="D23" s="3" t="s">
        <v>39</v>
      </c>
      <c r="E23" s="3"/>
      <c r="F23" s="3"/>
      <c r="G23" s="3"/>
      <c r="H23" s="3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7.5" customHeight="1" x14ac:dyDescent="0.35">
      <c r="A24" s="2" t="s">
        <v>38</v>
      </c>
      <c r="C24" s="14">
        <f>L13*SQRT(L15*L14/L16)</f>
        <v>41.35130322062539</v>
      </c>
      <c r="D24" s="2" t="s">
        <v>30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ht="18" x14ac:dyDescent="0.35">
      <c r="A25" s="2" t="s">
        <v>47</v>
      </c>
      <c r="C25" s="14">
        <f>C24+C21</f>
        <v>43.35130322062539</v>
      </c>
      <c r="D25" s="2" t="s">
        <v>48</v>
      </c>
      <c r="E25" s="15">
        <v>50</v>
      </c>
    </row>
    <row r="26" spans="1:20" x14ac:dyDescent="0.35">
      <c r="A26" s="1" t="s">
        <v>49</v>
      </c>
      <c r="E26" s="6"/>
    </row>
    <row r="27" spans="1:20" ht="18" x14ac:dyDescent="0.35">
      <c r="A27" s="2" t="s">
        <v>50</v>
      </c>
      <c r="C27" s="2">
        <f>0.785*C22^2*E16</f>
        <v>10181.919744000003</v>
      </c>
      <c r="D27" s="15" t="s">
        <v>36</v>
      </c>
    </row>
    <row r="28" spans="1:20" x14ac:dyDescent="0.35">
      <c r="B28" s="11" t="s">
        <v>22</v>
      </c>
      <c r="C28" s="2">
        <f>2*C22^3*F17/(E25+(8.8*C21))</f>
        <v>1801.0456160946753</v>
      </c>
      <c r="D28" s="15" t="s">
        <v>36</v>
      </c>
    </row>
    <row r="29" spans="1:20" ht="44.5" customHeight="1" x14ac:dyDescent="0.35">
      <c r="D29" s="15"/>
      <c r="K29" s="4"/>
    </row>
    <row r="30" spans="1:20" x14ac:dyDescent="0.35">
      <c r="B30" s="11" t="s">
        <v>22</v>
      </c>
      <c r="C30" s="2">
        <f>E18*E25^2*C22/(12.5*(E25+(1.5*C21)))</f>
        <v>2535.8490566037735</v>
      </c>
      <c r="D30" s="15" t="s">
        <v>36</v>
      </c>
      <c r="K30" s="4"/>
    </row>
    <row r="32" spans="1:20" ht="18" x14ac:dyDescent="0.35">
      <c r="A32" s="2" t="s">
        <v>51</v>
      </c>
      <c r="B32" s="2" t="s">
        <v>16</v>
      </c>
      <c r="C32" s="2" t="s">
        <v>17</v>
      </c>
      <c r="D32" s="2" t="s">
        <v>18</v>
      </c>
    </row>
    <row r="33" spans="1:19" x14ac:dyDescent="0.35">
      <c r="B33" s="16">
        <f>0.4*D19/C27</f>
        <v>0.28511715599709991</v>
      </c>
      <c r="C33" s="16">
        <f>0.4*D19/C28</f>
        <v>1.6118636718901387</v>
      </c>
      <c r="D33" s="16">
        <f>0.4*D19/C30</f>
        <v>1.1448000000000003</v>
      </c>
    </row>
    <row r="34" spans="1:19" x14ac:dyDescent="0.35">
      <c r="N34" s="19"/>
      <c r="O34" s="19"/>
      <c r="P34" s="19"/>
      <c r="Q34" s="19"/>
      <c r="R34" s="19"/>
      <c r="S34" s="19"/>
    </row>
    <row r="35" spans="1:19" x14ac:dyDescent="0.35">
      <c r="A35" s="2" t="s">
        <v>52</v>
      </c>
      <c r="E35" s="6">
        <f>1.8*D15</f>
        <v>180.07777782626945</v>
      </c>
    </row>
    <row r="36" spans="1:19" x14ac:dyDescent="0.35">
      <c r="A36" s="20" t="s">
        <v>53</v>
      </c>
      <c r="B36" s="20"/>
      <c r="C36" s="6">
        <v>30</v>
      </c>
    </row>
    <row r="37" spans="1:19" x14ac:dyDescent="0.35">
      <c r="A37" s="19" t="s">
        <v>56</v>
      </c>
      <c r="B37" s="19"/>
      <c r="C37" s="14">
        <f>1+((E35-C36)/E35)+((E35-C36*2)/E35)+((E35-C36*3)/E35)+((E35-C36*4)/E35)</f>
        <v>3.3340531873431614</v>
      </c>
      <c r="D37" s="2" t="s">
        <v>54</v>
      </c>
      <c r="E37" s="2" t="s">
        <v>55</v>
      </c>
    </row>
    <row r="38" spans="1:19" ht="36.5" hidden="1" customHeight="1" x14ac:dyDescent="0.35">
      <c r="A38" s="17" t="s">
        <v>57</v>
      </c>
      <c r="B38" s="21"/>
      <c r="C38" s="14">
        <f>C37*0.4</f>
        <v>1.3336212749372647</v>
      </c>
      <c r="D38" s="2" t="s">
        <v>54</v>
      </c>
      <c r="E38" s="2" t="s">
        <v>55</v>
      </c>
    </row>
    <row r="52" spans="3:3" x14ac:dyDescent="0.35">
      <c r="C52"/>
    </row>
  </sheetData>
  <mergeCells count="15">
    <mergeCell ref="E11:F11"/>
    <mergeCell ref="E12:F12"/>
    <mergeCell ref="D5:E5"/>
    <mergeCell ref="E8:G8"/>
    <mergeCell ref="E7:F7"/>
    <mergeCell ref="A36:B36"/>
    <mergeCell ref="A38:B38"/>
    <mergeCell ref="A37:B37"/>
    <mergeCell ref="K20:T20"/>
    <mergeCell ref="K24:T24"/>
    <mergeCell ref="N34:S34"/>
    <mergeCell ref="A23:B23"/>
    <mergeCell ref="A22:B22"/>
    <mergeCell ref="A21:B21"/>
    <mergeCell ref="A20:C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Design of Dowel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2023-06-16T15:38:17Z</cp:lastPrinted>
  <dcterms:created xsi:type="dcterms:W3CDTF">2023-06-14T15:30:28Z</dcterms:created>
  <dcterms:modified xsi:type="dcterms:W3CDTF">2023-06-16T15:38:36Z</dcterms:modified>
</cp:coreProperties>
</file>