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Designs_All\Xen Jakaria\Midas Practice\Staad Pro Models\"/>
    </mc:Choice>
  </mc:AlternateContent>
  <xr:revisionPtr revIDLastSave="0" documentId="13_ncr:1_{898FB558-89A6-4F69-8A27-14DCAB1C4874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mks_corrected" sheetId="5" r:id="rId1"/>
    <sheet name="Sheet2" sheetId="7" r:id="rId2"/>
    <sheet name="Sheet1" sheetId="6" r:id="rId3"/>
    <sheet name="mks" sheetId="1" r:id="rId4"/>
    <sheet name="fps" sheetId="2" r:id="rId5"/>
    <sheet name="Calculation" sheetId="3" r:id="rId6"/>
    <sheet name="Grid_Calcualtion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2" i="7"/>
  <c r="I3" i="7"/>
  <c r="K3" i="7"/>
  <c r="I4" i="7"/>
  <c r="K4" i="7"/>
  <c r="I5" i="7"/>
  <c r="K5" i="7"/>
  <c r="I6" i="7"/>
  <c r="K6" i="7"/>
  <c r="I7" i="7"/>
  <c r="K7" i="7"/>
  <c r="I8" i="7"/>
  <c r="K8" i="7"/>
  <c r="I9" i="7"/>
  <c r="K9" i="7"/>
  <c r="I10" i="7"/>
  <c r="K10" i="7"/>
  <c r="I11" i="7"/>
  <c r="K11" i="7"/>
  <c r="I12" i="7"/>
  <c r="K12" i="7"/>
  <c r="I13" i="7"/>
  <c r="K13" i="7"/>
  <c r="I14" i="7"/>
  <c r="K14" i="7"/>
  <c r="I15" i="7"/>
  <c r="K15" i="7"/>
  <c r="I16" i="7"/>
  <c r="K16" i="7"/>
  <c r="I17" i="7"/>
  <c r="K17" i="7"/>
  <c r="I18" i="7"/>
  <c r="K18" i="7"/>
  <c r="I19" i="7"/>
  <c r="K19" i="7"/>
  <c r="I20" i="7"/>
  <c r="K20" i="7"/>
  <c r="I21" i="7"/>
  <c r="K21" i="7"/>
  <c r="I22" i="7"/>
  <c r="K22" i="7"/>
  <c r="I23" i="7"/>
  <c r="K23" i="7"/>
  <c r="I24" i="7"/>
  <c r="K24" i="7"/>
  <c r="I25" i="7"/>
  <c r="K25" i="7"/>
  <c r="I26" i="7"/>
  <c r="K26" i="7"/>
  <c r="I27" i="7"/>
  <c r="K27" i="7"/>
  <c r="I28" i="7"/>
  <c r="K28" i="7"/>
  <c r="I29" i="7"/>
  <c r="K29" i="7"/>
  <c r="I30" i="7"/>
  <c r="K30" i="7"/>
  <c r="I31" i="7"/>
  <c r="K31" i="7"/>
  <c r="I32" i="7"/>
  <c r="K32" i="7"/>
  <c r="I33" i="7"/>
  <c r="K33" i="7"/>
  <c r="I34" i="7"/>
  <c r="K34" i="7"/>
  <c r="I35" i="7"/>
  <c r="K35" i="7"/>
  <c r="I36" i="7"/>
  <c r="K36" i="7"/>
  <c r="I37" i="7"/>
  <c r="K37" i="7"/>
  <c r="I38" i="7"/>
  <c r="K38" i="7"/>
  <c r="I39" i="7"/>
  <c r="K39" i="7"/>
  <c r="I40" i="7"/>
  <c r="K40" i="7"/>
  <c r="I41" i="7"/>
  <c r="K41" i="7"/>
  <c r="I42" i="7"/>
  <c r="K42" i="7"/>
  <c r="I43" i="7"/>
  <c r="K43" i="7"/>
  <c r="I44" i="7"/>
  <c r="K44" i="7"/>
  <c r="I45" i="7"/>
  <c r="K45" i="7"/>
  <c r="I46" i="7"/>
  <c r="K46" i="7"/>
  <c r="I47" i="7"/>
  <c r="K47" i="7"/>
  <c r="I48" i="7"/>
  <c r="K48" i="7"/>
  <c r="I49" i="7"/>
  <c r="K49" i="7"/>
  <c r="I50" i="7"/>
  <c r="K50" i="7"/>
  <c r="I51" i="7"/>
  <c r="K51" i="7"/>
  <c r="I52" i="7"/>
  <c r="K52" i="7"/>
  <c r="I53" i="7"/>
  <c r="K53" i="7"/>
  <c r="I54" i="7"/>
  <c r="K54" i="7"/>
  <c r="I55" i="7"/>
  <c r="K55" i="7"/>
  <c r="I56" i="7"/>
  <c r="K56" i="7"/>
  <c r="I57" i="7"/>
  <c r="K57" i="7"/>
  <c r="I58" i="7"/>
  <c r="K58" i="7"/>
  <c r="I59" i="7"/>
  <c r="K59" i="7"/>
  <c r="I60" i="7"/>
  <c r="K60" i="7"/>
  <c r="I61" i="7"/>
  <c r="K61" i="7"/>
  <c r="I62" i="7"/>
  <c r="K62" i="7"/>
  <c r="I63" i="7"/>
  <c r="K63" i="7"/>
  <c r="I64" i="7"/>
  <c r="K64" i="7"/>
  <c r="I65" i="7"/>
  <c r="K65" i="7"/>
  <c r="I66" i="7"/>
  <c r="K66" i="7"/>
  <c r="I67" i="7"/>
  <c r="K67" i="7"/>
  <c r="I68" i="7"/>
  <c r="K68" i="7"/>
  <c r="I69" i="7"/>
  <c r="K69" i="7"/>
  <c r="I70" i="7"/>
  <c r="K70" i="7"/>
  <c r="I71" i="7"/>
  <c r="K71" i="7"/>
  <c r="I72" i="7"/>
  <c r="K72" i="7"/>
  <c r="I73" i="7"/>
  <c r="K73" i="7"/>
  <c r="I74" i="7"/>
  <c r="K74" i="7"/>
  <c r="I75" i="7"/>
  <c r="K75" i="7"/>
  <c r="I76" i="7"/>
  <c r="K76" i="7"/>
  <c r="I77" i="7"/>
  <c r="K77" i="7"/>
  <c r="K2" i="7"/>
  <c r="I2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1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H2" i="7"/>
  <c r="G2" i="7"/>
  <c r="F2" i="7"/>
  <c r="F19" i="5"/>
  <c r="F18" i="5"/>
  <c r="D77" i="5"/>
  <c r="D73" i="5"/>
  <c r="G68" i="5"/>
  <c r="F64" i="5"/>
  <c r="G65" i="5"/>
  <c r="G64" i="5"/>
  <c r="F57" i="5"/>
  <c r="B152" i="4"/>
  <c r="B151" i="4"/>
  <c r="B149" i="4"/>
  <c r="B148" i="4"/>
  <c r="B145" i="4"/>
  <c r="B144" i="4"/>
  <c r="B140" i="4"/>
  <c r="B139" i="4"/>
  <c r="B137" i="4"/>
  <c r="B136" i="4"/>
  <c r="B133" i="4"/>
  <c r="B132" i="4"/>
  <c r="B130" i="4"/>
  <c r="B129" i="4"/>
  <c r="B126" i="4"/>
  <c r="B125" i="4"/>
  <c r="B123" i="4"/>
  <c r="B122" i="4"/>
  <c r="C121" i="4"/>
  <c r="B121" i="4"/>
  <c r="B120" i="4"/>
  <c r="B117" i="4"/>
  <c r="B118" i="4"/>
  <c r="B112" i="4"/>
  <c r="B105" i="4"/>
  <c r="B63" i="4"/>
  <c r="B55" i="4"/>
  <c r="B56" i="4" s="1"/>
  <c r="B57" i="4" s="1"/>
  <c r="B96" i="4" s="1"/>
  <c r="B97" i="4" s="1"/>
  <c r="B106" i="4" s="1"/>
  <c r="B40" i="4"/>
  <c r="B42" i="4" s="1"/>
  <c r="E38" i="4"/>
  <c r="F35" i="4"/>
  <c r="E28" i="4"/>
  <c r="E27" i="4"/>
  <c r="B24" i="4"/>
  <c r="B48" i="4" s="1"/>
  <c r="B20" i="4"/>
  <c r="B31" i="4" s="1"/>
  <c r="B14" i="4"/>
  <c r="B15" i="4" s="1"/>
  <c r="E30" i="4" s="1"/>
  <c r="E34" i="4" s="1"/>
  <c r="B6" i="4"/>
  <c r="L13" i="3"/>
  <c r="L10" i="3"/>
  <c r="I40" i="3"/>
  <c r="I42" i="3" s="1"/>
  <c r="I43" i="3"/>
  <c r="I38" i="3"/>
  <c r="I39" i="3" s="1"/>
  <c r="I34" i="3"/>
  <c r="I35" i="3" s="1"/>
  <c r="I26" i="3"/>
  <c r="I27" i="3" s="1"/>
  <c r="I30" i="3"/>
  <c r="I31" i="3" s="1"/>
  <c r="I20" i="3"/>
  <c r="I21" i="3" s="1"/>
  <c r="I23" i="3" s="1"/>
  <c r="I17" i="3"/>
  <c r="I15" i="3"/>
  <c r="I5" i="3"/>
  <c r="I32" i="3" s="1"/>
  <c r="I4" i="3"/>
  <c r="I12" i="3" s="1"/>
  <c r="B107" i="4" l="1"/>
  <c r="B33" i="4"/>
  <c r="B34" i="4" s="1"/>
  <c r="B47" i="4"/>
  <c r="B51" i="4" s="1"/>
  <c r="B43" i="4"/>
  <c r="B44" i="4" s="1"/>
  <c r="B29" i="4"/>
  <c r="E35" i="4"/>
  <c r="B28" i="4" s="1"/>
  <c r="B66" i="4" s="1"/>
  <c r="G34" i="4"/>
  <c r="I25" i="3"/>
  <c r="L23" i="3"/>
  <c r="I44" i="3"/>
  <c r="B75" i="4" l="1"/>
  <c r="B76" i="4" s="1"/>
  <c r="B79" i="4"/>
  <c r="B80" i="4" s="1"/>
  <c r="B91" i="4"/>
  <c r="B71" i="4"/>
  <c r="B72" i="4" s="1"/>
  <c r="B88" i="4"/>
  <c r="B90" i="4" s="1"/>
  <c r="B67" i="4"/>
  <c r="B68" i="4" s="1"/>
  <c r="B93" i="4"/>
  <c r="B92" i="4"/>
  <c r="B30" i="4"/>
  <c r="B35" i="4" s="1"/>
  <c r="C35" i="4" s="1"/>
  <c r="B60" i="4" s="1"/>
  <c r="B61" i="4" s="1"/>
  <c r="B65" i="4" s="1"/>
  <c r="B81" i="4" l="1"/>
  <c r="B82" i="4" s="1"/>
  <c r="B101" i="4" s="1"/>
  <c r="B102" i="4" s="1"/>
  <c r="B73" i="4"/>
  <c r="B74" i="4" s="1"/>
  <c r="B99" i="4" s="1"/>
  <c r="B104" i="4" s="1"/>
  <c r="B77" i="4"/>
  <c r="B78" i="4" s="1"/>
  <c r="B100" i="4" s="1"/>
  <c r="B103" i="4" s="1"/>
  <c r="B69" i="4"/>
  <c r="B70" i="4" s="1"/>
  <c r="B89" i="4"/>
</calcChain>
</file>

<file path=xl/sharedStrings.xml><?xml version="1.0" encoding="utf-8"?>
<sst xmlns="http://schemas.openxmlformats.org/spreadsheetml/2006/main" count="403" uniqueCount="217">
  <si>
    <t>x</t>
  </si>
  <si>
    <t>y</t>
  </si>
  <si>
    <t>z</t>
  </si>
  <si>
    <t>A1</t>
  </si>
  <si>
    <t>A2</t>
  </si>
  <si>
    <t>B2</t>
  </si>
  <si>
    <t>C3</t>
  </si>
  <si>
    <t>D4</t>
  </si>
  <si>
    <t>J1</t>
  </si>
  <si>
    <t>I2</t>
  </si>
  <si>
    <t>J2</t>
  </si>
  <si>
    <t>L</t>
  </si>
  <si>
    <t>B</t>
  </si>
  <si>
    <t>L/2</t>
  </si>
  <si>
    <t>B/2</t>
  </si>
  <si>
    <t>Appron Top</t>
  </si>
  <si>
    <t>Thickness</t>
  </si>
  <si>
    <t>Appron CL</t>
  </si>
  <si>
    <t>Bottom width of Return Wall</t>
  </si>
  <si>
    <t>Returnwall Toe</t>
  </si>
  <si>
    <t>Returnwall C/L from Edge</t>
  </si>
  <si>
    <t>xcorrdinate of return wall C/L</t>
  </si>
  <si>
    <t>Length of Return Wall out side</t>
  </si>
  <si>
    <t>Wing Wall Bottom Width</t>
  </si>
  <si>
    <t>Node_id</t>
  </si>
  <si>
    <t>Z coordinate of Wingwall/Return wall intersection</t>
  </si>
  <si>
    <t>A3</t>
  </si>
  <si>
    <t>H3</t>
  </si>
  <si>
    <t>J3</t>
  </si>
  <si>
    <t>Basewidth of Return Wall</t>
  </si>
  <si>
    <t>Inner Width at End Sil</t>
  </si>
  <si>
    <t>Inner Width at Tip of Extended Pier</t>
  </si>
  <si>
    <t xml:space="preserve">Distnace between Endsil and Tip of Extended Pier </t>
  </si>
  <si>
    <t>width difference</t>
  </si>
  <si>
    <t>Half of width difference</t>
  </si>
  <si>
    <t>Slope of Width Reduction</t>
  </si>
  <si>
    <t>xcorrdinate of Grid Line 3</t>
  </si>
  <si>
    <t>Glacis Length</t>
  </si>
  <si>
    <t>Inner Width Increase</t>
  </si>
  <si>
    <t>Total Outer Width at Grid Line 4</t>
  </si>
  <si>
    <t>Half of Total Outer Width at Grid Line 4</t>
  </si>
  <si>
    <t>G4</t>
  </si>
  <si>
    <t>E5</t>
  </si>
  <si>
    <t>F5</t>
  </si>
  <si>
    <t>Outer Width at the Tip of Extended Pier</t>
  </si>
  <si>
    <t>Half of Outer Width</t>
  </si>
  <si>
    <t>remarks</t>
  </si>
  <si>
    <t>Bottom Plate1</t>
  </si>
  <si>
    <t>node</t>
  </si>
  <si>
    <t>Bottom Plate2</t>
  </si>
  <si>
    <t>Bottom Plate3</t>
  </si>
  <si>
    <t>Bottom Plate4</t>
  </si>
  <si>
    <t>y coordinate of Grid Line C</t>
  </si>
  <si>
    <t>z coordinate of Grid Line D</t>
  </si>
  <si>
    <t>x coordinate of Line 4</t>
  </si>
  <si>
    <t>y coordinate at Barel Center</t>
  </si>
  <si>
    <t>y coordinate of Center of Top Slab</t>
  </si>
  <si>
    <t>diffrence</t>
  </si>
  <si>
    <t>Wing Wall Top</t>
  </si>
  <si>
    <t>Lowest Level</t>
  </si>
  <si>
    <t>Height Difference</t>
  </si>
  <si>
    <t>Xdifference</t>
  </si>
  <si>
    <t>Y coordinate Height at End of Glacis</t>
  </si>
  <si>
    <t>Glacis End Point z coordinate</t>
  </si>
  <si>
    <t>Height Difference at Glacis</t>
  </si>
  <si>
    <t>Remarks</t>
  </si>
  <si>
    <t>Beyond Glacis Z coordinate</t>
  </si>
  <si>
    <t>Beyond Glacis X coordinate</t>
  </si>
  <si>
    <t>del z</t>
  </si>
  <si>
    <t>delx</t>
  </si>
  <si>
    <t>z4</t>
  </si>
  <si>
    <t>x5</t>
  </si>
  <si>
    <t>xintersection</t>
  </si>
  <si>
    <t>x3</t>
  </si>
  <si>
    <t>z3</t>
  </si>
  <si>
    <t>RW_Length</t>
  </si>
  <si>
    <t>RW_Heel</t>
  </si>
  <si>
    <t>RW_Stem</t>
  </si>
  <si>
    <t>RW_Toe</t>
  </si>
  <si>
    <t>RW_Base_width</t>
  </si>
  <si>
    <t>RW_Height</t>
  </si>
  <si>
    <t>EMB_Top_width</t>
  </si>
  <si>
    <t>EMB_Crest_Level</t>
  </si>
  <si>
    <t>Extended_Pier Length</t>
  </si>
  <si>
    <t>Barrel Bottom Beyond Extended Pier</t>
  </si>
  <si>
    <t>Half of Barrel Bottom Length</t>
  </si>
  <si>
    <t>Total Barrel Length</t>
  </si>
  <si>
    <t>Reaturn Wall Data</t>
  </si>
  <si>
    <t>Barrel Data</t>
  </si>
  <si>
    <t>No of Vent</t>
  </si>
  <si>
    <t>Vent Width</t>
  </si>
  <si>
    <t>Abutment Width</t>
  </si>
  <si>
    <t>Pier Width</t>
  </si>
  <si>
    <t>Barrel Width</t>
  </si>
  <si>
    <t>Glacis Data</t>
  </si>
  <si>
    <t>Glacis  Drop</t>
  </si>
  <si>
    <t>Glacis Slope</t>
  </si>
  <si>
    <t>Determination of Flare Angle</t>
  </si>
  <si>
    <t>From Back Calcualtion</t>
  </si>
  <si>
    <t>Xcoordinate at Exit</t>
  </si>
  <si>
    <t>Xcoordinate at Beginning of Glacis</t>
  </si>
  <si>
    <t>width atExit</t>
  </si>
  <si>
    <t>dely</t>
  </si>
  <si>
    <t>y extension per mm</t>
  </si>
  <si>
    <t>Calculation of Termination of Wing Wall slope</t>
  </si>
  <si>
    <t>Wing Wall Level at Beginning</t>
  </si>
  <si>
    <t>Return Wall Top Level</t>
  </si>
  <si>
    <t>Height Drop</t>
  </si>
  <si>
    <t>Drop Slope</t>
  </si>
  <si>
    <t>Termination distance</t>
  </si>
  <si>
    <t>X Coordinate at Beginning of Wing Wall</t>
  </si>
  <si>
    <t>X Coordinate at End of Wingwall Slope</t>
  </si>
  <si>
    <t>Total Regulator Length Calulation</t>
  </si>
  <si>
    <t>Barrel Length</t>
  </si>
  <si>
    <t>Basin Length</t>
  </si>
  <si>
    <t>Toe Length of Wing Wall</t>
  </si>
  <si>
    <t>Total Length</t>
  </si>
  <si>
    <t>X coordinate of Grid Line 1</t>
  </si>
  <si>
    <t>X coordinate of Grid Line 2</t>
  </si>
  <si>
    <t>X coordinate of Grid Line 3</t>
  </si>
  <si>
    <t>X coordinate of Grid Line 4</t>
  </si>
  <si>
    <t>X coordinate of Grid Line 5</t>
  </si>
  <si>
    <t>X coordinate of Grid Line 6</t>
  </si>
  <si>
    <t>X coordinate of Grid Line 7</t>
  </si>
  <si>
    <t>Y coordinate of Grid Line A</t>
  </si>
  <si>
    <t>Y coordinate of Grid Line B</t>
  </si>
  <si>
    <t>Y coordinate of Grid Line  C</t>
  </si>
  <si>
    <t>Y coordinate of Grid Line D</t>
  </si>
  <si>
    <t>Y coordinate of Grid Line E</t>
  </si>
  <si>
    <t>Y coordinate of Grid Line F</t>
  </si>
  <si>
    <t>Regulator Width Calculation</t>
  </si>
  <si>
    <t>Basin width at Exit</t>
  </si>
  <si>
    <t>Return Wall Length</t>
  </si>
  <si>
    <t>Regulator Width</t>
  </si>
  <si>
    <t>Regulator Half Width</t>
  </si>
  <si>
    <t>Inner width at Beginning of Glacis</t>
  </si>
  <si>
    <t>Y Coordinate Calculation At Different Key Points</t>
  </si>
  <si>
    <t>Flare Angle(degrees)</t>
  </si>
  <si>
    <t>Inner Width at Exit</t>
  </si>
  <si>
    <t>Xcoordinate of Exit</t>
  </si>
  <si>
    <t>X coordinate where Grid C intersect</t>
  </si>
  <si>
    <t>xdiff of Intersect</t>
  </si>
  <si>
    <t>Half Inner width</t>
  </si>
  <si>
    <t>y rediction at Intersect</t>
  </si>
  <si>
    <t>Flare Angle(radians)</t>
  </si>
  <si>
    <t>Y coordinate of Grid C</t>
  </si>
  <si>
    <t xml:space="preserve">Width of Wing Wall </t>
  </si>
  <si>
    <t>Projecttion Along Y axis</t>
  </si>
  <si>
    <t>Inner Points</t>
  </si>
  <si>
    <t>Exterior Edge Popint</t>
  </si>
  <si>
    <t>X coordinate where Grid D intersect</t>
  </si>
  <si>
    <t>X diffrence from Exit</t>
  </si>
  <si>
    <t>y reduction</t>
  </si>
  <si>
    <t>Y coordinate of Grid D</t>
  </si>
  <si>
    <t>X coordinate where Grid E intersect</t>
  </si>
  <si>
    <t>Y coordinate of Grid E</t>
  </si>
  <si>
    <t>X coordinate where Grid F intersect</t>
  </si>
  <si>
    <t>Y coordinate of Grid F</t>
  </si>
  <si>
    <t>Y coordinate of Grid Line G</t>
  </si>
  <si>
    <t>Y coordinate of Grid Line H</t>
  </si>
  <si>
    <t>Y coordinate of Grid Line I</t>
  </si>
  <si>
    <t>Y coordinate of Grid Line J</t>
  </si>
  <si>
    <t>Y coordinate of Grid Line K</t>
  </si>
  <si>
    <t>Y coordinate of Grid Line L</t>
  </si>
  <si>
    <t>L3</t>
  </si>
  <si>
    <t>L1</t>
  </si>
  <si>
    <t>H5</t>
  </si>
  <si>
    <t>F6</t>
  </si>
  <si>
    <t>G6</t>
  </si>
  <si>
    <t>Return Wall</t>
  </si>
  <si>
    <t>A2prime</t>
  </si>
  <si>
    <t>B2prime</t>
  </si>
  <si>
    <t>height ofset</t>
  </si>
  <si>
    <t>Return Wall Bottom</t>
  </si>
  <si>
    <t>Return Wall Top</t>
  </si>
  <si>
    <t>Height</t>
  </si>
  <si>
    <t>Calculation for Return Wall</t>
  </si>
  <si>
    <t>Calcualtion for Wingwall</t>
  </si>
  <si>
    <t>Exterior Point C3</t>
  </si>
  <si>
    <t>x coordinate</t>
  </si>
  <si>
    <t>y coordinate</t>
  </si>
  <si>
    <t>wall thicknes at bottom</t>
  </si>
  <si>
    <t>d=wallthicknes/2</t>
  </si>
  <si>
    <t>flare angle(rdians) theata</t>
  </si>
  <si>
    <t>delx=+ d sin(theta)</t>
  </si>
  <si>
    <t>dely=- d cos(theta)</t>
  </si>
  <si>
    <t>x'=x+delx</t>
  </si>
  <si>
    <t>y'=y+dely</t>
  </si>
  <si>
    <t>C3'</t>
  </si>
  <si>
    <t>wing wall staight part</t>
  </si>
  <si>
    <t>C3'L2</t>
  </si>
  <si>
    <t>Exterior Point D4</t>
  </si>
  <si>
    <t>C3'(x',y')</t>
  </si>
  <si>
    <t>D4'(x',y')</t>
  </si>
  <si>
    <t>D3'</t>
  </si>
  <si>
    <t>Exterior Point E5</t>
  </si>
  <si>
    <t>End of wingwall straight Part start</t>
  </si>
  <si>
    <t>Wing wall End of Glacis</t>
  </si>
  <si>
    <t>E5'</t>
  </si>
  <si>
    <t>E5' Top</t>
  </si>
  <si>
    <t>Wingwall Top at Bgining of Glacis</t>
  </si>
  <si>
    <t xml:space="preserve">Height Reduction slope </t>
  </si>
  <si>
    <t xml:space="preserve">Height Reduction </t>
  </si>
  <si>
    <t>Wingwall Top at End of Glacis</t>
  </si>
  <si>
    <t>Exterior Point F6</t>
  </si>
  <si>
    <t>E5'(x',y')</t>
  </si>
  <si>
    <t>F6'(x',y')</t>
  </si>
  <si>
    <t>F6'</t>
  </si>
  <si>
    <t>F6' Top</t>
  </si>
  <si>
    <t>Middle Piier</t>
  </si>
  <si>
    <t>Left Point</t>
  </si>
  <si>
    <t>Right Point</t>
  </si>
  <si>
    <t>Top Slab</t>
  </si>
  <si>
    <t>Right( +)</t>
  </si>
  <si>
    <t>Rigjt( -)</t>
  </si>
  <si>
    <t>Barrel width</t>
  </si>
  <si>
    <t>Half Brrel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</si>
</sst>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0CEC-9EEA-4942-A2CB-2D274DF2551B}">
  <dimension ref="A1:I77"/>
  <sheetViews>
    <sheetView topLeftCell="A61" zoomScale="190" zoomScaleNormal="190" workbookViewId="0">
      <selection activeCell="E70" sqref="E70"/>
    </sheetView>
  </sheetViews>
  <sheetFormatPr defaultRowHeight="14.4" x14ac:dyDescent="0.3"/>
  <cols>
    <col min="1" max="1" width="13" customWidth="1"/>
    <col min="2" max="2" width="10.88671875" customWidth="1"/>
    <col min="3" max="4" width="11" customWidth="1"/>
    <col min="5" max="5" width="18.33203125" customWidth="1"/>
    <col min="6" max="6" width="14.109375" customWidth="1"/>
    <col min="8" max="8" width="24.77734375" customWidth="1"/>
  </cols>
  <sheetData>
    <row r="1" spans="1:9" x14ac:dyDescent="0.3">
      <c r="A1" s="2" t="s">
        <v>24</v>
      </c>
      <c r="B1" s="2" t="s">
        <v>0</v>
      </c>
      <c r="C1" s="2" t="s">
        <v>1</v>
      </c>
      <c r="D1" s="2" t="s">
        <v>2</v>
      </c>
      <c r="E1" s="3" t="s">
        <v>46</v>
      </c>
      <c r="H1" s="1"/>
    </row>
    <row r="2" spans="1:9" x14ac:dyDescent="0.3">
      <c r="A2" s="2" t="s">
        <v>3</v>
      </c>
      <c r="B2" s="2">
        <v>22170</v>
      </c>
      <c r="C2" s="2">
        <v>-2800</v>
      </c>
      <c r="D2" s="2">
        <v>16600</v>
      </c>
      <c r="E2" s="3"/>
      <c r="H2" s="1"/>
    </row>
    <row r="3" spans="1:9" x14ac:dyDescent="0.3">
      <c r="A3" s="2" t="s">
        <v>8</v>
      </c>
      <c r="B3" s="2">
        <v>22170</v>
      </c>
      <c r="C3" s="2">
        <v>-2800</v>
      </c>
      <c r="D3" s="2">
        <v>-16600</v>
      </c>
      <c r="E3" s="3"/>
      <c r="H3" s="1"/>
    </row>
    <row r="4" spans="1:9" x14ac:dyDescent="0.3">
      <c r="A4" s="2" t="s">
        <v>4</v>
      </c>
      <c r="B4" s="2">
        <v>20670</v>
      </c>
      <c r="C4" s="2">
        <v>-2800</v>
      </c>
      <c r="D4" s="2">
        <v>16600</v>
      </c>
      <c r="E4" s="3"/>
      <c r="H4" s="1"/>
    </row>
    <row r="5" spans="1:9" x14ac:dyDescent="0.3">
      <c r="A5" s="2" t="s">
        <v>5</v>
      </c>
      <c r="B5" s="2">
        <v>20670</v>
      </c>
      <c r="C5" s="2">
        <v>-2800</v>
      </c>
      <c r="D5" s="2">
        <v>10400</v>
      </c>
      <c r="E5" s="3"/>
    </row>
    <row r="6" spans="1:9" x14ac:dyDescent="0.3">
      <c r="A6" s="2" t="s">
        <v>9</v>
      </c>
      <c r="B6" s="2">
        <v>20670</v>
      </c>
      <c r="C6" s="2">
        <v>-2800</v>
      </c>
      <c r="D6" s="2">
        <v>-10400</v>
      </c>
      <c r="E6" s="3"/>
    </row>
    <row r="7" spans="1:9" x14ac:dyDescent="0.3">
      <c r="A7" s="2" t="s">
        <v>10</v>
      </c>
      <c r="B7" s="2">
        <v>20670</v>
      </c>
      <c r="C7" s="2">
        <v>-2800</v>
      </c>
      <c r="D7" s="2">
        <v>-16600</v>
      </c>
      <c r="E7" s="3"/>
    </row>
    <row r="8" spans="1:9" x14ac:dyDescent="0.3">
      <c r="A8" s="2" t="s">
        <v>26</v>
      </c>
      <c r="B8" s="2">
        <v>18270</v>
      </c>
      <c r="C8" s="2">
        <v>-2800</v>
      </c>
      <c r="D8" s="2">
        <v>16600</v>
      </c>
      <c r="E8" s="3"/>
    </row>
    <row r="9" spans="1:9" x14ac:dyDescent="0.3">
      <c r="A9" s="2" t="s">
        <v>6</v>
      </c>
      <c r="B9" s="2">
        <v>18270</v>
      </c>
      <c r="C9" s="2">
        <v>-2800</v>
      </c>
      <c r="D9" s="2">
        <v>5800</v>
      </c>
      <c r="E9" s="3"/>
    </row>
    <row r="10" spans="1:9" x14ac:dyDescent="0.3">
      <c r="A10" s="2" t="s">
        <v>27</v>
      </c>
      <c r="B10" s="2">
        <v>18270</v>
      </c>
      <c r="C10" s="2">
        <v>-2800</v>
      </c>
      <c r="D10" s="2">
        <v>-5800</v>
      </c>
      <c r="E10" s="3"/>
    </row>
    <row r="11" spans="1:9" x14ac:dyDescent="0.3">
      <c r="A11" s="2" t="s">
        <v>28</v>
      </c>
      <c r="B11" s="2">
        <v>18270</v>
      </c>
      <c r="C11" s="2">
        <v>-2800</v>
      </c>
      <c r="D11" s="2">
        <v>-16600</v>
      </c>
      <c r="E11" s="3"/>
    </row>
    <row r="12" spans="1:9" x14ac:dyDescent="0.3">
      <c r="A12" s="2" t="s">
        <v>7</v>
      </c>
      <c r="B12" s="2">
        <v>8200</v>
      </c>
      <c r="C12" s="2">
        <v>-2800</v>
      </c>
      <c r="D12" s="2">
        <v>5190</v>
      </c>
      <c r="E12" s="3"/>
    </row>
    <row r="13" spans="1:9" x14ac:dyDescent="0.3">
      <c r="A13" s="2" t="s">
        <v>41</v>
      </c>
      <c r="B13" s="2">
        <v>8200</v>
      </c>
      <c r="C13" s="2">
        <v>-2800</v>
      </c>
      <c r="D13" s="2">
        <v>-5190</v>
      </c>
      <c r="E13" s="3"/>
      <c r="H13" t="s">
        <v>117</v>
      </c>
      <c r="I13">
        <v>21800</v>
      </c>
    </row>
    <row r="14" spans="1:9" x14ac:dyDescent="0.3">
      <c r="A14" s="2" t="s">
        <v>42</v>
      </c>
      <c r="B14" s="2">
        <v>5000</v>
      </c>
      <c r="C14" s="2">
        <v>-1500</v>
      </c>
      <c r="D14" s="2">
        <v>2650</v>
      </c>
      <c r="E14" s="3"/>
      <c r="H14" t="s">
        <v>118</v>
      </c>
      <c r="I14">
        <v>20300</v>
      </c>
    </row>
    <row r="15" spans="1:9" x14ac:dyDescent="0.3">
      <c r="A15" s="2" t="s">
        <v>43</v>
      </c>
      <c r="B15" s="2">
        <v>5000</v>
      </c>
      <c r="C15" s="2">
        <v>-1500</v>
      </c>
      <c r="D15" s="2">
        <v>-2650</v>
      </c>
      <c r="E15" s="3"/>
      <c r="H15" t="s">
        <v>119</v>
      </c>
      <c r="I15">
        <v>17900</v>
      </c>
    </row>
    <row r="16" spans="1:9" x14ac:dyDescent="0.3">
      <c r="A16" s="2">
        <v>0</v>
      </c>
      <c r="B16" s="2">
        <v>0</v>
      </c>
      <c r="C16" s="2">
        <v>0</v>
      </c>
      <c r="D16" s="2">
        <v>0</v>
      </c>
      <c r="H16" t="s">
        <v>120</v>
      </c>
      <c r="I16">
        <v>11650</v>
      </c>
    </row>
    <row r="17" spans="1:9" x14ac:dyDescent="0.3">
      <c r="A17" s="2" t="s">
        <v>48</v>
      </c>
      <c r="B17" s="2" t="s">
        <v>0</v>
      </c>
      <c r="C17" s="2" t="s">
        <v>1</v>
      </c>
      <c r="D17" s="2" t="s">
        <v>2</v>
      </c>
      <c r="H17" t="s">
        <v>121</v>
      </c>
      <c r="I17">
        <v>8350</v>
      </c>
    </row>
    <row r="18" spans="1:9" x14ac:dyDescent="0.3">
      <c r="A18" s="2" t="s">
        <v>3</v>
      </c>
      <c r="B18" s="2">
        <v>21800</v>
      </c>
      <c r="C18" s="2">
        <v>-2800</v>
      </c>
      <c r="D18" s="2">
        <v>16600</v>
      </c>
      <c r="E18" s="2" t="s">
        <v>47</v>
      </c>
      <c r="F18" s="1">
        <f>553721</f>
        <v>553721</v>
      </c>
      <c r="H18" t="s">
        <v>122</v>
      </c>
      <c r="I18">
        <v>5650</v>
      </c>
    </row>
    <row r="19" spans="1:9" x14ac:dyDescent="0.3">
      <c r="A19" s="2" t="s">
        <v>26</v>
      </c>
      <c r="B19" s="2">
        <v>17900</v>
      </c>
      <c r="C19" s="2">
        <v>-2800</v>
      </c>
      <c r="D19" s="2">
        <v>16600</v>
      </c>
      <c r="E19" s="2" t="s">
        <v>47</v>
      </c>
      <c r="F19" s="1">
        <f>F18/B18</f>
        <v>25.400045871559634</v>
      </c>
      <c r="H19" t="s">
        <v>123</v>
      </c>
      <c r="I19">
        <v>3000</v>
      </c>
    </row>
    <row r="20" spans="1:9" x14ac:dyDescent="0.3">
      <c r="A20" s="2" t="s">
        <v>164</v>
      </c>
      <c r="B20" s="2">
        <v>17900</v>
      </c>
      <c r="C20" s="2">
        <v>-2800</v>
      </c>
      <c r="D20" s="2">
        <v>-16600</v>
      </c>
      <c r="E20" s="2" t="s">
        <v>47</v>
      </c>
    </row>
    <row r="21" spans="1:9" x14ac:dyDescent="0.3">
      <c r="A21" s="2" t="s">
        <v>165</v>
      </c>
      <c r="B21" s="2">
        <v>21800</v>
      </c>
      <c r="C21" s="2">
        <v>-2800</v>
      </c>
      <c r="D21" s="2">
        <v>-16600</v>
      </c>
      <c r="E21" s="2" t="s">
        <v>47</v>
      </c>
      <c r="H21" t="s">
        <v>124</v>
      </c>
      <c r="I21" s="1">
        <v>16600</v>
      </c>
    </row>
    <row r="22" spans="1:9" x14ac:dyDescent="0.3">
      <c r="H22" s="4" t="s">
        <v>125</v>
      </c>
      <c r="I22" s="2">
        <v>5500</v>
      </c>
    </row>
    <row r="23" spans="1:9" x14ac:dyDescent="0.3">
      <c r="A23" s="2" t="s">
        <v>48</v>
      </c>
      <c r="B23" s="2" t="s">
        <v>0</v>
      </c>
      <c r="C23" s="2" t="s">
        <v>1</v>
      </c>
      <c r="D23" s="2" t="s">
        <v>2</v>
      </c>
      <c r="E23" s="4"/>
      <c r="H23" s="4" t="s">
        <v>126</v>
      </c>
      <c r="I23" s="2">
        <v>5458</v>
      </c>
    </row>
    <row r="24" spans="1:9" x14ac:dyDescent="0.3">
      <c r="A24" s="2" t="s">
        <v>6</v>
      </c>
      <c r="B24" s="2">
        <v>17900</v>
      </c>
      <c r="C24" s="2">
        <v>-2800</v>
      </c>
      <c r="D24" s="2">
        <v>5458</v>
      </c>
      <c r="E24" s="2" t="s">
        <v>49</v>
      </c>
      <c r="H24" s="4" t="s">
        <v>127</v>
      </c>
      <c r="I24" s="2">
        <v>3933</v>
      </c>
    </row>
    <row r="25" spans="1:9" x14ac:dyDescent="0.3">
      <c r="A25" s="2" t="s">
        <v>42</v>
      </c>
      <c r="B25" s="2">
        <v>8350</v>
      </c>
      <c r="C25" s="2">
        <v>-2800</v>
      </c>
      <c r="D25" s="2">
        <v>3127</v>
      </c>
      <c r="E25" s="2" t="s">
        <v>49</v>
      </c>
      <c r="H25" s="4" t="s">
        <v>128</v>
      </c>
      <c r="I25" s="2">
        <v>3127</v>
      </c>
    </row>
    <row r="26" spans="1:9" x14ac:dyDescent="0.3">
      <c r="A26" s="2" t="s">
        <v>166</v>
      </c>
      <c r="B26" s="2">
        <v>8350</v>
      </c>
      <c r="C26" s="2">
        <v>-2800</v>
      </c>
      <c r="D26" s="2">
        <v>-3127</v>
      </c>
      <c r="E26" s="2" t="s">
        <v>49</v>
      </c>
      <c r="H26" s="4" t="s">
        <v>129</v>
      </c>
      <c r="I26" s="2">
        <v>2468</v>
      </c>
    </row>
    <row r="27" spans="1:9" x14ac:dyDescent="0.3">
      <c r="A27" s="2" t="s">
        <v>28</v>
      </c>
      <c r="B27" s="2">
        <v>17900</v>
      </c>
      <c r="C27" s="2">
        <v>-2800</v>
      </c>
      <c r="D27" s="2">
        <v>-5458</v>
      </c>
      <c r="E27" s="2" t="s">
        <v>49</v>
      </c>
      <c r="H27" s="4" t="s">
        <v>158</v>
      </c>
      <c r="I27" s="2">
        <v>-2468</v>
      </c>
    </row>
    <row r="28" spans="1:9" x14ac:dyDescent="0.3">
      <c r="H28" s="4" t="s">
        <v>159</v>
      </c>
      <c r="I28" s="2">
        <v>-3127</v>
      </c>
    </row>
    <row r="29" spans="1:9" x14ac:dyDescent="0.3">
      <c r="A29" s="2" t="s">
        <v>48</v>
      </c>
      <c r="B29" s="2" t="s">
        <v>0</v>
      </c>
      <c r="C29" s="2" t="s">
        <v>1</v>
      </c>
      <c r="D29" s="2" t="s">
        <v>2</v>
      </c>
      <c r="E29" s="2" t="s">
        <v>50</v>
      </c>
      <c r="H29" t="s">
        <v>160</v>
      </c>
      <c r="I29" s="1">
        <v>-3933</v>
      </c>
    </row>
    <row r="30" spans="1:9" x14ac:dyDescent="0.3">
      <c r="A30" s="2" t="s">
        <v>42</v>
      </c>
      <c r="B30" s="2">
        <v>8350</v>
      </c>
      <c r="C30" s="2">
        <v>-2800</v>
      </c>
      <c r="D30" s="2">
        <v>3127</v>
      </c>
      <c r="E30" s="2" t="s">
        <v>50</v>
      </c>
      <c r="H30" s="4" t="s">
        <v>161</v>
      </c>
      <c r="I30" s="2">
        <v>-5458</v>
      </c>
    </row>
    <row r="31" spans="1:9" x14ac:dyDescent="0.3">
      <c r="A31" s="2" t="s">
        <v>167</v>
      </c>
      <c r="B31" s="2">
        <v>5650</v>
      </c>
      <c r="C31" s="2">
        <v>-1700</v>
      </c>
      <c r="D31" s="2">
        <v>2468</v>
      </c>
      <c r="E31" s="2" t="s">
        <v>50</v>
      </c>
      <c r="H31" s="4" t="s">
        <v>162</v>
      </c>
      <c r="I31" s="2">
        <v>-5500</v>
      </c>
    </row>
    <row r="32" spans="1:9" x14ac:dyDescent="0.3">
      <c r="A32" s="2" t="s">
        <v>168</v>
      </c>
      <c r="B32" s="2">
        <v>5650</v>
      </c>
      <c r="C32" s="2">
        <v>-1700</v>
      </c>
      <c r="D32" s="2">
        <v>-2468</v>
      </c>
      <c r="E32" s="2" t="s">
        <v>50</v>
      </c>
      <c r="H32" s="4" t="s">
        <v>163</v>
      </c>
      <c r="I32" s="2">
        <v>-16600</v>
      </c>
    </row>
    <row r="33" spans="1:9" x14ac:dyDescent="0.3">
      <c r="A33" s="2" t="s">
        <v>166</v>
      </c>
      <c r="B33" s="2">
        <v>8350</v>
      </c>
      <c r="C33" s="2">
        <v>-2800</v>
      </c>
      <c r="D33" s="2">
        <v>-3127</v>
      </c>
      <c r="E33" s="2" t="s">
        <v>50</v>
      </c>
      <c r="H33" s="4"/>
      <c r="I33" s="2"/>
    </row>
    <row r="34" spans="1:9" x14ac:dyDescent="0.3">
      <c r="H34" s="4"/>
      <c r="I34" s="2"/>
    </row>
    <row r="35" spans="1:9" x14ac:dyDescent="0.3">
      <c r="A35" s="1" t="s">
        <v>176</v>
      </c>
      <c r="H35" s="4"/>
      <c r="I35" s="2"/>
    </row>
    <row r="36" spans="1:9" x14ac:dyDescent="0.3">
      <c r="A36" s="2" t="s">
        <v>48</v>
      </c>
      <c r="B36" s="2" t="s">
        <v>0</v>
      </c>
      <c r="C36" s="2" t="s">
        <v>1</v>
      </c>
      <c r="D36" s="2" t="s">
        <v>2</v>
      </c>
      <c r="F36" s="5" t="s">
        <v>172</v>
      </c>
      <c r="H36" s="4"/>
      <c r="I36" s="2"/>
    </row>
    <row r="37" spans="1:9" x14ac:dyDescent="0.3">
      <c r="A37" s="2" t="s">
        <v>4</v>
      </c>
      <c r="B37" s="2">
        <v>20300</v>
      </c>
      <c r="C37" s="2">
        <v>-2800</v>
      </c>
      <c r="D37" s="2">
        <v>16600</v>
      </c>
      <c r="E37" s="2" t="s">
        <v>169</v>
      </c>
      <c r="F37" s="3">
        <v>5300</v>
      </c>
      <c r="H37" s="4"/>
      <c r="I37" s="2"/>
    </row>
    <row r="38" spans="1:9" x14ac:dyDescent="0.3">
      <c r="A38" s="2" t="s">
        <v>5</v>
      </c>
      <c r="B38" s="2">
        <v>20300</v>
      </c>
      <c r="C38" s="2">
        <v>-2800</v>
      </c>
      <c r="D38" s="2">
        <v>5500</v>
      </c>
      <c r="E38" s="2" t="s">
        <v>169</v>
      </c>
      <c r="H38" s="4"/>
      <c r="I38" s="2"/>
    </row>
    <row r="39" spans="1:9" x14ac:dyDescent="0.3">
      <c r="A39" s="2" t="s">
        <v>170</v>
      </c>
      <c r="B39" s="2">
        <v>20300</v>
      </c>
      <c r="C39" s="2">
        <v>-1700</v>
      </c>
      <c r="D39" s="2">
        <v>-2468</v>
      </c>
      <c r="E39" s="2" t="s">
        <v>169</v>
      </c>
      <c r="H39" s="4"/>
      <c r="I39" s="2"/>
    </row>
    <row r="40" spans="1:9" x14ac:dyDescent="0.3">
      <c r="A40" s="2" t="s">
        <v>171</v>
      </c>
      <c r="B40" s="2">
        <v>20300</v>
      </c>
      <c r="C40" s="2">
        <v>-2800</v>
      </c>
      <c r="D40" s="2">
        <v>-3127</v>
      </c>
      <c r="E40" s="2" t="s">
        <v>169</v>
      </c>
      <c r="H40" s="4"/>
      <c r="I40" s="2"/>
    </row>
    <row r="41" spans="1:9" x14ac:dyDescent="0.3">
      <c r="H41" s="4"/>
      <c r="I41" s="2"/>
    </row>
    <row r="42" spans="1:9" x14ac:dyDescent="0.3">
      <c r="A42" s="1" t="s">
        <v>189</v>
      </c>
    </row>
    <row r="43" spans="1:9" x14ac:dyDescent="0.3">
      <c r="A43" s="2" t="s">
        <v>48</v>
      </c>
      <c r="B43" s="2" t="s">
        <v>0</v>
      </c>
      <c r="C43" s="2" t="s">
        <v>1</v>
      </c>
      <c r="D43" s="2" t="s">
        <v>2</v>
      </c>
    </row>
    <row r="44" spans="1:9" x14ac:dyDescent="0.3">
      <c r="A44" s="1" t="s">
        <v>188</v>
      </c>
      <c r="B44" s="1">
        <v>17972</v>
      </c>
      <c r="C44">
        <v>-2800</v>
      </c>
      <c r="D44" s="1">
        <v>5166</v>
      </c>
    </row>
    <row r="45" spans="1:9" x14ac:dyDescent="0.3">
      <c r="A45" s="1" t="s">
        <v>190</v>
      </c>
      <c r="B45" s="1">
        <v>17972</v>
      </c>
      <c r="C45">
        <v>2500</v>
      </c>
      <c r="D45" s="1">
        <v>5166</v>
      </c>
    </row>
    <row r="47" spans="1:9" x14ac:dyDescent="0.3">
      <c r="A47" s="1" t="s">
        <v>196</v>
      </c>
    </row>
    <row r="48" spans="1:9" x14ac:dyDescent="0.3">
      <c r="A48" s="2" t="s">
        <v>48</v>
      </c>
      <c r="B48" s="2" t="s">
        <v>0</v>
      </c>
      <c r="C48" s="2" t="s">
        <v>1</v>
      </c>
      <c r="D48" s="2" t="s">
        <v>2</v>
      </c>
    </row>
    <row r="49" spans="1:7" x14ac:dyDescent="0.3">
      <c r="A49" s="1" t="s">
        <v>194</v>
      </c>
      <c r="B49">
        <v>11722</v>
      </c>
      <c r="C49">
        <v>-2800</v>
      </c>
      <c r="D49" s="1">
        <v>3641</v>
      </c>
    </row>
    <row r="50" spans="1:7" x14ac:dyDescent="0.3">
      <c r="A50" s="1" t="s">
        <v>194</v>
      </c>
      <c r="B50">
        <v>11722</v>
      </c>
      <c r="C50">
        <v>2500</v>
      </c>
      <c r="D50" s="1">
        <v>3641</v>
      </c>
    </row>
    <row r="52" spans="1:7" x14ac:dyDescent="0.3">
      <c r="A52" s="1" t="s">
        <v>197</v>
      </c>
    </row>
    <row r="53" spans="1:7" x14ac:dyDescent="0.3">
      <c r="A53" s="2" t="s">
        <v>48</v>
      </c>
      <c r="B53" s="2" t="s">
        <v>0</v>
      </c>
      <c r="C53" s="2" t="s">
        <v>1</v>
      </c>
      <c r="D53" s="2" t="s">
        <v>2</v>
      </c>
    </row>
    <row r="54" spans="1:7" x14ac:dyDescent="0.3">
      <c r="A54" s="1" t="s">
        <v>198</v>
      </c>
      <c r="B54" s="1">
        <v>8422</v>
      </c>
      <c r="C54" s="1">
        <v>-2800</v>
      </c>
      <c r="D54" s="1">
        <v>2835</v>
      </c>
    </row>
    <row r="55" spans="1:7" x14ac:dyDescent="0.3">
      <c r="A55" s="1" t="s">
        <v>199</v>
      </c>
      <c r="B55" s="1">
        <v>8422</v>
      </c>
      <c r="C55" s="1">
        <v>4150</v>
      </c>
      <c r="D55" s="1">
        <v>2835</v>
      </c>
    </row>
    <row r="56" spans="1:7" x14ac:dyDescent="0.3">
      <c r="A56" s="2" t="s">
        <v>48</v>
      </c>
      <c r="B56" s="2" t="s">
        <v>0</v>
      </c>
      <c r="C56" s="2" t="s">
        <v>1</v>
      </c>
      <c r="D56" s="2" t="s">
        <v>2</v>
      </c>
    </row>
    <row r="57" spans="1:7" x14ac:dyDescent="0.3">
      <c r="A57" s="1" t="s">
        <v>207</v>
      </c>
      <c r="B57" s="1">
        <v>5722</v>
      </c>
      <c r="C57" s="1">
        <v>-1700</v>
      </c>
      <c r="D57" s="1">
        <v>2176</v>
      </c>
      <c r="F57" s="1">
        <f>C58-C57</f>
        <v>7200</v>
      </c>
    </row>
    <row r="58" spans="1:7" x14ac:dyDescent="0.3">
      <c r="A58" s="1" t="s">
        <v>208</v>
      </c>
      <c r="B58" s="1">
        <v>5722</v>
      </c>
      <c r="C58" s="1">
        <v>5500</v>
      </c>
      <c r="D58" s="1">
        <v>2176</v>
      </c>
    </row>
    <row r="60" spans="1:7" x14ac:dyDescent="0.3">
      <c r="A60" s="1" t="s">
        <v>209</v>
      </c>
    </row>
    <row r="61" spans="1:7" x14ac:dyDescent="0.3">
      <c r="A61" s="2" t="s">
        <v>48</v>
      </c>
      <c r="B61" s="2" t="s">
        <v>0</v>
      </c>
      <c r="C61" s="2" t="s">
        <v>1</v>
      </c>
      <c r="D61" s="2" t="s">
        <v>2</v>
      </c>
      <c r="F61" s="1">
        <v>6000</v>
      </c>
      <c r="G61">
        <v>2150</v>
      </c>
    </row>
    <row r="62" spans="1:7" x14ac:dyDescent="0.3">
      <c r="A62" s="1" t="s">
        <v>211</v>
      </c>
      <c r="B62" s="1">
        <v>5150</v>
      </c>
      <c r="C62" s="1">
        <v>-1700</v>
      </c>
      <c r="D62" s="1">
        <v>0</v>
      </c>
      <c r="F62" s="1">
        <v>5500</v>
      </c>
      <c r="G62">
        <v>2150</v>
      </c>
    </row>
    <row r="63" spans="1:7" x14ac:dyDescent="0.3">
      <c r="A63" s="1" t="s">
        <v>210</v>
      </c>
      <c r="B63" s="1">
        <v>-5150</v>
      </c>
      <c r="C63" s="1">
        <v>-1700</v>
      </c>
      <c r="D63" s="1">
        <v>0</v>
      </c>
      <c r="F63" s="1">
        <v>-1700</v>
      </c>
      <c r="G63">
        <v>6000</v>
      </c>
    </row>
    <row r="64" spans="1:7" x14ac:dyDescent="0.3">
      <c r="F64" s="1">
        <f>F62-F63</f>
        <v>7200</v>
      </c>
      <c r="G64">
        <f>G63+G61+G62</f>
        <v>10300</v>
      </c>
    </row>
    <row r="65" spans="1:8" x14ac:dyDescent="0.3">
      <c r="A65" s="16" t="s">
        <v>212</v>
      </c>
      <c r="G65">
        <f>G64/2</f>
        <v>5150</v>
      </c>
    </row>
    <row r="66" spans="1:8" x14ac:dyDescent="0.3">
      <c r="A66" s="2" t="s">
        <v>48</v>
      </c>
      <c r="B66" s="2" t="s">
        <v>0</v>
      </c>
      <c r="C66" s="2" t="s">
        <v>1</v>
      </c>
      <c r="D66" s="2" t="s">
        <v>2</v>
      </c>
    </row>
    <row r="67" spans="1:8" x14ac:dyDescent="0.3">
      <c r="A67" s="16" t="s">
        <v>213</v>
      </c>
      <c r="B67" s="1">
        <v>3000</v>
      </c>
      <c r="C67" s="1">
        <v>5500</v>
      </c>
      <c r="D67" s="1">
        <v>2176</v>
      </c>
      <c r="F67" t="s">
        <v>215</v>
      </c>
      <c r="G67" s="1">
        <v>5300</v>
      </c>
    </row>
    <row r="68" spans="1:8" x14ac:dyDescent="0.3">
      <c r="A68" s="16" t="s">
        <v>214</v>
      </c>
      <c r="B68" s="1">
        <v>3000</v>
      </c>
      <c r="C68" s="1">
        <v>5500</v>
      </c>
      <c r="D68" s="1">
        <v>-2176</v>
      </c>
      <c r="F68" t="s">
        <v>216</v>
      </c>
      <c r="G68" s="1">
        <f>G67/2</f>
        <v>2650</v>
      </c>
    </row>
    <row r="70" spans="1:8" x14ac:dyDescent="0.3">
      <c r="E70">
        <v>69</v>
      </c>
      <c r="F70">
        <v>-5721.9966000000004</v>
      </c>
      <c r="G70">
        <v>5499.9888000000001</v>
      </c>
      <c r="H70">
        <v>-2175.9994999999999</v>
      </c>
    </row>
    <row r="71" spans="1:8" x14ac:dyDescent="0.3">
      <c r="D71">
        <v>843281.9</v>
      </c>
    </row>
    <row r="72" spans="1:8" x14ac:dyDescent="0.3">
      <c r="D72">
        <v>99059.999682499401</v>
      </c>
    </row>
    <row r="73" spans="1:8" x14ac:dyDescent="0.3">
      <c r="D73">
        <f>D71/D72</f>
        <v>8.5128397204000787</v>
      </c>
    </row>
    <row r="75" spans="1:8" x14ac:dyDescent="0.3">
      <c r="D75">
        <v>134620.20102751101</v>
      </c>
    </row>
    <row r="76" spans="1:8" x14ac:dyDescent="0.3">
      <c r="D76">
        <v>281940.99796399998</v>
      </c>
    </row>
    <row r="77" spans="1:8" x14ac:dyDescent="0.3">
      <c r="D77">
        <f>D76/D75</f>
        <v>2.0943439083587645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3225-2266-4EDD-AEF1-B7900CFC4CD0}">
  <dimension ref="B1:Q77"/>
  <sheetViews>
    <sheetView tabSelected="1" topLeftCell="J1" zoomScale="130" zoomScaleNormal="130" workbookViewId="0">
      <selection activeCell="S7" sqref="S7"/>
    </sheetView>
  </sheetViews>
  <sheetFormatPr defaultRowHeight="14.4" x14ac:dyDescent="0.3"/>
  <cols>
    <col min="17" max="17" width="46.6640625" customWidth="1"/>
  </cols>
  <sheetData>
    <row r="1" spans="2:17" x14ac:dyDescent="0.3"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s="1">
        <v>1</v>
      </c>
      <c r="N1" s="1">
        <v>0</v>
      </c>
      <c r="O1" s="1">
        <v>0</v>
      </c>
      <c r="P1" s="1">
        <v>0</v>
      </c>
      <c r="Q1" t="str">
        <f>CONCATENATE(M1," ",N1," ",O1," ",P1,";")</f>
        <v>1 0 0 0;</v>
      </c>
    </row>
    <row r="2" spans="2:17" x14ac:dyDescent="0.3">
      <c r="B2">
        <v>2</v>
      </c>
      <c r="C2" s="1">
        <v>553.71990000000005</v>
      </c>
      <c r="D2" s="1">
        <v>-71.12</v>
      </c>
      <c r="E2" s="1">
        <v>421.64010000000002</v>
      </c>
      <c r="F2" s="1">
        <f>C2/25.4</f>
        <v>21.799996062992129</v>
      </c>
      <c r="G2" s="1">
        <f>D2/25.4</f>
        <v>-2.8000000000000003</v>
      </c>
      <c r="H2" s="1">
        <f>E2/25.4</f>
        <v>16.600003937007877</v>
      </c>
      <c r="I2">
        <f>ROUNDUP(F2*1000,0)</f>
        <v>21800</v>
      </c>
      <c r="J2">
        <f>ROUNDUP(G2*1000,0)</f>
        <v>-2800</v>
      </c>
      <c r="K2">
        <f>ROUNDUP(H2*1000,0)</f>
        <v>16601</v>
      </c>
      <c r="M2" s="1">
        <v>2</v>
      </c>
      <c r="N2" s="1">
        <v>21800</v>
      </c>
      <c r="O2" s="1">
        <v>-2800</v>
      </c>
      <c r="P2" s="1">
        <v>16601</v>
      </c>
      <c r="Q2" t="str">
        <f t="shared" ref="Q2:Q65" si="0">CONCATENATE(M2," ",N2," ",O2," ",P2,";")</f>
        <v>2 21800 -2800 16601;</v>
      </c>
    </row>
    <row r="3" spans="2:17" x14ac:dyDescent="0.3">
      <c r="B3">
        <v>3</v>
      </c>
      <c r="C3" s="1">
        <v>454.6601</v>
      </c>
      <c r="D3" s="1">
        <v>-71.12</v>
      </c>
      <c r="E3" s="1">
        <v>421.64010000000002</v>
      </c>
      <c r="F3" s="1">
        <f t="shared" ref="F3:F66" si="1">C3/25.4</f>
        <v>17.900003937007874</v>
      </c>
      <c r="G3" s="1">
        <f t="shared" ref="G3:G66" si="2">D3/25.4</f>
        <v>-2.8000000000000003</v>
      </c>
      <c r="H3" s="1">
        <f t="shared" ref="H3:H66" si="3">E3/25.4</f>
        <v>16.600003937007877</v>
      </c>
      <c r="I3">
        <f t="shared" ref="I3:I66" si="4">ROUNDUP(F3*1000,0)</f>
        <v>17901</v>
      </c>
      <c r="J3">
        <f t="shared" ref="J3:J66" si="5">ROUNDUP(G3*1000,0)</f>
        <v>-2800</v>
      </c>
      <c r="K3">
        <f t="shared" ref="K3:K66" si="6">ROUNDUP(H3*1000,0)</f>
        <v>16601</v>
      </c>
      <c r="M3" s="1">
        <v>3</v>
      </c>
      <c r="N3" s="1">
        <v>17901</v>
      </c>
      <c r="O3" s="1">
        <v>-2800</v>
      </c>
      <c r="P3" s="1">
        <v>16601</v>
      </c>
      <c r="Q3" t="str">
        <f t="shared" si="0"/>
        <v>3 17901 -2800 16601;</v>
      </c>
    </row>
    <row r="4" spans="2:17" x14ac:dyDescent="0.3">
      <c r="B4">
        <v>4</v>
      </c>
      <c r="C4" s="1">
        <v>454.6601</v>
      </c>
      <c r="D4" s="1">
        <v>-71.12</v>
      </c>
      <c r="E4" s="1">
        <v>-421.64010000000002</v>
      </c>
      <c r="F4" s="1">
        <f t="shared" si="1"/>
        <v>17.900003937007874</v>
      </c>
      <c r="G4" s="1">
        <f t="shared" si="2"/>
        <v>-2.8000000000000003</v>
      </c>
      <c r="H4" s="1">
        <f t="shared" si="3"/>
        <v>-16.600003937007877</v>
      </c>
      <c r="I4">
        <f t="shared" si="4"/>
        <v>17901</v>
      </c>
      <c r="J4">
        <f t="shared" si="5"/>
        <v>-2800</v>
      </c>
      <c r="K4">
        <f t="shared" si="6"/>
        <v>-16601</v>
      </c>
      <c r="M4" s="1">
        <v>4</v>
      </c>
      <c r="N4" s="1">
        <v>17901</v>
      </c>
      <c r="O4" s="1">
        <v>-2800</v>
      </c>
      <c r="P4" s="1">
        <v>-16601</v>
      </c>
      <c r="Q4" t="str">
        <f t="shared" si="0"/>
        <v>4 17901 -2800 -16601;</v>
      </c>
    </row>
    <row r="5" spans="2:17" x14ac:dyDescent="0.3">
      <c r="B5">
        <v>5</v>
      </c>
      <c r="C5" s="1">
        <v>553.71990000000005</v>
      </c>
      <c r="D5" s="1">
        <v>-71.12</v>
      </c>
      <c r="E5" s="1">
        <v>-421.64010000000002</v>
      </c>
      <c r="F5" s="1">
        <f t="shared" si="1"/>
        <v>21.799996062992129</v>
      </c>
      <c r="G5" s="1">
        <f t="shared" si="2"/>
        <v>-2.8000000000000003</v>
      </c>
      <c r="H5" s="1">
        <f t="shared" si="3"/>
        <v>-16.600003937007877</v>
      </c>
      <c r="I5">
        <f t="shared" si="4"/>
        <v>21800</v>
      </c>
      <c r="J5">
        <f t="shared" si="5"/>
        <v>-2800</v>
      </c>
      <c r="K5">
        <f t="shared" si="6"/>
        <v>-16601</v>
      </c>
      <c r="M5" s="1">
        <v>5</v>
      </c>
      <c r="N5" s="1">
        <v>21800</v>
      </c>
      <c r="O5" s="1">
        <v>-2800</v>
      </c>
      <c r="P5" s="1">
        <v>-16601</v>
      </c>
      <c r="Q5" t="str">
        <f t="shared" si="0"/>
        <v>5 21800 -2800 -16601;</v>
      </c>
    </row>
    <row r="6" spans="2:17" x14ac:dyDescent="0.3">
      <c r="B6">
        <v>6</v>
      </c>
      <c r="C6" s="1">
        <v>454.6601</v>
      </c>
      <c r="D6" s="1">
        <v>-71.12</v>
      </c>
      <c r="E6" s="1">
        <v>138.6327</v>
      </c>
      <c r="F6" s="1">
        <f t="shared" si="1"/>
        <v>17.900003937007874</v>
      </c>
      <c r="G6" s="1">
        <f t="shared" si="2"/>
        <v>-2.8000000000000003</v>
      </c>
      <c r="H6" s="1">
        <f t="shared" si="3"/>
        <v>5.4579803149606301</v>
      </c>
      <c r="I6">
        <f t="shared" si="4"/>
        <v>17901</v>
      </c>
      <c r="J6">
        <f t="shared" si="5"/>
        <v>-2800</v>
      </c>
      <c r="K6">
        <f t="shared" si="6"/>
        <v>5458</v>
      </c>
      <c r="M6" s="1">
        <v>6</v>
      </c>
      <c r="N6" s="1">
        <v>17901</v>
      </c>
      <c r="O6" s="1">
        <v>-2800</v>
      </c>
      <c r="P6" s="1">
        <v>5458</v>
      </c>
      <c r="Q6" t="str">
        <f t="shared" si="0"/>
        <v>6 17901 -2800 5458;</v>
      </c>
    </row>
    <row r="7" spans="2:17" x14ac:dyDescent="0.3">
      <c r="B7">
        <v>7</v>
      </c>
      <c r="C7" s="1">
        <v>212.08959999999999</v>
      </c>
      <c r="D7" s="1">
        <v>-71.12</v>
      </c>
      <c r="E7" s="1">
        <v>79.425799999999995</v>
      </c>
      <c r="F7" s="1">
        <f t="shared" si="1"/>
        <v>8.3499842519685039</v>
      </c>
      <c r="G7" s="1">
        <f t="shared" si="2"/>
        <v>-2.8000000000000003</v>
      </c>
      <c r="H7" s="1">
        <f t="shared" si="3"/>
        <v>3.1269999999999998</v>
      </c>
      <c r="I7">
        <f t="shared" si="4"/>
        <v>8350</v>
      </c>
      <c r="J7">
        <f t="shared" si="5"/>
        <v>-2800</v>
      </c>
      <c r="K7">
        <f t="shared" si="6"/>
        <v>3127</v>
      </c>
      <c r="M7" s="1">
        <v>7</v>
      </c>
      <c r="N7" s="1">
        <v>8350</v>
      </c>
      <c r="O7" s="1">
        <v>-2800</v>
      </c>
      <c r="P7" s="1">
        <v>3127</v>
      </c>
      <c r="Q7" t="str">
        <f t="shared" si="0"/>
        <v>7 8350 -2800 3127;</v>
      </c>
    </row>
    <row r="8" spans="2:17" x14ac:dyDescent="0.3">
      <c r="B8">
        <v>8</v>
      </c>
      <c r="C8" s="1">
        <v>212.08959999999999</v>
      </c>
      <c r="D8" s="1">
        <v>-71.12</v>
      </c>
      <c r="E8" s="1">
        <v>-79.425799999999995</v>
      </c>
      <c r="F8" s="1">
        <f t="shared" si="1"/>
        <v>8.3499842519685039</v>
      </c>
      <c r="G8" s="1">
        <f t="shared" si="2"/>
        <v>-2.8000000000000003</v>
      </c>
      <c r="H8" s="1">
        <f t="shared" si="3"/>
        <v>-3.1269999999999998</v>
      </c>
      <c r="I8">
        <f t="shared" si="4"/>
        <v>8350</v>
      </c>
      <c r="J8">
        <f t="shared" si="5"/>
        <v>-2800</v>
      </c>
      <c r="K8">
        <f t="shared" si="6"/>
        <v>-3127</v>
      </c>
      <c r="M8" s="1">
        <v>8</v>
      </c>
      <c r="N8" s="1">
        <v>8350</v>
      </c>
      <c r="O8" s="1">
        <v>-2800</v>
      </c>
      <c r="P8" s="1">
        <v>-3127</v>
      </c>
      <c r="Q8" t="str">
        <f t="shared" si="0"/>
        <v>8 8350 -2800 -3127;</v>
      </c>
    </row>
    <row r="9" spans="2:17" x14ac:dyDescent="0.3">
      <c r="B9">
        <v>9</v>
      </c>
      <c r="C9" s="1">
        <v>454.6601</v>
      </c>
      <c r="D9" s="1">
        <v>-71.12</v>
      </c>
      <c r="E9" s="1">
        <v>-138.6327</v>
      </c>
      <c r="F9" s="1">
        <f t="shared" si="1"/>
        <v>17.900003937007874</v>
      </c>
      <c r="G9" s="1">
        <f t="shared" si="2"/>
        <v>-2.8000000000000003</v>
      </c>
      <c r="H9" s="1">
        <f t="shared" si="3"/>
        <v>-5.4579803149606301</v>
      </c>
      <c r="I9">
        <f t="shared" si="4"/>
        <v>17901</v>
      </c>
      <c r="J9">
        <f t="shared" si="5"/>
        <v>-2800</v>
      </c>
      <c r="K9">
        <f t="shared" si="6"/>
        <v>-5458</v>
      </c>
      <c r="M9" s="1">
        <v>9</v>
      </c>
      <c r="N9" s="1">
        <v>17901</v>
      </c>
      <c r="O9" s="1">
        <v>-2800</v>
      </c>
      <c r="P9" s="1">
        <v>-5458</v>
      </c>
      <c r="Q9" t="str">
        <f t="shared" si="0"/>
        <v>9 17901 -2800 -5458;</v>
      </c>
    </row>
    <row r="10" spans="2:17" x14ac:dyDescent="0.3">
      <c r="B10">
        <v>10</v>
      </c>
      <c r="C10" s="1">
        <v>143.50970000000001</v>
      </c>
      <c r="D10" s="1">
        <v>-43.18</v>
      </c>
      <c r="E10" s="1">
        <v>62.687199999999997</v>
      </c>
      <c r="F10" s="1">
        <f t="shared" si="1"/>
        <v>5.649988188976379</v>
      </c>
      <c r="G10" s="1">
        <f t="shared" si="2"/>
        <v>-1.7000000000000002</v>
      </c>
      <c r="H10" s="1">
        <f t="shared" si="3"/>
        <v>2.468</v>
      </c>
      <c r="I10">
        <f t="shared" si="4"/>
        <v>5650</v>
      </c>
      <c r="J10">
        <f t="shared" si="5"/>
        <v>-1700</v>
      </c>
      <c r="K10">
        <f t="shared" si="6"/>
        <v>2468</v>
      </c>
      <c r="M10" s="1">
        <v>10</v>
      </c>
      <c r="N10" s="1">
        <v>5650</v>
      </c>
      <c r="O10" s="1">
        <v>-1700</v>
      </c>
      <c r="P10" s="1">
        <v>2468</v>
      </c>
      <c r="Q10" t="str">
        <f t="shared" si="0"/>
        <v>10 5650 -1700 2468;</v>
      </c>
    </row>
    <row r="11" spans="2:17" x14ac:dyDescent="0.3">
      <c r="B11">
        <v>11</v>
      </c>
      <c r="C11" s="1">
        <v>143.50970000000001</v>
      </c>
      <c r="D11" s="1">
        <v>-43.18</v>
      </c>
      <c r="E11" s="1">
        <v>-62.687199999999997</v>
      </c>
      <c r="F11" s="1">
        <f t="shared" si="1"/>
        <v>5.649988188976379</v>
      </c>
      <c r="G11" s="1">
        <f t="shared" si="2"/>
        <v>-1.7000000000000002</v>
      </c>
      <c r="H11" s="1">
        <f t="shared" si="3"/>
        <v>-2.468</v>
      </c>
      <c r="I11">
        <f t="shared" si="4"/>
        <v>5650</v>
      </c>
      <c r="J11">
        <f t="shared" si="5"/>
        <v>-1700</v>
      </c>
      <c r="K11">
        <f t="shared" si="6"/>
        <v>-2468</v>
      </c>
      <c r="M11" s="1">
        <v>11</v>
      </c>
      <c r="N11" s="1">
        <v>5650</v>
      </c>
      <c r="O11" s="1">
        <v>-1700</v>
      </c>
      <c r="P11" s="1">
        <v>-2468</v>
      </c>
      <c r="Q11" t="str">
        <f t="shared" si="0"/>
        <v>11 5650 -1700 -2468;</v>
      </c>
    </row>
    <row r="12" spans="2:17" x14ac:dyDescent="0.3">
      <c r="B12">
        <v>12</v>
      </c>
      <c r="C12" s="1">
        <v>-553.71990000000005</v>
      </c>
      <c r="D12" s="1">
        <v>-71.12</v>
      </c>
      <c r="E12" s="1">
        <v>421.64010000000002</v>
      </c>
      <c r="F12" s="1">
        <f t="shared" si="1"/>
        <v>-21.799996062992129</v>
      </c>
      <c r="G12" s="1">
        <f t="shared" si="2"/>
        <v>-2.8000000000000003</v>
      </c>
      <c r="H12" s="1">
        <f t="shared" si="3"/>
        <v>16.600003937007877</v>
      </c>
      <c r="I12">
        <f t="shared" si="4"/>
        <v>-21800</v>
      </c>
      <c r="J12">
        <f t="shared" si="5"/>
        <v>-2800</v>
      </c>
      <c r="K12">
        <f t="shared" si="6"/>
        <v>16601</v>
      </c>
      <c r="M12" s="1">
        <v>12</v>
      </c>
      <c r="N12" s="1">
        <v>-21800</v>
      </c>
      <c r="O12" s="1">
        <v>-2800</v>
      </c>
      <c r="P12" s="1">
        <v>16601</v>
      </c>
      <c r="Q12" t="str">
        <f t="shared" si="0"/>
        <v>12 -21800 -2800 16601;</v>
      </c>
    </row>
    <row r="13" spans="2:17" x14ac:dyDescent="0.3">
      <c r="B13">
        <v>13</v>
      </c>
      <c r="C13" s="1">
        <v>-454.6601</v>
      </c>
      <c r="D13" s="1">
        <v>-71.12</v>
      </c>
      <c r="E13" s="1">
        <v>421.64010000000002</v>
      </c>
      <c r="F13" s="1">
        <f t="shared" si="1"/>
        <v>-17.900003937007874</v>
      </c>
      <c r="G13" s="1">
        <f t="shared" si="2"/>
        <v>-2.8000000000000003</v>
      </c>
      <c r="H13" s="1">
        <f t="shared" si="3"/>
        <v>16.600003937007877</v>
      </c>
      <c r="I13">
        <f t="shared" si="4"/>
        <v>-17901</v>
      </c>
      <c r="J13">
        <f t="shared" si="5"/>
        <v>-2800</v>
      </c>
      <c r="K13">
        <f t="shared" si="6"/>
        <v>16601</v>
      </c>
      <c r="M13" s="1">
        <v>13</v>
      </c>
      <c r="N13" s="1">
        <v>-17901</v>
      </c>
      <c r="O13" s="1">
        <v>-2800</v>
      </c>
      <c r="P13" s="1">
        <v>16601</v>
      </c>
      <c r="Q13" t="str">
        <f t="shared" si="0"/>
        <v>13 -17901 -2800 16601;</v>
      </c>
    </row>
    <row r="14" spans="2:17" x14ac:dyDescent="0.3">
      <c r="B14">
        <v>14</v>
      </c>
      <c r="C14" s="1">
        <v>-454.6601</v>
      </c>
      <c r="D14" s="1">
        <v>-71.12</v>
      </c>
      <c r="E14" s="1">
        <v>-421.64010000000002</v>
      </c>
      <c r="F14" s="1">
        <f t="shared" si="1"/>
        <v>-17.900003937007874</v>
      </c>
      <c r="G14" s="1">
        <f t="shared" si="2"/>
        <v>-2.8000000000000003</v>
      </c>
      <c r="H14" s="1">
        <f t="shared" si="3"/>
        <v>-16.600003937007877</v>
      </c>
      <c r="I14">
        <f t="shared" si="4"/>
        <v>-17901</v>
      </c>
      <c r="J14">
        <f t="shared" si="5"/>
        <v>-2800</v>
      </c>
      <c r="K14">
        <f t="shared" si="6"/>
        <v>-16601</v>
      </c>
      <c r="M14" s="1">
        <v>14</v>
      </c>
      <c r="N14" s="1">
        <v>-17901</v>
      </c>
      <c r="O14" s="1">
        <v>-2800</v>
      </c>
      <c r="P14" s="1">
        <v>-16601</v>
      </c>
      <c r="Q14" t="str">
        <f t="shared" si="0"/>
        <v>14 -17901 -2800 -16601;</v>
      </c>
    </row>
    <row r="15" spans="2:17" x14ac:dyDescent="0.3">
      <c r="B15">
        <v>15</v>
      </c>
      <c r="C15" s="1">
        <v>-553.71990000000005</v>
      </c>
      <c r="D15" s="1">
        <v>-71.12</v>
      </c>
      <c r="E15" s="1">
        <v>-421.64010000000002</v>
      </c>
      <c r="F15" s="1">
        <f t="shared" si="1"/>
        <v>-21.799996062992129</v>
      </c>
      <c r="G15" s="1">
        <f t="shared" si="2"/>
        <v>-2.8000000000000003</v>
      </c>
      <c r="H15" s="1">
        <f t="shared" si="3"/>
        <v>-16.600003937007877</v>
      </c>
      <c r="I15">
        <f t="shared" si="4"/>
        <v>-21800</v>
      </c>
      <c r="J15">
        <f t="shared" si="5"/>
        <v>-2800</v>
      </c>
      <c r="K15">
        <f t="shared" si="6"/>
        <v>-16601</v>
      </c>
      <c r="M15" s="1">
        <v>15</v>
      </c>
      <c r="N15" s="1">
        <v>-21800</v>
      </c>
      <c r="O15" s="1">
        <v>-2800</v>
      </c>
      <c r="P15" s="1">
        <v>-16601</v>
      </c>
      <c r="Q15" t="str">
        <f t="shared" si="0"/>
        <v>15 -21800 -2800 -16601;</v>
      </c>
    </row>
    <row r="16" spans="2:17" x14ac:dyDescent="0.3">
      <c r="B16">
        <v>16</v>
      </c>
      <c r="C16" s="1">
        <v>-454.6601</v>
      </c>
      <c r="D16" s="1">
        <v>-71.12</v>
      </c>
      <c r="E16" s="1">
        <v>138.6327</v>
      </c>
      <c r="F16" s="1">
        <f t="shared" si="1"/>
        <v>-17.900003937007874</v>
      </c>
      <c r="G16" s="1">
        <f t="shared" si="2"/>
        <v>-2.8000000000000003</v>
      </c>
      <c r="H16" s="1">
        <f t="shared" si="3"/>
        <v>5.4579803149606301</v>
      </c>
      <c r="I16">
        <f t="shared" si="4"/>
        <v>-17901</v>
      </c>
      <c r="J16">
        <f t="shared" si="5"/>
        <v>-2800</v>
      </c>
      <c r="K16">
        <f t="shared" si="6"/>
        <v>5458</v>
      </c>
      <c r="M16" s="1">
        <v>16</v>
      </c>
      <c r="N16" s="1">
        <v>-17901</v>
      </c>
      <c r="O16" s="1">
        <v>-2800</v>
      </c>
      <c r="P16" s="1">
        <v>5458</v>
      </c>
      <c r="Q16" t="str">
        <f t="shared" si="0"/>
        <v>16 -17901 -2800 5458;</v>
      </c>
    </row>
    <row r="17" spans="2:17" x14ac:dyDescent="0.3">
      <c r="B17">
        <v>17</v>
      </c>
      <c r="C17" s="1">
        <v>-212.08959999999999</v>
      </c>
      <c r="D17" s="1">
        <v>-71.12</v>
      </c>
      <c r="E17" s="1">
        <v>79.425799999999995</v>
      </c>
      <c r="F17" s="1">
        <f t="shared" si="1"/>
        <v>-8.3499842519685039</v>
      </c>
      <c r="G17" s="1">
        <f t="shared" si="2"/>
        <v>-2.8000000000000003</v>
      </c>
      <c r="H17" s="1">
        <f t="shared" si="3"/>
        <v>3.1269999999999998</v>
      </c>
      <c r="I17">
        <f t="shared" si="4"/>
        <v>-8350</v>
      </c>
      <c r="J17">
        <f t="shared" si="5"/>
        <v>-2800</v>
      </c>
      <c r="K17">
        <f t="shared" si="6"/>
        <v>3127</v>
      </c>
      <c r="M17" s="1">
        <v>17</v>
      </c>
      <c r="N17" s="1">
        <v>-8350</v>
      </c>
      <c r="O17" s="1">
        <v>-2800</v>
      </c>
      <c r="P17" s="1">
        <v>3127</v>
      </c>
      <c r="Q17" t="str">
        <f t="shared" si="0"/>
        <v>17 -8350 -2800 3127;</v>
      </c>
    </row>
    <row r="18" spans="2:17" x14ac:dyDescent="0.3">
      <c r="B18">
        <v>18</v>
      </c>
      <c r="C18" s="1">
        <v>-212.08959999999999</v>
      </c>
      <c r="D18" s="1">
        <v>-71.12</v>
      </c>
      <c r="E18" s="1">
        <v>-79.425799999999995</v>
      </c>
      <c r="F18" s="1">
        <f t="shared" si="1"/>
        <v>-8.3499842519685039</v>
      </c>
      <c r="G18" s="1">
        <f t="shared" si="2"/>
        <v>-2.8000000000000003</v>
      </c>
      <c r="H18" s="1">
        <f t="shared" si="3"/>
        <v>-3.1269999999999998</v>
      </c>
      <c r="I18">
        <f t="shared" si="4"/>
        <v>-8350</v>
      </c>
      <c r="J18">
        <f t="shared" si="5"/>
        <v>-2800</v>
      </c>
      <c r="K18">
        <f t="shared" si="6"/>
        <v>-3127</v>
      </c>
      <c r="M18" s="1">
        <v>18</v>
      </c>
      <c r="N18" s="1">
        <v>-8350</v>
      </c>
      <c r="O18" s="1">
        <v>-2800</v>
      </c>
      <c r="P18" s="1">
        <v>-3127</v>
      </c>
      <c r="Q18" t="str">
        <f t="shared" si="0"/>
        <v>18 -8350 -2800 -3127;</v>
      </c>
    </row>
    <row r="19" spans="2:17" x14ac:dyDescent="0.3">
      <c r="B19">
        <v>19</v>
      </c>
      <c r="C19" s="1">
        <v>-454.6601</v>
      </c>
      <c r="D19" s="1">
        <v>-71.12</v>
      </c>
      <c r="E19" s="1">
        <v>-138.6327</v>
      </c>
      <c r="F19" s="1">
        <f t="shared" si="1"/>
        <v>-17.900003937007874</v>
      </c>
      <c r="G19" s="1">
        <f t="shared" si="2"/>
        <v>-2.8000000000000003</v>
      </c>
      <c r="H19" s="1">
        <f t="shared" si="3"/>
        <v>-5.4579803149606301</v>
      </c>
      <c r="I19">
        <f t="shared" si="4"/>
        <v>-17901</v>
      </c>
      <c r="J19">
        <f t="shared" si="5"/>
        <v>-2800</v>
      </c>
      <c r="K19">
        <f t="shared" si="6"/>
        <v>-5458</v>
      </c>
      <c r="M19" s="1">
        <v>19</v>
      </c>
      <c r="N19" s="1">
        <v>-17901</v>
      </c>
      <c r="O19" s="1">
        <v>-2800</v>
      </c>
      <c r="P19" s="1">
        <v>-5458</v>
      </c>
      <c r="Q19" t="str">
        <f t="shared" si="0"/>
        <v>19 -17901 -2800 -5458;</v>
      </c>
    </row>
    <row r="20" spans="2:17" x14ac:dyDescent="0.3">
      <c r="B20">
        <v>20</v>
      </c>
      <c r="C20" s="1">
        <v>-143.50970000000001</v>
      </c>
      <c r="D20" s="1">
        <v>-43.18</v>
      </c>
      <c r="E20" s="1">
        <v>62.687199999999997</v>
      </c>
      <c r="F20" s="1">
        <f t="shared" si="1"/>
        <v>-5.649988188976379</v>
      </c>
      <c r="G20" s="1">
        <f t="shared" si="2"/>
        <v>-1.7000000000000002</v>
      </c>
      <c r="H20" s="1">
        <f t="shared" si="3"/>
        <v>2.468</v>
      </c>
      <c r="I20">
        <f t="shared" si="4"/>
        <v>-5650</v>
      </c>
      <c r="J20">
        <f t="shared" si="5"/>
        <v>-1700</v>
      </c>
      <c r="K20">
        <f t="shared" si="6"/>
        <v>2468</v>
      </c>
      <c r="M20" s="1">
        <v>20</v>
      </c>
      <c r="N20" s="1">
        <v>-5650</v>
      </c>
      <c r="O20" s="1">
        <v>-1700</v>
      </c>
      <c r="P20" s="1">
        <v>2468</v>
      </c>
      <c r="Q20" t="str">
        <f t="shared" si="0"/>
        <v>20 -5650 -1700 2468;</v>
      </c>
    </row>
    <row r="21" spans="2:17" x14ac:dyDescent="0.3">
      <c r="B21">
        <v>21</v>
      </c>
      <c r="C21" s="1">
        <v>-143.50970000000001</v>
      </c>
      <c r="D21" s="1">
        <v>-43.18</v>
      </c>
      <c r="E21" s="1">
        <v>-62.687199999999997</v>
      </c>
      <c r="F21" s="1">
        <f t="shared" si="1"/>
        <v>-5.649988188976379</v>
      </c>
      <c r="G21" s="1">
        <f t="shared" si="2"/>
        <v>-1.7000000000000002</v>
      </c>
      <c r="H21" s="1">
        <f t="shared" si="3"/>
        <v>-2.468</v>
      </c>
      <c r="I21">
        <f t="shared" si="4"/>
        <v>-5650</v>
      </c>
      <c r="J21">
        <f t="shared" si="5"/>
        <v>-1700</v>
      </c>
      <c r="K21">
        <f t="shared" si="6"/>
        <v>-2468</v>
      </c>
      <c r="M21" s="1">
        <v>21</v>
      </c>
      <c r="N21" s="1">
        <v>-5650</v>
      </c>
      <c r="O21" s="1">
        <v>-1700</v>
      </c>
      <c r="P21" s="1">
        <v>-2468</v>
      </c>
      <c r="Q21" t="str">
        <f t="shared" si="0"/>
        <v>21 -5650 -1700 -2468;</v>
      </c>
    </row>
    <row r="22" spans="2:17" x14ac:dyDescent="0.3">
      <c r="B22">
        <v>22</v>
      </c>
      <c r="C22" s="1">
        <v>515.61990000000003</v>
      </c>
      <c r="D22" s="1">
        <v>-71.12</v>
      </c>
      <c r="E22" s="1">
        <v>421.64010000000002</v>
      </c>
      <c r="F22" s="1">
        <f t="shared" si="1"/>
        <v>20.299996062992129</v>
      </c>
      <c r="G22" s="1">
        <f t="shared" si="2"/>
        <v>-2.8000000000000003</v>
      </c>
      <c r="H22" s="1">
        <f t="shared" si="3"/>
        <v>16.600003937007877</v>
      </c>
      <c r="I22">
        <f t="shared" si="4"/>
        <v>20300</v>
      </c>
      <c r="J22">
        <f t="shared" si="5"/>
        <v>-2800</v>
      </c>
      <c r="K22">
        <f t="shared" si="6"/>
        <v>16601</v>
      </c>
      <c r="M22" s="1">
        <v>22</v>
      </c>
      <c r="N22" s="1">
        <v>20300</v>
      </c>
      <c r="O22" s="1">
        <v>-2800</v>
      </c>
      <c r="P22" s="1">
        <v>16601</v>
      </c>
      <c r="Q22" t="str">
        <f t="shared" si="0"/>
        <v>22 20300 -2800 16601;</v>
      </c>
    </row>
    <row r="23" spans="2:17" x14ac:dyDescent="0.3">
      <c r="B23">
        <v>23</v>
      </c>
      <c r="C23" s="1">
        <v>515.61990000000003</v>
      </c>
      <c r="D23" s="1">
        <v>-71.12</v>
      </c>
      <c r="E23" s="1">
        <v>139.69970000000001</v>
      </c>
      <c r="F23" s="1">
        <f t="shared" si="1"/>
        <v>20.299996062992129</v>
      </c>
      <c r="G23" s="1">
        <f t="shared" si="2"/>
        <v>-2.8000000000000003</v>
      </c>
      <c r="H23" s="1">
        <f t="shared" si="3"/>
        <v>5.4999881889763786</v>
      </c>
      <c r="I23">
        <f t="shared" si="4"/>
        <v>20300</v>
      </c>
      <c r="J23">
        <f t="shared" si="5"/>
        <v>-2800</v>
      </c>
      <c r="K23">
        <f t="shared" si="6"/>
        <v>5500</v>
      </c>
      <c r="M23" s="1">
        <v>23</v>
      </c>
      <c r="N23" s="1">
        <v>20300</v>
      </c>
      <c r="O23" s="1">
        <v>-2800</v>
      </c>
      <c r="P23" s="1">
        <v>5500</v>
      </c>
      <c r="Q23" t="str">
        <f t="shared" si="0"/>
        <v>23 20300 -2800 5500;</v>
      </c>
    </row>
    <row r="24" spans="2:17" x14ac:dyDescent="0.3">
      <c r="B24">
        <v>24</v>
      </c>
      <c r="C24" s="1">
        <v>515.61990000000003</v>
      </c>
      <c r="D24" s="1">
        <v>63.5</v>
      </c>
      <c r="E24" s="1">
        <v>421.64010000000002</v>
      </c>
      <c r="F24" s="1">
        <f t="shared" si="1"/>
        <v>20.299996062992129</v>
      </c>
      <c r="G24" s="1">
        <f t="shared" si="2"/>
        <v>2.5</v>
      </c>
      <c r="H24" s="1">
        <f t="shared" si="3"/>
        <v>16.600003937007877</v>
      </c>
      <c r="I24">
        <f t="shared" si="4"/>
        <v>20300</v>
      </c>
      <c r="J24">
        <f t="shared" si="5"/>
        <v>2500</v>
      </c>
      <c r="K24">
        <f t="shared" si="6"/>
        <v>16601</v>
      </c>
      <c r="M24" s="1">
        <v>24</v>
      </c>
      <c r="N24" s="1">
        <v>20300</v>
      </c>
      <c r="O24" s="1">
        <v>2500</v>
      </c>
      <c r="P24" s="1">
        <v>16601</v>
      </c>
      <c r="Q24" t="str">
        <f t="shared" si="0"/>
        <v>24 20300 2500 16601;</v>
      </c>
    </row>
    <row r="25" spans="2:17" x14ac:dyDescent="0.3">
      <c r="B25">
        <v>25</v>
      </c>
      <c r="C25" s="1">
        <v>515.61990000000003</v>
      </c>
      <c r="D25" s="1">
        <v>63.5</v>
      </c>
      <c r="E25" s="1">
        <v>139.69970000000001</v>
      </c>
      <c r="F25" s="1">
        <f t="shared" si="1"/>
        <v>20.299996062992129</v>
      </c>
      <c r="G25" s="1">
        <f t="shared" si="2"/>
        <v>2.5</v>
      </c>
      <c r="H25" s="1">
        <f t="shared" si="3"/>
        <v>5.4999881889763786</v>
      </c>
      <c r="I25">
        <f t="shared" si="4"/>
        <v>20300</v>
      </c>
      <c r="J25">
        <f t="shared" si="5"/>
        <v>2500</v>
      </c>
      <c r="K25">
        <f t="shared" si="6"/>
        <v>5500</v>
      </c>
      <c r="M25" s="1">
        <v>25</v>
      </c>
      <c r="N25" s="1">
        <v>20300</v>
      </c>
      <c r="O25" s="1">
        <v>2500</v>
      </c>
      <c r="P25" s="1">
        <v>5500</v>
      </c>
      <c r="Q25" t="str">
        <f t="shared" si="0"/>
        <v>25 20300 2500 5500;</v>
      </c>
    </row>
    <row r="26" spans="2:17" x14ac:dyDescent="0.3">
      <c r="B26">
        <v>26</v>
      </c>
      <c r="C26" s="1">
        <v>456.48910000000001</v>
      </c>
      <c r="D26" s="1">
        <v>-71.12</v>
      </c>
      <c r="E26" s="1">
        <v>131.2167</v>
      </c>
      <c r="F26" s="1">
        <f t="shared" si="1"/>
        <v>17.972011811023624</v>
      </c>
      <c r="G26" s="1">
        <f t="shared" si="2"/>
        <v>-2.8000000000000003</v>
      </c>
      <c r="H26" s="1">
        <f t="shared" si="3"/>
        <v>5.1660118110236226</v>
      </c>
      <c r="I26">
        <f t="shared" si="4"/>
        <v>17973</v>
      </c>
      <c r="J26">
        <f t="shared" si="5"/>
        <v>-2800</v>
      </c>
      <c r="K26">
        <f t="shared" si="6"/>
        <v>5167</v>
      </c>
      <c r="M26" s="1">
        <v>26</v>
      </c>
      <c r="N26" s="1">
        <v>17973</v>
      </c>
      <c r="O26" s="1">
        <v>-2800</v>
      </c>
      <c r="P26" s="1">
        <v>5167</v>
      </c>
      <c r="Q26" t="str">
        <f t="shared" si="0"/>
        <v>26 17973 -2800 5167;</v>
      </c>
    </row>
    <row r="27" spans="2:17" x14ac:dyDescent="0.3">
      <c r="B27">
        <v>27</v>
      </c>
      <c r="C27" s="1">
        <v>456.48910000000001</v>
      </c>
      <c r="D27" s="1">
        <v>63.5</v>
      </c>
      <c r="E27" s="1">
        <v>131.2167</v>
      </c>
      <c r="F27" s="1">
        <f t="shared" si="1"/>
        <v>17.972011811023624</v>
      </c>
      <c r="G27" s="1">
        <f t="shared" si="2"/>
        <v>2.5</v>
      </c>
      <c r="H27" s="1">
        <f t="shared" si="3"/>
        <v>5.1660118110236226</v>
      </c>
      <c r="I27">
        <f t="shared" si="4"/>
        <v>17973</v>
      </c>
      <c r="J27">
        <f t="shared" si="5"/>
        <v>2500</v>
      </c>
      <c r="K27">
        <f t="shared" si="6"/>
        <v>5167</v>
      </c>
      <c r="M27" s="1">
        <v>27</v>
      </c>
      <c r="N27" s="1">
        <v>17973</v>
      </c>
      <c r="O27" s="1">
        <v>2500</v>
      </c>
      <c r="P27" s="1">
        <v>5167</v>
      </c>
      <c r="Q27" t="str">
        <f t="shared" si="0"/>
        <v>27 17973 2500 5167;</v>
      </c>
    </row>
    <row r="28" spans="2:17" x14ac:dyDescent="0.3">
      <c r="B28">
        <v>28</v>
      </c>
      <c r="C28" s="1">
        <v>297.73840000000001</v>
      </c>
      <c r="D28" s="1">
        <v>-71.12</v>
      </c>
      <c r="E28" s="1">
        <v>92.481399999999994</v>
      </c>
      <c r="F28" s="1">
        <f t="shared" si="1"/>
        <v>11.721984251968506</v>
      </c>
      <c r="G28" s="1">
        <f t="shared" si="2"/>
        <v>-2.8000000000000003</v>
      </c>
      <c r="H28" s="1">
        <f t="shared" si="3"/>
        <v>3.641</v>
      </c>
      <c r="I28">
        <f t="shared" si="4"/>
        <v>11722</v>
      </c>
      <c r="J28">
        <f t="shared" si="5"/>
        <v>-2800</v>
      </c>
      <c r="K28">
        <f t="shared" si="6"/>
        <v>3641</v>
      </c>
      <c r="M28" s="1">
        <v>28</v>
      </c>
      <c r="N28" s="1">
        <v>11722</v>
      </c>
      <c r="O28" s="1">
        <v>-2800</v>
      </c>
      <c r="P28" s="1">
        <v>3641</v>
      </c>
      <c r="Q28" t="str">
        <f t="shared" si="0"/>
        <v>28 11722 -2800 3641;</v>
      </c>
    </row>
    <row r="29" spans="2:17" x14ac:dyDescent="0.3">
      <c r="B29">
        <v>29</v>
      </c>
      <c r="C29" s="1">
        <v>297.73840000000001</v>
      </c>
      <c r="D29" s="1">
        <v>63.5</v>
      </c>
      <c r="E29" s="1">
        <v>92.481399999999994</v>
      </c>
      <c r="F29" s="1">
        <f t="shared" si="1"/>
        <v>11.721984251968506</v>
      </c>
      <c r="G29" s="1">
        <f t="shared" si="2"/>
        <v>2.5</v>
      </c>
      <c r="H29" s="1">
        <f t="shared" si="3"/>
        <v>3.641</v>
      </c>
      <c r="I29">
        <f t="shared" si="4"/>
        <v>11722</v>
      </c>
      <c r="J29">
        <f t="shared" si="5"/>
        <v>2500</v>
      </c>
      <c r="K29">
        <f t="shared" si="6"/>
        <v>3641</v>
      </c>
      <c r="M29" s="1">
        <v>29</v>
      </c>
      <c r="N29" s="1">
        <v>11722</v>
      </c>
      <c r="O29" s="1">
        <v>2500</v>
      </c>
      <c r="P29" s="1">
        <v>3641</v>
      </c>
      <c r="Q29" t="str">
        <f t="shared" si="0"/>
        <v>29 11722 2500 3641;</v>
      </c>
    </row>
    <row r="30" spans="2:17" x14ac:dyDescent="0.3">
      <c r="B30">
        <v>30</v>
      </c>
      <c r="C30" s="1">
        <v>213.9186</v>
      </c>
      <c r="D30" s="1">
        <v>-71.12</v>
      </c>
      <c r="E30" s="1">
        <v>72.009</v>
      </c>
      <c r="F30" s="1">
        <f t="shared" si="1"/>
        <v>8.4219921259842518</v>
      </c>
      <c r="G30" s="1">
        <f t="shared" si="2"/>
        <v>-2.8000000000000003</v>
      </c>
      <c r="H30" s="1">
        <f t="shared" si="3"/>
        <v>2.835</v>
      </c>
      <c r="I30">
        <f t="shared" si="4"/>
        <v>8422</v>
      </c>
      <c r="J30">
        <f t="shared" si="5"/>
        <v>-2800</v>
      </c>
      <c r="K30">
        <f t="shared" si="6"/>
        <v>2835</v>
      </c>
      <c r="M30" s="1">
        <v>30</v>
      </c>
      <c r="N30" s="1">
        <v>8422</v>
      </c>
      <c r="O30" s="1">
        <v>-2800</v>
      </c>
      <c r="P30" s="1">
        <v>2835</v>
      </c>
      <c r="Q30" t="str">
        <f t="shared" si="0"/>
        <v>30 8422 -2800 2835;</v>
      </c>
    </row>
    <row r="31" spans="2:17" x14ac:dyDescent="0.3">
      <c r="B31">
        <v>31</v>
      </c>
      <c r="C31" s="1">
        <v>213.9186</v>
      </c>
      <c r="D31" s="1">
        <v>105.4098</v>
      </c>
      <c r="E31" s="1">
        <v>72.009</v>
      </c>
      <c r="F31" s="1">
        <f t="shared" si="1"/>
        <v>8.4219921259842518</v>
      </c>
      <c r="G31" s="1">
        <f t="shared" si="2"/>
        <v>4.1499921259842525</v>
      </c>
      <c r="H31" s="1">
        <f t="shared" si="3"/>
        <v>2.835</v>
      </c>
      <c r="I31">
        <f t="shared" si="4"/>
        <v>8422</v>
      </c>
      <c r="J31">
        <f t="shared" si="5"/>
        <v>4150</v>
      </c>
      <c r="K31">
        <f t="shared" si="6"/>
        <v>2835</v>
      </c>
      <c r="M31" s="1">
        <v>31</v>
      </c>
      <c r="N31" s="1">
        <v>8422</v>
      </c>
      <c r="O31" s="1">
        <v>4150</v>
      </c>
      <c r="P31" s="1">
        <v>2835</v>
      </c>
      <c r="Q31" t="str">
        <f t="shared" si="0"/>
        <v>31 8422 4150 2835;</v>
      </c>
    </row>
    <row r="32" spans="2:17" x14ac:dyDescent="0.3">
      <c r="B32">
        <v>32</v>
      </c>
      <c r="C32" s="1">
        <v>145.33869999999999</v>
      </c>
      <c r="D32" s="1">
        <v>-43.18</v>
      </c>
      <c r="E32" s="1">
        <v>55.270400000000002</v>
      </c>
      <c r="F32" s="1">
        <f t="shared" si="1"/>
        <v>5.721996062992126</v>
      </c>
      <c r="G32" s="1">
        <f t="shared" si="2"/>
        <v>-1.7000000000000002</v>
      </c>
      <c r="H32" s="1">
        <f t="shared" si="3"/>
        <v>2.1760000000000002</v>
      </c>
      <c r="I32">
        <f t="shared" si="4"/>
        <v>5722</v>
      </c>
      <c r="J32">
        <f t="shared" si="5"/>
        <v>-1700</v>
      </c>
      <c r="K32">
        <f t="shared" si="6"/>
        <v>2176</v>
      </c>
      <c r="M32" s="1">
        <v>32</v>
      </c>
      <c r="N32" s="1">
        <v>5722</v>
      </c>
      <c r="O32" s="1">
        <v>-1700</v>
      </c>
      <c r="P32" s="1">
        <v>2176</v>
      </c>
      <c r="Q32" t="str">
        <f t="shared" si="0"/>
        <v>32 5722 -1700 2176;</v>
      </c>
    </row>
    <row r="33" spans="2:17" x14ac:dyDescent="0.3">
      <c r="B33">
        <v>33</v>
      </c>
      <c r="C33" s="1">
        <v>145.33869999999999</v>
      </c>
      <c r="D33" s="1">
        <v>139.69970000000001</v>
      </c>
      <c r="E33" s="1">
        <v>55.270400000000002</v>
      </c>
      <c r="F33" s="1">
        <f t="shared" si="1"/>
        <v>5.721996062992126</v>
      </c>
      <c r="G33" s="1">
        <f t="shared" si="2"/>
        <v>5.4999881889763786</v>
      </c>
      <c r="H33" s="1">
        <f t="shared" si="3"/>
        <v>2.1760000000000002</v>
      </c>
      <c r="I33">
        <f t="shared" si="4"/>
        <v>5722</v>
      </c>
      <c r="J33">
        <f t="shared" si="5"/>
        <v>5500</v>
      </c>
      <c r="K33">
        <f t="shared" si="6"/>
        <v>2176</v>
      </c>
      <c r="M33" s="1">
        <v>33</v>
      </c>
      <c r="N33" s="1">
        <v>5722</v>
      </c>
      <c r="O33" s="1">
        <v>5500</v>
      </c>
      <c r="P33" s="1">
        <v>2176</v>
      </c>
      <c r="Q33" t="str">
        <f t="shared" si="0"/>
        <v>33 5722 5500 2176;</v>
      </c>
    </row>
    <row r="34" spans="2:17" x14ac:dyDescent="0.3">
      <c r="B34">
        <v>34</v>
      </c>
      <c r="C34" s="1">
        <v>515.61990000000003</v>
      </c>
      <c r="D34" s="1">
        <v>-71.12</v>
      </c>
      <c r="E34" s="1">
        <v>-421.64010000000002</v>
      </c>
      <c r="F34" s="1">
        <f t="shared" si="1"/>
        <v>20.299996062992129</v>
      </c>
      <c r="G34" s="1">
        <f t="shared" si="2"/>
        <v>-2.8000000000000003</v>
      </c>
      <c r="H34" s="1">
        <f t="shared" si="3"/>
        <v>-16.600003937007877</v>
      </c>
      <c r="I34">
        <f t="shared" si="4"/>
        <v>20300</v>
      </c>
      <c r="J34">
        <f t="shared" si="5"/>
        <v>-2800</v>
      </c>
      <c r="K34">
        <f t="shared" si="6"/>
        <v>-16601</v>
      </c>
      <c r="M34" s="1">
        <v>34</v>
      </c>
      <c r="N34" s="1">
        <v>20300</v>
      </c>
      <c r="O34" s="1">
        <v>-2800</v>
      </c>
      <c r="P34" s="1">
        <v>-16601</v>
      </c>
      <c r="Q34" t="str">
        <f t="shared" si="0"/>
        <v>34 20300 -2800 -16601;</v>
      </c>
    </row>
    <row r="35" spans="2:17" x14ac:dyDescent="0.3">
      <c r="B35">
        <v>35</v>
      </c>
      <c r="C35" s="1">
        <v>515.61990000000003</v>
      </c>
      <c r="D35" s="1">
        <v>-71.12</v>
      </c>
      <c r="E35" s="1">
        <v>-139.69970000000001</v>
      </c>
      <c r="F35" s="1">
        <f t="shared" si="1"/>
        <v>20.299996062992129</v>
      </c>
      <c r="G35" s="1">
        <f t="shared" si="2"/>
        <v>-2.8000000000000003</v>
      </c>
      <c r="H35" s="1">
        <f t="shared" si="3"/>
        <v>-5.4999881889763786</v>
      </c>
      <c r="I35">
        <f t="shared" si="4"/>
        <v>20300</v>
      </c>
      <c r="J35">
        <f t="shared" si="5"/>
        <v>-2800</v>
      </c>
      <c r="K35">
        <f t="shared" si="6"/>
        <v>-5500</v>
      </c>
      <c r="M35" s="1">
        <v>35</v>
      </c>
      <c r="N35" s="1">
        <v>20300</v>
      </c>
      <c r="O35" s="1">
        <v>-2800</v>
      </c>
      <c r="P35" s="1">
        <v>-5500</v>
      </c>
      <c r="Q35" t="str">
        <f t="shared" si="0"/>
        <v>35 20300 -2800 -5500;</v>
      </c>
    </row>
    <row r="36" spans="2:17" x14ac:dyDescent="0.3">
      <c r="B36">
        <v>36</v>
      </c>
      <c r="C36" s="1">
        <v>515.61990000000003</v>
      </c>
      <c r="D36" s="1">
        <v>63.5</v>
      </c>
      <c r="E36" s="1">
        <v>-421.64010000000002</v>
      </c>
      <c r="F36" s="1">
        <f t="shared" si="1"/>
        <v>20.299996062992129</v>
      </c>
      <c r="G36" s="1">
        <f t="shared" si="2"/>
        <v>2.5</v>
      </c>
      <c r="H36" s="1">
        <f t="shared" si="3"/>
        <v>-16.600003937007877</v>
      </c>
      <c r="I36">
        <f t="shared" si="4"/>
        <v>20300</v>
      </c>
      <c r="J36">
        <f t="shared" si="5"/>
        <v>2500</v>
      </c>
      <c r="K36">
        <f t="shared" si="6"/>
        <v>-16601</v>
      </c>
      <c r="M36" s="1">
        <v>36</v>
      </c>
      <c r="N36" s="1">
        <v>20300</v>
      </c>
      <c r="O36" s="1">
        <v>2500</v>
      </c>
      <c r="P36" s="1">
        <v>-16601</v>
      </c>
      <c r="Q36" t="str">
        <f t="shared" si="0"/>
        <v>36 20300 2500 -16601;</v>
      </c>
    </row>
    <row r="37" spans="2:17" x14ac:dyDescent="0.3">
      <c r="B37">
        <v>37</v>
      </c>
      <c r="C37" s="1">
        <v>515.61990000000003</v>
      </c>
      <c r="D37" s="1">
        <v>63.5</v>
      </c>
      <c r="E37" s="1">
        <v>-139.69970000000001</v>
      </c>
      <c r="F37" s="1">
        <f t="shared" si="1"/>
        <v>20.299996062992129</v>
      </c>
      <c r="G37" s="1">
        <f t="shared" si="2"/>
        <v>2.5</v>
      </c>
      <c r="H37" s="1">
        <f t="shared" si="3"/>
        <v>-5.4999881889763786</v>
      </c>
      <c r="I37">
        <f t="shared" si="4"/>
        <v>20300</v>
      </c>
      <c r="J37">
        <f t="shared" si="5"/>
        <v>2500</v>
      </c>
      <c r="K37">
        <f t="shared" si="6"/>
        <v>-5500</v>
      </c>
      <c r="M37" s="1">
        <v>37</v>
      </c>
      <c r="N37" s="1">
        <v>20300</v>
      </c>
      <c r="O37" s="1">
        <v>2500</v>
      </c>
      <c r="P37" s="1">
        <v>-5500</v>
      </c>
      <c r="Q37" t="str">
        <f t="shared" si="0"/>
        <v>37 20300 2500 -5500;</v>
      </c>
    </row>
    <row r="38" spans="2:17" x14ac:dyDescent="0.3">
      <c r="B38">
        <v>38</v>
      </c>
      <c r="C38" s="1">
        <v>456.48910000000001</v>
      </c>
      <c r="D38" s="1">
        <v>-71.12</v>
      </c>
      <c r="E38" s="1">
        <v>-131.2167</v>
      </c>
      <c r="F38" s="1">
        <f t="shared" si="1"/>
        <v>17.972011811023624</v>
      </c>
      <c r="G38" s="1">
        <f t="shared" si="2"/>
        <v>-2.8000000000000003</v>
      </c>
      <c r="H38" s="1">
        <f t="shared" si="3"/>
        <v>-5.1660118110236226</v>
      </c>
      <c r="I38">
        <f t="shared" si="4"/>
        <v>17973</v>
      </c>
      <c r="J38">
        <f t="shared" si="5"/>
        <v>-2800</v>
      </c>
      <c r="K38">
        <f t="shared" si="6"/>
        <v>-5167</v>
      </c>
      <c r="M38" s="1">
        <v>38</v>
      </c>
      <c r="N38" s="1">
        <v>17973</v>
      </c>
      <c r="O38" s="1">
        <v>-2800</v>
      </c>
      <c r="P38" s="1">
        <v>-5167</v>
      </c>
      <c r="Q38" t="str">
        <f t="shared" si="0"/>
        <v>38 17973 -2800 -5167;</v>
      </c>
    </row>
    <row r="39" spans="2:17" x14ac:dyDescent="0.3">
      <c r="B39">
        <v>39</v>
      </c>
      <c r="C39" s="1">
        <v>456.48910000000001</v>
      </c>
      <c r="D39" s="1">
        <v>63.5</v>
      </c>
      <c r="E39" s="1">
        <v>-131.2167</v>
      </c>
      <c r="F39" s="1">
        <f t="shared" si="1"/>
        <v>17.972011811023624</v>
      </c>
      <c r="G39" s="1">
        <f t="shared" si="2"/>
        <v>2.5</v>
      </c>
      <c r="H39" s="1">
        <f t="shared" si="3"/>
        <v>-5.1660118110236226</v>
      </c>
      <c r="I39">
        <f t="shared" si="4"/>
        <v>17973</v>
      </c>
      <c r="J39">
        <f t="shared" si="5"/>
        <v>2500</v>
      </c>
      <c r="K39">
        <f t="shared" si="6"/>
        <v>-5167</v>
      </c>
      <c r="M39" s="1">
        <v>39</v>
      </c>
      <c r="N39" s="1">
        <v>17973</v>
      </c>
      <c r="O39" s="1">
        <v>2500</v>
      </c>
      <c r="P39" s="1">
        <v>-5167</v>
      </c>
      <c r="Q39" t="str">
        <f t="shared" si="0"/>
        <v>39 17973 2500 -5167;</v>
      </c>
    </row>
    <row r="40" spans="2:17" x14ac:dyDescent="0.3">
      <c r="B40">
        <v>40</v>
      </c>
      <c r="C40" s="1">
        <v>297.73840000000001</v>
      </c>
      <c r="D40" s="1">
        <v>-71.12</v>
      </c>
      <c r="E40" s="1">
        <v>-92.481399999999994</v>
      </c>
      <c r="F40" s="1">
        <f t="shared" si="1"/>
        <v>11.721984251968506</v>
      </c>
      <c r="G40" s="1">
        <f t="shared" si="2"/>
        <v>-2.8000000000000003</v>
      </c>
      <c r="H40" s="1">
        <f t="shared" si="3"/>
        <v>-3.641</v>
      </c>
      <c r="I40">
        <f t="shared" si="4"/>
        <v>11722</v>
      </c>
      <c r="J40">
        <f t="shared" si="5"/>
        <v>-2800</v>
      </c>
      <c r="K40">
        <f t="shared" si="6"/>
        <v>-3641</v>
      </c>
      <c r="M40" s="1">
        <v>40</v>
      </c>
      <c r="N40" s="1">
        <v>11722</v>
      </c>
      <c r="O40" s="1">
        <v>-2800</v>
      </c>
      <c r="P40" s="1">
        <v>-3641</v>
      </c>
      <c r="Q40" t="str">
        <f t="shared" si="0"/>
        <v>40 11722 -2800 -3641;</v>
      </c>
    </row>
    <row r="41" spans="2:17" x14ac:dyDescent="0.3">
      <c r="B41">
        <v>41</v>
      </c>
      <c r="C41" s="1">
        <v>297.73840000000001</v>
      </c>
      <c r="D41" s="1">
        <v>63.5</v>
      </c>
      <c r="E41" s="1">
        <v>-92.481399999999994</v>
      </c>
      <c r="F41" s="1">
        <f t="shared" si="1"/>
        <v>11.721984251968506</v>
      </c>
      <c r="G41" s="1">
        <f t="shared" si="2"/>
        <v>2.5</v>
      </c>
      <c r="H41" s="1">
        <f t="shared" si="3"/>
        <v>-3.641</v>
      </c>
      <c r="I41">
        <f t="shared" si="4"/>
        <v>11722</v>
      </c>
      <c r="J41">
        <f t="shared" si="5"/>
        <v>2500</v>
      </c>
      <c r="K41">
        <f t="shared" si="6"/>
        <v>-3641</v>
      </c>
      <c r="M41" s="1">
        <v>41</v>
      </c>
      <c r="N41" s="1">
        <v>11722</v>
      </c>
      <c r="O41" s="1">
        <v>2500</v>
      </c>
      <c r="P41" s="1">
        <v>-3641</v>
      </c>
      <c r="Q41" t="str">
        <f t="shared" si="0"/>
        <v>41 11722 2500 -3641;</v>
      </c>
    </row>
    <row r="42" spans="2:17" x14ac:dyDescent="0.3">
      <c r="B42">
        <v>42</v>
      </c>
      <c r="C42" s="1">
        <v>213.9186</v>
      </c>
      <c r="D42" s="1">
        <v>-71.12</v>
      </c>
      <c r="E42" s="1">
        <v>-72.009</v>
      </c>
      <c r="F42" s="1">
        <f t="shared" si="1"/>
        <v>8.4219921259842518</v>
      </c>
      <c r="G42" s="1">
        <f t="shared" si="2"/>
        <v>-2.8000000000000003</v>
      </c>
      <c r="H42" s="1">
        <f t="shared" si="3"/>
        <v>-2.835</v>
      </c>
      <c r="I42">
        <f t="shared" si="4"/>
        <v>8422</v>
      </c>
      <c r="J42">
        <f t="shared" si="5"/>
        <v>-2800</v>
      </c>
      <c r="K42">
        <f t="shared" si="6"/>
        <v>-2835</v>
      </c>
      <c r="M42" s="1">
        <v>42</v>
      </c>
      <c r="N42" s="1">
        <v>8422</v>
      </c>
      <c r="O42" s="1">
        <v>-2800</v>
      </c>
      <c r="P42" s="1">
        <v>-2835</v>
      </c>
      <c r="Q42" t="str">
        <f t="shared" si="0"/>
        <v>42 8422 -2800 -2835;</v>
      </c>
    </row>
    <row r="43" spans="2:17" x14ac:dyDescent="0.3">
      <c r="B43">
        <v>43</v>
      </c>
      <c r="C43" s="1">
        <v>213.9186</v>
      </c>
      <c r="D43" s="1">
        <v>105.4098</v>
      </c>
      <c r="E43" s="1">
        <v>-72.009</v>
      </c>
      <c r="F43" s="1">
        <f t="shared" si="1"/>
        <v>8.4219921259842518</v>
      </c>
      <c r="G43" s="1">
        <f t="shared" si="2"/>
        <v>4.1499921259842525</v>
      </c>
      <c r="H43" s="1">
        <f t="shared" si="3"/>
        <v>-2.835</v>
      </c>
      <c r="I43">
        <f t="shared" si="4"/>
        <v>8422</v>
      </c>
      <c r="J43">
        <f t="shared" si="5"/>
        <v>4150</v>
      </c>
      <c r="K43">
        <f t="shared" si="6"/>
        <v>-2835</v>
      </c>
      <c r="M43" s="1">
        <v>43</v>
      </c>
      <c r="N43" s="1">
        <v>8422</v>
      </c>
      <c r="O43" s="1">
        <v>4150</v>
      </c>
      <c r="P43" s="1">
        <v>-2835</v>
      </c>
      <c r="Q43" t="str">
        <f t="shared" si="0"/>
        <v>43 8422 4150 -2835;</v>
      </c>
    </row>
    <row r="44" spans="2:17" x14ac:dyDescent="0.3">
      <c r="B44">
        <v>44</v>
      </c>
      <c r="C44" s="1">
        <v>145.33869999999999</v>
      </c>
      <c r="D44" s="1">
        <v>-43.18</v>
      </c>
      <c r="E44" s="1">
        <v>-55.270400000000002</v>
      </c>
      <c r="F44" s="1">
        <f t="shared" si="1"/>
        <v>5.721996062992126</v>
      </c>
      <c r="G44" s="1">
        <f t="shared" si="2"/>
        <v>-1.7000000000000002</v>
      </c>
      <c r="H44" s="1">
        <f t="shared" si="3"/>
        <v>-2.1760000000000002</v>
      </c>
      <c r="I44">
        <f t="shared" si="4"/>
        <v>5722</v>
      </c>
      <c r="J44">
        <f t="shared" si="5"/>
        <v>-1700</v>
      </c>
      <c r="K44">
        <f t="shared" si="6"/>
        <v>-2176</v>
      </c>
      <c r="M44" s="1">
        <v>44</v>
      </c>
      <c r="N44" s="1">
        <v>5722</v>
      </c>
      <c r="O44" s="1">
        <v>-1700</v>
      </c>
      <c r="P44" s="1">
        <v>-2176</v>
      </c>
      <c r="Q44" t="str">
        <f t="shared" si="0"/>
        <v>44 5722 -1700 -2176;</v>
      </c>
    </row>
    <row r="45" spans="2:17" x14ac:dyDescent="0.3">
      <c r="B45">
        <v>45</v>
      </c>
      <c r="C45" s="1">
        <v>145.33869999999999</v>
      </c>
      <c r="D45" s="1">
        <v>139.69970000000001</v>
      </c>
      <c r="E45" s="1">
        <v>-55.270400000000002</v>
      </c>
      <c r="F45" s="1">
        <f t="shared" si="1"/>
        <v>5.721996062992126</v>
      </c>
      <c r="G45" s="1">
        <f t="shared" si="2"/>
        <v>5.4999881889763786</v>
      </c>
      <c r="H45" s="1">
        <f t="shared" si="3"/>
        <v>-2.1760000000000002</v>
      </c>
      <c r="I45">
        <f t="shared" si="4"/>
        <v>5722</v>
      </c>
      <c r="J45">
        <f t="shared" si="5"/>
        <v>5500</v>
      </c>
      <c r="K45">
        <f t="shared" si="6"/>
        <v>-2176</v>
      </c>
      <c r="M45" s="1">
        <v>45</v>
      </c>
      <c r="N45" s="1">
        <v>5722</v>
      </c>
      <c r="O45" s="1">
        <v>5500</v>
      </c>
      <c r="P45" s="1">
        <v>-2176</v>
      </c>
      <c r="Q45" t="str">
        <f t="shared" si="0"/>
        <v>45 5722 5500 -2176;</v>
      </c>
    </row>
    <row r="46" spans="2:17" x14ac:dyDescent="0.3">
      <c r="B46">
        <v>46</v>
      </c>
      <c r="C46" s="1">
        <v>-515.61990000000003</v>
      </c>
      <c r="D46" s="1">
        <v>-71.12</v>
      </c>
      <c r="E46" s="1">
        <v>421.64010000000002</v>
      </c>
      <c r="F46" s="1">
        <f t="shared" si="1"/>
        <v>-20.299996062992129</v>
      </c>
      <c r="G46" s="1">
        <f t="shared" si="2"/>
        <v>-2.8000000000000003</v>
      </c>
      <c r="H46" s="1">
        <f t="shared" si="3"/>
        <v>16.600003937007877</v>
      </c>
      <c r="I46">
        <f t="shared" si="4"/>
        <v>-20300</v>
      </c>
      <c r="J46">
        <f t="shared" si="5"/>
        <v>-2800</v>
      </c>
      <c r="K46">
        <f t="shared" si="6"/>
        <v>16601</v>
      </c>
      <c r="M46" s="1">
        <v>46</v>
      </c>
      <c r="N46" s="1">
        <v>-20300</v>
      </c>
      <c r="O46" s="1">
        <v>-2800</v>
      </c>
      <c r="P46" s="1">
        <v>16601</v>
      </c>
      <c r="Q46" t="str">
        <f t="shared" si="0"/>
        <v>46 -20300 -2800 16601;</v>
      </c>
    </row>
    <row r="47" spans="2:17" x14ac:dyDescent="0.3">
      <c r="B47">
        <v>47</v>
      </c>
      <c r="C47" s="1">
        <v>-515.61990000000003</v>
      </c>
      <c r="D47" s="1">
        <v>-71.12</v>
      </c>
      <c r="E47" s="1">
        <v>139.69970000000001</v>
      </c>
      <c r="F47" s="1">
        <f t="shared" si="1"/>
        <v>-20.299996062992129</v>
      </c>
      <c r="G47" s="1">
        <f t="shared" si="2"/>
        <v>-2.8000000000000003</v>
      </c>
      <c r="H47" s="1">
        <f t="shared" si="3"/>
        <v>5.4999881889763786</v>
      </c>
      <c r="I47">
        <f t="shared" si="4"/>
        <v>-20300</v>
      </c>
      <c r="J47">
        <f t="shared" si="5"/>
        <v>-2800</v>
      </c>
      <c r="K47">
        <f t="shared" si="6"/>
        <v>5500</v>
      </c>
      <c r="M47" s="1">
        <v>47</v>
      </c>
      <c r="N47" s="1">
        <v>-20300</v>
      </c>
      <c r="O47" s="1">
        <v>-2800</v>
      </c>
      <c r="P47" s="1">
        <v>5500</v>
      </c>
      <c r="Q47" t="str">
        <f t="shared" si="0"/>
        <v>47 -20300 -2800 5500;</v>
      </c>
    </row>
    <row r="48" spans="2:17" x14ac:dyDescent="0.3">
      <c r="B48">
        <v>48</v>
      </c>
      <c r="C48" s="1">
        <v>-515.61990000000003</v>
      </c>
      <c r="D48" s="1">
        <v>63.5</v>
      </c>
      <c r="E48" s="1">
        <v>421.64010000000002</v>
      </c>
      <c r="F48" s="1">
        <f t="shared" si="1"/>
        <v>-20.299996062992129</v>
      </c>
      <c r="G48" s="1">
        <f t="shared" si="2"/>
        <v>2.5</v>
      </c>
      <c r="H48" s="1">
        <f t="shared" si="3"/>
        <v>16.600003937007877</v>
      </c>
      <c r="I48">
        <f t="shared" si="4"/>
        <v>-20300</v>
      </c>
      <c r="J48">
        <f t="shared" si="5"/>
        <v>2500</v>
      </c>
      <c r="K48">
        <f t="shared" si="6"/>
        <v>16601</v>
      </c>
      <c r="M48" s="1">
        <v>48</v>
      </c>
      <c r="N48" s="1">
        <v>-20300</v>
      </c>
      <c r="O48" s="1">
        <v>2500</v>
      </c>
      <c r="P48" s="1">
        <v>16601</v>
      </c>
      <c r="Q48" t="str">
        <f t="shared" si="0"/>
        <v>48 -20300 2500 16601;</v>
      </c>
    </row>
    <row r="49" spans="2:17" x14ac:dyDescent="0.3">
      <c r="B49">
        <v>49</v>
      </c>
      <c r="C49" s="1">
        <v>-515.61990000000003</v>
      </c>
      <c r="D49" s="1">
        <v>63.5</v>
      </c>
      <c r="E49" s="1">
        <v>139.69970000000001</v>
      </c>
      <c r="F49" s="1">
        <f t="shared" si="1"/>
        <v>-20.299996062992129</v>
      </c>
      <c r="G49" s="1">
        <f t="shared" si="2"/>
        <v>2.5</v>
      </c>
      <c r="H49" s="1">
        <f t="shared" si="3"/>
        <v>5.4999881889763786</v>
      </c>
      <c r="I49">
        <f t="shared" si="4"/>
        <v>-20300</v>
      </c>
      <c r="J49">
        <f t="shared" si="5"/>
        <v>2500</v>
      </c>
      <c r="K49">
        <f t="shared" si="6"/>
        <v>5500</v>
      </c>
      <c r="M49" s="1">
        <v>49</v>
      </c>
      <c r="N49" s="1">
        <v>-20300</v>
      </c>
      <c r="O49" s="1">
        <v>2500</v>
      </c>
      <c r="P49" s="1">
        <v>5500</v>
      </c>
      <c r="Q49" t="str">
        <f t="shared" si="0"/>
        <v>49 -20300 2500 5500;</v>
      </c>
    </row>
    <row r="50" spans="2:17" x14ac:dyDescent="0.3">
      <c r="B50">
        <v>50</v>
      </c>
      <c r="C50" s="1">
        <v>-515.61990000000003</v>
      </c>
      <c r="D50" s="1">
        <v>-71.12</v>
      </c>
      <c r="E50" s="1">
        <v>-421.64010000000002</v>
      </c>
      <c r="F50" s="1">
        <f t="shared" si="1"/>
        <v>-20.299996062992129</v>
      </c>
      <c r="G50" s="1">
        <f t="shared" si="2"/>
        <v>-2.8000000000000003</v>
      </c>
      <c r="H50" s="1">
        <f t="shared" si="3"/>
        <v>-16.600003937007877</v>
      </c>
      <c r="I50">
        <f t="shared" si="4"/>
        <v>-20300</v>
      </c>
      <c r="J50">
        <f t="shared" si="5"/>
        <v>-2800</v>
      </c>
      <c r="K50">
        <f t="shared" si="6"/>
        <v>-16601</v>
      </c>
      <c r="M50" s="1">
        <v>50</v>
      </c>
      <c r="N50" s="1">
        <v>-20300</v>
      </c>
      <c r="O50" s="1">
        <v>-2800</v>
      </c>
      <c r="P50" s="1">
        <v>-16601</v>
      </c>
      <c r="Q50" t="str">
        <f t="shared" si="0"/>
        <v>50 -20300 -2800 -16601;</v>
      </c>
    </row>
    <row r="51" spans="2:17" x14ac:dyDescent="0.3">
      <c r="B51">
        <v>51</v>
      </c>
      <c r="C51" s="1">
        <v>-515.61990000000003</v>
      </c>
      <c r="D51" s="1">
        <v>-71.12</v>
      </c>
      <c r="E51" s="1">
        <v>-139.69970000000001</v>
      </c>
      <c r="F51" s="1">
        <f t="shared" si="1"/>
        <v>-20.299996062992129</v>
      </c>
      <c r="G51" s="1">
        <f t="shared" si="2"/>
        <v>-2.8000000000000003</v>
      </c>
      <c r="H51" s="1">
        <f t="shared" si="3"/>
        <v>-5.4999881889763786</v>
      </c>
      <c r="I51">
        <f t="shared" si="4"/>
        <v>-20300</v>
      </c>
      <c r="J51">
        <f t="shared" si="5"/>
        <v>-2800</v>
      </c>
      <c r="K51">
        <f t="shared" si="6"/>
        <v>-5500</v>
      </c>
      <c r="M51" s="1">
        <v>51</v>
      </c>
      <c r="N51" s="1">
        <v>-20300</v>
      </c>
      <c r="O51" s="1">
        <v>-2800</v>
      </c>
      <c r="P51" s="1">
        <v>-5500</v>
      </c>
      <c r="Q51" t="str">
        <f t="shared" si="0"/>
        <v>51 -20300 -2800 -5500;</v>
      </c>
    </row>
    <row r="52" spans="2:17" x14ac:dyDescent="0.3">
      <c r="B52">
        <v>52</v>
      </c>
      <c r="C52" s="1">
        <v>-515.61990000000003</v>
      </c>
      <c r="D52" s="1">
        <v>63.5</v>
      </c>
      <c r="E52" s="1">
        <v>-421.64010000000002</v>
      </c>
      <c r="F52" s="1">
        <f t="shared" si="1"/>
        <v>-20.299996062992129</v>
      </c>
      <c r="G52" s="1">
        <f t="shared" si="2"/>
        <v>2.5</v>
      </c>
      <c r="H52" s="1">
        <f t="shared" si="3"/>
        <v>-16.600003937007877</v>
      </c>
      <c r="I52">
        <f t="shared" si="4"/>
        <v>-20300</v>
      </c>
      <c r="J52">
        <f t="shared" si="5"/>
        <v>2500</v>
      </c>
      <c r="K52">
        <f t="shared" si="6"/>
        <v>-16601</v>
      </c>
      <c r="M52" s="1">
        <v>52</v>
      </c>
      <c r="N52" s="1">
        <v>-20300</v>
      </c>
      <c r="O52" s="1">
        <v>2500</v>
      </c>
      <c r="P52" s="1">
        <v>-16601</v>
      </c>
      <c r="Q52" t="str">
        <f t="shared" si="0"/>
        <v>52 -20300 2500 -16601;</v>
      </c>
    </row>
    <row r="53" spans="2:17" x14ac:dyDescent="0.3">
      <c r="B53">
        <v>53</v>
      </c>
      <c r="C53" s="1">
        <v>-515.61990000000003</v>
      </c>
      <c r="D53" s="1">
        <v>63.5</v>
      </c>
      <c r="E53" s="1">
        <v>-139.69970000000001</v>
      </c>
      <c r="F53" s="1">
        <f t="shared" si="1"/>
        <v>-20.299996062992129</v>
      </c>
      <c r="G53" s="1">
        <f t="shared" si="2"/>
        <v>2.5</v>
      </c>
      <c r="H53" s="1">
        <f t="shared" si="3"/>
        <v>-5.4999881889763786</v>
      </c>
      <c r="I53">
        <f t="shared" si="4"/>
        <v>-20300</v>
      </c>
      <c r="J53">
        <f t="shared" si="5"/>
        <v>2500</v>
      </c>
      <c r="K53">
        <f t="shared" si="6"/>
        <v>-5500</v>
      </c>
      <c r="M53" s="1">
        <v>53</v>
      </c>
      <c r="N53" s="1">
        <v>-20300</v>
      </c>
      <c r="O53" s="1">
        <v>2500</v>
      </c>
      <c r="P53" s="1">
        <v>-5500</v>
      </c>
      <c r="Q53" t="str">
        <f t="shared" si="0"/>
        <v>53 -20300 2500 -5500;</v>
      </c>
    </row>
    <row r="54" spans="2:17" x14ac:dyDescent="0.3">
      <c r="B54">
        <v>54</v>
      </c>
      <c r="C54" s="1">
        <v>-456.48910000000001</v>
      </c>
      <c r="D54" s="1">
        <v>-71.12</v>
      </c>
      <c r="E54" s="1">
        <v>131.2167</v>
      </c>
      <c r="F54" s="1">
        <f t="shared" si="1"/>
        <v>-17.972011811023624</v>
      </c>
      <c r="G54" s="1">
        <f t="shared" si="2"/>
        <v>-2.8000000000000003</v>
      </c>
      <c r="H54" s="1">
        <f t="shared" si="3"/>
        <v>5.1660118110236226</v>
      </c>
      <c r="I54">
        <f t="shared" si="4"/>
        <v>-17973</v>
      </c>
      <c r="J54">
        <f t="shared" si="5"/>
        <v>-2800</v>
      </c>
      <c r="K54">
        <f t="shared" si="6"/>
        <v>5167</v>
      </c>
      <c r="M54" s="1">
        <v>54</v>
      </c>
      <c r="N54" s="1">
        <v>-17973</v>
      </c>
      <c r="O54" s="1">
        <v>-2800</v>
      </c>
      <c r="P54" s="1">
        <v>5167</v>
      </c>
      <c r="Q54" t="str">
        <f t="shared" si="0"/>
        <v>54 -17973 -2800 5167;</v>
      </c>
    </row>
    <row r="55" spans="2:17" x14ac:dyDescent="0.3">
      <c r="B55">
        <v>55</v>
      </c>
      <c r="C55" s="1">
        <v>-456.48910000000001</v>
      </c>
      <c r="D55" s="1">
        <v>63.5</v>
      </c>
      <c r="E55" s="1">
        <v>131.2167</v>
      </c>
      <c r="F55" s="1">
        <f t="shared" si="1"/>
        <v>-17.972011811023624</v>
      </c>
      <c r="G55" s="1">
        <f t="shared" si="2"/>
        <v>2.5</v>
      </c>
      <c r="H55" s="1">
        <f t="shared" si="3"/>
        <v>5.1660118110236226</v>
      </c>
      <c r="I55">
        <f t="shared" si="4"/>
        <v>-17973</v>
      </c>
      <c r="J55">
        <f t="shared" si="5"/>
        <v>2500</v>
      </c>
      <c r="K55">
        <f t="shared" si="6"/>
        <v>5167</v>
      </c>
      <c r="M55" s="1">
        <v>55</v>
      </c>
      <c r="N55" s="1">
        <v>-17973</v>
      </c>
      <c r="O55" s="1">
        <v>2500</v>
      </c>
      <c r="P55" s="1">
        <v>5167</v>
      </c>
      <c r="Q55" t="str">
        <f t="shared" si="0"/>
        <v>55 -17973 2500 5167;</v>
      </c>
    </row>
    <row r="56" spans="2:17" x14ac:dyDescent="0.3">
      <c r="B56">
        <v>56</v>
      </c>
      <c r="C56" s="1">
        <v>-456.48910000000001</v>
      </c>
      <c r="D56" s="1">
        <v>-71.12</v>
      </c>
      <c r="E56" s="1">
        <v>-131.2167</v>
      </c>
      <c r="F56" s="1">
        <f t="shared" si="1"/>
        <v>-17.972011811023624</v>
      </c>
      <c r="G56" s="1">
        <f t="shared" si="2"/>
        <v>-2.8000000000000003</v>
      </c>
      <c r="H56" s="1">
        <f t="shared" si="3"/>
        <v>-5.1660118110236226</v>
      </c>
      <c r="I56">
        <f t="shared" si="4"/>
        <v>-17973</v>
      </c>
      <c r="J56">
        <f t="shared" si="5"/>
        <v>-2800</v>
      </c>
      <c r="K56">
        <f t="shared" si="6"/>
        <v>-5167</v>
      </c>
      <c r="M56" s="1">
        <v>56</v>
      </c>
      <c r="N56" s="1">
        <v>-17973</v>
      </c>
      <c r="O56" s="1">
        <v>-2800</v>
      </c>
      <c r="P56" s="1">
        <v>-5167</v>
      </c>
      <c r="Q56" t="str">
        <f t="shared" si="0"/>
        <v>56 -17973 -2800 -5167;</v>
      </c>
    </row>
    <row r="57" spans="2:17" x14ac:dyDescent="0.3">
      <c r="B57">
        <v>57</v>
      </c>
      <c r="C57" s="1">
        <v>-456.48910000000001</v>
      </c>
      <c r="D57" s="1">
        <v>63.5</v>
      </c>
      <c r="E57" s="1">
        <v>-131.2167</v>
      </c>
      <c r="F57" s="1">
        <f t="shared" si="1"/>
        <v>-17.972011811023624</v>
      </c>
      <c r="G57" s="1">
        <f t="shared" si="2"/>
        <v>2.5</v>
      </c>
      <c r="H57" s="1">
        <f t="shared" si="3"/>
        <v>-5.1660118110236226</v>
      </c>
      <c r="I57">
        <f t="shared" si="4"/>
        <v>-17973</v>
      </c>
      <c r="J57">
        <f t="shared" si="5"/>
        <v>2500</v>
      </c>
      <c r="K57">
        <f t="shared" si="6"/>
        <v>-5167</v>
      </c>
      <c r="M57" s="1">
        <v>57</v>
      </c>
      <c r="N57" s="1">
        <v>-17973</v>
      </c>
      <c r="O57" s="1">
        <v>2500</v>
      </c>
      <c r="P57" s="1">
        <v>-5167</v>
      </c>
      <c r="Q57" t="str">
        <f t="shared" si="0"/>
        <v>57 -17973 2500 -5167;</v>
      </c>
    </row>
    <row r="58" spans="2:17" x14ac:dyDescent="0.3">
      <c r="B58">
        <v>58</v>
      </c>
      <c r="C58" s="1">
        <v>-297.73840000000001</v>
      </c>
      <c r="D58" s="1">
        <v>-71.12</v>
      </c>
      <c r="E58" s="1">
        <v>92.481399999999994</v>
      </c>
      <c r="F58" s="1">
        <f t="shared" si="1"/>
        <v>-11.721984251968506</v>
      </c>
      <c r="G58" s="1">
        <f t="shared" si="2"/>
        <v>-2.8000000000000003</v>
      </c>
      <c r="H58" s="1">
        <f t="shared" si="3"/>
        <v>3.641</v>
      </c>
      <c r="I58">
        <f t="shared" si="4"/>
        <v>-11722</v>
      </c>
      <c r="J58">
        <f t="shared" si="5"/>
        <v>-2800</v>
      </c>
      <c r="K58">
        <f t="shared" si="6"/>
        <v>3641</v>
      </c>
      <c r="M58" s="1">
        <v>58</v>
      </c>
      <c r="N58" s="1">
        <v>-11722</v>
      </c>
      <c r="O58" s="1">
        <v>-2800</v>
      </c>
      <c r="P58" s="1">
        <v>3641</v>
      </c>
      <c r="Q58" t="str">
        <f t="shared" si="0"/>
        <v>58 -11722 -2800 3641;</v>
      </c>
    </row>
    <row r="59" spans="2:17" x14ac:dyDescent="0.3">
      <c r="B59">
        <v>59</v>
      </c>
      <c r="C59" s="1">
        <v>-297.73840000000001</v>
      </c>
      <c r="D59" s="1">
        <v>63.5</v>
      </c>
      <c r="E59" s="1">
        <v>92.481399999999994</v>
      </c>
      <c r="F59" s="1">
        <f t="shared" si="1"/>
        <v>-11.721984251968506</v>
      </c>
      <c r="G59" s="1">
        <f t="shared" si="2"/>
        <v>2.5</v>
      </c>
      <c r="H59" s="1">
        <f t="shared" si="3"/>
        <v>3.641</v>
      </c>
      <c r="I59">
        <f t="shared" si="4"/>
        <v>-11722</v>
      </c>
      <c r="J59">
        <f t="shared" si="5"/>
        <v>2500</v>
      </c>
      <c r="K59">
        <f t="shared" si="6"/>
        <v>3641</v>
      </c>
      <c r="M59" s="1">
        <v>59</v>
      </c>
      <c r="N59" s="1">
        <v>-11722</v>
      </c>
      <c r="O59" s="1">
        <v>2500</v>
      </c>
      <c r="P59" s="1">
        <v>3641</v>
      </c>
      <c r="Q59" t="str">
        <f t="shared" si="0"/>
        <v>59 -11722 2500 3641;</v>
      </c>
    </row>
    <row r="60" spans="2:17" x14ac:dyDescent="0.3">
      <c r="B60">
        <v>60</v>
      </c>
      <c r="C60" s="1">
        <v>-297.73840000000001</v>
      </c>
      <c r="D60" s="1">
        <v>-71.12</v>
      </c>
      <c r="E60" s="1">
        <v>-92.481399999999994</v>
      </c>
      <c r="F60" s="1">
        <f t="shared" si="1"/>
        <v>-11.721984251968506</v>
      </c>
      <c r="G60" s="1">
        <f t="shared" si="2"/>
        <v>-2.8000000000000003</v>
      </c>
      <c r="H60" s="1">
        <f t="shared" si="3"/>
        <v>-3.641</v>
      </c>
      <c r="I60">
        <f t="shared" si="4"/>
        <v>-11722</v>
      </c>
      <c r="J60">
        <f t="shared" si="5"/>
        <v>-2800</v>
      </c>
      <c r="K60">
        <f t="shared" si="6"/>
        <v>-3641</v>
      </c>
      <c r="M60" s="1">
        <v>60</v>
      </c>
      <c r="N60" s="1">
        <v>-11722</v>
      </c>
      <c r="O60" s="1">
        <v>-2800</v>
      </c>
      <c r="P60" s="1">
        <v>-3641</v>
      </c>
      <c r="Q60" t="str">
        <f t="shared" si="0"/>
        <v>60 -11722 -2800 -3641;</v>
      </c>
    </row>
    <row r="61" spans="2:17" x14ac:dyDescent="0.3">
      <c r="B61">
        <v>61</v>
      </c>
      <c r="C61" s="1">
        <v>-297.73840000000001</v>
      </c>
      <c r="D61" s="1">
        <v>63.5</v>
      </c>
      <c r="E61" s="1">
        <v>-92.481399999999994</v>
      </c>
      <c r="F61" s="1">
        <f t="shared" si="1"/>
        <v>-11.721984251968506</v>
      </c>
      <c r="G61" s="1">
        <f t="shared" si="2"/>
        <v>2.5</v>
      </c>
      <c r="H61" s="1">
        <f t="shared" si="3"/>
        <v>-3.641</v>
      </c>
      <c r="I61">
        <f t="shared" si="4"/>
        <v>-11722</v>
      </c>
      <c r="J61">
        <f t="shared" si="5"/>
        <v>2500</v>
      </c>
      <c r="K61">
        <f t="shared" si="6"/>
        <v>-3641</v>
      </c>
      <c r="M61" s="1">
        <v>61</v>
      </c>
      <c r="N61" s="1">
        <v>-11722</v>
      </c>
      <c r="O61" s="1">
        <v>2500</v>
      </c>
      <c r="P61" s="1">
        <v>-3641</v>
      </c>
      <c r="Q61" t="str">
        <f t="shared" si="0"/>
        <v>61 -11722 2500 -3641;</v>
      </c>
    </row>
    <row r="62" spans="2:17" x14ac:dyDescent="0.3">
      <c r="B62">
        <v>62</v>
      </c>
      <c r="C62" s="1">
        <v>-213.9186</v>
      </c>
      <c r="D62" s="1">
        <v>-71.12</v>
      </c>
      <c r="E62" s="1">
        <v>72.009</v>
      </c>
      <c r="F62" s="1">
        <f t="shared" si="1"/>
        <v>-8.4219921259842518</v>
      </c>
      <c r="G62" s="1">
        <f t="shared" si="2"/>
        <v>-2.8000000000000003</v>
      </c>
      <c r="H62" s="1">
        <f t="shared" si="3"/>
        <v>2.835</v>
      </c>
      <c r="I62">
        <f t="shared" si="4"/>
        <v>-8422</v>
      </c>
      <c r="J62">
        <f t="shared" si="5"/>
        <v>-2800</v>
      </c>
      <c r="K62">
        <f t="shared" si="6"/>
        <v>2835</v>
      </c>
      <c r="M62" s="1">
        <v>62</v>
      </c>
      <c r="N62" s="1">
        <v>-8422</v>
      </c>
      <c r="O62" s="1">
        <v>-2800</v>
      </c>
      <c r="P62" s="1">
        <v>2835</v>
      </c>
      <c r="Q62" t="str">
        <f t="shared" si="0"/>
        <v>62 -8422 -2800 2835;</v>
      </c>
    </row>
    <row r="63" spans="2:17" x14ac:dyDescent="0.3">
      <c r="B63">
        <v>63</v>
      </c>
      <c r="C63" s="1">
        <v>-213.9186</v>
      </c>
      <c r="D63" s="1">
        <v>105.4098</v>
      </c>
      <c r="E63" s="1">
        <v>72.009</v>
      </c>
      <c r="F63" s="1">
        <f t="shared" si="1"/>
        <v>-8.4219921259842518</v>
      </c>
      <c r="G63" s="1">
        <f t="shared" si="2"/>
        <v>4.1499921259842525</v>
      </c>
      <c r="H63" s="1">
        <f t="shared" si="3"/>
        <v>2.835</v>
      </c>
      <c r="I63">
        <f t="shared" si="4"/>
        <v>-8422</v>
      </c>
      <c r="J63">
        <f t="shared" si="5"/>
        <v>4150</v>
      </c>
      <c r="K63">
        <f t="shared" si="6"/>
        <v>2835</v>
      </c>
      <c r="M63" s="1">
        <v>63</v>
      </c>
      <c r="N63" s="1">
        <v>-8422</v>
      </c>
      <c r="O63" s="1">
        <v>4150</v>
      </c>
      <c r="P63" s="1">
        <v>2835</v>
      </c>
      <c r="Q63" t="str">
        <f t="shared" si="0"/>
        <v>63 -8422 4150 2835;</v>
      </c>
    </row>
    <row r="64" spans="2:17" x14ac:dyDescent="0.3">
      <c r="B64">
        <v>64</v>
      </c>
      <c r="C64" s="1">
        <v>-213.9186</v>
      </c>
      <c r="D64" s="1">
        <v>-71.12</v>
      </c>
      <c r="E64" s="1">
        <v>-72.009</v>
      </c>
      <c r="F64" s="1">
        <f t="shared" si="1"/>
        <v>-8.4219921259842518</v>
      </c>
      <c r="G64" s="1">
        <f t="shared" si="2"/>
        <v>-2.8000000000000003</v>
      </c>
      <c r="H64" s="1">
        <f t="shared" si="3"/>
        <v>-2.835</v>
      </c>
      <c r="I64">
        <f t="shared" si="4"/>
        <v>-8422</v>
      </c>
      <c r="J64">
        <f t="shared" si="5"/>
        <v>-2800</v>
      </c>
      <c r="K64">
        <f t="shared" si="6"/>
        <v>-2835</v>
      </c>
      <c r="M64" s="1">
        <v>64</v>
      </c>
      <c r="N64" s="1">
        <v>-8422</v>
      </c>
      <c r="O64" s="1">
        <v>-2800</v>
      </c>
      <c r="P64" s="1">
        <v>-2835</v>
      </c>
      <c r="Q64" t="str">
        <f t="shared" si="0"/>
        <v>64 -8422 -2800 -2835;</v>
      </c>
    </row>
    <row r="65" spans="2:17" x14ac:dyDescent="0.3">
      <c r="B65">
        <v>65</v>
      </c>
      <c r="C65" s="1">
        <v>-213.9186</v>
      </c>
      <c r="D65" s="1">
        <v>105.4098</v>
      </c>
      <c r="E65" s="1">
        <v>-72.009</v>
      </c>
      <c r="F65" s="1">
        <f t="shared" si="1"/>
        <v>-8.4219921259842518</v>
      </c>
      <c r="G65" s="1">
        <f t="shared" si="2"/>
        <v>4.1499921259842525</v>
      </c>
      <c r="H65" s="1">
        <f t="shared" si="3"/>
        <v>-2.835</v>
      </c>
      <c r="I65">
        <f t="shared" si="4"/>
        <v>-8422</v>
      </c>
      <c r="J65">
        <f t="shared" si="5"/>
        <v>4150</v>
      </c>
      <c r="K65">
        <f t="shared" si="6"/>
        <v>-2835</v>
      </c>
      <c r="M65" s="1">
        <v>65</v>
      </c>
      <c r="N65" s="1">
        <v>-8422</v>
      </c>
      <c r="O65" s="1">
        <v>4150</v>
      </c>
      <c r="P65" s="1">
        <v>-2835</v>
      </c>
      <c r="Q65" t="str">
        <f t="shared" si="0"/>
        <v>65 -8422 4150 -2835;</v>
      </c>
    </row>
    <row r="66" spans="2:17" x14ac:dyDescent="0.3">
      <c r="B66">
        <v>66</v>
      </c>
      <c r="C66" s="1">
        <v>-145.33869999999999</v>
      </c>
      <c r="D66" s="1">
        <v>-43.18</v>
      </c>
      <c r="E66" s="1">
        <v>55.270400000000002</v>
      </c>
      <c r="F66" s="1">
        <f t="shared" si="1"/>
        <v>-5.721996062992126</v>
      </c>
      <c r="G66" s="1">
        <f t="shared" si="2"/>
        <v>-1.7000000000000002</v>
      </c>
      <c r="H66" s="1">
        <f t="shared" si="3"/>
        <v>2.1760000000000002</v>
      </c>
      <c r="I66">
        <f t="shared" si="4"/>
        <v>-5722</v>
      </c>
      <c r="J66">
        <f t="shared" si="5"/>
        <v>-1700</v>
      </c>
      <c r="K66">
        <f t="shared" si="6"/>
        <v>2176</v>
      </c>
      <c r="M66" s="1">
        <v>66</v>
      </c>
      <c r="N66" s="1">
        <v>-5722</v>
      </c>
      <c r="O66" s="1">
        <v>-1700</v>
      </c>
      <c r="P66" s="1">
        <v>2176</v>
      </c>
      <c r="Q66" t="str">
        <f t="shared" ref="Q66:Q77" si="7">CONCATENATE(M66," ",N66," ",O66," ",P66,";")</f>
        <v>66 -5722 -1700 2176;</v>
      </c>
    </row>
    <row r="67" spans="2:17" x14ac:dyDescent="0.3">
      <c r="B67">
        <v>67</v>
      </c>
      <c r="C67" s="1">
        <v>-145.33869999999999</v>
      </c>
      <c r="D67" s="1">
        <v>139.69970000000001</v>
      </c>
      <c r="E67" s="1">
        <v>55.270400000000002</v>
      </c>
      <c r="F67" s="1">
        <f t="shared" ref="F67:F77" si="8">C67/25.4</f>
        <v>-5.721996062992126</v>
      </c>
      <c r="G67" s="1">
        <f t="shared" ref="G67:G77" si="9">D67/25.4</f>
        <v>5.4999881889763786</v>
      </c>
      <c r="H67" s="1">
        <f t="shared" ref="H67:H77" si="10">E67/25.4</f>
        <v>2.1760000000000002</v>
      </c>
      <c r="I67">
        <f t="shared" ref="I67:I77" si="11">ROUNDUP(F67*1000,0)</f>
        <v>-5722</v>
      </c>
      <c r="J67">
        <f t="shared" ref="J67:J77" si="12">ROUNDUP(G67*1000,0)</f>
        <v>5500</v>
      </c>
      <c r="K67">
        <f t="shared" ref="K67:K77" si="13">ROUNDUP(H67*1000,0)</f>
        <v>2176</v>
      </c>
      <c r="M67" s="1">
        <v>67</v>
      </c>
      <c r="N67" s="1">
        <v>-5722</v>
      </c>
      <c r="O67" s="1">
        <v>5500</v>
      </c>
      <c r="P67" s="1">
        <v>2176</v>
      </c>
      <c r="Q67" t="str">
        <f t="shared" si="7"/>
        <v>67 -5722 5500 2176;</v>
      </c>
    </row>
    <row r="68" spans="2:17" x14ac:dyDescent="0.3">
      <c r="B68">
        <v>68</v>
      </c>
      <c r="C68" s="1">
        <v>-145.33869999999999</v>
      </c>
      <c r="D68" s="1">
        <v>-43.18</v>
      </c>
      <c r="E68" s="1">
        <v>-55.270400000000002</v>
      </c>
      <c r="F68" s="1">
        <f t="shared" si="8"/>
        <v>-5.721996062992126</v>
      </c>
      <c r="G68" s="1">
        <f t="shared" si="9"/>
        <v>-1.7000000000000002</v>
      </c>
      <c r="H68" s="1">
        <f t="shared" si="10"/>
        <v>-2.1760000000000002</v>
      </c>
      <c r="I68">
        <f t="shared" si="11"/>
        <v>-5722</v>
      </c>
      <c r="J68">
        <f t="shared" si="12"/>
        <v>-1700</v>
      </c>
      <c r="K68">
        <f t="shared" si="13"/>
        <v>-2176</v>
      </c>
      <c r="M68" s="1">
        <v>68</v>
      </c>
      <c r="N68" s="1">
        <v>-5722</v>
      </c>
      <c r="O68" s="1">
        <v>-1700</v>
      </c>
      <c r="P68" s="1">
        <v>-2176</v>
      </c>
      <c r="Q68" t="str">
        <f t="shared" si="7"/>
        <v>68 -5722 -1700 -2176;</v>
      </c>
    </row>
    <row r="69" spans="2:17" x14ac:dyDescent="0.3">
      <c r="B69">
        <v>69</v>
      </c>
      <c r="C69" s="1">
        <v>-145.33869999999999</v>
      </c>
      <c r="D69" s="1">
        <v>139.69970000000001</v>
      </c>
      <c r="E69" s="1">
        <v>-55.270400000000002</v>
      </c>
      <c r="F69" s="1">
        <f t="shared" si="8"/>
        <v>-5.721996062992126</v>
      </c>
      <c r="G69" s="1">
        <f t="shared" si="9"/>
        <v>5.4999881889763786</v>
      </c>
      <c r="H69" s="1">
        <f t="shared" si="10"/>
        <v>-2.1760000000000002</v>
      </c>
      <c r="I69">
        <f t="shared" si="11"/>
        <v>-5722</v>
      </c>
      <c r="J69">
        <f t="shared" si="12"/>
        <v>5500</v>
      </c>
      <c r="K69">
        <f t="shared" si="13"/>
        <v>-2176</v>
      </c>
      <c r="M69" s="1">
        <v>69</v>
      </c>
      <c r="N69" s="1">
        <v>-5722</v>
      </c>
      <c r="O69" s="1">
        <v>5500</v>
      </c>
      <c r="P69" s="1">
        <v>-2176</v>
      </c>
      <c r="Q69" t="str">
        <f t="shared" si="7"/>
        <v>69 -5722 5500 -2176;</v>
      </c>
    </row>
    <row r="70" spans="2:17" x14ac:dyDescent="0.3">
      <c r="B70">
        <v>70</v>
      </c>
      <c r="C70" s="1">
        <v>130.80969999999999</v>
      </c>
      <c r="D70" s="1">
        <v>-43.18</v>
      </c>
      <c r="E70" s="1">
        <v>0</v>
      </c>
      <c r="F70" s="1">
        <f t="shared" si="8"/>
        <v>5.1499881889763781</v>
      </c>
      <c r="G70" s="1">
        <f t="shared" si="9"/>
        <v>-1.7000000000000002</v>
      </c>
      <c r="H70" s="1">
        <f t="shared" si="10"/>
        <v>0</v>
      </c>
      <c r="I70">
        <f t="shared" si="11"/>
        <v>5150</v>
      </c>
      <c r="J70">
        <f t="shared" si="12"/>
        <v>-1700</v>
      </c>
      <c r="K70">
        <f t="shared" si="13"/>
        <v>0</v>
      </c>
      <c r="M70" s="1">
        <v>70</v>
      </c>
      <c r="N70" s="1">
        <v>5150</v>
      </c>
      <c r="O70" s="1">
        <v>-1700</v>
      </c>
      <c r="P70" s="1">
        <v>0</v>
      </c>
      <c r="Q70" t="str">
        <f t="shared" si="7"/>
        <v>70 5150 -1700 0;</v>
      </c>
    </row>
    <row r="71" spans="2:17" x14ac:dyDescent="0.3">
      <c r="B71">
        <v>71</v>
      </c>
      <c r="C71" s="1">
        <v>-130.80969999999999</v>
      </c>
      <c r="D71" s="1">
        <v>-43.18</v>
      </c>
      <c r="E71" s="1">
        <v>0</v>
      </c>
      <c r="F71" s="1">
        <f t="shared" si="8"/>
        <v>-5.1499881889763781</v>
      </c>
      <c r="G71" s="1">
        <f t="shared" si="9"/>
        <v>-1.7000000000000002</v>
      </c>
      <c r="H71" s="1">
        <f t="shared" si="10"/>
        <v>0</v>
      </c>
      <c r="I71">
        <f t="shared" si="11"/>
        <v>-5150</v>
      </c>
      <c r="J71">
        <f t="shared" si="12"/>
        <v>-1700</v>
      </c>
      <c r="K71">
        <f t="shared" si="13"/>
        <v>0</v>
      </c>
      <c r="M71" s="1">
        <v>71</v>
      </c>
      <c r="N71" s="1">
        <v>-5150</v>
      </c>
      <c r="O71" s="1">
        <v>-1700</v>
      </c>
      <c r="P71" s="1">
        <v>0</v>
      </c>
      <c r="Q71" t="str">
        <f t="shared" si="7"/>
        <v>71 -5150 -1700 0;</v>
      </c>
    </row>
    <row r="72" spans="2:17" x14ac:dyDescent="0.3">
      <c r="B72">
        <v>72</v>
      </c>
      <c r="C72" s="1">
        <v>130.80969999999999</v>
      </c>
      <c r="D72" s="1">
        <v>139.69970000000001</v>
      </c>
      <c r="E72" s="1">
        <v>0</v>
      </c>
      <c r="F72" s="1">
        <f t="shared" si="8"/>
        <v>5.1499881889763781</v>
      </c>
      <c r="G72" s="1">
        <f t="shared" si="9"/>
        <v>5.4999881889763786</v>
      </c>
      <c r="H72" s="1">
        <f t="shared" si="10"/>
        <v>0</v>
      </c>
      <c r="I72">
        <f t="shared" si="11"/>
        <v>5150</v>
      </c>
      <c r="J72">
        <f t="shared" si="12"/>
        <v>5500</v>
      </c>
      <c r="K72">
        <f t="shared" si="13"/>
        <v>0</v>
      </c>
      <c r="M72" s="1">
        <v>72</v>
      </c>
      <c r="N72" s="1">
        <v>5150</v>
      </c>
      <c r="O72" s="1">
        <v>5500</v>
      </c>
      <c r="P72" s="1">
        <v>0</v>
      </c>
      <c r="Q72" t="str">
        <f t="shared" si="7"/>
        <v>72 5150 5500 0;</v>
      </c>
    </row>
    <row r="73" spans="2:17" x14ac:dyDescent="0.3">
      <c r="B73">
        <v>73</v>
      </c>
      <c r="C73" s="1">
        <v>-130.80969999999999</v>
      </c>
      <c r="D73" s="1">
        <v>139.69970000000001</v>
      </c>
      <c r="E73" s="1">
        <v>0</v>
      </c>
      <c r="F73" s="1">
        <f t="shared" si="8"/>
        <v>-5.1499881889763781</v>
      </c>
      <c r="G73" s="1">
        <f t="shared" si="9"/>
        <v>5.4999881889763786</v>
      </c>
      <c r="H73" s="1">
        <f t="shared" si="10"/>
        <v>0</v>
      </c>
      <c r="I73">
        <f t="shared" si="11"/>
        <v>-5150</v>
      </c>
      <c r="J73">
        <f t="shared" si="12"/>
        <v>5500</v>
      </c>
      <c r="K73">
        <f t="shared" si="13"/>
        <v>0</v>
      </c>
      <c r="M73" s="1">
        <v>73</v>
      </c>
      <c r="N73" s="1">
        <v>-5150</v>
      </c>
      <c r="O73" s="1">
        <v>5500</v>
      </c>
      <c r="P73" s="1">
        <v>0</v>
      </c>
      <c r="Q73" t="str">
        <f t="shared" si="7"/>
        <v>73 -5150 5500 0;</v>
      </c>
    </row>
    <row r="74" spans="2:17" x14ac:dyDescent="0.3">
      <c r="B74">
        <v>74</v>
      </c>
      <c r="C74" s="1">
        <v>76.2</v>
      </c>
      <c r="D74" s="1">
        <v>139.69970000000001</v>
      </c>
      <c r="E74" s="1">
        <v>55.270400000000002</v>
      </c>
      <c r="F74" s="1">
        <f t="shared" si="8"/>
        <v>3.0000000000000004</v>
      </c>
      <c r="G74" s="1">
        <f t="shared" si="9"/>
        <v>5.4999881889763786</v>
      </c>
      <c r="H74" s="1">
        <f t="shared" si="10"/>
        <v>2.1760000000000002</v>
      </c>
      <c r="I74">
        <f t="shared" si="11"/>
        <v>3000</v>
      </c>
      <c r="J74">
        <f t="shared" si="12"/>
        <v>5500</v>
      </c>
      <c r="K74">
        <f t="shared" si="13"/>
        <v>2176</v>
      </c>
      <c r="M74" s="1">
        <v>74</v>
      </c>
      <c r="N74" s="1">
        <v>3000</v>
      </c>
      <c r="O74" s="1">
        <v>5500</v>
      </c>
      <c r="P74" s="1">
        <v>2176</v>
      </c>
      <c r="Q74" t="str">
        <f t="shared" si="7"/>
        <v>74 3000 5500 2176;</v>
      </c>
    </row>
    <row r="75" spans="2:17" x14ac:dyDescent="0.3">
      <c r="B75">
        <v>75</v>
      </c>
      <c r="C75" s="1">
        <v>76.2</v>
      </c>
      <c r="D75" s="1">
        <v>139.69970000000001</v>
      </c>
      <c r="E75" s="1">
        <v>-55.270400000000002</v>
      </c>
      <c r="F75" s="1">
        <f t="shared" si="8"/>
        <v>3.0000000000000004</v>
      </c>
      <c r="G75" s="1">
        <f t="shared" si="9"/>
        <v>5.4999881889763786</v>
      </c>
      <c r="H75" s="1">
        <f t="shared" si="10"/>
        <v>-2.1760000000000002</v>
      </c>
      <c r="I75">
        <f t="shared" si="11"/>
        <v>3000</v>
      </c>
      <c r="J75">
        <f t="shared" si="12"/>
        <v>5500</v>
      </c>
      <c r="K75">
        <f t="shared" si="13"/>
        <v>-2176</v>
      </c>
      <c r="M75" s="1">
        <v>75</v>
      </c>
      <c r="N75" s="1">
        <v>3000</v>
      </c>
      <c r="O75" s="1">
        <v>5500</v>
      </c>
      <c r="P75" s="1">
        <v>-2176</v>
      </c>
      <c r="Q75" t="str">
        <f t="shared" si="7"/>
        <v>75 3000 5500 -2176;</v>
      </c>
    </row>
    <row r="76" spans="2:17" x14ac:dyDescent="0.3">
      <c r="B76">
        <v>76</v>
      </c>
      <c r="C76" s="1">
        <v>-76.2</v>
      </c>
      <c r="D76" s="1">
        <v>139.69970000000001</v>
      </c>
      <c r="E76" s="1">
        <v>55.270400000000002</v>
      </c>
      <c r="F76" s="1">
        <f t="shared" si="8"/>
        <v>-3.0000000000000004</v>
      </c>
      <c r="G76" s="1">
        <f t="shared" si="9"/>
        <v>5.4999881889763786</v>
      </c>
      <c r="H76" s="1">
        <f t="shared" si="10"/>
        <v>2.1760000000000002</v>
      </c>
      <c r="I76">
        <f t="shared" si="11"/>
        <v>-3000</v>
      </c>
      <c r="J76">
        <f t="shared" si="12"/>
        <v>5500</v>
      </c>
      <c r="K76">
        <f t="shared" si="13"/>
        <v>2176</v>
      </c>
      <c r="M76" s="1">
        <v>76</v>
      </c>
      <c r="N76" s="1">
        <v>-3000</v>
      </c>
      <c r="O76" s="1">
        <v>5500</v>
      </c>
      <c r="P76" s="1">
        <v>2176</v>
      </c>
      <c r="Q76" t="str">
        <f t="shared" si="7"/>
        <v>76 -3000 5500 2176;</v>
      </c>
    </row>
    <row r="77" spans="2:17" x14ac:dyDescent="0.3">
      <c r="B77">
        <v>77</v>
      </c>
      <c r="C77" s="1">
        <v>-76.2</v>
      </c>
      <c r="D77" s="1">
        <v>139.69970000000001</v>
      </c>
      <c r="E77" s="1">
        <v>-55.270400000000002</v>
      </c>
      <c r="F77" s="1">
        <f t="shared" si="8"/>
        <v>-3.0000000000000004</v>
      </c>
      <c r="G77" s="1">
        <f t="shared" si="9"/>
        <v>5.4999881889763786</v>
      </c>
      <c r="H77" s="1">
        <f t="shared" si="10"/>
        <v>-2.1760000000000002</v>
      </c>
      <c r="I77">
        <f t="shared" si="11"/>
        <v>-3000</v>
      </c>
      <c r="J77">
        <f t="shared" si="12"/>
        <v>5500</v>
      </c>
      <c r="K77">
        <f t="shared" si="13"/>
        <v>-2176</v>
      </c>
      <c r="M77" s="1">
        <v>77</v>
      </c>
      <c r="N77" s="1">
        <v>-3000</v>
      </c>
      <c r="O77" s="1">
        <v>5500</v>
      </c>
      <c r="P77" s="1">
        <v>-2176</v>
      </c>
      <c r="Q77" t="str">
        <f t="shared" si="7"/>
        <v>77 -3000 5500 -2176;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C7AB-368E-4F62-95F7-12F859F63EA9}">
  <dimension ref="A1"/>
  <sheetViews>
    <sheetView zoomScale="175" zoomScaleNormal="175" workbookViewId="0">
      <selection activeCell="C8" sqref="C8"/>
    </sheetView>
  </sheetViews>
  <sheetFormatPr defaultRowHeight="14.4" x14ac:dyDescent="0.3"/>
  <cols>
    <col min="1" max="1" width="23.441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A22" zoomScale="145" zoomScaleNormal="145" workbookViewId="0">
      <selection activeCell="C39" sqref="C39"/>
    </sheetView>
  </sheetViews>
  <sheetFormatPr defaultRowHeight="14.4" x14ac:dyDescent="0.3"/>
  <cols>
    <col min="2" max="2" width="10.88671875" customWidth="1"/>
    <col min="3" max="4" width="11" customWidth="1"/>
    <col min="5" max="5" width="18.33203125" customWidth="1"/>
  </cols>
  <sheetData>
    <row r="1" spans="1:8" x14ac:dyDescent="0.3">
      <c r="A1" s="2" t="s">
        <v>24</v>
      </c>
      <c r="B1" s="2" t="s">
        <v>0</v>
      </c>
      <c r="C1" s="2" t="s">
        <v>1</v>
      </c>
      <c r="D1" s="2" t="s">
        <v>2</v>
      </c>
      <c r="E1" s="3" t="s">
        <v>46</v>
      </c>
      <c r="H1" s="1"/>
    </row>
    <row r="2" spans="1:8" x14ac:dyDescent="0.3">
      <c r="A2" s="2" t="s">
        <v>3</v>
      </c>
      <c r="B2" s="2">
        <v>22170</v>
      </c>
      <c r="C2" s="2">
        <v>-2800</v>
      </c>
      <c r="D2" s="2">
        <v>16600</v>
      </c>
      <c r="E2" s="3"/>
      <c r="H2" s="1"/>
    </row>
    <row r="3" spans="1:8" x14ac:dyDescent="0.3">
      <c r="A3" s="2" t="s">
        <v>8</v>
      </c>
      <c r="B3" s="2">
        <v>22170</v>
      </c>
      <c r="C3" s="2">
        <v>-2800</v>
      </c>
      <c r="D3" s="2">
        <v>-16600</v>
      </c>
      <c r="E3" s="3"/>
      <c r="H3" s="1"/>
    </row>
    <row r="4" spans="1:8" x14ac:dyDescent="0.3">
      <c r="A4" s="2" t="s">
        <v>4</v>
      </c>
      <c r="B4" s="2">
        <v>20670</v>
      </c>
      <c r="C4" s="2">
        <v>-2800</v>
      </c>
      <c r="D4" s="2">
        <v>16600</v>
      </c>
      <c r="E4" s="3"/>
      <c r="H4" s="1"/>
    </row>
    <row r="5" spans="1:8" x14ac:dyDescent="0.3">
      <c r="A5" s="2" t="s">
        <v>5</v>
      </c>
      <c r="B5" s="2">
        <v>20670</v>
      </c>
      <c r="C5" s="2">
        <v>-2800</v>
      </c>
      <c r="D5" s="2">
        <v>10400</v>
      </c>
      <c r="E5" s="3"/>
    </row>
    <row r="6" spans="1:8" x14ac:dyDescent="0.3">
      <c r="A6" s="2" t="s">
        <v>9</v>
      </c>
      <c r="B6" s="2">
        <v>20670</v>
      </c>
      <c r="C6" s="2">
        <v>-2800</v>
      </c>
      <c r="D6" s="2">
        <v>-10400</v>
      </c>
      <c r="E6" s="3"/>
    </row>
    <row r="7" spans="1:8" x14ac:dyDescent="0.3">
      <c r="A7" s="2" t="s">
        <v>10</v>
      </c>
      <c r="B7" s="2">
        <v>20670</v>
      </c>
      <c r="C7" s="2">
        <v>-2800</v>
      </c>
      <c r="D7" s="2">
        <v>-16600</v>
      </c>
      <c r="E7" s="3"/>
    </row>
    <row r="8" spans="1:8" x14ac:dyDescent="0.3">
      <c r="A8" s="2" t="s">
        <v>26</v>
      </c>
      <c r="B8" s="2">
        <v>18270</v>
      </c>
      <c r="C8" s="2">
        <v>-2800</v>
      </c>
      <c r="D8" s="2">
        <v>16600</v>
      </c>
      <c r="E8" s="3"/>
    </row>
    <row r="9" spans="1:8" x14ac:dyDescent="0.3">
      <c r="A9" s="2" t="s">
        <v>6</v>
      </c>
      <c r="B9" s="2">
        <v>18270</v>
      </c>
      <c r="C9" s="2">
        <v>-2800</v>
      </c>
      <c r="D9" s="2">
        <v>5800</v>
      </c>
      <c r="E9" s="3"/>
    </row>
    <row r="10" spans="1:8" x14ac:dyDescent="0.3">
      <c r="A10" s="2" t="s">
        <v>27</v>
      </c>
      <c r="B10" s="2">
        <v>18270</v>
      </c>
      <c r="C10" s="2">
        <v>-2800</v>
      </c>
      <c r="D10" s="2">
        <v>-5800</v>
      </c>
      <c r="E10" s="3"/>
    </row>
    <row r="11" spans="1:8" x14ac:dyDescent="0.3">
      <c r="A11" s="2" t="s">
        <v>28</v>
      </c>
      <c r="B11" s="2">
        <v>18270</v>
      </c>
      <c r="C11" s="2">
        <v>-2800</v>
      </c>
      <c r="D11" s="2">
        <v>-16600</v>
      </c>
      <c r="E11" s="3"/>
    </row>
    <row r="12" spans="1:8" x14ac:dyDescent="0.3">
      <c r="A12" s="2" t="s">
        <v>7</v>
      </c>
      <c r="B12" s="2">
        <v>8200</v>
      </c>
      <c r="C12" s="2">
        <v>-2800</v>
      </c>
      <c r="D12" s="2">
        <v>5190</v>
      </c>
      <c r="E12" s="3"/>
    </row>
    <row r="13" spans="1:8" x14ac:dyDescent="0.3">
      <c r="A13" s="2" t="s">
        <v>41</v>
      </c>
      <c r="B13" s="2">
        <v>8200</v>
      </c>
      <c r="C13" s="2">
        <v>-2800</v>
      </c>
      <c r="D13" s="2">
        <v>-5190</v>
      </c>
      <c r="E13" s="3"/>
    </row>
    <row r="14" spans="1:8" x14ac:dyDescent="0.3">
      <c r="A14" s="2" t="s">
        <v>42</v>
      </c>
      <c r="B14" s="2">
        <v>5000</v>
      </c>
      <c r="C14" s="2">
        <v>-1500</v>
      </c>
      <c r="D14" s="2">
        <v>2650</v>
      </c>
      <c r="E14" s="3"/>
    </row>
    <row r="15" spans="1:8" x14ac:dyDescent="0.3">
      <c r="A15" s="2" t="s">
        <v>43</v>
      </c>
      <c r="B15" s="2">
        <v>5000</v>
      </c>
      <c r="C15" s="2">
        <v>-1500</v>
      </c>
      <c r="D15" s="2">
        <v>-2650</v>
      </c>
      <c r="E15" s="3"/>
    </row>
    <row r="16" spans="1:8" x14ac:dyDescent="0.3">
      <c r="A16" s="2">
        <v>0</v>
      </c>
      <c r="B16" s="2">
        <v>0</v>
      </c>
      <c r="C16" s="2">
        <v>0</v>
      </c>
      <c r="D16" s="2">
        <v>0</v>
      </c>
    </row>
    <row r="17" spans="1:5" x14ac:dyDescent="0.3">
      <c r="A17" s="2" t="s">
        <v>48</v>
      </c>
      <c r="B17" s="2" t="s">
        <v>0</v>
      </c>
      <c r="C17" s="2" t="s">
        <v>1</v>
      </c>
      <c r="D17" s="2" t="s">
        <v>2</v>
      </c>
    </row>
    <row r="18" spans="1:5" x14ac:dyDescent="0.3">
      <c r="A18" s="2" t="s">
        <v>3</v>
      </c>
      <c r="B18" s="2">
        <v>22170</v>
      </c>
      <c r="C18" s="2">
        <v>-2800</v>
      </c>
      <c r="D18" s="2">
        <v>16600</v>
      </c>
      <c r="E18" s="1" t="s">
        <v>47</v>
      </c>
    </row>
    <row r="19" spans="1:5" x14ac:dyDescent="0.3">
      <c r="A19" s="2" t="s">
        <v>26</v>
      </c>
      <c r="B19" s="2">
        <v>18270</v>
      </c>
      <c r="C19" s="2">
        <v>-2800</v>
      </c>
      <c r="D19" s="2">
        <v>16600</v>
      </c>
      <c r="E19" s="1" t="s">
        <v>49</v>
      </c>
    </row>
    <row r="20" spans="1:5" x14ac:dyDescent="0.3">
      <c r="A20" s="2" t="s">
        <v>28</v>
      </c>
      <c r="B20" s="2">
        <v>18270</v>
      </c>
      <c r="C20" s="2">
        <v>-2800</v>
      </c>
      <c r="D20" s="2">
        <v>-16600</v>
      </c>
      <c r="E20" s="1" t="s">
        <v>50</v>
      </c>
    </row>
    <row r="21" spans="1:5" x14ac:dyDescent="0.3">
      <c r="A21" s="2" t="s">
        <v>8</v>
      </c>
      <c r="B21" s="2">
        <v>22170</v>
      </c>
      <c r="C21" s="2">
        <v>-2800</v>
      </c>
      <c r="D21" s="2">
        <v>-16600</v>
      </c>
      <c r="E21" s="1" t="s">
        <v>51</v>
      </c>
    </row>
    <row r="23" spans="1:5" x14ac:dyDescent="0.3">
      <c r="A23" s="2" t="s">
        <v>48</v>
      </c>
      <c r="B23" s="2" t="s">
        <v>0</v>
      </c>
      <c r="C23" s="2" t="s">
        <v>1</v>
      </c>
      <c r="D23" s="2" t="s">
        <v>2</v>
      </c>
      <c r="E23" s="4"/>
    </row>
    <row r="24" spans="1:5" x14ac:dyDescent="0.3">
      <c r="A24" s="2" t="s">
        <v>6</v>
      </c>
      <c r="B24" s="2">
        <v>18270</v>
      </c>
      <c r="C24" s="2">
        <v>-2800</v>
      </c>
      <c r="D24" s="2">
        <v>5800</v>
      </c>
      <c r="E24" s="2" t="s">
        <v>49</v>
      </c>
    </row>
    <row r="25" spans="1:5" x14ac:dyDescent="0.3">
      <c r="A25" s="2" t="s">
        <v>7</v>
      </c>
      <c r="B25" s="2">
        <v>8200</v>
      </c>
      <c r="C25" s="2">
        <v>-2800</v>
      </c>
      <c r="D25" s="2">
        <v>5190</v>
      </c>
      <c r="E25" s="2" t="s">
        <v>49</v>
      </c>
    </row>
    <row r="26" spans="1:5" x14ac:dyDescent="0.3">
      <c r="A26" s="2" t="s">
        <v>41</v>
      </c>
      <c r="B26" s="2">
        <v>8200</v>
      </c>
      <c r="C26" s="2">
        <v>-2800</v>
      </c>
      <c r="D26" s="2">
        <v>-5190</v>
      </c>
      <c r="E26" s="2" t="s">
        <v>49</v>
      </c>
    </row>
    <row r="27" spans="1:5" x14ac:dyDescent="0.3">
      <c r="A27" s="2" t="s">
        <v>27</v>
      </c>
      <c r="B27" s="2">
        <v>18270</v>
      </c>
      <c r="C27" s="2">
        <v>-2800</v>
      </c>
      <c r="D27" s="2">
        <v>-5800</v>
      </c>
      <c r="E27" s="2" t="s">
        <v>49</v>
      </c>
    </row>
    <row r="29" spans="1:5" x14ac:dyDescent="0.3">
      <c r="A29" s="2" t="s">
        <v>48</v>
      </c>
      <c r="B29" s="2" t="s">
        <v>0</v>
      </c>
      <c r="C29" s="2" t="s">
        <v>1</v>
      </c>
      <c r="D29" s="2" t="s">
        <v>2</v>
      </c>
      <c r="E29" s="2" t="s">
        <v>50</v>
      </c>
    </row>
    <row r="30" spans="1:5" x14ac:dyDescent="0.3">
      <c r="A30" s="2" t="s">
        <v>7</v>
      </c>
      <c r="B30" s="2">
        <v>8200</v>
      </c>
      <c r="C30" s="2">
        <v>-2800</v>
      </c>
      <c r="D30" s="2">
        <v>5190</v>
      </c>
      <c r="E30" s="2" t="s">
        <v>50</v>
      </c>
    </row>
    <row r="31" spans="1:5" x14ac:dyDescent="0.3">
      <c r="A31" s="2" t="s">
        <v>42</v>
      </c>
      <c r="B31" s="2">
        <v>5000</v>
      </c>
      <c r="C31" s="2">
        <v>-1500</v>
      </c>
      <c r="D31" s="2">
        <v>2650</v>
      </c>
      <c r="E31" s="2" t="s">
        <v>50</v>
      </c>
    </row>
    <row r="32" spans="1:5" x14ac:dyDescent="0.3">
      <c r="A32" s="2" t="s">
        <v>43</v>
      </c>
      <c r="B32" s="2">
        <v>5000</v>
      </c>
      <c r="C32" s="2">
        <v>-1500</v>
      </c>
      <c r="D32" s="2">
        <v>-2650</v>
      </c>
      <c r="E32" s="2" t="s">
        <v>50</v>
      </c>
    </row>
    <row r="33" spans="1:5" x14ac:dyDescent="0.3">
      <c r="A33" s="2" t="s">
        <v>41</v>
      </c>
      <c r="B33" s="2">
        <v>8200</v>
      </c>
      <c r="C33" s="2">
        <v>-2800</v>
      </c>
      <c r="D33" s="2">
        <v>-5190</v>
      </c>
      <c r="E33" s="2" t="s">
        <v>50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4E33-8B19-487C-80DE-3D3A848F5DA1}">
  <dimension ref="A1"/>
  <sheetViews>
    <sheetView workbookViewId="0">
      <selection activeCell="B25" sqref="B25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AAB3-35CB-4D49-85F6-7198CD2D8BFF}">
  <dimension ref="A1:L44"/>
  <sheetViews>
    <sheetView zoomScale="130" zoomScaleNormal="130" workbookViewId="0">
      <selection activeCell="F9" sqref="F9"/>
    </sheetView>
  </sheetViews>
  <sheetFormatPr defaultRowHeight="14.4" x14ac:dyDescent="0.3"/>
  <cols>
    <col min="8" max="8" width="43.33203125" customWidth="1"/>
    <col min="10" max="10" width="11.6640625" customWidth="1"/>
    <col min="11" max="11" width="13.109375" customWidth="1"/>
    <col min="12" max="12" width="22.5546875" customWidth="1"/>
  </cols>
  <sheetData>
    <row r="1" spans="1:12" x14ac:dyDescent="0.3">
      <c r="A1" s="1" t="s">
        <v>24</v>
      </c>
      <c r="B1" s="1" t="s">
        <v>0</v>
      </c>
      <c r="C1" s="1" t="s">
        <v>1</v>
      </c>
      <c r="D1" s="1" t="s">
        <v>2</v>
      </c>
      <c r="J1" s="1" t="s">
        <v>65</v>
      </c>
      <c r="L1" s="1" t="s">
        <v>65</v>
      </c>
    </row>
    <row r="2" spans="1:12" x14ac:dyDescent="0.3">
      <c r="A2" s="2" t="s">
        <v>3</v>
      </c>
      <c r="B2" s="2">
        <v>22170</v>
      </c>
      <c r="C2" s="2">
        <v>-2800</v>
      </c>
      <c r="D2" s="2">
        <v>16600</v>
      </c>
      <c r="H2" s="2" t="s">
        <v>11</v>
      </c>
      <c r="I2" s="2">
        <v>44340</v>
      </c>
      <c r="J2" s="1"/>
      <c r="K2" s="1"/>
    </row>
    <row r="3" spans="1:12" x14ac:dyDescent="0.3">
      <c r="A3" s="2" t="s">
        <v>8</v>
      </c>
      <c r="B3" s="2">
        <v>22170</v>
      </c>
      <c r="C3" s="2">
        <v>-2800</v>
      </c>
      <c r="D3" s="2">
        <v>-16600</v>
      </c>
      <c r="H3" s="2" t="s">
        <v>12</v>
      </c>
      <c r="I3" s="2">
        <v>33200</v>
      </c>
      <c r="J3" s="1"/>
      <c r="K3" s="1"/>
    </row>
    <row r="4" spans="1:12" x14ac:dyDescent="0.3">
      <c r="A4" s="2" t="s">
        <v>4</v>
      </c>
      <c r="B4" s="2">
        <v>20670</v>
      </c>
      <c r="C4" s="2">
        <v>-2800</v>
      </c>
      <c r="D4" s="2">
        <v>16600</v>
      </c>
      <c r="H4" s="2" t="s">
        <v>13</v>
      </c>
      <c r="I4" s="2">
        <f>I2/2</f>
        <v>22170</v>
      </c>
      <c r="J4" s="1"/>
      <c r="K4" s="1"/>
    </row>
    <row r="5" spans="1:12" x14ac:dyDescent="0.3">
      <c r="A5" s="2" t="s">
        <v>5</v>
      </c>
      <c r="B5" s="2">
        <v>20670</v>
      </c>
      <c r="C5" s="2">
        <v>-2800</v>
      </c>
      <c r="D5" s="2">
        <v>10400</v>
      </c>
      <c r="H5" s="2" t="s">
        <v>14</v>
      </c>
      <c r="I5" s="2">
        <f>I3/2</f>
        <v>16600</v>
      </c>
      <c r="J5" s="1"/>
      <c r="K5" s="1"/>
    </row>
    <row r="6" spans="1:12" x14ac:dyDescent="0.3">
      <c r="A6" s="2" t="s">
        <v>9</v>
      </c>
      <c r="B6" s="2">
        <v>20670</v>
      </c>
      <c r="C6" s="2">
        <v>-2800</v>
      </c>
      <c r="D6" s="2">
        <v>-10400</v>
      </c>
      <c r="H6" s="2" t="s">
        <v>15</v>
      </c>
      <c r="I6" s="2">
        <v>-2400</v>
      </c>
      <c r="J6" s="1"/>
      <c r="K6" s="1"/>
    </row>
    <row r="7" spans="1:12" x14ac:dyDescent="0.3">
      <c r="A7" s="2" t="s">
        <v>10</v>
      </c>
      <c r="B7" s="2">
        <v>20670</v>
      </c>
      <c r="C7" s="2">
        <v>-2800</v>
      </c>
      <c r="D7" s="2">
        <v>-16600</v>
      </c>
      <c r="H7" s="2" t="s">
        <v>16</v>
      </c>
      <c r="I7" s="2">
        <v>-800</v>
      </c>
      <c r="J7" s="1"/>
      <c r="K7" s="1"/>
    </row>
    <row r="8" spans="1:12" x14ac:dyDescent="0.3">
      <c r="A8" s="2" t="s">
        <v>26</v>
      </c>
      <c r="B8" s="2">
        <v>18270</v>
      </c>
      <c r="C8" s="2">
        <v>-2800</v>
      </c>
      <c r="D8" s="2">
        <v>16600</v>
      </c>
      <c r="H8" s="2" t="s">
        <v>17</v>
      </c>
      <c r="I8" s="2">
        <v>-2800</v>
      </c>
      <c r="J8" s="1"/>
      <c r="K8" s="1" t="s">
        <v>74</v>
      </c>
      <c r="L8">
        <v>5800</v>
      </c>
    </row>
    <row r="9" spans="1:12" x14ac:dyDescent="0.3">
      <c r="A9" s="2" t="s">
        <v>6</v>
      </c>
      <c r="B9" s="2">
        <v>18270</v>
      </c>
      <c r="C9" s="2">
        <v>-2800</v>
      </c>
      <c r="D9" s="2">
        <v>5800</v>
      </c>
      <c r="H9" s="2" t="s">
        <v>18</v>
      </c>
      <c r="I9" s="2">
        <v>600</v>
      </c>
      <c r="J9" s="1"/>
      <c r="K9" s="1" t="s">
        <v>70</v>
      </c>
      <c r="L9">
        <v>5190</v>
      </c>
    </row>
    <row r="10" spans="1:12" x14ac:dyDescent="0.3">
      <c r="A10" s="2" t="s">
        <v>27</v>
      </c>
      <c r="B10" s="2">
        <v>18270</v>
      </c>
      <c r="C10" s="2">
        <v>-2800</v>
      </c>
      <c r="D10" s="2">
        <v>-5800</v>
      </c>
      <c r="H10" s="2" t="s">
        <v>19</v>
      </c>
      <c r="I10" s="2">
        <v>1200</v>
      </c>
      <c r="J10" s="1"/>
      <c r="K10" s="1" t="s">
        <v>68</v>
      </c>
      <c r="L10">
        <f>L8-L9</f>
        <v>610</v>
      </c>
    </row>
    <row r="11" spans="1:12" x14ac:dyDescent="0.3">
      <c r="A11" s="2" t="s">
        <v>28</v>
      </c>
      <c r="B11" s="2">
        <v>18270</v>
      </c>
      <c r="C11" s="2">
        <v>-2800</v>
      </c>
      <c r="D11" s="2">
        <v>-16600</v>
      </c>
      <c r="H11" s="2" t="s">
        <v>20</v>
      </c>
      <c r="I11" s="2">
        <v>1500</v>
      </c>
      <c r="J11" s="1"/>
      <c r="K11" s="1" t="s">
        <v>73</v>
      </c>
      <c r="L11">
        <v>18270</v>
      </c>
    </row>
    <row r="12" spans="1:12" x14ac:dyDescent="0.3">
      <c r="A12" s="2" t="s">
        <v>7</v>
      </c>
      <c r="B12" s="2">
        <v>8200</v>
      </c>
      <c r="C12" s="2">
        <v>-2800</v>
      </c>
      <c r="D12" s="2">
        <v>5190</v>
      </c>
      <c r="H12" s="2" t="s">
        <v>21</v>
      </c>
      <c r="I12" s="2">
        <f>I4-I11</f>
        <v>20670</v>
      </c>
      <c r="J12" s="1"/>
      <c r="K12" s="1" t="s">
        <v>71</v>
      </c>
      <c r="L12">
        <v>8200</v>
      </c>
    </row>
    <row r="13" spans="1:12" x14ac:dyDescent="0.3">
      <c r="A13" s="2" t="s">
        <v>41</v>
      </c>
      <c r="B13" s="2">
        <v>8200</v>
      </c>
      <c r="C13" s="2">
        <v>-2800</v>
      </c>
      <c r="D13" s="2">
        <v>-5190</v>
      </c>
      <c r="H13" s="2" t="s">
        <v>22</v>
      </c>
      <c r="I13" s="2">
        <v>11000</v>
      </c>
      <c r="J13" s="1"/>
      <c r="K13" s="1" t="s">
        <v>69</v>
      </c>
      <c r="L13">
        <f>L11-L12</f>
        <v>10070</v>
      </c>
    </row>
    <row r="14" spans="1:12" x14ac:dyDescent="0.3">
      <c r="A14" s="2" t="s">
        <v>42</v>
      </c>
      <c r="B14" s="2">
        <v>5000</v>
      </c>
      <c r="C14" s="2">
        <v>-1500</v>
      </c>
      <c r="D14" s="2">
        <v>2650</v>
      </c>
      <c r="H14" s="2" t="s">
        <v>23</v>
      </c>
      <c r="I14" s="2">
        <v>600</v>
      </c>
      <c r="J14" s="1"/>
      <c r="K14" s="1" t="s">
        <v>72</v>
      </c>
    </row>
    <row r="15" spans="1:12" x14ac:dyDescent="0.3">
      <c r="A15" s="2" t="s">
        <v>43</v>
      </c>
      <c r="B15" s="2">
        <v>5000</v>
      </c>
      <c r="C15" s="2">
        <v>-1500</v>
      </c>
      <c r="D15" s="2">
        <v>-2650</v>
      </c>
      <c r="H15" s="2" t="s">
        <v>25</v>
      </c>
      <c r="I15" s="2">
        <f>I13-I14</f>
        <v>10400</v>
      </c>
      <c r="J15" s="1"/>
      <c r="K15" s="1"/>
    </row>
    <row r="16" spans="1:12" x14ac:dyDescent="0.3">
      <c r="H16" s="2" t="s">
        <v>29</v>
      </c>
      <c r="I16" s="2">
        <v>3900</v>
      </c>
      <c r="J16" s="1"/>
      <c r="K16" s="1"/>
    </row>
    <row r="17" spans="8:12" x14ac:dyDescent="0.3">
      <c r="H17" s="2" t="s">
        <v>36</v>
      </c>
      <c r="I17" s="2">
        <f>I4-I16</f>
        <v>18270</v>
      </c>
      <c r="J17" s="1"/>
      <c r="K17" s="1"/>
    </row>
    <row r="18" spans="8:12" x14ac:dyDescent="0.3">
      <c r="H18" s="2" t="s">
        <v>31</v>
      </c>
      <c r="I18" s="2">
        <v>3700</v>
      </c>
      <c r="J18" s="1"/>
      <c r="K18" s="1"/>
    </row>
    <row r="19" spans="8:12" x14ac:dyDescent="0.3">
      <c r="H19" s="2" t="s">
        <v>30</v>
      </c>
      <c r="I19" s="2">
        <v>11000</v>
      </c>
      <c r="J19" s="1"/>
      <c r="K19" s="1"/>
    </row>
    <row r="20" spans="8:12" x14ac:dyDescent="0.3">
      <c r="H20" s="2" t="s">
        <v>33</v>
      </c>
      <c r="I20" s="2">
        <f>I19-I18</f>
        <v>7300</v>
      </c>
      <c r="J20" s="1"/>
      <c r="K20" s="1"/>
    </row>
    <row r="21" spans="8:12" x14ac:dyDescent="0.3">
      <c r="H21" s="2" t="s">
        <v>34</v>
      </c>
      <c r="I21" s="2">
        <f>I20/2</f>
        <v>3650</v>
      </c>
      <c r="J21" s="1"/>
      <c r="K21" s="1"/>
    </row>
    <row r="22" spans="8:12" x14ac:dyDescent="0.3">
      <c r="H22" s="2" t="s">
        <v>32</v>
      </c>
      <c r="I22" s="2">
        <v>15450</v>
      </c>
      <c r="J22" s="1"/>
      <c r="K22" s="1"/>
    </row>
    <row r="23" spans="8:12" x14ac:dyDescent="0.3">
      <c r="H23" s="2" t="s">
        <v>35</v>
      </c>
      <c r="I23" s="2">
        <f>I21/I22</f>
        <v>0.23624595469255663</v>
      </c>
      <c r="J23" s="1"/>
      <c r="K23" s="1"/>
      <c r="L23" s="1">
        <f>DEGREES(ATAN(I23))</f>
        <v>13.292184265037768</v>
      </c>
    </row>
    <row r="24" spans="8:12" x14ac:dyDescent="0.3">
      <c r="H24" s="2" t="s">
        <v>37</v>
      </c>
      <c r="I24" s="2">
        <v>3200</v>
      </c>
      <c r="J24" s="1"/>
      <c r="K24" s="1"/>
    </row>
    <row r="25" spans="8:12" x14ac:dyDescent="0.3">
      <c r="H25" s="2" t="s">
        <v>38</v>
      </c>
      <c r="I25" s="2">
        <f>ROUNDUP(I23*I24,0)</f>
        <v>756</v>
      </c>
      <c r="J25" s="1"/>
      <c r="K25" s="1"/>
    </row>
    <row r="26" spans="8:12" x14ac:dyDescent="0.3">
      <c r="H26" s="2" t="s">
        <v>39</v>
      </c>
      <c r="I26" s="2">
        <f>11000-0.23*2700</f>
        <v>10379</v>
      </c>
      <c r="J26" s="1"/>
      <c r="K26" s="1"/>
    </row>
    <row r="27" spans="8:12" x14ac:dyDescent="0.3">
      <c r="H27" s="2" t="s">
        <v>40</v>
      </c>
      <c r="I27" s="2">
        <f>ROUND(I26/2,0)</f>
        <v>5190</v>
      </c>
      <c r="J27" s="1"/>
      <c r="K27" s="1"/>
    </row>
    <row r="28" spans="8:12" x14ac:dyDescent="0.3">
      <c r="H28" s="2" t="s">
        <v>53</v>
      </c>
      <c r="I28" s="2">
        <v>5190</v>
      </c>
      <c r="J28" s="1"/>
      <c r="K28" s="1"/>
    </row>
    <row r="29" spans="8:12" x14ac:dyDescent="0.3">
      <c r="H29" s="2" t="s">
        <v>54</v>
      </c>
      <c r="I29" s="2">
        <v>8200</v>
      </c>
      <c r="J29" s="1"/>
      <c r="K29" s="1"/>
    </row>
    <row r="30" spans="8:12" x14ac:dyDescent="0.3">
      <c r="H30" s="2" t="s">
        <v>44</v>
      </c>
      <c r="I30" s="2">
        <f>3700+1600</f>
        <v>5300</v>
      </c>
      <c r="J30" s="1"/>
      <c r="K30" s="1"/>
    </row>
    <row r="31" spans="8:12" x14ac:dyDescent="0.3">
      <c r="H31" s="2" t="s">
        <v>45</v>
      </c>
      <c r="I31" s="2">
        <f>I30/2</f>
        <v>2650</v>
      </c>
      <c r="J31" s="1"/>
      <c r="K31" s="1"/>
    </row>
    <row r="32" spans="8:12" x14ac:dyDescent="0.3">
      <c r="H32" s="2" t="s">
        <v>52</v>
      </c>
      <c r="I32" s="2">
        <f>I5-10800</f>
        <v>5800</v>
      </c>
      <c r="J32" s="1"/>
      <c r="K32" s="1"/>
    </row>
    <row r="33" spans="2:11" x14ac:dyDescent="0.3">
      <c r="H33" s="2" t="s">
        <v>55</v>
      </c>
      <c r="I33" s="2">
        <v>-1500</v>
      </c>
      <c r="J33" s="1"/>
      <c r="K33" s="1"/>
    </row>
    <row r="34" spans="2:11" x14ac:dyDescent="0.3">
      <c r="H34" s="2" t="s">
        <v>56</v>
      </c>
      <c r="I34" s="2">
        <f>6200-250</f>
        <v>5950</v>
      </c>
      <c r="J34" s="1"/>
      <c r="K34" s="1"/>
    </row>
    <row r="35" spans="2:11" x14ac:dyDescent="0.3">
      <c r="H35" s="2" t="s">
        <v>57</v>
      </c>
      <c r="I35" s="2">
        <f>I34-I33</f>
        <v>7450</v>
      </c>
      <c r="J35" s="1"/>
      <c r="K35" s="1"/>
    </row>
    <row r="36" spans="2:11" x14ac:dyDescent="0.3">
      <c r="H36" s="2" t="s">
        <v>58</v>
      </c>
      <c r="I36" s="2">
        <v>6200</v>
      </c>
      <c r="J36" s="1"/>
      <c r="K36" s="1"/>
    </row>
    <row r="37" spans="2:11" x14ac:dyDescent="0.3">
      <c r="H37" s="2" t="s">
        <v>59</v>
      </c>
      <c r="I37" s="2">
        <v>2500</v>
      </c>
      <c r="J37" s="1"/>
      <c r="K37" s="1"/>
    </row>
    <row r="38" spans="2:11" x14ac:dyDescent="0.3">
      <c r="H38" s="2" t="s">
        <v>60</v>
      </c>
      <c r="I38" s="2">
        <f>I36-I37</f>
        <v>3700</v>
      </c>
      <c r="J38" s="1"/>
      <c r="K38" s="1"/>
    </row>
    <row r="39" spans="2:11" x14ac:dyDescent="0.3">
      <c r="H39" s="2" t="s">
        <v>61</v>
      </c>
      <c r="I39" s="2">
        <f>I38*2</f>
        <v>7400</v>
      </c>
      <c r="J39" s="1"/>
      <c r="K39" s="1"/>
    </row>
    <row r="40" spans="2:11" x14ac:dyDescent="0.3">
      <c r="H40" s="2" t="s">
        <v>62</v>
      </c>
      <c r="I40" s="2">
        <f>I36-3700/2</f>
        <v>4350</v>
      </c>
      <c r="J40" s="1"/>
      <c r="K40" s="1"/>
    </row>
    <row r="41" spans="2:11" x14ac:dyDescent="0.3">
      <c r="H41" s="2" t="s">
        <v>63</v>
      </c>
      <c r="I41" s="2">
        <v>-2800</v>
      </c>
      <c r="J41" s="1"/>
      <c r="K41" s="1"/>
    </row>
    <row r="42" spans="2:11" x14ac:dyDescent="0.3">
      <c r="H42" s="2" t="s">
        <v>64</v>
      </c>
      <c r="I42" s="2">
        <f>I40-I41</f>
        <v>7150</v>
      </c>
      <c r="J42" s="1"/>
      <c r="K42" s="1"/>
    </row>
    <row r="43" spans="2:11" x14ac:dyDescent="0.3">
      <c r="H43" s="2" t="s">
        <v>67</v>
      </c>
      <c r="I43" s="2">
        <f>-8200-(7400-3200)</f>
        <v>-12400</v>
      </c>
      <c r="J43" s="1"/>
      <c r="K43" s="1"/>
    </row>
    <row r="44" spans="2:11" x14ac:dyDescent="0.3">
      <c r="B44" s="1">
        <v>18</v>
      </c>
      <c r="C44" s="1">
        <v>-8200.0002000000004</v>
      </c>
      <c r="D44" s="1">
        <v>-2800</v>
      </c>
      <c r="E44" s="1">
        <v>5189.9997999999996</v>
      </c>
      <c r="H44" s="2" t="s">
        <v>66</v>
      </c>
      <c r="I44" s="4">
        <f>-ROUNDUP(5800-I23*(7400-3700),0)</f>
        <v>-4926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79F5-D439-4C69-9F29-0C8783523C32}">
  <dimension ref="A1:G152"/>
  <sheetViews>
    <sheetView topLeftCell="A13" zoomScale="220" zoomScaleNormal="220" workbookViewId="0">
      <selection activeCell="A13" sqref="A13"/>
    </sheetView>
  </sheetViews>
  <sheetFormatPr defaultRowHeight="14.4" x14ac:dyDescent="0.3"/>
  <cols>
    <col min="1" max="1" width="47.33203125" customWidth="1"/>
    <col min="2" max="2" width="9.88671875" customWidth="1"/>
    <col min="3" max="3" width="18.33203125" customWidth="1"/>
  </cols>
  <sheetData>
    <row r="1" spans="1:2" x14ac:dyDescent="0.3">
      <c r="A1" s="6" t="s">
        <v>87</v>
      </c>
    </row>
    <row r="2" spans="1:2" x14ac:dyDescent="0.3">
      <c r="A2" t="s">
        <v>75</v>
      </c>
      <c r="B2" s="1">
        <v>11100</v>
      </c>
    </row>
    <row r="3" spans="1:2" x14ac:dyDescent="0.3">
      <c r="A3" t="s">
        <v>76</v>
      </c>
      <c r="B3" s="1">
        <v>2100</v>
      </c>
    </row>
    <row r="4" spans="1:2" x14ac:dyDescent="0.3">
      <c r="A4" t="s">
        <v>77</v>
      </c>
      <c r="B4" s="1">
        <v>600</v>
      </c>
    </row>
    <row r="5" spans="1:2" x14ac:dyDescent="0.3">
      <c r="A5" t="s">
        <v>78</v>
      </c>
      <c r="B5" s="1">
        <v>1200</v>
      </c>
    </row>
    <row r="6" spans="1:2" x14ac:dyDescent="0.3">
      <c r="A6" t="s">
        <v>79</v>
      </c>
      <c r="B6" s="1">
        <f>B3+B4+B5</f>
        <v>3900</v>
      </c>
    </row>
    <row r="7" spans="1:2" x14ac:dyDescent="0.3">
      <c r="A7" t="s">
        <v>80</v>
      </c>
      <c r="B7" s="1">
        <v>5050</v>
      </c>
    </row>
    <row r="8" spans="1:2" x14ac:dyDescent="0.3">
      <c r="B8" s="1"/>
    </row>
    <row r="9" spans="1:2" x14ac:dyDescent="0.3">
      <c r="A9" s="6" t="s">
        <v>88</v>
      </c>
    </row>
    <row r="10" spans="1:2" x14ac:dyDescent="0.3">
      <c r="A10" t="s">
        <v>81</v>
      </c>
      <c r="B10" s="1">
        <v>6000</v>
      </c>
    </row>
    <row r="11" spans="1:2" x14ac:dyDescent="0.3">
      <c r="A11" t="s">
        <v>82</v>
      </c>
      <c r="B11" s="1">
        <v>6000</v>
      </c>
    </row>
    <row r="12" spans="1:2" x14ac:dyDescent="0.3">
      <c r="A12" t="s">
        <v>83</v>
      </c>
      <c r="B12" s="1">
        <v>2150</v>
      </c>
    </row>
    <row r="13" spans="1:2" x14ac:dyDescent="0.3">
      <c r="A13" t="s">
        <v>84</v>
      </c>
      <c r="B13" s="1">
        <v>500</v>
      </c>
    </row>
    <row r="14" spans="1:2" x14ac:dyDescent="0.3">
      <c r="A14" t="s">
        <v>85</v>
      </c>
      <c r="B14" s="1">
        <f>(B10/2)+B12+B13</f>
        <v>5650</v>
      </c>
    </row>
    <row r="15" spans="1:2" x14ac:dyDescent="0.3">
      <c r="A15" s="10" t="s">
        <v>86</v>
      </c>
      <c r="B15" s="7">
        <f>B14*2</f>
        <v>11300</v>
      </c>
    </row>
    <row r="16" spans="1:2" x14ac:dyDescent="0.3">
      <c r="A16" t="s">
        <v>89</v>
      </c>
      <c r="B16" s="1">
        <v>2</v>
      </c>
    </row>
    <row r="17" spans="1:5" x14ac:dyDescent="0.3">
      <c r="A17" t="s">
        <v>90</v>
      </c>
      <c r="B17" s="1">
        <v>1500</v>
      </c>
    </row>
    <row r="18" spans="1:5" x14ac:dyDescent="0.3">
      <c r="A18" t="s">
        <v>91</v>
      </c>
      <c r="B18" s="1">
        <v>800</v>
      </c>
    </row>
    <row r="19" spans="1:5" x14ac:dyDescent="0.3">
      <c r="A19" t="s">
        <v>92</v>
      </c>
      <c r="B19" s="1">
        <v>700</v>
      </c>
    </row>
    <row r="20" spans="1:5" x14ac:dyDescent="0.3">
      <c r="A20" t="s">
        <v>93</v>
      </c>
      <c r="B20" s="8">
        <f>(2*B18)+(B16-1)*B19+B16*B17</f>
        <v>5300</v>
      </c>
    </row>
    <row r="21" spans="1:5" x14ac:dyDescent="0.3">
      <c r="A21" s="6" t="s">
        <v>94</v>
      </c>
    </row>
    <row r="22" spans="1:5" x14ac:dyDescent="0.3">
      <c r="A22" t="s">
        <v>95</v>
      </c>
      <c r="B22" s="1">
        <v>900</v>
      </c>
    </row>
    <row r="23" spans="1:5" x14ac:dyDescent="0.3">
      <c r="A23" t="s">
        <v>96</v>
      </c>
      <c r="B23" s="1">
        <v>3</v>
      </c>
    </row>
    <row r="24" spans="1:5" x14ac:dyDescent="0.3">
      <c r="A24" s="10" t="s">
        <v>37</v>
      </c>
      <c r="B24" s="8">
        <f>B22*B23</f>
        <v>2700</v>
      </c>
      <c r="E24" s="1">
        <v>16650</v>
      </c>
    </row>
    <row r="25" spans="1:5" x14ac:dyDescent="0.3">
      <c r="E25" s="1">
        <v>16650</v>
      </c>
    </row>
    <row r="26" spans="1:5" x14ac:dyDescent="0.3">
      <c r="A26" s="6" t="s">
        <v>97</v>
      </c>
      <c r="E26" s="1">
        <v>10000</v>
      </c>
    </row>
    <row r="27" spans="1:5" x14ac:dyDescent="0.3">
      <c r="A27" t="s">
        <v>98</v>
      </c>
      <c r="E27" s="1">
        <f>SUM(E24:E26)</f>
        <v>43300</v>
      </c>
    </row>
    <row r="28" spans="1:5" x14ac:dyDescent="0.3">
      <c r="A28" t="s">
        <v>99</v>
      </c>
      <c r="B28" s="1">
        <f>E35</f>
        <v>20600</v>
      </c>
      <c r="E28" s="1">
        <f>16150-1200</f>
        <v>14950</v>
      </c>
    </row>
    <row r="29" spans="1:5" x14ac:dyDescent="0.3">
      <c r="A29" t="s">
        <v>100</v>
      </c>
      <c r="B29" s="1">
        <f>B15/2</f>
        <v>5650</v>
      </c>
    </row>
    <row r="30" spans="1:5" x14ac:dyDescent="0.3">
      <c r="A30" t="s">
        <v>69</v>
      </c>
      <c r="B30" s="1">
        <f>B28-B29</f>
        <v>14950</v>
      </c>
      <c r="E30" s="1">
        <f>B15/2</f>
        <v>5650</v>
      </c>
    </row>
    <row r="31" spans="1:5" x14ac:dyDescent="0.3">
      <c r="A31" t="s">
        <v>135</v>
      </c>
      <c r="B31" s="1">
        <f>B20-2*B18</f>
        <v>3700</v>
      </c>
      <c r="E31" s="1">
        <v>2700</v>
      </c>
    </row>
    <row r="32" spans="1:5" x14ac:dyDescent="0.3">
      <c r="A32" t="s">
        <v>101</v>
      </c>
      <c r="B32" s="1">
        <v>11000</v>
      </c>
      <c r="E32" s="1">
        <v>12250</v>
      </c>
    </row>
    <row r="33" spans="1:7" x14ac:dyDescent="0.3">
      <c r="A33" t="s">
        <v>33</v>
      </c>
      <c r="B33" s="1">
        <f>B32-B31</f>
        <v>7300</v>
      </c>
      <c r="E33" s="1">
        <v>1200</v>
      </c>
    </row>
    <row r="34" spans="1:7" x14ac:dyDescent="0.3">
      <c r="A34" t="s">
        <v>102</v>
      </c>
      <c r="B34" s="1">
        <f>B33/2</f>
        <v>3650</v>
      </c>
      <c r="E34" s="1">
        <f>SUM(E30:E33)</f>
        <v>21800</v>
      </c>
      <c r="F34" s="1">
        <v>21650</v>
      </c>
      <c r="G34" s="1">
        <f>E34-F34</f>
        <v>150</v>
      </c>
    </row>
    <row r="35" spans="1:7" x14ac:dyDescent="0.3">
      <c r="A35" t="s">
        <v>103</v>
      </c>
      <c r="B35">
        <f>B34/B30</f>
        <v>0.24414715719063546</v>
      </c>
      <c r="C35">
        <f>DEGREES(ATAN(B35))</f>
        <v>13.720194304217065</v>
      </c>
      <c r="E35" s="1">
        <f>E34-E33</f>
        <v>20600</v>
      </c>
      <c r="F35">
        <f>F34-1200</f>
        <v>20450</v>
      </c>
    </row>
    <row r="36" spans="1:7" x14ac:dyDescent="0.3">
      <c r="E36" s="1">
        <v>12250</v>
      </c>
    </row>
    <row r="37" spans="1:7" x14ac:dyDescent="0.3">
      <c r="A37" s="6" t="s">
        <v>104</v>
      </c>
      <c r="E37" s="1">
        <v>2700</v>
      </c>
    </row>
    <row r="38" spans="1:7" x14ac:dyDescent="0.3">
      <c r="A38" t="s">
        <v>105</v>
      </c>
      <c r="B38" s="1">
        <v>5500</v>
      </c>
      <c r="E38" s="1">
        <f>E36+E37</f>
        <v>14950</v>
      </c>
    </row>
    <row r="39" spans="1:7" x14ac:dyDescent="0.3">
      <c r="A39" t="s">
        <v>106</v>
      </c>
      <c r="B39" s="1">
        <v>2500</v>
      </c>
    </row>
    <row r="40" spans="1:7" x14ac:dyDescent="0.3">
      <c r="A40" t="s">
        <v>107</v>
      </c>
      <c r="B40" s="1">
        <f>B38-B39</f>
        <v>3000</v>
      </c>
    </row>
    <row r="41" spans="1:7" x14ac:dyDescent="0.3">
      <c r="A41" t="s">
        <v>108</v>
      </c>
      <c r="B41" s="1">
        <v>2</v>
      </c>
    </row>
    <row r="42" spans="1:7" x14ac:dyDescent="0.3">
      <c r="A42" t="s">
        <v>109</v>
      </c>
      <c r="B42" s="1">
        <f>B40*B41</f>
        <v>6000</v>
      </c>
    </row>
    <row r="43" spans="1:7" x14ac:dyDescent="0.3">
      <c r="A43" t="s">
        <v>110</v>
      </c>
      <c r="B43" s="1">
        <f>B15/2</f>
        <v>5650</v>
      </c>
    </row>
    <row r="44" spans="1:7" x14ac:dyDescent="0.3">
      <c r="A44" s="9" t="s">
        <v>111</v>
      </c>
      <c r="B44" s="8">
        <f>B43+B42</f>
        <v>11650</v>
      </c>
    </row>
    <row r="46" spans="1:7" x14ac:dyDescent="0.3">
      <c r="A46" s="6" t="s">
        <v>112</v>
      </c>
    </row>
    <row r="47" spans="1:7" x14ac:dyDescent="0.3">
      <c r="A47" t="s">
        <v>113</v>
      </c>
      <c r="B47" s="1">
        <f>B15</f>
        <v>11300</v>
      </c>
    </row>
    <row r="48" spans="1:7" x14ac:dyDescent="0.3">
      <c r="A48" t="s">
        <v>37</v>
      </c>
      <c r="B48" s="1">
        <f>B24</f>
        <v>2700</v>
      </c>
    </row>
    <row r="49" spans="1:2" x14ac:dyDescent="0.3">
      <c r="A49" t="s">
        <v>114</v>
      </c>
      <c r="B49" s="1">
        <v>12250</v>
      </c>
    </row>
    <row r="50" spans="1:2" x14ac:dyDescent="0.3">
      <c r="A50" t="s">
        <v>115</v>
      </c>
      <c r="B50" s="1">
        <v>1200</v>
      </c>
    </row>
    <row r="51" spans="1:2" x14ac:dyDescent="0.3">
      <c r="A51" s="10" t="s">
        <v>116</v>
      </c>
      <c r="B51" s="7">
        <f>B47+2*B48+2*B49+2*B50</f>
        <v>43600</v>
      </c>
    </row>
    <row r="52" spans="1:2" x14ac:dyDescent="0.3">
      <c r="A52" s="12"/>
      <c r="B52" s="13"/>
    </row>
    <row r="53" spans="1:2" x14ac:dyDescent="0.3">
      <c r="A53" s="6" t="s">
        <v>130</v>
      </c>
      <c r="B53" s="1"/>
    </row>
    <row r="54" spans="1:2" x14ac:dyDescent="0.3">
      <c r="A54" t="s">
        <v>131</v>
      </c>
      <c r="B54" s="1">
        <v>11000</v>
      </c>
    </row>
    <row r="55" spans="1:2" x14ac:dyDescent="0.3">
      <c r="A55" t="s">
        <v>132</v>
      </c>
      <c r="B55" s="1">
        <f>B2</f>
        <v>11100</v>
      </c>
    </row>
    <row r="56" spans="1:2" x14ac:dyDescent="0.3">
      <c r="A56" t="s">
        <v>133</v>
      </c>
      <c r="B56" s="1">
        <f>B54+B55*2</f>
        <v>33200</v>
      </c>
    </row>
    <row r="57" spans="1:2" x14ac:dyDescent="0.3">
      <c r="A57" s="10" t="s">
        <v>134</v>
      </c>
      <c r="B57" s="7">
        <f>B56/2</f>
        <v>16600</v>
      </c>
    </row>
    <row r="58" spans="1:2" x14ac:dyDescent="0.3">
      <c r="A58" s="12"/>
      <c r="B58" s="13"/>
    </row>
    <row r="59" spans="1:2" x14ac:dyDescent="0.3">
      <c r="A59" t="s">
        <v>136</v>
      </c>
      <c r="B59" s="1"/>
    </row>
    <row r="60" spans="1:2" x14ac:dyDescent="0.3">
      <c r="A60" t="s">
        <v>137</v>
      </c>
      <c r="B60" s="1">
        <f>C35</f>
        <v>13.720194304217065</v>
      </c>
    </row>
    <row r="61" spans="1:2" x14ac:dyDescent="0.3">
      <c r="A61" t="s">
        <v>144</v>
      </c>
      <c r="B61" s="1">
        <f>RADIANS(B60)</f>
        <v>0.23946256462196031</v>
      </c>
    </row>
    <row r="62" spans="1:2" x14ac:dyDescent="0.3">
      <c r="A62" t="s">
        <v>138</v>
      </c>
      <c r="B62" s="1">
        <v>11000</v>
      </c>
    </row>
    <row r="63" spans="1:2" x14ac:dyDescent="0.3">
      <c r="A63" t="s">
        <v>142</v>
      </c>
      <c r="B63" s="1">
        <f>B62/2</f>
        <v>5500</v>
      </c>
    </row>
    <row r="64" spans="1:2" x14ac:dyDescent="0.3">
      <c r="A64" t="s">
        <v>146</v>
      </c>
      <c r="B64" s="1">
        <v>600</v>
      </c>
    </row>
    <row r="65" spans="1:2" x14ac:dyDescent="0.3">
      <c r="A65" t="s">
        <v>147</v>
      </c>
      <c r="B65" s="1">
        <f>ROUNDUP(B64/COS(B61),0)</f>
        <v>618</v>
      </c>
    </row>
    <row r="66" spans="1:2" x14ac:dyDescent="0.3">
      <c r="A66" t="s">
        <v>139</v>
      </c>
      <c r="B66" s="1">
        <f>B28</f>
        <v>20600</v>
      </c>
    </row>
    <row r="67" spans="1:2" x14ac:dyDescent="0.3">
      <c r="A67" t="s">
        <v>140</v>
      </c>
      <c r="B67" s="1">
        <f>B51/2-B5-B4-B3</f>
        <v>17900</v>
      </c>
    </row>
    <row r="68" spans="1:2" x14ac:dyDescent="0.3">
      <c r="A68" t="s">
        <v>141</v>
      </c>
      <c r="B68" s="1">
        <f>B66-B67</f>
        <v>2700</v>
      </c>
    </row>
    <row r="69" spans="1:2" x14ac:dyDescent="0.3">
      <c r="A69" t="s">
        <v>143</v>
      </c>
      <c r="B69" s="1">
        <f>ROUNDUP(B68*TAN(B61),0)</f>
        <v>660</v>
      </c>
    </row>
    <row r="70" spans="1:2" x14ac:dyDescent="0.3">
      <c r="A70" s="10" t="s">
        <v>145</v>
      </c>
      <c r="B70" s="7">
        <f>B63-B69+B65</f>
        <v>5458</v>
      </c>
    </row>
    <row r="71" spans="1:2" x14ac:dyDescent="0.3">
      <c r="A71" t="s">
        <v>150</v>
      </c>
      <c r="B71" s="1">
        <f>B44</f>
        <v>11650</v>
      </c>
    </row>
    <row r="72" spans="1:2" x14ac:dyDescent="0.3">
      <c r="A72" t="s">
        <v>151</v>
      </c>
      <c r="B72" s="1">
        <f>B66-B71</f>
        <v>8950</v>
      </c>
    </row>
    <row r="73" spans="1:2" x14ac:dyDescent="0.3">
      <c r="A73" t="s">
        <v>152</v>
      </c>
      <c r="B73" s="1">
        <f>ROUND(B72*TAN(B61),0)</f>
        <v>2185</v>
      </c>
    </row>
    <row r="74" spans="1:2" x14ac:dyDescent="0.3">
      <c r="A74" s="10" t="s">
        <v>153</v>
      </c>
      <c r="B74" s="7">
        <f>B63-B73+B65</f>
        <v>3933</v>
      </c>
    </row>
    <row r="75" spans="1:2" x14ac:dyDescent="0.3">
      <c r="A75" t="s">
        <v>154</v>
      </c>
      <c r="B75" s="1">
        <f>B29+B24</f>
        <v>8350</v>
      </c>
    </row>
    <row r="76" spans="1:2" x14ac:dyDescent="0.3">
      <c r="A76" t="s">
        <v>151</v>
      </c>
      <c r="B76" s="1">
        <f>B66-B75</f>
        <v>12250</v>
      </c>
    </row>
    <row r="77" spans="1:2" x14ac:dyDescent="0.3">
      <c r="A77" t="s">
        <v>152</v>
      </c>
      <c r="B77" s="1">
        <f>ROUNDUP(B76*TAN(B61),0)</f>
        <v>2991</v>
      </c>
    </row>
    <row r="78" spans="1:2" x14ac:dyDescent="0.3">
      <c r="A78" s="10" t="s">
        <v>155</v>
      </c>
      <c r="B78" s="8">
        <f>B63-B77+B65</f>
        <v>3127</v>
      </c>
    </row>
    <row r="79" spans="1:2" x14ac:dyDescent="0.3">
      <c r="A79" t="s">
        <v>156</v>
      </c>
      <c r="B79" s="14">
        <f>B29</f>
        <v>5650</v>
      </c>
    </row>
    <row r="80" spans="1:2" x14ac:dyDescent="0.3">
      <c r="A80" t="s">
        <v>151</v>
      </c>
      <c r="B80" s="15">
        <f>B66-B79</f>
        <v>14950</v>
      </c>
    </row>
    <row r="81" spans="1:3" x14ac:dyDescent="0.3">
      <c r="A81" t="s">
        <v>152</v>
      </c>
      <c r="B81" s="1">
        <f>ROUNDUP(B80*TAN(B61),0)</f>
        <v>3650</v>
      </c>
    </row>
    <row r="82" spans="1:3" x14ac:dyDescent="0.3">
      <c r="A82" s="10" t="s">
        <v>157</v>
      </c>
      <c r="B82" s="8">
        <f>B63-B81+B65</f>
        <v>2468</v>
      </c>
    </row>
    <row r="83" spans="1:3" x14ac:dyDescent="0.3">
      <c r="B83" s="1"/>
    </row>
    <row r="84" spans="1:3" x14ac:dyDescent="0.3">
      <c r="B84" s="1"/>
    </row>
    <row r="85" spans="1:3" x14ac:dyDescent="0.3">
      <c r="B85" s="1"/>
    </row>
    <row r="86" spans="1:3" x14ac:dyDescent="0.3">
      <c r="A86" s="12"/>
      <c r="B86" s="13"/>
    </row>
    <row r="87" spans="1:3" x14ac:dyDescent="0.3">
      <c r="A87" s="12"/>
      <c r="B87" s="13"/>
    </row>
    <row r="88" spans="1:3" x14ac:dyDescent="0.3">
      <c r="A88" s="4" t="s">
        <v>117</v>
      </c>
      <c r="B88" s="2">
        <f>B51/2</f>
        <v>21800</v>
      </c>
    </row>
    <row r="89" spans="1:3" x14ac:dyDescent="0.3">
      <c r="A89" s="4" t="s">
        <v>118</v>
      </c>
      <c r="B89" s="2">
        <f>B88-B5-B4/2</f>
        <v>20300</v>
      </c>
    </row>
    <row r="90" spans="1:3" x14ac:dyDescent="0.3">
      <c r="A90" s="4" t="s">
        <v>119</v>
      </c>
      <c r="B90" s="2">
        <f>B88-B5-B4-B3</f>
        <v>17900</v>
      </c>
    </row>
    <row r="91" spans="1:3" x14ac:dyDescent="0.3">
      <c r="A91" s="4" t="s">
        <v>120</v>
      </c>
      <c r="B91" s="2">
        <f>B44</f>
        <v>11650</v>
      </c>
    </row>
    <row r="92" spans="1:3" x14ac:dyDescent="0.3">
      <c r="A92" s="4" t="s">
        <v>121</v>
      </c>
      <c r="B92" s="2">
        <f>B29+B24</f>
        <v>8350</v>
      </c>
    </row>
    <row r="93" spans="1:3" x14ac:dyDescent="0.3">
      <c r="A93" s="4" t="s">
        <v>122</v>
      </c>
      <c r="B93" s="2">
        <f>B29</f>
        <v>5650</v>
      </c>
    </row>
    <row r="94" spans="1:3" x14ac:dyDescent="0.3">
      <c r="A94" s="4" t="s">
        <v>123</v>
      </c>
      <c r="B94" s="2">
        <v>3000</v>
      </c>
    </row>
    <row r="96" spans="1:3" x14ac:dyDescent="0.3">
      <c r="A96" s="4" t="s">
        <v>124</v>
      </c>
      <c r="B96" s="2">
        <f>B57</f>
        <v>16600</v>
      </c>
      <c r="C96" t="s">
        <v>149</v>
      </c>
    </row>
    <row r="97" spans="1:3" x14ac:dyDescent="0.3">
      <c r="A97" s="4" t="s">
        <v>125</v>
      </c>
      <c r="B97" s="2">
        <f>B96-B2</f>
        <v>5500</v>
      </c>
      <c r="C97" t="s">
        <v>148</v>
      </c>
    </row>
    <row r="98" spans="1:3" x14ac:dyDescent="0.3">
      <c r="A98" s="4" t="s">
        <v>126</v>
      </c>
      <c r="B98" s="2">
        <v>5458</v>
      </c>
      <c r="C98" t="s">
        <v>149</v>
      </c>
    </row>
    <row r="99" spans="1:3" x14ac:dyDescent="0.3">
      <c r="A99" s="4" t="s">
        <v>127</v>
      </c>
      <c r="B99" s="2">
        <f>B74</f>
        <v>3933</v>
      </c>
      <c r="C99" t="s">
        <v>149</v>
      </c>
    </row>
    <row r="100" spans="1:3" x14ac:dyDescent="0.3">
      <c r="A100" s="4" t="s">
        <v>128</v>
      </c>
      <c r="B100" s="2">
        <f>B78</f>
        <v>3127</v>
      </c>
      <c r="C100" t="s">
        <v>149</v>
      </c>
    </row>
    <row r="101" spans="1:3" x14ac:dyDescent="0.3">
      <c r="A101" s="4" t="s">
        <v>129</v>
      </c>
      <c r="B101" s="2">
        <f>B82</f>
        <v>2468</v>
      </c>
      <c r="C101" t="s">
        <v>149</v>
      </c>
    </row>
    <row r="102" spans="1:3" x14ac:dyDescent="0.3">
      <c r="A102" s="4" t="s">
        <v>158</v>
      </c>
      <c r="B102" s="2">
        <f>-B101</f>
        <v>-2468</v>
      </c>
      <c r="C102" t="s">
        <v>149</v>
      </c>
    </row>
    <row r="103" spans="1:3" x14ac:dyDescent="0.3">
      <c r="A103" s="4" t="s">
        <v>159</v>
      </c>
      <c r="B103" s="2">
        <f>-B100</f>
        <v>-3127</v>
      </c>
      <c r="C103" t="s">
        <v>149</v>
      </c>
    </row>
    <row r="104" spans="1:3" x14ac:dyDescent="0.3">
      <c r="A104" s="4" t="s">
        <v>160</v>
      </c>
      <c r="B104" s="2">
        <f>-B99</f>
        <v>-3933</v>
      </c>
      <c r="C104" t="s">
        <v>149</v>
      </c>
    </row>
    <row r="105" spans="1:3" x14ac:dyDescent="0.3">
      <c r="A105" s="4" t="s">
        <v>161</v>
      </c>
      <c r="B105" s="2">
        <f>-B98</f>
        <v>-5458</v>
      </c>
      <c r="C105" t="s">
        <v>149</v>
      </c>
    </row>
    <row r="106" spans="1:3" x14ac:dyDescent="0.3">
      <c r="A106" s="4" t="s">
        <v>162</v>
      </c>
      <c r="B106" s="2">
        <f>-B97</f>
        <v>-5500</v>
      </c>
      <c r="C106" t="s">
        <v>148</v>
      </c>
    </row>
    <row r="107" spans="1:3" x14ac:dyDescent="0.3">
      <c r="A107" s="4" t="s">
        <v>163</v>
      </c>
      <c r="B107" s="2">
        <f>-B96</f>
        <v>-16600</v>
      </c>
      <c r="C107" t="s">
        <v>149</v>
      </c>
    </row>
    <row r="110" spans="1:3" x14ac:dyDescent="0.3">
      <c r="A110" t="s">
        <v>173</v>
      </c>
      <c r="B110" s="1">
        <v>-2800</v>
      </c>
    </row>
    <row r="111" spans="1:3" x14ac:dyDescent="0.3">
      <c r="A111" t="s">
        <v>174</v>
      </c>
      <c r="B111" s="1">
        <v>2500</v>
      </c>
    </row>
    <row r="112" spans="1:3" x14ac:dyDescent="0.3">
      <c r="A112" t="s">
        <v>175</v>
      </c>
      <c r="B112" s="1">
        <f>B111-B110</f>
        <v>5300</v>
      </c>
    </row>
    <row r="114" spans="1:3" x14ac:dyDescent="0.3">
      <c r="A114" t="s">
        <v>177</v>
      </c>
    </row>
    <row r="116" spans="1:3" x14ac:dyDescent="0.3">
      <c r="A116" t="s">
        <v>178</v>
      </c>
    </row>
    <row r="117" spans="1:3" x14ac:dyDescent="0.3">
      <c r="A117" s="11" t="s">
        <v>179</v>
      </c>
      <c r="B117" s="1">
        <f>B90</f>
        <v>17900</v>
      </c>
    </row>
    <row r="118" spans="1:3" x14ac:dyDescent="0.3">
      <c r="A118" s="11" t="s">
        <v>180</v>
      </c>
      <c r="B118" s="1">
        <f>B98</f>
        <v>5458</v>
      </c>
    </row>
    <row r="119" spans="1:3" x14ac:dyDescent="0.3">
      <c r="A119" s="11" t="s">
        <v>181</v>
      </c>
      <c r="B119" s="1">
        <v>600</v>
      </c>
    </row>
    <row r="120" spans="1:3" x14ac:dyDescent="0.3">
      <c r="A120" s="11" t="s">
        <v>182</v>
      </c>
      <c r="B120" s="1">
        <f>B119/2</f>
        <v>300</v>
      </c>
    </row>
    <row r="121" spans="1:3" x14ac:dyDescent="0.3">
      <c r="A121" s="11" t="s">
        <v>183</v>
      </c>
      <c r="B121">
        <f>B61</f>
        <v>0.23946256462196031</v>
      </c>
      <c r="C121" s="1">
        <f>DEGREES(B121)</f>
        <v>13.720194304217065</v>
      </c>
    </row>
    <row r="122" spans="1:3" x14ac:dyDescent="0.3">
      <c r="A122" s="11" t="s">
        <v>184</v>
      </c>
      <c r="B122" s="1">
        <f>ROUNDUP(B120*SIN(B121),0)</f>
        <v>72</v>
      </c>
    </row>
    <row r="123" spans="1:3" x14ac:dyDescent="0.3">
      <c r="A123" s="11" t="s">
        <v>185</v>
      </c>
      <c r="B123" s="1">
        <f>-ROUNDUP(B120*COS(B121),0)</f>
        <v>-292</v>
      </c>
    </row>
    <row r="124" spans="1:3" x14ac:dyDescent="0.3">
      <c r="A124" s="11" t="s">
        <v>192</v>
      </c>
    </row>
    <row r="125" spans="1:3" x14ac:dyDescent="0.3">
      <c r="A125" s="11" t="s">
        <v>186</v>
      </c>
      <c r="B125" s="1">
        <f>B117+B122</f>
        <v>17972</v>
      </c>
    </row>
    <row r="126" spans="1:3" x14ac:dyDescent="0.3">
      <c r="A126" s="11" t="s">
        <v>187</v>
      </c>
      <c r="B126" s="1">
        <f>B118+B123</f>
        <v>5166</v>
      </c>
    </row>
    <row r="128" spans="1:3" x14ac:dyDescent="0.3">
      <c r="A128" s="11" t="s">
        <v>191</v>
      </c>
    </row>
    <row r="129" spans="1:2" x14ac:dyDescent="0.3">
      <c r="A129" s="11" t="s">
        <v>179</v>
      </c>
      <c r="B129" s="1">
        <f>B91</f>
        <v>11650</v>
      </c>
    </row>
    <row r="130" spans="1:2" x14ac:dyDescent="0.3">
      <c r="A130" s="11" t="s">
        <v>180</v>
      </c>
      <c r="B130" s="1">
        <f>B99</f>
        <v>3933</v>
      </c>
    </row>
    <row r="131" spans="1:2" x14ac:dyDescent="0.3">
      <c r="A131" s="11" t="s">
        <v>193</v>
      </c>
      <c r="B131" s="1"/>
    </row>
    <row r="132" spans="1:2" x14ac:dyDescent="0.3">
      <c r="A132" s="11" t="s">
        <v>186</v>
      </c>
      <c r="B132" s="1">
        <f>B129+B122</f>
        <v>11722</v>
      </c>
    </row>
    <row r="133" spans="1:2" x14ac:dyDescent="0.3">
      <c r="A133" s="11" t="s">
        <v>187</v>
      </c>
      <c r="B133" s="1">
        <f>B130+B123</f>
        <v>3641</v>
      </c>
    </row>
    <row r="135" spans="1:2" x14ac:dyDescent="0.3">
      <c r="A135" s="11" t="s">
        <v>195</v>
      </c>
    </row>
    <row r="136" spans="1:2" x14ac:dyDescent="0.3">
      <c r="A136" s="11" t="s">
        <v>179</v>
      </c>
      <c r="B136" s="1">
        <f>B92</f>
        <v>8350</v>
      </c>
    </row>
    <row r="137" spans="1:2" x14ac:dyDescent="0.3">
      <c r="A137" s="11" t="s">
        <v>180</v>
      </c>
      <c r="B137" s="1">
        <f>B100</f>
        <v>3127</v>
      </c>
    </row>
    <row r="138" spans="1:2" x14ac:dyDescent="0.3">
      <c r="A138" s="11" t="s">
        <v>205</v>
      </c>
    </row>
    <row r="139" spans="1:2" x14ac:dyDescent="0.3">
      <c r="A139" s="11" t="s">
        <v>186</v>
      </c>
      <c r="B139" s="1">
        <f>B136+B122</f>
        <v>8422</v>
      </c>
    </row>
    <row r="140" spans="1:2" x14ac:dyDescent="0.3">
      <c r="A140" s="11" t="s">
        <v>187</v>
      </c>
      <c r="B140" s="1">
        <f>B137+B123</f>
        <v>2835</v>
      </c>
    </row>
    <row r="141" spans="1:2" x14ac:dyDescent="0.3">
      <c r="A141" s="11" t="s">
        <v>200</v>
      </c>
      <c r="B141" s="1">
        <v>5500</v>
      </c>
    </row>
    <row r="142" spans="1:2" x14ac:dyDescent="0.3">
      <c r="A142" s="11" t="s">
        <v>37</v>
      </c>
      <c r="B142" s="1">
        <v>2700</v>
      </c>
    </row>
    <row r="143" spans="1:2" x14ac:dyDescent="0.3">
      <c r="A143" s="11" t="s">
        <v>201</v>
      </c>
      <c r="B143" s="1">
        <v>2</v>
      </c>
    </row>
    <row r="144" spans="1:2" x14ac:dyDescent="0.3">
      <c r="A144" s="11" t="s">
        <v>202</v>
      </c>
      <c r="B144" s="1">
        <f>B142/B143</f>
        <v>1350</v>
      </c>
    </row>
    <row r="145" spans="1:2" x14ac:dyDescent="0.3">
      <c r="A145" s="11" t="s">
        <v>203</v>
      </c>
      <c r="B145" s="1">
        <f>B141-B144</f>
        <v>4150</v>
      </c>
    </row>
    <row r="147" spans="1:2" x14ac:dyDescent="0.3">
      <c r="A147" s="11" t="s">
        <v>204</v>
      </c>
    </row>
    <row r="148" spans="1:2" x14ac:dyDescent="0.3">
      <c r="A148" s="11" t="s">
        <v>179</v>
      </c>
      <c r="B148" s="1">
        <f>B93</f>
        <v>5650</v>
      </c>
    </row>
    <row r="149" spans="1:2" x14ac:dyDescent="0.3">
      <c r="A149" s="11" t="s">
        <v>180</v>
      </c>
      <c r="B149" s="1">
        <f>B101</f>
        <v>2468</v>
      </c>
    </row>
    <row r="150" spans="1:2" x14ac:dyDescent="0.3">
      <c r="A150" s="11" t="s">
        <v>206</v>
      </c>
    </row>
    <row r="151" spans="1:2" x14ac:dyDescent="0.3">
      <c r="A151" s="11" t="s">
        <v>186</v>
      </c>
      <c r="B151" s="1">
        <f>B148+B122</f>
        <v>5722</v>
      </c>
    </row>
    <row r="152" spans="1:2" x14ac:dyDescent="0.3">
      <c r="A152" s="11" t="s">
        <v>187</v>
      </c>
      <c r="B152" s="1">
        <f>B149+B123</f>
        <v>2176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mks_corrected</vt:lpstr>
      <vt:lpstr>Sheet2</vt:lpstr>
      <vt:lpstr>Sheet1</vt:lpstr>
      <vt:lpstr>mks</vt:lpstr>
      <vt:lpstr>fps</vt:lpstr>
      <vt:lpstr>Calculation</vt:lpstr>
      <vt:lpstr>Grid_Calcualtion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2023-07-22T00:33:34Z</dcterms:modified>
</cp:coreProperties>
</file>