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Xen Jakaria\Regulator_Drafting_programme\"/>
    </mc:Choice>
  </mc:AlternateContent>
  <bookViews>
    <workbookView xWindow="0" yWindow="0" windowWidth="20496" windowHeight="8136" tabRatio="637" firstSheet="9" activeTab="12"/>
  </bookViews>
  <sheets>
    <sheet name="Лист1" sheetId="1" r:id="rId1"/>
    <sheet name="Sheet1" sheetId="2" r:id="rId2"/>
    <sheet name="Basin Input" sheetId="3" r:id="rId3"/>
    <sheet name="structure_name" sheetId="4" r:id="rId4"/>
    <sheet name="Return_wall_data" sheetId="5" r:id="rId5"/>
    <sheet name="Return_wall_data_MKS" sheetId="6" r:id="rId6"/>
    <sheet name="Wing_Wall_Data" sheetId="7" r:id="rId7"/>
    <sheet name="Foundation_Pressure_Calcualtion" sheetId="8" r:id="rId8"/>
    <sheet name="Structural_Design_Parameter" sheetId="9" r:id="rId9"/>
    <sheet name="Basic_Parameter" sheetId="10" r:id="rId10"/>
    <sheet name="Flexure_Design" sheetId="11" r:id="rId11"/>
    <sheet name="Regulator_plan" sheetId="12" r:id="rId12"/>
    <sheet name="reinforcement_data" sheetId="13" r:id="rId13"/>
    <sheet name="reinforcement_design_result" sheetId="14" r:id="rId14"/>
  </sheets>
  <definedNames>
    <definedName name="_xlnm.Print_Area" localSheetId="11">Regulator_plan!$A$1:$E$27</definedName>
  </definedNames>
  <calcPr calcId="162913"/>
</workbook>
</file>

<file path=xl/calcChain.xml><?xml version="1.0" encoding="utf-8"?>
<calcChain xmlns="http://schemas.openxmlformats.org/spreadsheetml/2006/main"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P2" i="11"/>
  <c r="Q2" i="11" s="1"/>
  <c r="O2" i="11"/>
  <c r="J2" i="11"/>
  <c r="D5" i="10"/>
  <c r="C13" i="9"/>
  <c r="C11" i="9"/>
  <c r="C12" i="9" s="1"/>
  <c r="C17" i="9" s="1"/>
  <c r="C6" i="9"/>
  <c r="C5" i="9"/>
  <c r="C14" i="9" s="1"/>
  <c r="C16" i="9" s="1"/>
  <c r="C16" i="8"/>
  <c r="C5" i="8"/>
  <c r="C6" i="8" s="1"/>
  <c r="C8" i="8" s="1"/>
  <c r="C10" i="8" s="1"/>
  <c r="C12" i="8" s="1"/>
  <c r="C11" i="7"/>
  <c r="C10" i="7"/>
  <c r="C9" i="7"/>
  <c r="C10" i="5"/>
  <c r="F2" i="5"/>
  <c r="C18" i="9" l="1"/>
  <c r="C19" i="9" s="1"/>
  <c r="C7" i="9"/>
  <c r="C8" i="9"/>
  <c r="C9" i="9"/>
  <c r="C20" i="9" l="1"/>
</calcChain>
</file>

<file path=xl/sharedStrings.xml><?xml version="1.0" encoding="utf-8"?>
<sst xmlns="http://schemas.openxmlformats.org/spreadsheetml/2006/main" count="892" uniqueCount="291">
  <si>
    <t>Q</t>
  </si>
  <si>
    <t>Bc</t>
  </si>
  <si>
    <t>Flare_Angle</t>
  </si>
  <si>
    <t>glacis_drop</t>
  </si>
  <si>
    <t>structure_name</t>
  </si>
  <si>
    <t>Chadnimukha_2V_DFR</t>
  </si>
  <si>
    <t>parameters</t>
  </si>
  <si>
    <t>unit</t>
  </si>
  <si>
    <t>values</t>
  </si>
  <si>
    <t>Remarks</t>
  </si>
  <si>
    <t>Top of Appron</t>
  </si>
  <si>
    <t>feet-pwd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</si>
  <si>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</si>
  <si>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</si>
  <si>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</si>
  <si>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</si>
  <si>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</si>
  <si>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</si>
  <si>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</si>
  <si>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</si>
  <si>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</si>
  <si>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</si>
  <si>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</si>
  <si>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</si>
  <si>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</si>
  <si>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</si>
  <si>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feet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</si>
  <si>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</si>
  <si>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</si>
  <si>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</si>
  <si>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</si>
  <si>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</si>
  <si>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</si>
  <si>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</si>
  <si>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</si>
  <si>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</si>
  <si>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</si>
  <si>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</si>
  <si>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</si>
  <si>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</si>
  <si>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</si>
  <si>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</si>
  <si>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</si>
  <si>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</si>
  <si>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</si>
  <si>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</si>
  <si>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Embankment Crest Level</t>
  </si>
  <si>
    <t>feet-PWD</t>
  </si>
  <si>
    <t>Invert Level</t>
  </si>
  <si>
    <t>Glacis Drop</t>
  </si>
  <si>
    <t>Glacis Level</t>
  </si>
  <si>
    <t>Maximum Probable Soil Height</t>
  </si>
  <si>
    <t>Unit Weight of Soil</t>
  </si>
  <si>
    <t>pcf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</si>
  <si>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</si>
  <si>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</si>
  <si>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</si>
  <si>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</si>
  <si>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</si>
  <si>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</si>
  <si>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</si>
  <si>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</si>
  <si>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</si>
  <si>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</si>
  <si>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</si>
  <si>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</si>
  <si>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</si>
  <si>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</si>
  <si>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</si>
  <si>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</si>
  <si>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</si>
  <si>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</si>
  <si>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</si>
  <si>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</si>
  <si>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</si>
  <si>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</si>
  <si>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</si>
  <si>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</si>
  <si>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</si>
  <si>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</si>
  <si>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</si>
  <si>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</si>
  <si>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</si>
  <si>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</si>
  <si>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</si>
  <si>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</si>
  <si>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</si>
  <si>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</si>
  <si>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</si>
  <si>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</si>
  <si>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</si>
  <si>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</si>
  <si>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</si>
  <si>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</si>
  <si>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</si>
  <si>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</si>
  <si>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</si>
  <si>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</si>
  <si>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</si>
  <si>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Basin Area</t>
  </si>
  <si>
    <t>sq mile</t>
  </si>
  <si>
    <t>Avg_GL</t>
  </si>
  <si>
    <t>Highest Water Level ,RS</t>
  </si>
  <si>
    <t>Lowest Water Level,RS</t>
  </si>
  <si>
    <t>Moonsoon Lowest Water Level</t>
  </si>
  <si>
    <t>Embankment Top Width</t>
  </si>
  <si>
    <t>C/S Slope (1:N)</t>
  </si>
  <si>
    <t>R/S Slope</t>
  </si>
  <si>
    <t>Discharge/sq mile</t>
  </si>
  <si>
    <t>cfs/sqmile</t>
  </si>
  <si>
    <t>No Vent</t>
  </si>
  <si>
    <t>Vent Width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</si>
  <si>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</si>
  <si>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</si>
  <si>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</si>
  <si>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</si>
  <si>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</si>
  <si>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</si>
  <si>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</si>
  <si>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</si>
  <si>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</si>
  <si>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</si>
  <si>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</si>
  <si>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</si>
  <si>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</si>
  <si>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</si>
  <si>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</si>
  <si>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</si>
  <si>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</si>
  <si>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</si>
  <si>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</si>
  <si>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</si>
  <si>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friction Angle of fill soil</t>
  </si>
  <si>
    <t>surcharge height</t>
  </si>
  <si>
    <t>return wall level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</si>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</sst>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220" zoomScaleNormal="220" workbookViewId="0">
      <selection activeCell="C16" sqref="C16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6</v>
      </c>
      <c r="B1" s="3" t="s">
        <v>7</v>
      </c>
      <c r="C1" s="3" t="s">
        <v>8</v>
      </c>
      <c r="D1" s="3"/>
    </row>
    <row r="2" spans="1:9" ht="15" customHeight="1" x14ac:dyDescent="0.3">
      <c r="A2" s="11" t="s">
        <v>99</v>
      </c>
      <c r="B2" s="3" t="s">
        <v>100</v>
      </c>
      <c r="C2" s="3">
        <v>4.18</v>
      </c>
      <c r="D2" s="3"/>
    </row>
    <row r="3" spans="1:9" ht="15" customHeight="1" x14ac:dyDescent="0.3">
      <c r="A3" s="11" t="s">
        <v>101</v>
      </c>
      <c r="B3" s="3" t="s">
        <v>47</v>
      </c>
      <c r="C3" s="3">
        <v>4.92</v>
      </c>
      <c r="D3" s="3"/>
    </row>
    <row r="4" spans="1:9" ht="15" customHeight="1" x14ac:dyDescent="0.3">
      <c r="A4" s="11" t="s">
        <v>102</v>
      </c>
      <c r="B4" s="3" t="s">
        <v>47</v>
      </c>
      <c r="C4" s="3">
        <v>12.956</v>
      </c>
      <c r="D4" s="3"/>
      <c r="I4" s="1"/>
    </row>
    <row r="5" spans="1:9" ht="15" customHeight="1" x14ac:dyDescent="0.3">
      <c r="A5" s="11" t="s">
        <v>103</v>
      </c>
      <c r="B5" s="3" t="s">
        <v>47</v>
      </c>
      <c r="C5" s="3">
        <v>-4.92</v>
      </c>
      <c r="D5" s="3">
        <f>C4-C11</f>
        <v>17.875999999999998</v>
      </c>
      <c r="I5" s="1"/>
    </row>
    <row r="6" spans="1:9" ht="15" customHeight="1" x14ac:dyDescent="0.3">
      <c r="A6" s="11" t="s">
        <v>104</v>
      </c>
      <c r="B6" s="3" t="s">
        <v>47</v>
      </c>
      <c r="C6" s="3">
        <v>-4.5919999999999996</v>
      </c>
      <c r="D6" s="3"/>
      <c r="I6" s="1"/>
    </row>
    <row r="7" spans="1:9" ht="15" customHeight="1" x14ac:dyDescent="0.3">
      <c r="A7" s="11" t="s">
        <v>46</v>
      </c>
      <c r="B7" s="3" t="s">
        <v>47</v>
      </c>
      <c r="C7" s="6">
        <v>18.04</v>
      </c>
      <c r="D7" s="3"/>
      <c r="I7" s="1"/>
    </row>
    <row r="8" spans="1:9" ht="15" customHeight="1" x14ac:dyDescent="0.3">
      <c r="A8" s="11" t="s">
        <v>105</v>
      </c>
      <c r="B8" s="3" t="s">
        <v>47</v>
      </c>
      <c r="C8" s="3">
        <v>19.68</v>
      </c>
      <c r="D8" s="3"/>
      <c r="I8" s="1"/>
    </row>
    <row r="9" spans="1:9" ht="15" customHeight="1" x14ac:dyDescent="0.3">
      <c r="A9" s="11" t="s">
        <v>106</v>
      </c>
      <c r="B9" s="3"/>
      <c r="C9" s="3">
        <v>2</v>
      </c>
      <c r="D9" s="3"/>
    </row>
    <row r="10" spans="1:9" ht="15" customHeight="1" x14ac:dyDescent="0.3">
      <c r="A10" s="11" t="s">
        <v>107</v>
      </c>
      <c r="B10" s="3"/>
      <c r="C10" s="3">
        <v>3</v>
      </c>
      <c r="D10" s="3"/>
    </row>
    <row r="11" spans="1:9" ht="15" customHeight="1" x14ac:dyDescent="0.3">
      <c r="A11" s="11" t="s">
        <v>48</v>
      </c>
      <c r="B11" s="3" t="s">
        <v>47</v>
      </c>
      <c r="C11" s="6">
        <v>-4.92</v>
      </c>
      <c r="D11" s="3"/>
    </row>
    <row r="12" spans="1:9" ht="15" customHeight="1" x14ac:dyDescent="0.3">
      <c r="A12" s="11" t="s">
        <v>108</v>
      </c>
      <c r="B12" s="3" t="s">
        <v>109</v>
      </c>
      <c r="C12" s="3">
        <v>54</v>
      </c>
      <c r="D12" s="3"/>
    </row>
    <row r="13" spans="1:9" ht="15" customHeight="1" x14ac:dyDescent="0.3">
      <c r="A13" s="11" t="s">
        <v>110</v>
      </c>
      <c r="B13" s="3"/>
      <c r="C13" s="3">
        <v>3</v>
      </c>
      <c r="D13" s="3"/>
    </row>
    <row r="14" spans="1:9" ht="15" customHeight="1" x14ac:dyDescent="0.3">
      <c r="A14" s="11" t="s">
        <v>111</v>
      </c>
      <c r="B14" s="3" t="s">
        <v>26</v>
      </c>
      <c r="C14" s="3">
        <v>5</v>
      </c>
      <c r="D14" s="3"/>
    </row>
    <row r="15" spans="1:9" x14ac:dyDescent="0.3">
      <c r="A15" s="11" t="s">
        <v>112</v>
      </c>
      <c r="B15" s="3" t="s">
        <v>26</v>
      </c>
      <c r="C15" s="3">
        <v>6</v>
      </c>
      <c r="D15" s="3"/>
    </row>
    <row r="16" spans="1:9" x14ac:dyDescent="0.3">
      <c r="A16" s="11" t="s">
        <v>113</v>
      </c>
      <c r="B16" s="3" t="s">
        <v>114</v>
      </c>
      <c r="C16" s="3">
        <v>15</v>
      </c>
      <c r="D16" s="3"/>
    </row>
    <row r="17" spans="1:4" x14ac:dyDescent="0.3">
      <c r="A17" s="11" t="s">
        <v>115</v>
      </c>
      <c r="B17" s="3" t="s">
        <v>114</v>
      </c>
      <c r="C17" s="3">
        <v>18</v>
      </c>
      <c r="D17" s="3"/>
    </row>
    <row r="18" spans="1:4" x14ac:dyDescent="0.3">
      <c r="A18" s="11" t="s">
        <v>116</v>
      </c>
      <c r="B18" s="3" t="s">
        <v>117</v>
      </c>
      <c r="C18" s="3">
        <v>8</v>
      </c>
      <c r="D18" s="3"/>
    </row>
    <row r="19" spans="1:4" x14ac:dyDescent="0.3">
      <c r="A19" s="11" t="s">
        <v>118</v>
      </c>
      <c r="B19" s="3" t="s">
        <v>117</v>
      </c>
      <c r="C19" s="3">
        <v>12</v>
      </c>
      <c r="D19" s="3"/>
    </row>
    <row r="20" spans="1:4" x14ac:dyDescent="0.3">
      <c r="A20" s="11" t="s">
        <v>119</v>
      </c>
      <c r="B20" s="3" t="s">
        <v>26</v>
      </c>
      <c r="C20" s="3">
        <v>3</v>
      </c>
      <c r="D20" s="3"/>
    </row>
    <row r="21" spans="1:4" x14ac:dyDescent="0.3">
      <c r="A21" s="11" t="s">
        <v>120</v>
      </c>
      <c r="B21" s="3" t="s">
        <v>26</v>
      </c>
      <c r="C21" s="3">
        <v>4</v>
      </c>
      <c r="D21" s="3"/>
    </row>
    <row r="22" spans="1:4" x14ac:dyDescent="0.3">
      <c r="A22" s="11" t="s">
        <v>121</v>
      </c>
      <c r="B22" s="3" t="s">
        <v>26</v>
      </c>
      <c r="C22" s="3">
        <v>34</v>
      </c>
      <c r="D22" s="3"/>
    </row>
    <row r="23" spans="1:4" x14ac:dyDescent="0.3">
      <c r="A23" s="11" t="s">
        <v>122</v>
      </c>
      <c r="B23" s="3" t="s">
        <v>123</v>
      </c>
      <c r="C23" s="3">
        <v>9.84</v>
      </c>
      <c r="D23" s="3"/>
    </row>
    <row r="24" spans="1:4" x14ac:dyDescent="0.3">
      <c r="A24" s="11" t="s">
        <v>124</v>
      </c>
      <c r="B24" s="3" t="s">
        <v>125</v>
      </c>
      <c r="C24" s="3">
        <v>21.32</v>
      </c>
      <c r="D24" s="3"/>
    </row>
    <row r="25" spans="1:4" x14ac:dyDescent="0.3">
      <c r="A25" s="11" t="s">
        <v>126</v>
      </c>
      <c r="B25" s="11"/>
      <c r="C25" s="3">
        <v>0.4</v>
      </c>
      <c r="D25" s="3"/>
    </row>
    <row r="26" spans="1:4" x14ac:dyDescent="0.3">
      <c r="A26" s="11" t="s">
        <v>127</v>
      </c>
      <c r="B26" s="3" t="s">
        <v>26</v>
      </c>
      <c r="C26" s="3">
        <v>17.876000000000001</v>
      </c>
      <c r="D26" s="3"/>
    </row>
    <row r="27" spans="1:4" x14ac:dyDescent="0.3">
      <c r="A27" s="11" t="s">
        <v>128</v>
      </c>
      <c r="B27" s="11"/>
      <c r="C27" s="3">
        <v>0.14299999999999999</v>
      </c>
      <c r="D27" s="3"/>
    </row>
    <row r="28" spans="1:4" x14ac:dyDescent="0.3">
      <c r="A28" s="11" t="s">
        <v>129</v>
      </c>
      <c r="B28" s="3" t="s">
        <v>26</v>
      </c>
      <c r="C28" s="3">
        <v>3.28</v>
      </c>
      <c r="D28" s="3"/>
    </row>
    <row r="29" spans="1:4" x14ac:dyDescent="0.3">
      <c r="A29" s="11" t="s">
        <v>130</v>
      </c>
      <c r="B29" s="3" t="s">
        <v>114</v>
      </c>
      <c r="C29" s="3">
        <v>20</v>
      </c>
      <c r="D29" s="3"/>
    </row>
    <row r="30" spans="1:4" x14ac:dyDescent="0.3">
      <c r="A30" s="11" t="s">
        <v>131</v>
      </c>
      <c r="B30" s="3" t="s">
        <v>53</v>
      </c>
      <c r="C30" s="3">
        <v>120</v>
      </c>
      <c r="D30" s="3"/>
    </row>
    <row r="31" spans="1:4" x14ac:dyDescent="0.3">
      <c r="A31" s="11" t="s">
        <v>132</v>
      </c>
      <c r="B31" s="3" t="s">
        <v>117</v>
      </c>
      <c r="C31" s="3">
        <v>20</v>
      </c>
      <c r="D31" s="3"/>
    </row>
    <row r="32" spans="1:4" x14ac:dyDescent="0.3">
      <c r="A32" s="11" t="s">
        <v>133</v>
      </c>
      <c r="B32" s="3" t="s">
        <v>26</v>
      </c>
      <c r="C32" s="6">
        <v>11.5</v>
      </c>
      <c r="D32" s="3"/>
    </row>
    <row r="33" spans="1:4" x14ac:dyDescent="0.3">
      <c r="A33" s="11" t="s">
        <v>134</v>
      </c>
      <c r="B33" s="3" t="s">
        <v>11</v>
      </c>
      <c r="C33" s="3">
        <v>12.956</v>
      </c>
      <c r="D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97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D3" sqref="D3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48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2.5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65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5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68</v>
      </c>
      <c r="C10" s="3">
        <v>1.5</v>
      </c>
      <c r="D10" s="3" t="s">
        <v>111</v>
      </c>
      <c r="E10" s="1">
        <v>8</v>
      </c>
    </row>
    <row r="11" spans="1:5" x14ac:dyDescent="0.3">
      <c r="A11" s="3" t="s">
        <v>180</v>
      </c>
      <c r="B11" s="3" t="s">
        <v>68</v>
      </c>
      <c r="C11" s="3">
        <v>1.8</v>
      </c>
      <c r="D11" s="3" t="s">
        <v>112</v>
      </c>
      <c r="E11" s="1">
        <v>9</v>
      </c>
    </row>
    <row r="12" spans="1:5" x14ac:dyDescent="0.3">
      <c r="A12" s="3" t="s">
        <v>181</v>
      </c>
      <c r="B12" s="3" t="s">
        <v>68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68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68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68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68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68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68</v>
      </c>
      <c r="C20" s="3">
        <v>0.9</v>
      </c>
      <c r="D20" s="5" t="s">
        <v>49</v>
      </c>
      <c r="E20" s="1">
        <v>18</v>
      </c>
    </row>
    <row r="21" spans="1:5" x14ac:dyDescent="0.3">
      <c r="A21" s="3" t="s">
        <v>198</v>
      </c>
      <c r="B21" s="3" t="s">
        <v>68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117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68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68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68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68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130" zoomScaleNormal="130" workbookViewId="0">
      <selection activeCell="F5" sqref="F5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83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3" t="s">
        <v>250</v>
      </c>
      <c r="B18" s="3" t="s">
        <v>251</v>
      </c>
      <c r="C18" s="3" t="s">
        <v>252</v>
      </c>
      <c r="D18" s="19" t="s">
        <v>227</v>
      </c>
      <c r="E18" s="3">
        <v>0</v>
      </c>
      <c r="F18" s="3">
        <v>0</v>
      </c>
      <c r="G18" s="3">
        <v>0</v>
      </c>
      <c r="H18" s="3">
        <v>3000</v>
      </c>
      <c r="I18" s="3">
        <v>60000</v>
      </c>
      <c r="J18" s="3">
        <v>12</v>
      </c>
      <c r="K18" s="3">
        <v>16</v>
      </c>
      <c r="L18" s="3">
        <v>3.5</v>
      </c>
      <c r="M18" s="20" t="s">
        <v>228</v>
      </c>
    </row>
    <row r="19" spans="1:13" ht="15" customHeight="1" x14ac:dyDescent="0.3">
      <c r="A19" s="3" t="s">
        <v>250</v>
      </c>
      <c r="B19" s="3" t="s">
        <v>251</v>
      </c>
      <c r="C19" s="3" t="s">
        <v>253</v>
      </c>
      <c r="D19" s="19" t="s">
        <v>227</v>
      </c>
      <c r="E19" s="3">
        <v>0</v>
      </c>
      <c r="F19" s="3">
        <v>0</v>
      </c>
      <c r="G19" s="3">
        <v>0</v>
      </c>
      <c r="H19" s="3">
        <v>3000</v>
      </c>
      <c r="I19" s="3">
        <v>60000</v>
      </c>
      <c r="J19" s="3">
        <v>12</v>
      </c>
      <c r="K19" s="3">
        <v>16</v>
      </c>
      <c r="L19" s="3">
        <v>3.5</v>
      </c>
      <c r="M19" s="20" t="s">
        <v>228</v>
      </c>
    </row>
    <row r="20" spans="1:13" ht="15" customHeight="1" x14ac:dyDescent="0.3">
      <c r="A20" s="3" t="s">
        <v>250</v>
      </c>
      <c r="B20" s="3" t="s">
        <v>251</v>
      </c>
      <c r="C20" s="3" t="s">
        <v>254</v>
      </c>
      <c r="D20" s="19" t="s">
        <v>227</v>
      </c>
      <c r="E20" s="3">
        <v>0</v>
      </c>
      <c r="F20" s="3">
        <v>0</v>
      </c>
      <c r="G20" s="3">
        <v>0</v>
      </c>
      <c r="H20" s="3">
        <v>3000</v>
      </c>
      <c r="I20" s="3">
        <v>60000</v>
      </c>
      <c r="J20" s="3">
        <v>12</v>
      </c>
      <c r="K20" s="3">
        <v>16</v>
      </c>
      <c r="L20" s="3">
        <v>3.5</v>
      </c>
      <c r="M20" s="20" t="s">
        <v>228</v>
      </c>
    </row>
    <row r="21" spans="1:13" ht="15" customHeight="1" x14ac:dyDescent="0.3">
      <c r="A21" s="3" t="s">
        <v>250</v>
      </c>
      <c r="B21" s="3" t="s">
        <v>251</v>
      </c>
      <c r="C21" s="3" t="s">
        <v>255</v>
      </c>
      <c r="D21" s="19" t="s">
        <v>227</v>
      </c>
      <c r="E21" s="3">
        <v>0</v>
      </c>
      <c r="F21" s="3">
        <v>0</v>
      </c>
      <c r="G21" s="3">
        <v>0</v>
      </c>
      <c r="H21" s="3">
        <v>3000</v>
      </c>
      <c r="I21" s="3">
        <v>60000</v>
      </c>
      <c r="J21" s="3">
        <v>12</v>
      </c>
      <c r="K21" s="3">
        <v>16</v>
      </c>
      <c r="L21" s="3">
        <v>3.5</v>
      </c>
      <c r="M21" s="20" t="s">
        <v>228</v>
      </c>
    </row>
    <row r="22" spans="1:13" ht="15" customHeight="1" x14ac:dyDescent="0.3">
      <c r="A22" s="3" t="s">
        <v>250</v>
      </c>
      <c r="B22" s="3" t="s">
        <v>251</v>
      </c>
      <c r="C22" s="3" t="s">
        <v>256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257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258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3" t="s">
        <v>259</v>
      </c>
      <c r="B25" s="3" t="s">
        <v>260</v>
      </c>
      <c r="C25" s="3" t="s">
        <v>261</v>
      </c>
      <c r="D25" s="19" t="s">
        <v>227</v>
      </c>
      <c r="E25" s="3">
        <v>0</v>
      </c>
      <c r="F25" s="3">
        <v>0</v>
      </c>
      <c r="G25" s="3">
        <v>0</v>
      </c>
      <c r="H25" s="3">
        <v>3000</v>
      </c>
      <c r="I25" s="3">
        <v>60000</v>
      </c>
      <c r="J25" s="3">
        <v>12</v>
      </c>
      <c r="K25" s="3">
        <v>16</v>
      </c>
      <c r="L25" s="3">
        <v>3.5</v>
      </c>
      <c r="M25" s="20" t="s">
        <v>228</v>
      </c>
    </row>
    <row r="26" spans="1:13" ht="15" customHeight="1" x14ac:dyDescent="0.3">
      <c r="A26" s="3" t="s">
        <v>259</v>
      </c>
      <c r="B26" s="3" t="s">
        <v>260</v>
      </c>
      <c r="C26" s="3" t="s">
        <v>262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259</v>
      </c>
      <c r="B27" s="3" t="s">
        <v>260</v>
      </c>
      <c r="C27" s="3" t="s">
        <v>263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259</v>
      </c>
      <c r="B28" s="3" t="s">
        <v>260</v>
      </c>
      <c r="C28" s="3" t="s">
        <v>264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259</v>
      </c>
      <c r="B29" s="3" t="s">
        <v>260</v>
      </c>
      <c r="C29" s="3" t="s">
        <v>265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259</v>
      </c>
      <c r="B30" s="3" t="s">
        <v>260</v>
      </c>
      <c r="C30" s="3" t="s">
        <v>266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259</v>
      </c>
      <c r="B31" s="3" t="s">
        <v>260</v>
      </c>
      <c r="C31" s="3" t="s">
        <v>267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268</v>
      </c>
      <c r="B32" s="3" t="s">
        <v>269</v>
      </c>
      <c r="C32" s="3" t="s">
        <v>270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268</v>
      </c>
      <c r="B33" s="3" t="s">
        <v>269</v>
      </c>
      <c r="C33" s="3" t="s">
        <v>271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268</v>
      </c>
      <c r="B34" s="3" t="s">
        <v>269</v>
      </c>
      <c r="C34" s="3" t="s">
        <v>272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268</v>
      </c>
      <c r="B35" s="3" t="s">
        <v>269</v>
      </c>
      <c r="C35" s="3" t="s">
        <v>273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268</v>
      </c>
      <c r="B36" s="3" t="s">
        <v>269</v>
      </c>
      <c r="C36" s="3" t="s">
        <v>274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268</v>
      </c>
      <c r="B37" s="3" t="s">
        <v>269</v>
      </c>
      <c r="C37" s="3" t="s">
        <v>275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268</v>
      </c>
      <c r="B38" s="3" t="s">
        <v>269</v>
      </c>
      <c r="C38" s="3" t="s">
        <v>276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115" zoomScaleNormal="115" workbookViewId="0">
      <selection activeCell="F13" sqref="F13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83</v>
      </c>
      <c r="J1" s="3" t="s">
        <v>220</v>
      </c>
      <c r="K1" s="3" t="s">
        <v>221</v>
      </c>
      <c r="L1" s="3" t="s">
        <v>222</v>
      </c>
      <c r="M1" s="3" t="s">
        <v>277</v>
      </c>
      <c r="N1" t="s">
        <v>278</v>
      </c>
      <c r="O1" t="s">
        <v>223</v>
      </c>
      <c r="P1" t="s">
        <v>279</v>
      </c>
      <c r="Q1" s="1" t="s">
        <v>280</v>
      </c>
      <c r="R1" s="1" t="s">
        <v>281</v>
      </c>
      <c r="S1" s="1" t="s">
        <v>282</v>
      </c>
      <c r="T1" s="1" t="s">
        <v>283</v>
      </c>
      <c r="U1" t="s">
        <v>284</v>
      </c>
      <c r="V1" t="s">
        <v>285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/>
      <c r="G2" s="3"/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286</v>
      </c>
      <c r="R2" s="1">
        <v>0.20571428571428571</v>
      </c>
      <c r="S2" s="1">
        <v>3.5</v>
      </c>
      <c r="T2" s="1" t="s">
        <v>287</v>
      </c>
      <c r="U2" s="1">
        <v>85</v>
      </c>
      <c r="V2" t="s">
        <v>288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16400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289</v>
      </c>
      <c r="R3" s="1">
        <v>0.27428571428571419</v>
      </c>
      <c r="S3" s="1">
        <v>3.5</v>
      </c>
      <c r="T3" s="1" t="s">
        <v>287</v>
      </c>
      <c r="U3" s="1">
        <v>85</v>
      </c>
      <c r="V3" t="s">
        <v>288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290</v>
      </c>
      <c r="R4" s="1">
        <v>0.41142857142857142</v>
      </c>
      <c r="S4" s="1">
        <v>3.5</v>
      </c>
      <c r="T4" s="1" t="s">
        <v>287</v>
      </c>
      <c r="U4" s="1">
        <v>85</v>
      </c>
      <c r="V4" t="s">
        <v>288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290</v>
      </c>
      <c r="R5" s="1">
        <v>0.41142857142857142</v>
      </c>
      <c r="S5" s="1">
        <v>3.5</v>
      </c>
      <c r="T5" s="1" t="s">
        <v>287</v>
      </c>
      <c r="U5" s="1">
        <v>85</v>
      </c>
      <c r="V5" t="s">
        <v>288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290</v>
      </c>
      <c r="R6" s="1">
        <v>0.41142857142857142</v>
      </c>
      <c r="S6" s="1">
        <v>3.5</v>
      </c>
      <c r="T6" s="1" t="s">
        <v>287</v>
      </c>
      <c r="U6" s="1">
        <v>85</v>
      </c>
      <c r="V6" t="s">
        <v>288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290</v>
      </c>
      <c r="R7" s="1">
        <v>0.41142857142857142</v>
      </c>
      <c r="S7" s="1">
        <v>3.5</v>
      </c>
      <c r="T7" s="1" t="s">
        <v>287</v>
      </c>
      <c r="U7" s="1">
        <v>85</v>
      </c>
      <c r="V7" t="s">
        <v>288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290</v>
      </c>
      <c r="R8" s="1">
        <v>0.41142857142857142</v>
      </c>
      <c r="S8" s="1">
        <v>3.5</v>
      </c>
      <c r="T8" s="1" t="s">
        <v>287</v>
      </c>
      <c r="U8" s="1">
        <v>85</v>
      </c>
      <c r="V8" t="s">
        <v>288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290</v>
      </c>
      <c r="R9" s="1">
        <v>0.41142857142857142</v>
      </c>
      <c r="S9" s="1">
        <v>3.5</v>
      </c>
      <c r="T9" s="1" t="s">
        <v>287</v>
      </c>
      <c r="U9" s="1">
        <v>85</v>
      </c>
      <c r="V9" t="s">
        <v>288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290</v>
      </c>
      <c r="R10" s="1">
        <v>0.41142857142857142</v>
      </c>
      <c r="S10" s="1">
        <v>3.5</v>
      </c>
      <c r="T10" s="1" t="s">
        <v>287</v>
      </c>
      <c r="U10" s="1">
        <v>85</v>
      </c>
      <c r="V10" t="s">
        <v>288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290</v>
      </c>
      <c r="R11" s="1">
        <v>0.41142857142857142</v>
      </c>
      <c r="S11" s="1">
        <v>3.5</v>
      </c>
      <c r="T11" s="1" t="s">
        <v>287</v>
      </c>
      <c r="U11" s="1">
        <v>85</v>
      </c>
      <c r="V11" t="s">
        <v>288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290</v>
      </c>
      <c r="R12" s="1">
        <v>0.41142857142857142</v>
      </c>
      <c r="S12" s="1">
        <v>3.5</v>
      </c>
      <c r="T12" s="1" t="s">
        <v>287</v>
      </c>
      <c r="U12" s="1">
        <v>85</v>
      </c>
      <c r="V12" t="s">
        <v>288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290</v>
      </c>
      <c r="R13" s="1">
        <v>0.41142857142857142</v>
      </c>
      <c r="S13" s="1">
        <v>3.5</v>
      </c>
      <c r="T13" s="1" t="s">
        <v>287</v>
      </c>
      <c r="U13" s="1">
        <v>85</v>
      </c>
      <c r="V13" t="s">
        <v>288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290</v>
      </c>
      <c r="R14" s="1">
        <v>0.41142857142857142</v>
      </c>
      <c r="S14" s="1">
        <v>3.5</v>
      </c>
      <c r="T14" s="1" t="s">
        <v>287</v>
      </c>
      <c r="U14" s="1">
        <v>85</v>
      </c>
      <c r="V14" t="s">
        <v>288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290</v>
      </c>
      <c r="R15" s="1">
        <v>0.41142857142857142</v>
      </c>
      <c r="S15" s="1">
        <v>3.5</v>
      </c>
      <c r="T15" s="1" t="s">
        <v>287</v>
      </c>
      <c r="U15" s="1">
        <v>85</v>
      </c>
      <c r="V15" t="s">
        <v>288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290</v>
      </c>
      <c r="R16" s="1">
        <v>0.41142857142857142</v>
      </c>
      <c r="S16" s="1">
        <v>3.5</v>
      </c>
      <c r="T16" s="1" t="s">
        <v>287</v>
      </c>
      <c r="U16" s="1">
        <v>85</v>
      </c>
      <c r="V16" t="s">
        <v>288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290</v>
      </c>
      <c r="R17" s="1">
        <v>0.41142857142857142</v>
      </c>
      <c r="S17" s="1">
        <v>3.5</v>
      </c>
      <c r="T17" s="1" t="s">
        <v>287</v>
      </c>
      <c r="U17" s="1">
        <v>85</v>
      </c>
      <c r="V17" t="s">
        <v>288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227</v>
      </c>
      <c r="E18" s="3">
        <v>0</v>
      </c>
      <c r="F18" s="3">
        <v>0</v>
      </c>
      <c r="G18" s="3">
        <v>0</v>
      </c>
      <c r="H18" s="3">
        <v>3000</v>
      </c>
      <c r="I18" s="3">
        <v>60000</v>
      </c>
      <c r="J18" s="3">
        <v>12</v>
      </c>
      <c r="K18" s="3">
        <v>16</v>
      </c>
      <c r="L18" s="3">
        <v>3.5</v>
      </c>
      <c r="M18" s="20">
        <v>16</v>
      </c>
      <c r="N18" s="1">
        <v>400</v>
      </c>
      <c r="O18" s="1" t="s">
        <v>228</v>
      </c>
      <c r="P18">
        <v>4</v>
      </c>
      <c r="Q18" s="1" t="s">
        <v>290</v>
      </c>
      <c r="R18" s="1">
        <v>0.41142857142857142</v>
      </c>
      <c r="S18" s="1">
        <v>3.5</v>
      </c>
      <c r="T18" s="1" t="s">
        <v>287</v>
      </c>
      <c r="U18" s="1">
        <v>85</v>
      </c>
      <c r="V18" t="s">
        <v>288</v>
      </c>
    </row>
    <row r="19" spans="1:22" ht="15" customHeight="1" x14ac:dyDescent="0.3">
      <c r="A19" s="3" t="s">
        <v>250</v>
      </c>
      <c r="B19" s="3" t="s">
        <v>251</v>
      </c>
      <c r="C19" s="3" t="s">
        <v>253</v>
      </c>
      <c r="D19" s="19" t="s">
        <v>227</v>
      </c>
      <c r="E19" s="3">
        <v>0</v>
      </c>
      <c r="F19" s="3">
        <v>0</v>
      </c>
      <c r="G19" s="3">
        <v>0</v>
      </c>
      <c r="H19" s="3">
        <v>3000</v>
      </c>
      <c r="I19" s="3">
        <v>60000</v>
      </c>
      <c r="J19" s="3">
        <v>12</v>
      </c>
      <c r="K19" s="3">
        <v>16</v>
      </c>
      <c r="L19" s="3">
        <v>3.5</v>
      </c>
      <c r="M19" s="20">
        <v>16</v>
      </c>
      <c r="N19" s="1">
        <v>400</v>
      </c>
      <c r="O19" s="1" t="s">
        <v>228</v>
      </c>
      <c r="P19">
        <v>4</v>
      </c>
      <c r="Q19" s="1" t="s">
        <v>290</v>
      </c>
      <c r="R19" s="1">
        <v>0.41142857142857142</v>
      </c>
      <c r="S19" s="1">
        <v>3.5</v>
      </c>
      <c r="T19" s="1" t="s">
        <v>287</v>
      </c>
      <c r="U19" s="1">
        <v>85</v>
      </c>
      <c r="V19" t="s">
        <v>288</v>
      </c>
    </row>
    <row r="20" spans="1:22" ht="15" customHeight="1" x14ac:dyDescent="0.3">
      <c r="A20" s="3" t="s">
        <v>250</v>
      </c>
      <c r="B20" s="3" t="s">
        <v>251</v>
      </c>
      <c r="C20" s="3" t="s">
        <v>254</v>
      </c>
      <c r="D20" s="19" t="s">
        <v>227</v>
      </c>
      <c r="E20" s="3">
        <v>0</v>
      </c>
      <c r="F20" s="3">
        <v>0</v>
      </c>
      <c r="G20" s="3">
        <v>0</v>
      </c>
      <c r="H20" s="3">
        <v>3000</v>
      </c>
      <c r="I20" s="3">
        <v>60000</v>
      </c>
      <c r="J20" s="3">
        <v>12</v>
      </c>
      <c r="K20" s="3">
        <v>16</v>
      </c>
      <c r="L20" s="3">
        <v>3.5</v>
      </c>
      <c r="M20" s="20">
        <v>16</v>
      </c>
      <c r="N20" s="1">
        <v>400</v>
      </c>
      <c r="O20" s="1" t="s">
        <v>228</v>
      </c>
      <c r="P20">
        <v>4</v>
      </c>
      <c r="Q20" s="1" t="s">
        <v>290</v>
      </c>
      <c r="R20" s="1">
        <v>0.41142857142857142</v>
      </c>
      <c r="S20" s="1">
        <v>3.5</v>
      </c>
      <c r="T20" s="1" t="s">
        <v>287</v>
      </c>
      <c r="U20" s="1">
        <v>85</v>
      </c>
      <c r="V20" t="s">
        <v>288</v>
      </c>
    </row>
    <row r="21" spans="1:22" ht="15" customHeight="1" x14ac:dyDescent="0.3">
      <c r="A21" s="3" t="s">
        <v>250</v>
      </c>
      <c r="B21" s="3" t="s">
        <v>251</v>
      </c>
      <c r="C21" s="3" t="s">
        <v>255</v>
      </c>
      <c r="D21" s="19" t="s">
        <v>227</v>
      </c>
      <c r="E21" s="3">
        <v>0</v>
      </c>
      <c r="F21" s="3">
        <v>0</v>
      </c>
      <c r="G21" s="3">
        <v>0</v>
      </c>
      <c r="H21" s="3">
        <v>3000</v>
      </c>
      <c r="I21" s="3">
        <v>60000</v>
      </c>
      <c r="J21" s="3">
        <v>12</v>
      </c>
      <c r="K21" s="3">
        <v>16</v>
      </c>
      <c r="L21" s="3">
        <v>3.5</v>
      </c>
      <c r="M21" s="20">
        <v>16</v>
      </c>
      <c r="N21" s="1">
        <v>400</v>
      </c>
      <c r="O21" s="1" t="s">
        <v>228</v>
      </c>
      <c r="P21">
        <v>4</v>
      </c>
      <c r="Q21" s="1" t="s">
        <v>290</v>
      </c>
      <c r="R21" s="1">
        <v>0.41142857142857142</v>
      </c>
      <c r="S21" s="1">
        <v>3.5</v>
      </c>
      <c r="T21" s="1" t="s">
        <v>287</v>
      </c>
      <c r="U21" s="1">
        <v>85</v>
      </c>
      <c r="V21" t="s">
        <v>288</v>
      </c>
    </row>
    <row r="22" spans="1:22" ht="15" customHeight="1" x14ac:dyDescent="0.3">
      <c r="A22" s="3" t="s">
        <v>250</v>
      </c>
      <c r="B22" s="3" t="s">
        <v>251</v>
      </c>
      <c r="C22" s="3" t="s">
        <v>256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290</v>
      </c>
      <c r="R22" s="1">
        <v>0.41142857142857142</v>
      </c>
      <c r="S22" s="1">
        <v>3.5</v>
      </c>
      <c r="T22" s="1" t="s">
        <v>287</v>
      </c>
      <c r="U22" s="1">
        <v>85</v>
      </c>
      <c r="V22" t="s">
        <v>288</v>
      </c>
    </row>
    <row r="23" spans="1:22" ht="15" customHeight="1" x14ac:dyDescent="0.3">
      <c r="A23" s="3" t="s">
        <v>250</v>
      </c>
      <c r="B23" s="3" t="s">
        <v>251</v>
      </c>
      <c r="C23" s="3" t="s">
        <v>257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290</v>
      </c>
      <c r="R23" s="1">
        <v>0.41142857142857142</v>
      </c>
      <c r="S23" s="1">
        <v>3.5</v>
      </c>
      <c r="T23" s="1" t="s">
        <v>287</v>
      </c>
      <c r="U23" s="1">
        <v>85</v>
      </c>
      <c r="V23" t="s">
        <v>288</v>
      </c>
    </row>
    <row r="24" spans="1:22" ht="15" customHeight="1" x14ac:dyDescent="0.3">
      <c r="A24" s="3" t="s">
        <v>250</v>
      </c>
      <c r="B24" s="3" t="s">
        <v>251</v>
      </c>
      <c r="C24" s="3" t="s">
        <v>258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290</v>
      </c>
      <c r="R24" s="1">
        <v>0.41142857142857142</v>
      </c>
      <c r="S24" s="1">
        <v>3.5</v>
      </c>
      <c r="T24" s="1" t="s">
        <v>287</v>
      </c>
      <c r="U24" s="1">
        <v>85</v>
      </c>
      <c r="V24" t="s">
        <v>288</v>
      </c>
    </row>
    <row r="25" spans="1:22" ht="15" customHeight="1" x14ac:dyDescent="0.3">
      <c r="A25" s="3" t="s">
        <v>259</v>
      </c>
      <c r="B25" s="3" t="s">
        <v>260</v>
      </c>
      <c r="C25" s="3" t="s">
        <v>261</v>
      </c>
      <c r="D25" s="19" t="s">
        <v>227</v>
      </c>
      <c r="E25" s="3">
        <v>0</v>
      </c>
      <c r="F25" s="3">
        <v>0</v>
      </c>
      <c r="G25" s="3">
        <v>0</v>
      </c>
      <c r="H25" s="3">
        <v>3000</v>
      </c>
      <c r="I25" s="3">
        <v>60000</v>
      </c>
      <c r="J25" s="3">
        <v>12</v>
      </c>
      <c r="K25" s="3">
        <v>16</v>
      </c>
      <c r="L25" s="3">
        <v>3.5</v>
      </c>
      <c r="M25" s="20">
        <v>16</v>
      </c>
      <c r="N25" s="1">
        <v>400</v>
      </c>
      <c r="O25" s="1" t="s">
        <v>228</v>
      </c>
      <c r="P25">
        <v>4</v>
      </c>
      <c r="Q25" s="1" t="s">
        <v>290</v>
      </c>
      <c r="R25" s="1">
        <v>0.41142857142857142</v>
      </c>
      <c r="S25" s="1">
        <v>3.5</v>
      </c>
      <c r="T25" s="1" t="s">
        <v>287</v>
      </c>
      <c r="U25" s="1">
        <v>85</v>
      </c>
      <c r="V25" t="s">
        <v>288</v>
      </c>
    </row>
    <row r="26" spans="1:22" ht="15" customHeight="1" x14ac:dyDescent="0.3">
      <c r="A26" s="3" t="s">
        <v>259</v>
      </c>
      <c r="B26" s="3" t="s">
        <v>260</v>
      </c>
      <c r="C26" s="3" t="s">
        <v>262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290</v>
      </c>
      <c r="R26" s="1">
        <v>0.41142857142857142</v>
      </c>
      <c r="S26" s="1">
        <v>3.5</v>
      </c>
      <c r="T26" s="1" t="s">
        <v>287</v>
      </c>
      <c r="U26" s="1">
        <v>85</v>
      </c>
      <c r="V26" t="s">
        <v>288</v>
      </c>
    </row>
    <row r="27" spans="1:22" ht="15" customHeight="1" x14ac:dyDescent="0.3">
      <c r="A27" s="3" t="s">
        <v>259</v>
      </c>
      <c r="B27" s="3" t="s">
        <v>260</v>
      </c>
      <c r="C27" s="3" t="s">
        <v>263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290</v>
      </c>
      <c r="R27" s="1">
        <v>0.41142857142857142</v>
      </c>
      <c r="S27" s="1">
        <v>3.5</v>
      </c>
      <c r="T27" s="1" t="s">
        <v>287</v>
      </c>
      <c r="U27" s="1">
        <v>85</v>
      </c>
      <c r="V27" t="s">
        <v>288</v>
      </c>
    </row>
    <row r="28" spans="1:22" ht="15" customHeight="1" x14ac:dyDescent="0.3">
      <c r="A28" s="3" t="s">
        <v>259</v>
      </c>
      <c r="B28" s="3" t="s">
        <v>260</v>
      </c>
      <c r="C28" s="3" t="s">
        <v>264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290</v>
      </c>
      <c r="R28" s="1">
        <v>0.41142857142857142</v>
      </c>
      <c r="S28" s="1">
        <v>3.5</v>
      </c>
      <c r="T28" s="1" t="s">
        <v>287</v>
      </c>
      <c r="U28" s="1">
        <v>85</v>
      </c>
      <c r="V28" t="s">
        <v>288</v>
      </c>
    </row>
    <row r="29" spans="1:22" ht="15" customHeight="1" x14ac:dyDescent="0.3">
      <c r="A29" s="3" t="s">
        <v>259</v>
      </c>
      <c r="B29" s="3" t="s">
        <v>260</v>
      </c>
      <c r="C29" s="3" t="s">
        <v>265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290</v>
      </c>
      <c r="R29" s="1">
        <v>0.41142857142857142</v>
      </c>
      <c r="S29" s="1">
        <v>3.5</v>
      </c>
      <c r="T29" s="1" t="s">
        <v>287</v>
      </c>
      <c r="U29" s="1">
        <v>85</v>
      </c>
      <c r="V29" t="s">
        <v>288</v>
      </c>
    </row>
    <row r="30" spans="1:22" ht="15" customHeight="1" x14ac:dyDescent="0.3">
      <c r="A30" s="3" t="s">
        <v>259</v>
      </c>
      <c r="B30" s="3" t="s">
        <v>260</v>
      </c>
      <c r="C30" s="3" t="s">
        <v>266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290</v>
      </c>
      <c r="R30" s="1">
        <v>0.41142857142857142</v>
      </c>
      <c r="S30" s="1">
        <v>3.5</v>
      </c>
      <c r="T30" s="1" t="s">
        <v>287</v>
      </c>
      <c r="U30" s="1">
        <v>85</v>
      </c>
      <c r="V30" t="s">
        <v>288</v>
      </c>
    </row>
    <row r="31" spans="1:22" ht="15" customHeight="1" x14ac:dyDescent="0.3">
      <c r="A31" s="3" t="s">
        <v>259</v>
      </c>
      <c r="B31" s="3" t="s">
        <v>260</v>
      </c>
      <c r="C31" s="3" t="s">
        <v>267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290</v>
      </c>
      <c r="R31" s="1">
        <v>0.41142857142857142</v>
      </c>
      <c r="S31" s="1">
        <v>3.5</v>
      </c>
      <c r="T31" s="1" t="s">
        <v>287</v>
      </c>
      <c r="U31" s="1">
        <v>85</v>
      </c>
      <c r="V31" t="s">
        <v>288</v>
      </c>
    </row>
    <row r="32" spans="1:22" ht="15" customHeight="1" x14ac:dyDescent="0.3">
      <c r="A32" s="3" t="s">
        <v>268</v>
      </c>
      <c r="B32" s="3" t="s">
        <v>269</v>
      </c>
      <c r="C32" s="3" t="s">
        <v>270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290</v>
      </c>
      <c r="R32" s="1">
        <v>0.41142857142857142</v>
      </c>
      <c r="S32" s="1">
        <v>3.5</v>
      </c>
      <c r="T32" s="1" t="s">
        <v>287</v>
      </c>
      <c r="U32" s="1">
        <v>85</v>
      </c>
      <c r="V32" t="s">
        <v>288</v>
      </c>
    </row>
    <row r="33" spans="1:22" ht="15" customHeight="1" x14ac:dyDescent="0.3">
      <c r="A33" s="3" t="s">
        <v>268</v>
      </c>
      <c r="B33" s="3" t="s">
        <v>269</v>
      </c>
      <c r="C33" s="3" t="s">
        <v>271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290</v>
      </c>
      <c r="R33" s="1">
        <v>0.41142857142857142</v>
      </c>
      <c r="S33" s="1">
        <v>3.5</v>
      </c>
      <c r="T33" s="1" t="s">
        <v>287</v>
      </c>
      <c r="U33" s="1">
        <v>85</v>
      </c>
      <c r="V33" t="s">
        <v>288</v>
      </c>
    </row>
    <row r="34" spans="1:22" ht="15" customHeight="1" x14ac:dyDescent="0.3">
      <c r="A34" s="3" t="s">
        <v>268</v>
      </c>
      <c r="B34" s="3" t="s">
        <v>269</v>
      </c>
      <c r="C34" s="3" t="s">
        <v>272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290</v>
      </c>
      <c r="R34" s="1">
        <v>0.41142857142857142</v>
      </c>
      <c r="S34" s="1">
        <v>3.5</v>
      </c>
      <c r="T34" s="1" t="s">
        <v>287</v>
      </c>
      <c r="U34" s="1">
        <v>85</v>
      </c>
      <c r="V34" t="s">
        <v>288</v>
      </c>
    </row>
    <row r="35" spans="1:22" ht="15" customHeight="1" x14ac:dyDescent="0.3">
      <c r="A35" s="3" t="s">
        <v>268</v>
      </c>
      <c r="B35" s="3" t="s">
        <v>269</v>
      </c>
      <c r="C35" s="3" t="s">
        <v>273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290</v>
      </c>
      <c r="R35" s="1">
        <v>0.41142857142857142</v>
      </c>
      <c r="S35" s="1">
        <v>3.5</v>
      </c>
      <c r="T35" s="1" t="s">
        <v>287</v>
      </c>
      <c r="U35" s="1">
        <v>85</v>
      </c>
      <c r="V35" t="s">
        <v>288</v>
      </c>
    </row>
    <row r="36" spans="1:22" ht="15" customHeight="1" x14ac:dyDescent="0.3">
      <c r="A36" s="3" t="s">
        <v>268</v>
      </c>
      <c r="B36" s="3" t="s">
        <v>269</v>
      </c>
      <c r="C36" s="3" t="s">
        <v>274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290</v>
      </c>
      <c r="R36" s="1">
        <v>0.41142857142857142</v>
      </c>
      <c r="S36" s="1">
        <v>3.5</v>
      </c>
      <c r="T36" s="1" t="s">
        <v>287</v>
      </c>
      <c r="U36" s="1">
        <v>85</v>
      </c>
      <c r="V36" t="s">
        <v>288</v>
      </c>
    </row>
    <row r="37" spans="1:22" ht="15" customHeight="1" x14ac:dyDescent="0.3">
      <c r="A37" s="3" t="s">
        <v>268</v>
      </c>
      <c r="B37" s="3" t="s">
        <v>269</v>
      </c>
      <c r="C37" s="3" t="s">
        <v>275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290</v>
      </c>
      <c r="R37" s="1">
        <v>0.41142857142857142</v>
      </c>
      <c r="S37" s="1">
        <v>3.5</v>
      </c>
      <c r="T37" s="1" t="s">
        <v>287</v>
      </c>
      <c r="U37" s="1">
        <v>85</v>
      </c>
      <c r="V37" t="s">
        <v>288</v>
      </c>
    </row>
    <row r="38" spans="1:22" ht="15" customHeight="1" x14ac:dyDescent="0.3">
      <c r="A38" s="3" t="s">
        <v>268</v>
      </c>
      <c r="B38" s="3" t="s">
        <v>269</v>
      </c>
      <c r="C38" s="3" t="s">
        <v>276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290</v>
      </c>
      <c r="R38" s="1">
        <v>0.41142857142857142</v>
      </c>
      <c r="S38" s="1">
        <v>3.5</v>
      </c>
      <c r="T38" s="1" t="s">
        <v>287</v>
      </c>
      <c r="U38" s="1">
        <v>85</v>
      </c>
      <c r="V38" t="s">
        <v>288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D2" sqref="D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12" sqref="A12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</v>
      </c>
    </row>
    <row r="2" spans="1:1" x14ac:dyDescent="0.3">
      <c r="A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13" sqref="C1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6</v>
      </c>
      <c r="B1" s="1" t="s">
        <v>7</v>
      </c>
      <c r="C1" s="1" t="s">
        <v>8</v>
      </c>
      <c r="D1" s="1" t="s">
        <v>9</v>
      </c>
      <c r="F1">
        <v>4.55</v>
      </c>
    </row>
    <row r="2" spans="1:6" ht="15" customHeight="1" x14ac:dyDescent="0.3">
      <c r="A2" s="1" t="s">
        <v>10</v>
      </c>
      <c r="B2" s="1" t="s">
        <v>11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12</v>
      </c>
      <c r="B3" s="1" t="s">
        <v>11</v>
      </c>
      <c r="C3" s="1">
        <v>8.1999999999999993</v>
      </c>
      <c r="D3" s="1"/>
    </row>
    <row r="4" spans="1:6" x14ac:dyDescent="0.3">
      <c r="A4" s="1" t="s">
        <v>13</v>
      </c>
      <c r="B4" s="1" t="s">
        <v>14</v>
      </c>
      <c r="C4" s="1">
        <v>0.3</v>
      </c>
      <c r="D4" s="1" t="s">
        <v>15</v>
      </c>
    </row>
    <row r="5" spans="1:6" x14ac:dyDescent="0.3">
      <c r="A5" s="1" t="s">
        <v>16</v>
      </c>
      <c r="B5" s="1" t="s">
        <v>17</v>
      </c>
      <c r="C5" s="1">
        <v>0.17499999999999999</v>
      </c>
      <c r="D5" s="1" t="s">
        <v>18</v>
      </c>
    </row>
    <row r="6" spans="1:6" x14ac:dyDescent="0.3">
      <c r="A6" s="1" t="s">
        <v>19</v>
      </c>
      <c r="B6" s="1" t="s">
        <v>17</v>
      </c>
      <c r="C6" s="1">
        <v>0.17499999999999999</v>
      </c>
      <c r="D6" s="1" t="s">
        <v>20</v>
      </c>
    </row>
    <row r="7" spans="1:6" x14ac:dyDescent="0.3">
      <c r="A7" s="1" t="s">
        <v>21</v>
      </c>
      <c r="B7" s="1" t="s">
        <v>17</v>
      </c>
      <c r="C7" s="1">
        <v>0.56999999999999995</v>
      </c>
      <c r="D7" s="1" t="s">
        <v>22</v>
      </c>
    </row>
    <row r="8" spans="1:6" x14ac:dyDescent="0.3">
      <c r="A8" s="1" t="s">
        <v>23</v>
      </c>
      <c r="B8" s="1" t="s">
        <v>17</v>
      </c>
      <c r="C8" s="1">
        <v>0.39</v>
      </c>
      <c r="D8" s="1" t="s">
        <v>24</v>
      </c>
    </row>
    <row r="9" spans="1:6" x14ac:dyDescent="0.3">
      <c r="A9" s="1" t="s">
        <v>25</v>
      </c>
      <c r="B9" s="1" t="s">
        <v>26</v>
      </c>
      <c r="C9" s="1">
        <v>14.923999999999999</v>
      </c>
      <c r="D9" s="1" t="s">
        <v>27</v>
      </c>
    </row>
    <row r="10" spans="1:6" x14ac:dyDescent="0.3">
      <c r="A10" s="1" t="s">
        <v>28</v>
      </c>
      <c r="B10" s="1" t="s">
        <v>26</v>
      </c>
      <c r="C10" s="1">
        <f>Return_wall_data_MKS!C10*3.28</f>
        <v>10.036799999999999</v>
      </c>
      <c r="D10" s="1" t="s">
        <v>29</v>
      </c>
    </row>
    <row r="11" spans="1:6" x14ac:dyDescent="0.3">
      <c r="A11" s="1" t="s">
        <v>30</v>
      </c>
      <c r="B11" s="1" t="s">
        <v>26</v>
      </c>
      <c r="C11" s="1">
        <v>4.8639999999999999</v>
      </c>
      <c r="D11" s="1" t="s">
        <v>31</v>
      </c>
    </row>
    <row r="12" spans="1:6" x14ac:dyDescent="0.3">
      <c r="A12" s="1" t="s">
        <v>32</v>
      </c>
      <c r="B12" s="1" t="s">
        <v>26</v>
      </c>
      <c r="C12" s="1">
        <v>4.8639999999999999</v>
      </c>
      <c r="D12" s="1" t="s">
        <v>33</v>
      </c>
    </row>
    <row r="13" spans="1:6" x14ac:dyDescent="0.3">
      <c r="A13" s="1" t="s">
        <v>34</v>
      </c>
      <c r="B13" s="1" t="s">
        <v>17</v>
      </c>
      <c r="C13" s="1">
        <v>0.33</v>
      </c>
      <c r="D13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1" sqref="C1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4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 s="1" t="s">
        <v>10</v>
      </c>
      <c r="B2" s="1" t="s">
        <v>11</v>
      </c>
      <c r="C2" s="1">
        <v>-2.5499999999999998</v>
      </c>
      <c r="D2" s="1"/>
    </row>
    <row r="3" spans="1:4" x14ac:dyDescent="0.3">
      <c r="A3" s="1" t="s">
        <v>12</v>
      </c>
      <c r="B3" s="1" t="s">
        <v>11</v>
      </c>
      <c r="C3" s="1">
        <v>2.5</v>
      </c>
      <c r="D3" s="1"/>
    </row>
    <row r="4" spans="1:4" x14ac:dyDescent="0.3">
      <c r="A4" s="1" t="s">
        <v>13</v>
      </c>
      <c r="B4" s="1" t="s">
        <v>14</v>
      </c>
      <c r="C4" s="1">
        <v>0.3</v>
      </c>
      <c r="D4" s="1" t="s">
        <v>15</v>
      </c>
    </row>
    <row r="5" spans="1:4" x14ac:dyDescent="0.3">
      <c r="A5" s="1" t="s">
        <v>16</v>
      </c>
      <c r="B5" s="1" t="s">
        <v>17</v>
      </c>
      <c r="C5" s="1">
        <v>0.17499999999999999</v>
      </c>
      <c r="D5" s="1" t="s">
        <v>18</v>
      </c>
    </row>
    <row r="6" spans="1:4" x14ac:dyDescent="0.3">
      <c r="A6" s="1" t="s">
        <v>19</v>
      </c>
      <c r="B6" s="1" t="s">
        <v>17</v>
      </c>
      <c r="C6" s="1">
        <v>0.17499999999999999</v>
      </c>
      <c r="D6" s="1" t="s">
        <v>20</v>
      </c>
    </row>
    <row r="7" spans="1:4" x14ac:dyDescent="0.3">
      <c r="A7" s="1" t="s">
        <v>21</v>
      </c>
      <c r="B7" s="1" t="s">
        <v>17</v>
      </c>
      <c r="C7" s="1">
        <v>0.56999999999999995</v>
      </c>
      <c r="D7" s="1" t="s">
        <v>22</v>
      </c>
    </row>
    <row r="8" spans="1:4" x14ac:dyDescent="0.3">
      <c r="A8" s="1" t="s">
        <v>23</v>
      </c>
      <c r="B8" s="1" t="s">
        <v>17</v>
      </c>
      <c r="C8" s="1">
        <v>0.39</v>
      </c>
      <c r="D8" s="1" t="s">
        <v>24</v>
      </c>
    </row>
    <row r="9" spans="1:4" x14ac:dyDescent="0.3">
      <c r="A9" s="1" t="s">
        <v>25</v>
      </c>
      <c r="B9" s="1" t="s">
        <v>14</v>
      </c>
      <c r="C9" s="1">
        <v>4.55</v>
      </c>
      <c r="D9" s="1" t="s">
        <v>36</v>
      </c>
    </row>
    <row r="10" spans="1:4" x14ac:dyDescent="0.3">
      <c r="A10" s="1" t="s">
        <v>28</v>
      </c>
      <c r="B10" s="1" t="s">
        <v>14</v>
      </c>
      <c r="C10" s="1">
        <v>3.06</v>
      </c>
      <c r="D10" s="1"/>
    </row>
    <row r="11" spans="1:4" x14ac:dyDescent="0.3">
      <c r="A11" s="1" t="s">
        <v>30</v>
      </c>
      <c r="B11" s="1" t="s">
        <v>14</v>
      </c>
      <c r="C11" s="1">
        <v>1.49</v>
      </c>
      <c r="D11" s="1"/>
    </row>
    <row r="12" spans="1:4" x14ac:dyDescent="0.3">
      <c r="A12" s="1" t="s">
        <v>32</v>
      </c>
      <c r="B12" s="1" t="s">
        <v>14</v>
      </c>
      <c r="C12" s="1">
        <v>1.7</v>
      </c>
      <c r="D12" s="1"/>
    </row>
    <row r="13" spans="1:4" x14ac:dyDescent="0.3">
      <c r="A13" s="1" t="s">
        <v>34</v>
      </c>
      <c r="B13" s="1" t="s">
        <v>17</v>
      </c>
      <c r="C13" s="1">
        <v>0.33</v>
      </c>
      <c r="D13" s="1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6" ht="15" customHeight="1" x14ac:dyDescent="0.3">
      <c r="A2" s="1" t="s">
        <v>10</v>
      </c>
      <c r="B2" s="1" t="s">
        <v>11</v>
      </c>
      <c r="C2" s="1">
        <v>-8.3640000000000008</v>
      </c>
      <c r="D2" s="1"/>
    </row>
    <row r="3" spans="1:6" x14ac:dyDescent="0.3">
      <c r="A3" s="1" t="s">
        <v>12</v>
      </c>
      <c r="B3" s="1" t="s">
        <v>11</v>
      </c>
      <c r="C3" s="1">
        <v>12.956</v>
      </c>
      <c r="D3" s="1"/>
    </row>
    <row r="4" spans="1:6" x14ac:dyDescent="0.3">
      <c r="A4" s="1" t="s">
        <v>37</v>
      </c>
      <c r="B4" s="1" t="s">
        <v>26</v>
      </c>
      <c r="C4" s="1">
        <v>1</v>
      </c>
      <c r="D4" s="1" t="s">
        <v>38</v>
      </c>
    </row>
    <row r="5" spans="1:6" x14ac:dyDescent="0.3">
      <c r="A5" s="1" t="s">
        <v>39</v>
      </c>
      <c r="B5" s="1" t="s">
        <v>26</v>
      </c>
      <c r="C5" s="1">
        <v>2.67</v>
      </c>
      <c r="D5" s="1" t="s">
        <v>18</v>
      </c>
      <c r="F5" s="1">
        <v>0.17499999999999999</v>
      </c>
    </row>
    <row r="6" spans="1:6" x14ac:dyDescent="0.3">
      <c r="A6" s="1" t="s">
        <v>40</v>
      </c>
      <c r="B6" s="1" t="s">
        <v>26</v>
      </c>
      <c r="C6" s="1">
        <v>2.67</v>
      </c>
      <c r="D6" s="1" t="s">
        <v>41</v>
      </c>
      <c r="F6" s="1">
        <v>0.17499999999999999</v>
      </c>
    </row>
    <row r="7" spans="1:6" x14ac:dyDescent="0.3">
      <c r="A7" s="1" t="s">
        <v>42</v>
      </c>
      <c r="B7" s="1" t="s">
        <v>26</v>
      </c>
      <c r="C7" s="1">
        <v>39.36</v>
      </c>
      <c r="D7" s="1" t="s">
        <v>43</v>
      </c>
      <c r="F7" s="1">
        <v>0.56999999999999995</v>
      </c>
    </row>
    <row r="8" spans="1:6" x14ac:dyDescent="0.3">
      <c r="A8" s="1" t="s">
        <v>25</v>
      </c>
      <c r="B8" s="1" t="s">
        <v>26</v>
      </c>
      <c r="C8" s="1">
        <v>14.923999999999999</v>
      </c>
      <c r="D8" s="1" t="s">
        <v>44</v>
      </c>
      <c r="F8" s="1">
        <v>0.39</v>
      </c>
    </row>
    <row r="9" spans="1:6" x14ac:dyDescent="0.3">
      <c r="A9" s="1" t="s">
        <v>28</v>
      </c>
      <c r="B9" s="1" t="s">
        <v>26</v>
      </c>
      <c r="C9" s="1">
        <f>Return_wall_data_MKS!C10*3.28</f>
        <v>10.036799999999999</v>
      </c>
      <c r="D9" s="1" t="s">
        <v>29</v>
      </c>
    </row>
    <row r="10" spans="1:6" x14ac:dyDescent="0.3">
      <c r="A10" s="1" t="s">
        <v>30</v>
      </c>
      <c r="B10" s="1" t="s">
        <v>26</v>
      </c>
      <c r="C10" s="1">
        <f>Return_wall_data_MKS!C11*3.28</f>
        <v>4.8872</v>
      </c>
      <c r="D10" s="1" t="s">
        <v>45</v>
      </c>
    </row>
    <row r="11" spans="1:6" x14ac:dyDescent="0.3">
      <c r="A11" s="1" t="s">
        <v>32</v>
      </c>
      <c r="B11" s="1" t="s">
        <v>26</v>
      </c>
      <c r="C11" s="1">
        <f>Return_wall_data_MKS!C12*3.28</f>
        <v>5.5759999999999996</v>
      </c>
      <c r="D11" s="1" t="s">
        <v>33</v>
      </c>
    </row>
    <row r="12" spans="1:6" x14ac:dyDescent="0.3">
      <c r="A12" s="1" t="s">
        <v>34</v>
      </c>
      <c r="B12" s="1" t="s">
        <v>17</v>
      </c>
      <c r="C12" s="1">
        <v>0.33</v>
      </c>
      <c r="D12" s="1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activeCell="F11" sqref="F11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">
      <c r="A2" s="3" t="s">
        <v>46</v>
      </c>
      <c r="B2" s="3" t="s">
        <v>47</v>
      </c>
      <c r="C2" s="3">
        <v>18.04</v>
      </c>
      <c r="D2" s="11"/>
    </row>
    <row r="3" spans="1:4" x14ac:dyDescent="0.3">
      <c r="A3" s="3" t="s">
        <v>48</v>
      </c>
      <c r="B3" s="3" t="s">
        <v>47</v>
      </c>
      <c r="C3" s="3">
        <v>-4.92</v>
      </c>
      <c r="D3" s="11"/>
    </row>
    <row r="4" spans="1:4" x14ac:dyDescent="0.3">
      <c r="A4" s="3" t="s">
        <v>49</v>
      </c>
      <c r="B4" s="3" t="s">
        <v>47</v>
      </c>
      <c r="C4" s="3">
        <v>-4</v>
      </c>
      <c r="D4" s="11"/>
    </row>
    <row r="5" spans="1:4" x14ac:dyDescent="0.3">
      <c r="A5" s="3" t="s">
        <v>50</v>
      </c>
      <c r="B5" s="3" t="s">
        <v>47</v>
      </c>
      <c r="C5" s="3">
        <f>C3+C4</f>
        <v>-8.92</v>
      </c>
      <c r="D5" s="11"/>
    </row>
    <row r="6" spans="1:4" x14ac:dyDescent="0.3">
      <c r="A6" s="3" t="s">
        <v>51</v>
      </c>
      <c r="B6" s="3" t="s">
        <v>47</v>
      </c>
      <c r="C6" s="3">
        <f>C2-C5</f>
        <v>26.96</v>
      </c>
      <c r="D6" s="11"/>
    </row>
    <row r="7" spans="1:4" x14ac:dyDescent="0.3">
      <c r="A7" s="3" t="s">
        <v>52</v>
      </c>
      <c r="B7" s="3" t="s">
        <v>53</v>
      </c>
      <c r="C7" s="3">
        <v>120</v>
      </c>
      <c r="D7" s="11"/>
    </row>
    <row r="8" spans="1:4" x14ac:dyDescent="0.3">
      <c r="A8" s="3" t="s">
        <v>54</v>
      </c>
      <c r="B8" s="3" t="s">
        <v>55</v>
      </c>
      <c r="C8" s="3">
        <f>C6*C7</f>
        <v>3235.2000000000003</v>
      </c>
      <c r="D8" s="11"/>
    </row>
    <row r="9" spans="1:4" x14ac:dyDescent="0.3">
      <c r="A9" s="3" t="s">
        <v>56</v>
      </c>
      <c r="B9" s="3" t="s">
        <v>57</v>
      </c>
      <c r="C9" s="3">
        <v>20.888999999999999</v>
      </c>
      <c r="D9" s="11"/>
    </row>
    <row r="10" spans="1:4" x14ac:dyDescent="0.3">
      <c r="A10" s="3" t="s">
        <v>58</v>
      </c>
      <c r="B10" s="3" t="s">
        <v>59</v>
      </c>
      <c r="C10" s="3">
        <f>C8/C9</f>
        <v>154.87577193738332</v>
      </c>
      <c r="D10" s="11"/>
    </row>
    <row r="11" spans="1:4" x14ac:dyDescent="0.3">
      <c r="A11" s="3" t="s">
        <v>60</v>
      </c>
      <c r="B11" s="3" t="s">
        <v>57</v>
      </c>
      <c r="C11" s="3">
        <v>9.8000000000000007</v>
      </c>
      <c r="D11" s="11"/>
    </row>
    <row r="12" spans="1:4" x14ac:dyDescent="0.3">
      <c r="A12" s="3" t="s">
        <v>61</v>
      </c>
      <c r="B12" s="3"/>
      <c r="C12" s="3">
        <f>C10/C11</f>
        <v>15.803650197692175</v>
      </c>
      <c r="D12" s="11"/>
    </row>
    <row r="13" spans="1:4" x14ac:dyDescent="0.3">
      <c r="A13" s="3" t="s">
        <v>62</v>
      </c>
      <c r="B13" s="3"/>
      <c r="C13" s="3">
        <v>15</v>
      </c>
      <c r="D13" s="3" t="s">
        <v>63</v>
      </c>
    </row>
    <row r="14" spans="1:4" x14ac:dyDescent="0.3">
      <c r="A14" s="3" t="s">
        <v>64</v>
      </c>
      <c r="B14" s="3" t="s">
        <v>65</v>
      </c>
      <c r="C14" s="3">
        <v>-12.17</v>
      </c>
      <c r="D14" s="11"/>
    </row>
    <row r="15" spans="1:4" x14ac:dyDescent="0.3">
      <c r="A15" s="3" t="s">
        <v>66</v>
      </c>
      <c r="B15" s="3" t="s">
        <v>65</v>
      </c>
      <c r="C15" s="3">
        <v>-3.7749999999999999</v>
      </c>
      <c r="D15" s="11"/>
    </row>
    <row r="16" spans="1:4" x14ac:dyDescent="0.3">
      <c r="A16" s="3" t="s">
        <v>67</v>
      </c>
      <c r="B16" s="3" t="s">
        <v>68</v>
      </c>
      <c r="C16" s="3">
        <f>C15-C14</f>
        <v>8.3949999999999996</v>
      </c>
      <c r="D16" s="11"/>
    </row>
    <row r="17" spans="1:4" x14ac:dyDescent="0.3">
      <c r="A17" s="3" t="s">
        <v>69</v>
      </c>
      <c r="B17" s="3" t="s">
        <v>68</v>
      </c>
      <c r="C17" s="3">
        <v>8.5</v>
      </c>
      <c r="D1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G20" sqref="G20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">
      <c r="A2" s="3" t="s">
        <v>70</v>
      </c>
      <c r="B2" s="3"/>
      <c r="C2" s="3"/>
      <c r="D2" s="3"/>
    </row>
    <row r="3" spans="1:4" x14ac:dyDescent="0.3">
      <c r="A3" s="3" t="s">
        <v>71</v>
      </c>
      <c r="B3" s="3" t="s">
        <v>72</v>
      </c>
      <c r="C3" s="3">
        <v>1.1000000000000001</v>
      </c>
      <c r="D3" s="3" t="s">
        <v>73</v>
      </c>
    </row>
    <row r="4" spans="1:4" x14ac:dyDescent="0.3">
      <c r="A4" s="3" t="s">
        <v>74</v>
      </c>
      <c r="B4" s="3" t="s">
        <v>75</v>
      </c>
      <c r="C4" s="3">
        <v>145.04</v>
      </c>
      <c r="D4" s="3"/>
    </row>
    <row r="5" spans="1:4" x14ac:dyDescent="0.3">
      <c r="A5" s="3" t="s">
        <v>71</v>
      </c>
      <c r="B5" s="3" t="s">
        <v>76</v>
      </c>
      <c r="C5" s="3">
        <f>C3*C4</f>
        <v>159.54400000000001</v>
      </c>
      <c r="D5" s="3"/>
    </row>
    <row r="6" spans="1:4" x14ac:dyDescent="0.3">
      <c r="A6" s="3" t="s">
        <v>77</v>
      </c>
      <c r="B6" s="3" t="s">
        <v>76</v>
      </c>
      <c r="C6" s="3">
        <f>0.4*C5</f>
        <v>63.817600000000006</v>
      </c>
      <c r="D6" s="3" t="s">
        <v>78</v>
      </c>
    </row>
    <row r="7" spans="1:4" x14ac:dyDescent="0.3">
      <c r="A7" s="4" t="s">
        <v>79</v>
      </c>
      <c r="B7" s="3" t="s">
        <v>76</v>
      </c>
      <c r="C7" s="3">
        <f>1.1*SQRT(C5)</f>
        <v>13.894180076564433</v>
      </c>
      <c r="D7" s="3" t="s">
        <v>80</v>
      </c>
    </row>
    <row r="8" spans="1:4" x14ac:dyDescent="0.3">
      <c r="A8" s="3" t="s">
        <v>79</v>
      </c>
      <c r="B8" s="3" t="s">
        <v>76</v>
      </c>
      <c r="C8" s="3">
        <f>5*SQRT(C5)</f>
        <v>63.155363984383783</v>
      </c>
      <c r="D8" s="3" t="s">
        <v>81</v>
      </c>
    </row>
    <row r="9" spans="1:4" x14ac:dyDescent="0.3">
      <c r="A9" s="3" t="s">
        <v>79</v>
      </c>
      <c r="B9" s="3" t="s">
        <v>76</v>
      </c>
      <c r="C9" s="3">
        <f>2*SQRT(C5)</f>
        <v>25.262145593753512</v>
      </c>
      <c r="D9" s="3" t="s">
        <v>82</v>
      </c>
    </row>
    <row r="10" spans="1:4" x14ac:dyDescent="0.3">
      <c r="A10" s="3" t="s">
        <v>83</v>
      </c>
      <c r="B10" s="3" t="s">
        <v>72</v>
      </c>
      <c r="C10" s="3">
        <v>276</v>
      </c>
      <c r="D10" s="3" t="s">
        <v>84</v>
      </c>
    </row>
    <row r="11" spans="1:4" x14ac:dyDescent="0.3">
      <c r="A11" s="3" t="s">
        <v>83</v>
      </c>
      <c r="B11" s="3" t="s">
        <v>76</v>
      </c>
      <c r="C11" s="3">
        <f>C10*C4</f>
        <v>40031.040000000001</v>
      </c>
      <c r="D11" s="3" t="s">
        <v>84</v>
      </c>
    </row>
    <row r="12" spans="1:4" x14ac:dyDescent="0.3">
      <c r="A12" s="3" t="s">
        <v>85</v>
      </c>
      <c r="B12" s="3" t="s">
        <v>76</v>
      </c>
      <c r="C12" s="3">
        <f>0.45*C11</f>
        <v>18013.968000000001</v>
      </c>
      <c r="D12" s="3" t="s">
        <v>86</v>
      </c>
    </row>
    <row r="13" spans="1:4" x14ac:dyDescent="0.3">
      <c r="A13" s="3" t="s">
        <v>87</v>
      </c>
      <c r="B13" s="3" t="s">
        <v>76</v>
      </c>
      <c r="C13" s="7">
        <f>29000*1000</f>
        <v>29000000</v>
      </c>
      <c r="D13" s="3" t="s">
        <v>88</v>
      </c>
    </row>
    <row r="14" spans="1:4" x14ac:dyDescent="0.3">
      <c r="A14" s="3" t="s">
        <v>89</v>
      </c>
      <c r="B14" s="3" t="s">
        <v>76</v>
      </c>
      <c r="C14" s="7">
        <f>57000*SQRT(C5)</f>
        <v>719971.14942197513</v>
      </c>
      <c r="D14" s="3" t="s">
        <v>90</v>
      </c>
    </row>
    <row r="15" spans="1:4" x14ac:dyDescent="0.3">
      <c r="A15" s="3" t="s">
        <v>91</v>
      </c>
      <c r="B15" s="3"/>
      <c r="C15" s="3"/>
      <c r="D15" s="3"/>
    </row>
    <row r="16" spans="1:4" x14ac:dyDescent="0.3">
      <c r="A16" s="3" t="s">
        <v>92</v>
      </c>
      <c r="B16" s="3" t="s">
        <v>75</v>
      </c>
      <c r="C16" s="3">
        <f>C13/C14</f>
        <v>40.279391782965874</v>
      </c>
      <c r="D16" s="3" t="s">
        <v>93</v>
      </c>
    </row>
    <row r="17" spans="1:4" x14ac:dyDescent="0.3">
      <c r="A17" s="3" t="s">
        <v>94</v>
      </c>
      <c r="B17" s="3" t="s">
        <v>75</v>
      </c>
      <c r="C17" s="3">
        <f>C12/C6</f>
        <v>282.27272727272725</v>
      </c>
      <c r="D17" s="3" t="s">
        <v>95</v>
      </c>
    </row>
    <row r="18" spans="1:4" x14ac:dyDescent="0.3">
      <c r="A18" s="3" t="s">
        <v>96</v>
      </c>
      <c r="B18" s="3" t="s">
        <v>75</v>
      </c>
      <c r="C18" s="3">
        <f>ROUND(C6/((C12/C16)+C6),3)</f>
        <v>0.125</v>
      </c>
      <c r="D18" s="3"/>
    </row>
    <row r="19" spans="1:4" x14ac:dyDescent="0.3">
      <c r="A19" s="3" t="s">
        <v>97</v>
      </c>
      <c r="B19" s="3" t="s">
        <v>75</v>
      </c>
      <c r="C19" s="3">
        <f>ROUND((1-(1/3)*C18),3)</f>
        <v>0.95799999999999996</v>
      </c>
      <c r="D19" s="3"/>
    </row>
    <row r="20" spans="1:4" x14ac:dyDescent="0.3">
      <c r="A20" s="3" t="s">
        <v>98</v>
      </c>
      <c r="B20" s="3" t="s">
        <v>76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Лист1</vt:lpstr>
      <vt:lpstr>Sheet1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Basic_Parameter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2023-01-20T20:05:57Z</dcterms:modified>
</cp:coreProperties>
</file>