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Лист1" sheetId="1" r:id="rId1"/>
    <sheet name="Dumping_volume_dpp_drawing" sheetId="2" r:id="rId2"/>
    <sheet name="dumping_volume_provided" sheetId="3" r:id="rId3"/>
    <sheet name="Rehab_Estimate" sheetId="4" r:id="rId4"/>
    <sheet name="New_Estimate" sheetId="7" r:id="rId5"/>
    <sheet name="Sheet2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3" l="1"/>
  <c r="M24" i="3"/>
  <c r="L24" i="3"/>
  <c r="K24" i="3"/>
  <c r="E43" i="4" l="1"/>
  <c r="E42" i="4"/>
  <c r="C43" i="4"/>
  <c r="C42" i="4"/>
  <c r="F33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C37" i="7" s="1"/>
  <c r="G11" i="7"/>
  <c r="G10" i="7"/>
  <c r="G9" i="7"/>
  <c r="G8" i="7"/>
  <c r="G7" i="7"/>
  <c r="G6" i="7"/>
  <c r="G5" i="7"/>
  <c r="G4" i="7"/>
  <c r="G3" i="7"/>
  <c r="G2" i="7"/>
  <c r="C39" i="4"/>
  <c r="C38" i="4"/>
  <c r="C37" i="4"/>
  <c r="C36" i="4"/>
  <c r="G31" i="4"/>
  <c r="G29" i="4"/>
  <c r="G28" i="4"/>
  <c r="G27" i="4"/>
  <c r="G26" i="4"/>
  <c r="G30" i="4"/>
  <c r="G24" i="4"/>
  <c r="G20" i="4"/>
  <c r="G19" i="4"/>
  <c r="G4" i="4"/>
  <c r="G3" i="4"/>
  <c r="F3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1" i="4"/>
  <c r="G22" i="4"/>
  <c r="G23" i="4"/>
  <c r="G25" i="4"/>
  <c r="G2" i="4"/>
  <c r="G11" i="2"/>
  <c r="J2" i="2"/>
  <c r="H28" i="3"/>
  <c r="C39" i="7" l="1"/>
  <c r="C36" i="7"/>
  <c r="C38" i="7"/>
  <c r="C40" i="7" l="1"/>
  <c r="C40" i="4"/>
  <c r="D36" i="4" s="1"/>
  <c r="D39" i="7" l="1"/>
  <c r="D37" i="7"/>
  <c r="D36" i="7"/>
  <c r="D38" i="7"/>
  <c r="D37" i="4"/>
  <c r="D39" i="4"/>
  <c r="D38" i="4"/>
  <c r="M3" i="3"/>
  <c r="M5" i="3"/>
  <c r="M6" i="3" s="1"/>
  <c r="M7" i="3" s="1"/>
  <c r="M8" i="3" s="1"/>
  <c r="M9" i="3" s="1"/>
  <c r="L4" i="3"/>
  <c r="L5" i="3" s="1"/>
  <c r="L6" i="3" s="1"/>
  <c r="L7" i="3" s="1"/>
  <c r="L8" i="3" s="1"/>
  <c r="P2" i="3"/>
  <c r="H15" i="3"/>
  <c r="M10" i="3" l="1"/>
  <c r="Q2" i="3"/>
  <c r="S2" i="3" s="1"/>
  <c r="Q3" i="3"/>
  <c r="S3" i="3" s="1"/>
  <c r="R2" i="3"/>
  <c r="D3" i="3"/>
  <c r="D4" i="3"/>
  <c r="D5" i="3"/>
  <c r="D6" i="3"/>
  <c r="D7" i="3"/>
  <c r="D8" i="3"/>
  <c r="K8" i="3" s="1"/>
  <c r="D9" i="3"/>
  <c r="K9" i="3" s="1"/>
  <c r="D10" i="3"/>
  <c r="K10" i="3" s="1"/>
  <c r="D11" i="3"/>
  <c r="D12" i="3"/>
  <c r="D13" i="3"/>
  <c r="K13" i="3" s="1"/>
  <c r="D14" i="3"/>
  <c r="K14" i="3" s="1"/>
  <c r="D15" i="3"/>
  <c r="J15" i="3" s="1"/>
  <c r="D16" i="3"/>
  <c r="J16" i="3" s="1"/>
  <c r="D17" i="3"/>
  <c r="D18" i="3"/>
  <c r="K18" i="3" s="1"/>
  <c r="D19" i="3"/>
  <c r="D20" i="3"/>
  <c r="D21" i="3"/>
  <c r="K21" i="3" s="1"/>
  <c r="D22" i="3"/>
  <c r="K22" i="3" s="1"/>
  <c r="D2" i="3"/>
  <c r="H20" i="3"/>
  <c r="I20" i="3"/>
  <c r="J20" i="3"/>
  <c r="K20" i="3"/>
  <c r="H21" i="3"/>
  <c r="I21" i="3"/>
  <c r="J21" i="3"/>
  <c r="H22" i="3"/>
  <c r="I22" i="3"/>
  <c r="J22" i="3"/>
  <c r="H7" i="3"/>
  <c r="I7" i="3" s="1"/>
  <c r="J7" i="3"/>
  <c r="K7" i="3"/>
  <c r="H8" i="3"/>
  <c r="I8" i="3" s="1"/>
  <c r="J8" i="3"/>
  <c r="H9" i="3"/>
  <c r="I9" i="3" s="1"/>
  <c r="H10" i="3"/>
  <c r="I10" i="3" s="1"/>
  <c r="H11" i="3"/>
  <c r="I11" i="3" s="1"/>
  <c r="J11" i="3"/>
  <c r="K11" i="3"/>
  <c r="H12" i="3"/>
  <c r="I12" i="3" s="1"/>
  <c r="J12" i="3"/>
  <c r="K12" i="3"/>
  <c r="H13" i="3"/>
  <c r="I13" i="3" s="1"/>
  <c r="H14" i="3"/>
  <c r="I14" i="3" s="1"/>
  <c r="I15" i="3"/>
  <c r="K15" i="3"/>
  <c r="H16" i="3"/>
  <c r="I16" i="3" s="1"/>
  <c r="H17" i="3"/>
  <c r="I17" i="3" s="1"/>
  <c r="J17" i="3"/>
  <c r="K17" i="3"/>
  <c r="H18" i="3"/>
  <c r="I18" i="3" s="1"/>
  <c r="J18" i="3"/>
  <c r="H19" i="3"/>
  <c r="I19" i="3" s="1"/>
  <c r="J19" i="3"/>
  <c r="K19" i="3"/>
  <c r="K5" i="3"/>
  <c r="J5" i="3"/>
  <c r="I5" i="3"/>
  <c r="H5" i="3"/>
  <c r="K2" i="3"/>
  <c r="M2" i="3" s="1"/>
  <c r="J2" i="3"/>
  <c r="I2" i="3"/>
  <c r="H2" i="3"/>
  <c r="M11" i="3" l="1"/>
  <c r="M12" i="3" s="1"/>
  <c r="M13" i="3"/>
  <c r="M14" i="3"/>
  <c r="M15" i="3" s="1"/>
  <c r="K16" i="3"/>
  <c r="M16" i="3" s="1"/>
  <c r="M17" i="3" s="1"/>
  <c r="M18" i="3" s="1"/>
  <c r="M19" i="3" s="1"/>
  <c r="M20" i="3" s="1"/>
  <c r="M21" i="3" s="1"/>
  <c r="M22" i="3" s="1"/>
  <c r="J14" i="3"/>
  <c r="J13" i="3"/>
  <c r="J10" i="3"/>
  <c r="J9" i="3"/>
  <c r="J4" i="3"/>
  <c r="K4" i="3"/>
  <c r="J6" i="3"/>
  <c r="K6" i="3"/>
  <c r="K3" i="3"/>
  <c r="J3" i="3"/>
  <c r="L3" i="3" s="1"/>
  <c r="P3" i="3" s="1"/>
  <c r="R3" i="3" s="1"/>
  <c r="I3" i="3"/>
  <c r="H4" i="3"/>
  <c r="I4" i="3" s="1"/>
  <c r="H6" i="3"/>
  <c r="I6" i="3" s="1"/>
  <c r="H3" i="3"/>
  <c r="D7" i="2"/>
  <c r="K7" i="2"/>
  <c r="J7" i="2"/>
  <c r="J3" i="2"/>
  <c r="K3" i="2"/>
  <c r="J4" i="2"/>
  <c r="K4" i="2"/>
  <c r="J5" i="2"/>
  <c r="K5" i="2"/>
  <c r="J6" i="2"/>
  <c r="K6" i="2"/>
  <c r="K2" i="2"/>
  <c r="I5" i="2"/>
  <c r="H5" i="2"/>
  <c r="I6" i="2"/>
  <c r="H6" i="2"/>
  <c r="I4" i="2"/>
  <c r="H4" i="2"/>
  <c r="I3" i="2"/>
  <c r="I2" i="2"/>
  <c r="H3" i="2"/>
  <c r="H2" i="2"/>
  <c r="J24" i="3" l="1"/>
  <c r="L9" i="3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P4" i="3"/>
  <c r="R4" i="3" s="1"/>
  <c r="M4" i="3"/>
  <c r="P8" i="3" l="1"/>
  <c r="R8" i="3" s="1"/>
  <c r="P5" i="3"/>
  <c r="R5" i="3" s="1"/>
  <c r="Q6" i="3"/>
  <c r="S6" i="3" s="1"/>
  <c r="Q4" i="3"/>
  <c r="S4" i="3" s="1"/>
  <c r="P6" i="3"/>
  <c r="R6" i="3" s="1"/>
  <c r="P7" i="3" l="1"/>
  <c r="R7" i="3" s="1"/>
  <c r="P10" i="3"/>
  <c r="R10" i="3" s="1"/>
  <c r="Q5" i="3"/>
  <c r="S5" i="3" s="1"/>
  <c r="Q8" i="3"/>
  <c r="S8" i="3" s="1"/>
  <c r="R12" i="3" l="1"/>
  <c r="P9" i="3"/>
  <c r="R9" i="3" s="1"/>
  <c r="Q10" i="3"/>
  <c r="S10" i="3" s="1"/>
  <c r="Q7" i="3"/>
  <c r="S7" i="3" s="1"/>
  <c r="P11" i="3" l="1"/>
  <c r="R11" i="3" s="1"/>
  <c r="P14" i="3"/>
  <c r="R14" i="3" s="1"/>
  <c r="Q9" i="3"/>
  <c r="S9" i="3" s="1"/>
  <c r="Q12" i="3"/>
  <c r="S12" i="3" s="1"/>
  <c r="P13" i="3" l="1"/>
  <c r="R13" i="3" s="1"/>
  <c r="P16" i="3"/>
  <c r="R16" i="3" s="1"/>
  <c r="Q14" i="3"/>
  <c r="S14" i="3" s="1"/>
  <c r="Q11" i="3"/>
  <c r="S11" i="3" s="1"/>
  <c r="P18" i="3" l="1"/>
  <c r="R18" i="3" s="1"/>
  <c r="P15" i="3"/>
  <c r="R15" i="3" s="1"/>
  <c r="Q13" i="3"/>
  <c r="S13" i="3" s="1"/>
  <c r="Q16" i="3"/>
  <c r="S16" i="3" s="1"/>
  <c r="P17" i="3" l="1"/>
  <c r="R17" i="3" s="1"/>
  <c r="P20" i="3"/>
  <c r="R20" i="3" s="1"/>
  <c r="P22" i="3"/>
  <c r="R22" i="3" s="1"/>
  <c r="Q18" i="3"/>
  <c r="S18" i="3" s="1"/>
  <c r="Q15" i="3"/>
  <c r="S15" i="3" s="1"/>
  <c r="P19" i="3" l="1"/>
  <c r="R19" i="3" s="1"/>
  <c r="P21" i="3"/>
  <c r="R21" i="3" s="1"/>
  <c r="Q17" i="3"/>
  <c r="S17" i="3" s="1"/>
  <c r="Q20" i="3"/>
  <c r="S20" i="3" s="1"/>
  <c r="Q22" i="3"/>
  <c r="S22" i="3" s="1"/>
  <c r="Q19" i="3" l="1"/>
  <c r="S19" i="3" s="1"/>
  <c r="Q21" i="3"/>
  <c r="S21" i="3" s="1"/>
</calcChain>
</file>

<file path=xl/sharedStrings.xml><?xml version="1.0" encoding="utf-8"?>
<sst xmlns="http://schemas.openxmlformats.org/spreadsheetml/2006/main" count="316" uniqueCount="111">
  <si>
    <t>Name</t>
  </si>
  <si>
    <t>Start</t>
  </si>
  <si>
    <t>Finish</t>
  </si>
  <si>
    <t>Length</t>
  </si>
  <si>
    <t>sannashi to gabtola</t>
  </si>
  <si>
    <t>Geobag/m</t>
  </si>
  <si>
    <t>CC Block/m</t>
  </si>
  <si>
    <t>Appron Length</t>
  </si>
  <si>
    <t>Mongla Ghosiakhali</t>
  </si>
  <si>
    <t>Total Block</t>
  </si>
  <si>
    <t>Total Bag</t>
  </si>
  <si>
    <t>Morelgonj_Ferrighat</t>
  </si>
  <si>
    <t>Total Volume/m</t>
  </si>
  <si>
    <t>thickness</t>
  </si>
  <si>
    <t>Rehabilitation</t>
  </si>
  <si>
    <t>cum_block</t>
  </si>
  <si>
    <t>cum_bag</t>
  </si>
  <si>
    <t>Dpp_vol_bag</t>
  </si>
  <si>
    <t>Dpp_vol_cc_block</t>
  </si>
  <si>
    <t>Remaining_bag</t>
  </si>
  <si>
    <t>Remaining_block</t>
  </si>
  <si>
    <t>%bag_rem</t>
  </si>
  <si>
    <t>%block_rem</t>
  </si>
  <si>
    <t>Sinnakhali</t>
  </si>
  <si>
    <t>sannashi to kawalia</t>
  </si>
  <si>
    <t>Goshaikhali</t>
  </si>
  <si>
    <t>Fultola</t>
  </si>
  <si>
    <t>Item_code</t>
  </si>
  <si>
    <t>Short_descrip</t>
  </si>
  <si>
    <t>unit</t>
  </si>
  <si>
    <t>qunatity</t>
  </si>
  <si>
    <t>rate</t>
  </si>
  <si>
    <t>rate_revised</t>
  </si>
  <si>
    <t>amount</t>
  </si>
  <si>
    <t>04-180</t>
  </si>
  <si>
    <t>Site_prep</t>
  </si>
  <si>
    <t>sqm</t>
  </si>
  <si>
    <t>group</t>
  </si>
  <si>
    <t>40-230-25</t>
  </si>
  <si>
    <t>45X45X45 CC Block Manufature</t>
  </si>
  <si>
    <t>Nos</t>
  </si>
  <si>
    <t>40-230-45</t>
  </si>
  <si>
    <t>35X35X35 CC Block Manufature</t>
  </si>
  <si>
    <t>40-230-40</t>
  </si>
  <si>
    <t>40-270-10</t>
  </si>
  <si>
    <t>CC Block Placing Within 200m</t>
  </si>
  <si>
    <t>cum</t>
  </si>
  <si>
    <t>40-0270-20</t>
  </si>
  <si>
    <t>CC Block Placing Within 200m to 500m</t>
  </si>
  <si>
    <t>40-290-10</t>
  </si>
  <si>
    <t>40-290-20</t>
  </si>
  <si>
    <t>Dumping CC Block/Hard Rock within 200m</t>
  </si>
  <si>
    <t>Dumping CC Block/Hard Rock within 200m-500m</t>
  </si>
  <si>
    <t>Supplying Empty Geobag 200kg 0.133m</t>
  </si>
  <si>
    <t>40-320-15</t>
  </si>
  <si>
    <t>40-330-15</t>
  </si>
  <si>
    <t>40-550-30</t>
  </si>
  <si>
    <t>Sand Filter</t>
  </si>
  <si>
    <t>40-520-20</t>
  </si>
  <si>
    <t>Khoa Filter 40mm down graded</t>
  </si>
  <si>
    <t>Khoa Filter 20mm down graded</t>
  </si>
  <si>
    <t>40-5409-10</t>
  </si>
  <si>
    <t>Geotex Filter</t>
  </si>
  <si>
    <t>Cutting of Erroded Bank</t>
  </si>
  <si>
    <t>40-920</t>
  </si>
  <si>
    <t>site office</t>
  </si>
  <si>
    <t>4-700-10</t>
  </si>
  <si>
    <t>04-710</t>
  </si>
  <si>
    <t>Temporary Land lease</t>
  </si>
  <si>
    <t>River Morphological Survey</t>
  </si>
  <si>
    <t>10-140-40</t>
  </si>
  <si>
    <t>40-350-15</t>
  </si>
  <si>
    <t>Filling and Placing of Geotextile Bags</t>
  </si>
  <si>
    <t>28-120-20</t>
  </si>
  <si>
    <t>CC_work</t>
  </si>
  <si>
    <t>A</t>
  </si>
  <si>
    <t>C</t>
  </si>
  <si>
    <t>P</t>
  </si>
  <si>
    <t>G</t>
  </si>
  <si>
    <t>CC_block_dumping</t>
  </si>
  <si>
    <t>Geo_Bag_dumping</t>
  </si>
  <si>
    <t>Pitching</t>
  </si>
  <si>
    <t>Auxulary</t>
  </si>
  <si>
    <t>40X40X20 CC Block Manufature</t>
  </si>
  <si>
    <t>Geobag Dumping 200kg 0.133cum</t>
  </si>
  <si>
    <t>16-100</t>
  </si>
  <si>
    <t>Bamboo_Profile</t>
  </si>
  <si>
    <t>04-120</t>
  </si>
  <si>
    <t>BM_Piller</t>
  </si>
  <si>
    <t>16-130</t>
  </si>
  <si>
    <t>Resectioning Embankment</t>
  </si>
  <si>
    <t>Cum</t>
  </si>
  <si>
    <t>16-720-10</t>
  </si>
  <si>
    <t>Ditch Filling Dredged Earth</t>
  </si>
  <si>
    <t>XX-XX-XX</t>
  </si>
  <si>
    <t>Pre_Work Postwork Video Graph</t>
  </si>
  <si>
    <t>28-200-10</t>
  </si>
  <si>
    <t>RCC 22Mpa</t>
  </si>
  <si>
    <t>76-110-10</t>
  </si>
  <si>
    <t>Kg</t>
  </si>
  <si>
    <t>Reinforecement 8 to 30mm dia</t>
  </si>
  <si>
    <t>36-300-10</t>
  </si>
  <si>
    <t>Shuttering for Footing  etc</t>
  </si>
  <si>
    <t>Excavation For Foundation Trenches</t>
  </si>
  <si>
    <t>16-500</t>
  </si>
  <si>
    <t>Mangrove Plantation</t>
  </si>
  <si>
    <t>Ha</t>
  </si>
  <si>
    <t>Geo_Bag_volume</t>
  </si>
  <si>
    <t>CC_block Volume</t>
  </si>
  <si>
    <t>Rehab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</si>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</sst>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/>
    </xf>
    <xf numFmtId="10" fontId="0" fillId="0" borderId="0" xfId="0" applyNumberFormat="1"/>
    <xf numFmtId="0" fontId="0" fillId="3" borderId="2" xfId="0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0" fillId="0" borderId="5" xfId="0" applyFill="1" applyBorder="1"/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1" xfId="0" applyFill="1" applyBorder="1"/>
    <xf numFmtId="4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2.55468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220" zoomScaleNormal="220" workbookViewId="0">
      <selection activeCell="E14" sqref="E14"/>
    </sheetView>
  </sheetViews>
  <sheetFormatPr defaultRowHeight="14.4" x14ac:dyDescent="0.3"/>
  <cols>
    <col min="1" max="1" width="22.6640625" customWidth="1"/>
    <col min="5" max="5" width="16.77734375" customWidth="1"/>
    <col min="6" max="6" width="11.5546875" customWidth="1"/>
    <col min="7" max="7" width="12.77734375" customWidth="1"/>
    <col min="10" max="10" width="12.33203125" customWidth="1"/>
    <col min="11" max="11" width="13.8867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  <c r="G1" s="1" t="s">
        <v>6</v>
      </c>
      <c r="H1" s="6"/>
      <c r="I1" s="6"/>
      <c r="J1" s="3" t="s">
        <v>10</v>
      </c>
      <c r="K1" s="3" t="s">
        <v>9</v>
      </c>
    </row>
    <row r="2" spans="1:11" x14ac:dyDescent="0.3">
      <c r="A2" s="2" t="s">
        <v>4</v>
      </c>
      <c r="B2" s="2">
        <v>0</v>
      </c>
      <c r="C2" s="2">
        <v>2000</v>
      </c>
      <c r="D2" s="2">
        <v>2000</v>
      </c>
      <c r="E2" s="2">
        <v>36.35</v>
      </c>
      <c r="F2" s="2">
        <v>29.5</v>
      </c>
      <c r="G2" s="2">
        <v>21.5</v>
      </c>
      <c r="H2" s="2">
        <f>F2+G2</f>
        <v>51</v>
      </c>
      <c r="I2" s="5">
        <f>H2/E2</f>
        <v>1.4030261348005502</v>
      </c>
      <c r="J2" s="2">
        <f>D2*F2</f>
        <v>59000</v>
      </c>
      <c r="K2" s="2">
        <f>G2*D2</f>
        <v>43000</v>
      </c>
    </row>
    <row r="3" spans="1:11" x14ac:dyDescent="0.3">
      <c r="A3" s="2" t="s">
        <v>4</v>
      </c>
      <c r="B3" s="2">
        <v>0</v>
      </c>
      <c r="C3" s="2">
        <v>2000</v>
      </c>
      <c r="D3" s="2">
        <v>4500</v>
      </c>
      <c r="E3" s="2">
        <v>36.35</v>
      </c>
      <c r="F3" s="2">
        <v>26.5</v>
      </c>
      <c r="G3" s="2">
        <v>21.5</v>
      </c>
      <c r="H3" s="2">
        <f>F3+G3</f>
        <v>48</v>
      </c>
      <c r="I3" s="5">
        <f>H3/E3</f>
        <v>1.3204951856946354</v>
      </c>
      <c r="J3" s="2">
        <f t="shared" ref="J3:J6" si="0">D3*F3</f>
        <v>119250</v>
      </c>
      <c r="K3" s="2">
        <f t="shared" ref="K3:K6" si="1">G3*D3</f>
        <v>96750</v>
      </c>
    </row>
    <row r="4" spans="1:11" x14ac:dyDescent="0.3">
      <c r="A4" s="4" t="s">
        <v>8</v>
      </c>
      <c r="B4" s="2">
        <v>0</v>
      </c>
      <c r="C4" s="2">
        <v>500</v>
      </c>
      <c r="D4" s="2">
        <v>500</v>
      </c>
      <c r="E4" s="2">
        <v>15.85</v>
      </c>
      <c r="F4" s="2">
        <v>8.5</v>
      </c>
      <c r="G4" s="2">
        <v>9.5</v>
      </c>
      <c r="H4" s="2">
        <f>F4+G4</f>
        <v>18</v>
      </c>
      <c r="I4" s="5">
        <f>H4/E4</f>
        <v>1.1356466876971609</v>
      </c>
      <c r="J4" s="2">
        <f t="shared" si="0"/>
        <v>4250</v>
      </c>
      <c r="K4" s="2">
        <f t="shared" si="1"/>
        <v>4750</v>
      </c>
    </row>
    <row r="5" spans="1:11" x14ac:dyDescent="0.3">
      <c r="A5" s="4" t="s">
        <v>8</v>
      </c>
      <c r="B5" s="2">
        <v>500</v>
      </c>
      <c r="C5" s="2">
        <v>1000</v>
      </c>
      <c r="D5" s="2">
        <v>500</v>
      </c>
      <c r="E5" s="2">
        <v>15850</v>
      </c>
      <c r="F5" s="2">
        <v>8.5</v>
      </c>
      <c r="G5" s="2">
        <v>9.5</v>
      </c>
      <c r="H5" s="2">
        <f>F5+G5</f>
        <v>18</v>
      </c>
      <c r="I5" s="5">
        <f>H5/E5</f>
        <v>1.1356466876971609E-3</v>
      </c>
      <c r="J5" s="2">
        <f t="shared" si="0"/>
        <v>4250</v>
      </c>
      <c r="K5" s="2">
        <f t="shared" si="1"/>
        <v>4750</v>
      </c>
    </row>
    <row r="6" spans="1:11" x14ac:dyDescent="0.3">
      <c r="A6" s="2" t="s">
        <v>8</v>
      </c>
      <c r="B6" s="4">
        <v>651</v>
      </c>
      <c r="C6" s="4">
        <v>921</v>
      </c>
      <c r="D6" s="4">
        <v>270</v>
      </c>
      <c r="E6" s="4">
        <v>35.35</v>
      </c>
      <c r="F6" s="2">
        <v>21</v>
      </c>
      <c r="G6" s="2">
        <v>21</v>
      </c>
      <c r="H6" s="2">
        <f>F6+G6</f>
        <v>42</v>
      </c>
      <c r="I6" s="5">
        <f>H6/E6</f>
        <v>1.1881188118811881</v>
      </c>
      <c r="J6" s="2">
        <f t="shared" si="0"/>
        <v>5670</v>
      </c>
      <c r="K6" s="2">
        <f t="shared" si="1"/>
        <v>5670</v>
      </c>
    </row>
    <row r="7" spans="1:11" x14ac:dyDescent="0.3">
      <c r="A7" s="5"/>
      <c r="B7" s="5"/>
      <c r="C7" s="5"/>
      <c r="D7" s="2">
        <f>SUM(D2:D6)</f>
        <v>7770</v>
      </c>
      <c r="E7" s="5"/>
      <c r="F7" s="5"/>
      <c r="G7" s="5"/>
      <c r="H7" s="5"/>
      <c r="I7" s="5"/>
      <c r="J7" s="2">
        <f>SUM(J2:J6)</f>
        <v>192420</v>
      </c>
      <c r="K7" s="2">
        <f>SUM(K2:K6)</f>
        <v>154920</v>
      </c>
    </row>
    <row r="9" spans="1:11" x14ac:dyDescent="0.3">
      <c r="G9" s="3">
        <v>51540</v>
      </c>
    </row>
    <row r="10" spans="1:11" x14ac:dyDescent="0.3">
      <c r="G10" s="3">
        <v>120560</v>
      </c>
    </row>
    <row r="11" spans="1:11" x14ac:dyDescent="0.3">
      <c r="G11" s="1">
        <f>SUM(G9:G10)</f>
        <v>172100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F14" zoomScale="160" zoomScaleNormal="160" workbookViewId="0">
      <selection activeCell="M26" sqref="M26"/>
    </sheetView>
  </sheetViews>
  <sheetFormatPr defaultRowHeight="14.4" x14ac:dyDescent="0.3"/>
  <cols>
    <col min="1" max="1" width="22.44140625" customWidth="1"/>
    <col min="2" max="3" width="8.88671875" style="12"/>
    <col min="5" max="5" width="15.6640625" style="12" customWidth="1"/>
    <col min="6" max="6" width="8.88671875" style="12"/>
    <col min="7" max="7" width="14.77734375" style="12" customWidth="1"/>
    <col min="8" max="8" width="15.88671875" customWidth="1"/>
    <col min="11" max="11" width="12.109375" customWidth="1"/>
    <col min="12" max="12" width="10.5546875" customWidth="1"/>
    <col min="14" max="14" width="14.44140625" customWidth="1"/>
    <col min="15" max="15" width="17.109375" customWidth="1"/>
    <col min="16" max="16" width="13.5546875" customWidth="1"/>
    <col min="17" max="17" width="14.88671875" customWidth="1"/>
    <col min="18" max="18" width="12" customWidth="1"/>
    <col min="19" max="19" width="11.109375" customWidth="1"/>
  </cols>
  <sheetData>
    <row r="1" spans="1:19" x14ac:dyDescent="0.3">
      <c r="A1" s="2" t="s">
        <v>0</v>
      </c>
      <c r="B1" s="11" t="s">
        <v>1</v>
      </c>
      <c r="C1" s="11" t="s">
        <v>2</v>
      </c>
      <c r="D1" s="9" t="s">
        <v>3</v>
      </c>
      <c r="E1" s="10" t="s">
        <v>7</v>
      </c>
      <c r="F1" s="10" t="s">
        <v>5</v>
      </c>
      <c r="G1" s="10" t="s">
        <v>6</v>
      </c>
      <c r="H1" s="9" t="s">
        <v>12</v>
      </c>
      <c r="I1" s="9" t="s">
        <v>13</v>
      </c>
      <c r="J1" s="9" t="s">
        <v>10</v>
      </c>
      <c r="K1" s="9" t="s">
        <v>9</v>
      </c>
      <c r="L1" s="8" t="s">
        <v>16</v>
      </c>
      <c r="M1" s="8" t="s">
        <v>15</v>
      </c>
      <c r="N1" s="8" t="s">
        <v>17</v>
      </c>
      <c r="O1" s="8" t="s">
        <v>18</v>
      </c>
      <c r="P1" s="7" t="s">
        <v>19</v>
      </c>
      <c r="Q1" s="7" t="s">
        <v>20</v>
      </c>
      <c r="R1" s="7" t="s">
        <v>21</v>
      </c>
      <c r="S1" s="7" t="s">
        <v>22</v>
      </c>
    </row>
    <row r="2" spans="1:19" x14ac:dyDescent="0.3">
      <c r="A2" s="34" t="s">
        <v>14</v>
      </c>
      <c r="B2" s="11">
        <v>0</v>
      </c>
      <c r="C2" s="11">
        <v>141</v>
      </c>
      <c r="D2" s="2">
        <f>C2-B2</f>
        <v>141</v>
      </c>
      <c r="E2" s="11">
        <v>38</v>
      </c>
      <c r="F2" s="11">
        <v>19</v>
      </c>
      <c r="G2" s="11">
        <v>20</v>
      </c>
      <c r="H2" s="2">
        <f>SUM(F2:G2)</f>
        <v>39</v>
      </c>
      <c r="I2" s="2">
        <f>H2/E2</f>
        <v>1.0263157894736843</v>
      </c>
      <c r="J2" s="34">
        <f>F2*D2</f>
        <v>2679</v>
      </c>
      <c r="K2" s="34">
        <f>G2*D2</f>
        <v>2820</v>
      </c>
      <c r="L2" s="2">
        <v>2679</v>
      </c>
      <c r="M2" s="2">
        <f>K2</f>
        <v>2820</v>
      </c>
      <c r="N2" s="2">
        <v>242441</v>
      </c>
      <c r="O2" s="2">
        <v>191720</v>
      </c>
      <c r="P2" s="2">
        <f>N2-L2</f>
        <v>239762</v>
      </c>
      <c r="Q2" s="2">
        <f t="shared" ref="Q2:Q6" si="0">O2-M2</f>
        <v>188900</v>
      </c>
      <c r="R2" s="32">
        <f>P2/N2</f>
        <v>0.98894988883893398</v>
      </c>
      <c r="S2" s="32">
        <f>Q2/O2</f>
        <v>0.98529104944711032</v>
      </c>
    </row>
    <row r="3" spans="1:19" x14ac:dyDescent="0.3">
      <c r="A3" s="2" t="s">
        <v>11</v>
      </c>
      <c r="B3" s="11">
        <v>141</v>
      </c>
      <c r="C3" s="11">
        <v>651</v>
      </c>
      <c r="D3" s="2">
        <f t="shared" ref="D3:D22" si="1">C3-B3</f>
        <v>510</v>
      </c>
      <c r="E3" s="11">
        <v>38</v>
      </c>
      <c r="F3" s="11">
        <v>19</v>
      </c>
      <c r="G3" s="11">
        <v>20</v>
      </c>
      <c r="H3" s="2">
        <f>SUM(F3:G3)</f>
        <v>39</v>
      </c>
      <c r="I3" s="2">
        <f>H3/E3</f>
        <v>1.0263157894736843</v>
      </c>
      <c r="J3" s="2">
        <f>F3*D3</f>
        <v>9690</v>
      </c>
      <c r="K3" s="2">
        <f>G3*D3</f>
        <v>10200</v>
      </c>
      <c r="L3" s="2">
        <f>L2+J3</f>
        <v>12369</v>
      </c>
      <c r="M3" s="2">
        <f>M2+K3</f>
        <v>13020</v>
      </c>
      <c r="N3" s="2">
        <v>242441</v>
      </c>
      <c r="O3" s="2">
        <v>191720</v>
      </c>
      <c r="P3" s="2">
        <f t="shared" ref="P3:P6" si="2">N3-L3</f>
        <v>230072</v>
      </c>
      <c r="Q3" s="2">
        <f t="shared" si="0"/>
        <v>178700</v>
      </c>
      <c r="R3" s="32">
        <f t="shared" ref="R3:R22" si="3">P3/N3</f>
        <v>0.94898140166061018</v>
      </c>
      <c r="S3" s="32">
        <f t="shared" ref="S3:S22" si="4">Q3/O3</f>
        <v>0.9320884623409138</v>
      </c>
    </row>
    <row r="4" spans="1:19" x14ac:dyDescent="0.3">
      <c r="A4" s="2" t="s">
        <v>11</v>
      </c>
      <c r="B4" s="11">
        <v>921</v>
      </c>
      <c r="C4" s="11">
        <v>1036</v>
      </c>
      <c r="D4" s="2">
        <f t="shared" si="1"/>
        <v>115</v>
      </c>
      <c r="E4" s="11">
        <v>36.35</v>
      </c>
      <c r="F4" s="11">
        <v>22.5</v>
      </c>
      <c r="G4" s="11">
        <v>23.5</v>
      </c>
      <c r="H4" s="2">
        <f t="shared" ref="H4:H6" si="5">SUM(F4:G4)</f>
        <v>46</v>
      </c>
      <c r="I4" s="2">
        <f t="shared" ref="I4:I6" si="6">H4/E4</f>
        <v>1.265474552957359</v>
      </c>
      <c r="J4" s="2">
        <f t="shared" ref="J4:J6" si="7">F4*D4</f>
        <v>2587.5</v>
      </c>
      <c r="K4" s="2">
        <f t="shared" ref="K4:K6" si="8">G4*D4</f>
        <v>2702.5</v>
      </c>
      <c r="L4" s="2">
        <f t="shared" ref="L4:L22" si="9">L3+J4</f>
        <v>14956.5</v>
      </c>
      <c r="M4" s="2">
        <f t="shared" ref="M4:M22" si="10">M3+K4</f>
        <v>15722.5</v>
      </c>
      <c r="N4" s="2">
        <v>242441</v>
      </c>
      <c r="O4" s="2">
        <v>191720</v>
      </c>
      <c r="P4" s="2">
        <f t="shared" si="2"/>
        <v>227484.5</v>
      </c>
      <c r="Q4" s="2">
        <f t="shared" si="0"/>
        <v>175997.5</v>
      </c>
      <c r="R4" s="32">
        <f t="shared" si="3"/>
        <v>0.93830870191098037</v>
      </c>
      <c r="S4" s="32">
        <f t="shared" si="4"/>
        <v>0.91799238472772793</v>
      </c>
    </row>
    <row r="5" spans="1:19" x14ac:dyDescent="0.3">
      <c r="A5" s="34" t="s">
        <v>14</v>
      </c>
      <c r="B5" s="11">
        <v>651</v>
      </c>
      <c r="C5" s="11">
        <v>921</v>
      </c>
      <c r="D5" s="2">
        <f t="shared" si="1"/>
        <v>270</v>
      </c>
      <c r="E5" s="11">
        <v>45</v>
      </c>
      <c r="F5" s="11">
        <v>22.5</v>
      </c>
      <c r="G5" s="11">
        <v>23.5</v>
      </c>
      <c r="H5" s="2">
        <f t="shared" si="5"/>
        <v>46</v>
      </c>
      <c r="I5" s="2">
        <f t="shared" si="6"/>
        <v>1.0222222222222221</v>
      </c>
      <c r="J5" s="34">
        <f>F5*D5</f>
        <v>6075</v>
      </c>
      <c r="K5" s="34">
        <f>G5*D5</f>
        <v>6345</v>
      </c>
      <c r="L5" s="2">
        <f t="shared" si="9"/>
        <v>21031.5</v>
      </c>
      <c r="M5" s="2">
        <f t="shared" si="10"/>
        <v>22067.5</v>
      </c>
      <c r="N5" s="2">
        <v>242441</v>
      </c>
      <c r="O5" s="2">
        <v>191720</v>
      </c>
      <c r="P5" s="2">
        <f t="shared" si="2"/>
        <v>221409.5</v>
      </c>
      <c r="Q5" s="2">
        <f t="shared" si="0"/>
        <v>169652.5</v>
      </c>
      <c r="R5" s="32">
        <f t="shared" si="3"/>
        <v>0.91325105902054515</v>
      </c>
      <c r="S5" s="32">
        <f t="shared" si="4"/>
        <v>0.88489724598372632</v>
      </c>
    </row>
    <row r="6" spans="1:19" x14ac:dyDescent="0.3">
      <c r="A6" s="2" t="s">
        <v>11</v>
      </c>
      <c r="B6" s="11">
        <v>921</v>
      </c>
      <c r="C6" s="11">
        <v>1036</v>
      </c>
      <c r="D6" s="2">
        <f t="shared" si="1"/>
        <v>115</v>
      </c>
      <c r="E6" s="11">
        <v>45</v>
      </c>
      <c r="F6" s="11">
        <v>22.5</v>
      </c>
      <c r="G6" s="11">
        <v>23.5</v>
      </c>
      <c r="H6" s="2">
        <f t="shared" si="5"/>
        <v>46</v>
      </c>
      <c r="I6" s="2">
        <f t="shared" si="6"/>
        <v>1.0222222222222221</v>
      </c>
      <c r="J6" s="2">
        <f t="shared" si="7"/>
        <v>2587.5</v>
      </c>
      <c r="K6" s="2">
        <f t="shared" si="8"/>
        <v>2702.5</v>
      </c>
      <c r="L6" s="2">
        <f t="shared" si="9"/>
        <v>23619</v>
      </c>
      <c r="M6" s="2">
        <f t="shared" si="10"/>
        <v>24770</v>
      </c>
      <c r="N6" s="2">
        <v>242441</v>
      </c>
      <c r="O6" s="2">
        <v>191720</v>
      </c>
      <c r="P6" s="2">
        <f t="shared" si="2"/>
        <v>218822</v>
      </c>
      <c r="Q6" s="2">
        <f t="shared" si="0"/>
        <v>166950</v>
      </c>
      <c r="R6" s="32">
        <f t="shared" si="3"/>
        <v>0.90257835927091534</v>
      </c>
      <c r="S6" s="32">
        <f t="shared" si="4"/>
        <v>0.87080116837054033</v>
      </c>
    </row>
    <row r="7" spans="1:19" x14ac:dyDescent="0.3">
      <c r="A7" s="34" t="s">
        <v>14</v>
      </c>
      <c r="B7" s="11">
        <v>1036</v>
      </c>
      <c r="C7" s="11">
        <v>1446</v>
      </c>
      <c r="D7" s="2">
        <f t="shared" si="1"/>
        <v>410</v>
      </c>
      <c r="E7" s="11">
        <v>38</v>
      </c>
      <c r="F7" s="11">
        <v>19</v>
      </c>
      <c r="G7" s="11">
        <v>20</v>
      </c>
      <c r="H7" s="2">
        <f t="shared" ref="H7:H20" si="11">SUM(F7:G7)</f>
        <v>39</v>
      </c>
      <c r="I7" s="22">
        <f t="shared" ref="I7:I20" si="12">H7/E7</f>
        <v>1.0263157894736843</v>
      </c>
      <c r="J7" s="34">
        <f t="shared" ref="J7:J20" si="13">F7*D7</f>
        <v>7790</v>
      </c>
      <c r="K7" s="34">
        <f t="shared" ref="K7:K20" si="14">G7*D7</f>
        <v>8200</v>
      </c>
      <c r="L7" s="2">
        <f t="shared" si="9"/>
        <v>31409</v>
      </c>
      <c r="M7" s="2">
        <f t="shared" si="10"/>
        <v>32970</v>
      </c>
      <c r="N7" s="2">
        <v>242441</v>
      </c>
      <c r="O7" s="2">
        <v>191720</v>
      </c>
      <c r="P7" s="2">
        <f t="shared" ref="P7:P20" si="15">N7-L7</f>
        <v>211032</v>
      </c>
      <c r="Q7" s="2">
        <f t="shared" ref="Q7:Q20" si="16">O7-M7</f>
        <v>158750</v>
      </c>
      <c r="R7" s="32">
        <f t="shared" si="3"/>
        <v>0.8704468303628512</v>
      </c>
      <c r="S7" s="32">
        <f t="shared" si="4"/>
        <v>0.82803046108908829</v>
      </c>
    </row>
    <row r="8" spans="1:19" x14ac:dyDescent="0.3">
      <c r="A8" s="2" t="s">
        <v>11</v>
      </c>
      <c r="B8" s="11">
        <v>1446</v>
      </c>
      <c r="C8" s="11">
        <v>1656</v>
      </c>
      <c r="D8" s="2">
        <f t="shared" si="1"/>
        <v>210</v>
      </c>
      <c r="E8" s="11">
        <v>38</v>
      </c>
      <c r="F8" s="11">
        <v>19</v>
      </c>
      <c r="G8" s="11">
        <v>20</v>
      </c>
      <c r="H8" s="2">
        <f t="shared" si="11"/>
        <v>39</v>
      </c>
      <c r="I8" s="2">
        <f t="shared" si="12"/>
        <v>1.0263157894736843</v>
      </c>
      <c r="J8" s="2">
        <f t="shared" si="13"/>
        <v>3990</v>
      </c>
      <c r="K8" s="2">
        <f t="shared" si="14"/>
        <v>4200</v>
      </c>
      <c r="L8" s="2">
        <f t="shared" si="9"/>
        <v>35399</v>
      </c>
      <c r="M8" s="2">
        <f t="shared" si="10"/>
        <v>37170</v>
      </c>
      <c r="N8" s="2">
        <v>242441</v>
      </c>
      <c r="O8" s="2">
        <v>191720</v>
      </c>
      <c r="P8" s="2">
        <f t="shared" si="15"/>
        <v>207042</v>
      </c>
      <c r="Q8" s="2">
        <f t="shared" si="16"/>
        <v>154550</v>
      </c>
      <c r="R8" s="32">
        <f t="shared" si="3"/>
        <v>0.85398921799530603</v>
      </c>
      <c r="S8" s="32">
        <f t="shared" si="4"/>
        <v>0.80612351345712496</v>
      </c>
    </row>
    <row r="9" spans="1:19" x14ac:dyDescent="0.3">
      <c r="A9" s="34" t="s">
        <v>14</v>
      </c>
      <c r="B9" s="11">
        <v>1656</v>
      </c>
      <c r="C9" s="11">
        <v>1797</v>
      </c>
      <c r="D9" s="2">
        <f t="shared" si="1"/>
        <v>141</v>
      </c>
      <c r="E9" s="11">
        <v>38</v>
      </c>
      <c r="F9" s="11">
        <v>19</v>
      </c>
      <c r="G9" s="11">
        <v>20</v>
      </c>
      <c r="H9" s="2">
        <f t="shared" si="11"/>
        <v>39</v>
      </c>
      <c r="I9" s="2">
        <f t="shared" si="12"/>
        <v>1.0263157894736843</v>
      </c>
      <c r="J9" s="34">
        <f t="shared" si="13"/>
        <v>2679</v>
      </c>
      <c r="K9" s="34">
        <f t="shared" si="14"/>
        <v>2820</v>
      </c>
      <c r="L9" s="2">
        <f t="shared" si="9"/>
        <v>38078</v>
      </c>
      <c r="M9" s="2">
        <f t="shared" si="10"/>
        <v>39990</v>
      </c>
      <c r="N9" s="2">
        <v>242441</v>
      </c>
      <c r="O9" s="2">
        <v>191720</v>
      </c>
      <c r="P9" s="2">
        <f t="shared" si="15"/>
        <v>204363</v>
      </c>
      <c r="Q9" s="2">
        <f t="shared" si="16"/>
        <v>151730</v>
      </c>
      <c r="R9" s="32">
        <f t="shared" si="3"/>
        <v>0.84293910683424011</v>
      </c>
      <c r="S9" s="32">
        <f t="shared" si="4"/>
        <v>0.7914145629042354</v>
      </c>
    </row>
    <row r="10" spans="1:19" x14ac:dyDescent="0.3">
      <c r="A10" s="2" t="s">
        <v>11</v>
      </c>
      <c r="B10" s="11">
        <v>1797</v>
      </c>
      <c r="C10" s="11">
        <v>2400</v>
      </c>
      <c r="D10" s="2">
        <f t="shared" si="1"/>
        <v>603</v>
      </c>
      <c r="E10" s="11">
        <v>38</v>
      </c>
      <c r="F10" s="11">
        <v>21</v>
      </c>
      <c r="G10" s="11">
        <v>18</v>
      </c>
      <c r="H10" s="2">
        <f t="shared" si="11"/>
        <v>39</v>
      </c>
      <c r="I10" s="2">
        <f t="shared" si="12"/>
        <v>1.0263157894736843</v>
      </c>
      <c r="J10" s="2">
        <f t="shared" si="13"/>
        <v>12663</v>
      </c>
      <c r="K10" s="2">
        <f t="shared" si="14"/>
        <v>10854</v>
      </c>
      <c r="L10" s="2">
        <f t="shared" si="9"/>
        <v>50741</v>
      </c>
      <c r="M10" s="2">
        <f t="shared" si="10"/>
        <v>50844</v>
      </c>
      <c r="N10" s="2">
        <v>242441</v>
      </c>
      <c r="O10" s="2">
        <v>191720</v>
      </c>
      <c r="P10" s="2">
        <f t="shared" si="15"/>
        <v>191700</v>
      </c>
      <c r="Q10" s="2">
        <f t="shared" si="16"/>
        <v>140876</v>
      </c>
      <c r="R10" s="32">
        <f t="shared" si="3"/>
        <v>0.79070784232039959</v>
      </c>
      <c r="S10" s="32">
        <f t="shared" si="4"/>
        <v>0.73480075109534737</v>
      </c>
    </row>
    <row r="11" spans="1:19" x14ac:dyDescent="0.3">
      <c r="A11" s="2" t="s">
        <v>11</v>
      </c>
      <c r="B11" s="11">
        <v>2400</v>
      </c>
      <c r="C11" s="11">
        <v>2700</v>
      </c>
      <c r="D11" s="2">
        <f t="shared" si="1"/>
        <v>300</v>
      </c>
      <c r="E11" s="11">
        <v>45</v>
      </c>
      <c r="F11" s="11">
        <v>25.5</v>
      </c>
      <c r="G11" s="11">
        <v>20.5</v>
      </c>
      <c r="H11" s="2">
        <f t="shared" si="11"/>
        <v>46</v>
      </c>
      <c r="I11" s="2">
        <f t="shared" si="12"/>
        <v>1.0222222222222221</v>
      </c>
      <c r="J11" s="2">
        <f t="shared" si="13"/>
        <v>7650</v>
      </c>
      <c r="K11" s="2">
        <f t="shared" si="14"/>
        <v>6150</v>
      </c>
      <c r="L11" s="2">
        <f t="shared" si="9"/>
        <v>58391</v>
      </c>
      <c r="M11" s="2">
        <f t="shared" si="10"/>
        <v>56994</v>
      </c>
      <c r="N11" s="2">
        <v>242441</v>
      </c>
      <c r="O11" s="2">
        <v>191720</v>
      </c>
      <c r="P11" s="2">
        <f t="shared" si="15"/>
        <v>184050</v>
      </c>
      <c r="Q11" s="2">
        <f t="shared" si="16"/>
        <v>134726</v>
      </c>
      <c r="R11" s="32">
        <f t="shared" si="3"/>
        <v>0.75915377349540714</v>
      </c>
      <c r="S11" s="32">
        <f t="shared" si="4"/>
        <v>0.70272272063425834</v>
      </c>
    </row>
    <row r="12" spans="1:19" x14ac:dyDescent="0.3">
      <c r="A12" s="15" t="s">
        <v>11</v>
      </c>
      <c r="B12" s="15">
        <v>2700</v>
      </c>
      <c r="C12" s="15">
        <v>3262</v>
      </c>
      <c r="D12" s="15">
        <f t="shared" si="1"/>
        <v>562</v>
      </c>
      <c r="E12" s="15">
        <v>38</v>
      </c>
      <c r="F12" s="15">
        <v>19</v>
      </c>
      <c r="G12" s="15">
        <v>20</v>
      </c>
      <c r="H12" s="15">
        <f t="shared" si="11"/>
        <v>39</v>
      </c>
      <c r="I12" s="15">
        <f t="shared" si="12"/>
        <v>1.0263157894736843</v>
      </c>
      <c r="J12" s="15">
        <f t="shared" si="13"/>
        <v>10678</v>
      </c>
      <c r="K12" s="15">
        <f t="shared" si="14"/>
        <v>11240</v>
      </c>
      <c r="L12" s="9">
        <f>L11+J12</f>
        <v>69069</v>
      </c>
      <c r="M12" s="9">
        <f t="shared" si="10"/>
        <v>68234</v>
      </c>
      <c r="N12" s="2">
        <v>242441</v>
      </c>
      <c r="O12" s="2">
        <v>191720</v>
      </c>
      <c r="P12" s="2">
        <v>191720</v>
      </c>
      <c r="Q12" s="15">
        <f t="shared" si="16"/>
        <v>123486</v>
      </c>
      <c r="R12" s="33">
        <f>P12/N12</f>
        <v>0.79079033661798126</v>
      </c>
      <c r="S12" s="33">
        <f t="shared" si="4"/>
        <v>0.64409555601919466</v>
      </c>
    </row>
    <row r="13" spans="1:19" x14ac:dyDescent="0.3">
      <c r="A13" s="4" t="s">
        <v>23</v>
      </c>
      <c r="B13" s="11">
        <v>2100</v>
      </c>
      <c r="C13" s="11">
        <v>3600</v>
      </c>
      <c r="D13" s="2">
        <f t="shared" si="1"/>
        <v>1500</v>
      </c>
      <c r="E13" s="11">
        <v>35</v>
      </c>
      <c r="F13" s="11">
        <v>27</v>
      </c>
      <c r="G13" s="11">
        <v>21</v>
      </c>
      <c r="H13" s="2">
        <f t="shared" si="11"/>
        <v>48</v>
      </c>
      <c r="I13" s="2">
        <f t="shared" si="12"/>
        <v>1.3714285714285714</v>
      </c>
      <c r="J13" s="2">
        <f t="shared" si="13"/>
        <v>40500</v>
      </c>
      <c r="K13" s="2">
        <f t="shared" si="14"/>
        <v>31500</v>
      </c>
      <c r="L13" s="2">
        <f t="shared" si="9"/>
        <v>109569</v>
      </c>
      <c r="M13" s="2">
        <f t="shared" si="10"/>
        <v>99734</v>
      </c>
      <c r="N13" s="2">
        <v>242441</v>
      </c>
      <c r="O13" s="2">
        <v>191720</v>
      </c>
      <c r="P13" s="2">
        <f t="shared" si="15"/>
        <v>132872</v>
      </c>
      <c r="Q13" s="2">
        <f t="shared" si="16"/>
        <v>91986</v>
      </c>
      <c r="R13" s="32">
        <f t="shared" si="3"/>
        <v>0.54805911541364705</v>
      </c>
      <c r="S13" s="32">
        <f t="shared" si="4"/>
        <v>0.47979344877947006</v>
      </c>
    </row>
    <row r="14" spans="1:19" x14ac:dyDescent="0.3">
      <c r="A14" s="4" t="s">
        <v>24</v>
      </c>
      <c r="B14" s="11">
        <v>0</v>
      </c>
      <c r="C14" s="11">
        <v>4500</v>
      </c>
      <c r="D14" s="2">
        <f t="shared" si="1"/>
        <v>4500</v>
      </c>
      <c r="E14" s="11">
        <v>35</v>
      </c>
      <c r="F14" s="11">
        <v>25</v>
      </c>
      <c r="G14" s="11">
        <v>20</v>
      </c>
      <c r="H14" s="2">
        <f t="shared" si="11"/>
        <v>45</v>
      </c>
      <c r="I14" s="2">
        <f t="shared" si="12"/>
        <v>1.2857142857142858</v>
      </c>
      <c r="J14" s="2">
        <f t="shared" si="13"/>
        <v>112500</v>
      </c>
      <c r="K14" s="2">
        <f t="shared" si="14"/>
        <v>90000</v>
      </c>
      <c r="L14" s="2">
        <f t="shared" si="9"/>
        <v>222069</v>
      </c>
      <c r="M14" s="2">
        <f t="shared" si="10"/>
        <v>189734</v>
      </c>
      <c r="N14" s="2">
        <v>242441</v>
      </c>
      <c r="O14" s="2">
        <v>191720</v>
      </c>
      <c r="P14" s="2">
        <f t="shared" si="15"/>
        <v>20372</v>
      </c>
      <c r="Q14" s="2">
        <f t="shared" si="16"/>
        <v>1986</v>
      </c>
      <c r="R14" s="32">
        <f t="shared" si="3"/>
        <v>8.4028691516698908E-2</v>
      </c>
      <c r="S14" s="32">
        <f t="shared" si="4"/>
        <v>1.0358856665971208E-2</v>
      </c>
    </row>
    <row r="15" spans="1:19" x14ac:dyDescent="0.3">
      <c r="A15" s="4" t="s">
        <v>25</v>
      </c>
      <c r="B15" s="11">
        <v>0</v>
      </c>
      <c r="C15" s="11">
        <v>1000</v>
      </c>
      <c r="D15" s="2">
        <f t="shared" si="1"/>
        <v>1000</v>
      </c>
      <c r="E15" s="11">
        <v>35</v>
      </c>
      <c r="F15" s="11">
        <v>30</v>
      </c>
      <c r="G15" s="11">
        <v>24</v>
      </c>
      <c r="H15" s="2">
        <f>SUM(F15:G15)</f>
        <v>54</v>
      </c>
      <c r="I15" s="2">
        <f t="shared" si="12"/>
        <v>1.5428571428571429</v>
      </c>
      <c r="J15" s="2">
        <f t="shared" si="13"/>
        <v>30000</v>
      </c>
      <c r="K15" s="2">
        <f t="shared" si="14"/>
        <v>24000</v>
      </c>
      <c r="L15" s="2">
        <f t="shared" si="9"/>
        <v>252069</v>
      </c>
      <c r="M15" s="2">
        <f t="shared" si="10"/>
        <v>213734</v>
      </c>
      <c r="N15" s="2">
        <v>242441</v>
      </c>
      <c r="O15" s="2">
        <v>191720</v>
      </c>
      <c r="P15" s="2">
        <f t="shared" si="15"/>
        <v>-9628</v>
      </c>
      <c r="Q15" s="2">
        <f t="shared" si="16"/>
        <v>-22014</v>
      </c>
      <c r="R15" s="32">
        <f>P15/N15</f>
        <v>-3.9712754855820591E-2</v>
      </c>
      <c r="S15" s="32">
        <f t="shared" si="4"/>
        <v>-0.11482370123096182</v>
      </c>
    </row>
    <row r="16" spans="1:19" x14ac:dyDescent="0.3">
      <c r="A16" s="4" t="s">
        <v>26</v>
      </c>
      <c r="B16" s="11">
        <v>0</v>
      </c>
      <c r="C16" s="11">
        <v>1000</v>
      </c>
      <c r="D16" s="2">
        <f t="shared" si="1"/>
        <v>1000</v>
      </c>
      <c r="E16" s="11">
        <v>35</v>
      </c>
      <c r="F16" s="11">
        <v>22</v>
      </c>
      <c r="G16" s="11">
        <v>17</v>
      </c>
      <c r="H16" s="2">
        <f t="shared" si="11"/>
        <v>39</v>
      </c>
      <c r="I16" s="2">
        <f t="shared" si="12"/>
        <v>1.1142857142857143</v>
      </c>
      <c r="J16" s="2">
        <f t="shared" si="13"/>
        <v>22000</v>
      </c>
      <c r="K16" s="2">
        <f t="shared" si="14"/>
        <v>17000</v>
      </c>
      <c r="L16" s="2">
        <f t="shared" si="9"/>
        <v>274069</v>
      </c>
      <c r="M16" s="2">
        <f t="shared" si="10"/>
        <v>230734</v>
      </c>
      <c r="N16" s="2">
        <v>242441</v>
      </c>
      <c r="O16" s="2">
        <v>191720</v>
      </c>
      <c r="P16" s="2">
        <f t="shared" si="15"/>
        <v>-31628</v>
      </c>
      <c r="Q16" s="2">
        <f t="shared" si="16"/>
        <v>-39014</v>
      </c>
      <c r="R16" s="32">
        <f t="shared" si="3"/>
        <v>-0.13045648219566822</v>
      </c>
      <c r="S16" s="32">
        <f t="shared" si="4"/>
        <v>-0.20349467974128937</v>
      </c>
    </row>
    <row r="17" spans="4:19" x14ac:dyDescent="0.3">
      <c r="D17" s="13">
        <f t="shared" si="1"/>
        <v>0</v>
      </c>
      <c r="H17" s="13">
        <f t="shared" si="11"/>
        <v>0</v>
      </c>
      <c r="I17" s="13" t="e">
        <f t="shared" si="12"/>
        <v>#DIV/0!</v>
      </c>
      <c r="J17" s="13">
        <f t="shared" si="13"/>
        <v>0</v>
      </c>
      <c r="K17" s="13">
        <f t="shared" si="14"/>
        <v>0</v>
      </c>
      <c r="L17" s="13">
        <f t="shared" si="9"/>
        <v>274069</v>
      </c>
      <c r="M17" s="13">
        <f t="shared" si="10"/>
        <v>230734</v>
      </c>
      <c r="N17" s="2">
        <v>242441</v>
      </c>
      <c r="O17" s="2">
        <v>191720</v>
      </c>
      <c r="P17" s="13">
        <f t="shared" si="15"/>
        <v>-31628</v>
      </c>
      <c r="Q17" s="13">
        <f t="shared" si="16"/>
        <v>-39014</v>
      </c>
      <c r="R17" s="32">
        <f t="shared" si="3"/>
        <v>-0.13045648219566822</v>
      </c>
      <c r="S17" s="32">
        <f t="shared" si="4"/>
        <v>-0.20349467974128937</v>
      </c>
    </row>
    <row r="18" spans="4:19" x14ac:dyDescent="0.3">
      <c r="D18" s="2">
        <f t="shared" si="1"/>
        <v>0</v>
      </c>
      <c r="H18" s="2">
        <f t="shared" si="11"/>
        <v>0</v>
      </c>
      <c r="I18" s="2" t="e">
        <f t="shared" si="12"/>
        <v>#DIV/0!</v>
      </c>
      <c r="J18" s="2">
        <f t="shared" si="13"/>
        <v>0</v>
      </c>
      <c r="K18" s="2">
        <f t="shared" si="14"/>
        <v>0</v>
      </c>
      <c r="L18" s="2">
        <f t="shared" si="9"/>
        <v>274069</v>
      </c>
      <c r="M18" s="2">
        <f t="shared" si="10"/>
        <v>230734</v>
      </c>
      <c r="N18" s="2">
        <v>242441</v>
      </c>
      <c r="O18" s="2">
        <v>191720</v>
      </c>
      <c r="P18" s="2">
        <f t="shared" si="15"/>
        <v>-31628</v>
      </c>
      <c r="Q18" s="2">
        <f t="shared" si="16"/>
        <v>-39014</v>
      </c>
      <c r="R18" s="32">
        <f t="shared" si="3"/>
        <v>-0.13045648219566822</v>
      </c>
      <c r="S18" s="32">
        <f t="shared" si="4"/>
        <v>-0.20349467974128937</v>
      </c>
    </row>
    <row r="19" spans="4:19" x14ac:dyDescent="0.3">
      <c r="D19" s="2">
        <f t="shared" si="1"/>
        <v>0</v>
      </c>
      <c r="H19" s="2">
        <f t="shared" si="11"/>
        <v>0</v>
      </c>
      <c r="I19" s="2" t="e">
        <f t="shared" si="12"/>
        <v>#DIV/0!</v>
      </c>
      <c r="J19" s="2">
        <f t="shared" si="13"/>
        <v>0</v>
      </c>
      <c r="K19" s="2">
        <f t="shared" si="14"/>
        <v>0</v>
      </c>
      <c r="L19" s="2">
        <f t="shared" si="9"/>
        <v>274069</v>
      </c>
      <c r="M19" s="2">
        <f t="shared" si="10"/>
        <v>230734</v>
      </c>
      <c r="N19" s="2">
        <v>242441</v>
      </c>
      <c r="O19" s="2">
        <v>191720</v>
      </c>
      <c r="P19" s="2">
        <f t="shared" si="15"/>
        <v>-31628</v>
      </c>
      <c r="Q19" s="2">
        <f t="shared" si="16"/>
        <v>-39014</v>
      </c>
      <c r="R19" s="32">
        <f t="shared" si="3"/>
        <v>-0.13045648219566822</v>
      </c>
      <c r="S19" s="32">
        <f t="shared" si="4"/>
        <v>-0.20349467974128937</v>
      </c>
    </row>
    <row r="20" spans="4:19" x14ac:dyDescent="0.3">
      <c r="D20" s="2">
        <f t="shared" si="1"/>
        <v>0</v>
      </c>
      <c r="H20" s="2">
        <f t="shared" si="11"/>
        <v>0</v>
      </c>
      <c r="I20" s="2" t="e">
        <f t="shared" si="12"/>
        <v>#DIV/0!</v>
      </c>
      <c r="J20" s="2">
        <f t="shared" si="13"/>
        <v>0</v>
      </c>
      <c r="K20" s="2">
        <f t="shared" si="14"/>
        <v>0</v>
      </c>
      <c r="L20" s="2">
        <f t="shared" si="9"/>
        <v>274069</v>
      </c>
      <c r="M20" s="2">
        <f t="shared" si="10"/>
        <v>230734</v>
      </c>
      <c r="N20" s="2">
        <v>242441</v>
      </c>
      <c r="O20" s="2">
        <v>191720</v>
      </c>
      <c r="P20" s="2">
        <f t="shared" si="15"/>
        <v>-31628</v>
      </c>
      <c r="Q20" s="2">
        <f t="shared" si="16"/>
        <v>-39014</v>
      </c>
      <c r="R20" s="32">
        <f t="shared" si="3"/>
        <v>-0.13045648219566822</v>
      </c>
      <c r="S20" s="32">
        <f t="shared" si="4"/>
        <v>-0.20349467974128937</v>
      </c>
    </row>
    <row r="21" spans="4:19" x14ac:dyDescent="0.3">
      <c r="D21" s="2">
        <f t="shared" si="1"/>
        <v>0</v>
      </c>
      <c r="H21" s="2">
        <f t="shared" ref="H21:H22" si="17">SUM(F21:G21)</f>
        <v>0</v>
      </c>
      <c r="I21" s="2" t="e">
        <f t="shared" ref="I21:I22" si="18">H21/E21</f>
        <v>#DIV/0!</v>
      </c>
      <c r="J21" s="2">
        <f t="shared" ref="J21:J22" si="19">F21*D21</f>
        <v>0</v>
      </c>
      <c r="K21" s="2">
        <f t="shared" ref="K21:K22" si="20">G21*D21</f>
        <v>0</v>
      </c>
      <c r="L21" s="2">
        <f t="shared" si="9"/>
        <v>274069</v>
      </c>
      <c r="M21" s="2">
        <f t="shared" si="10"/>
        <v>230734</v>
      </c>
      <c r="N21" s="2">
        <v>242441</v>
      </c>
      <c r="O21" s="2">
        <v>191720</v>
      </c>
      <c r="P21" s="2">
        <f t="shared" ref="P21:P22" si="21">N21-L21</f>
        <v>-31628</v>
      </c>
      <c r="Q21" s="2">
        <f t="shared" ref="Q21:Q22" si="22">O21-M21</f>
        <v>-39014</v>
      </c>
      <c r="R21" s="32">
        <f t="shared" si="3"/>
        <v>-0.13045648219566822</v>
      </c>
      <c r="S21" s="32">
        <f t="shared" si="4"/>
        <v>-0.20349467974128937</v>
      </c>
    </row>
    <row r="22" spans="4:19" x14ac:dyDescent="0.3">
      <c r="D22" s="2">
        <f t="shared" si="1"/>
        <v>0</v>
      </c>
      <c r="H22" s="2">
        <f t="shared" si="17"/>
        <v>0</v>
      </c>
      <c r="I22" s="2" t="e">
        <f t="shared" si="18"/>
        <v>#DIV/0!</v>
      </c>
      <c r="J22" s="2">
        <f t="shared" si="19"/>
        <v>0</v>
      </c>
      <c r="K22" s="2">
        <f t="shared" si="20"/>
        <v>0</v>
      </c>
      <c r="L22" s="2">
        <f t="shared" si="9"/>
        <v>274069</v>
      </c>
      <c r="M22" s="2">
        <f t="shared" si="10"/>
        <v>230734</v>
      </c>
      <c r="N22" s="2">
        <v>242441</v>
      </c>
      <c r="O22" s="2">
        <v>191720</v>
      </c>
      <c r="P22" s="2">
        <f t="shared" si="21"/>
        <v>-31628</v>
      </c>
      <c r="Q22" s="2">
        <f t="shared" si="22"/>
        <v>-39014</v>
      </c>
      <c r="R22" s="32">
        <f t="shared" si="3"/>
        <v>-0.13045648219566822</v>
      </c>
      <c r="S22" s="32">
        <f t="shared" si="4"/>
        <v>-0.20349467974128937</v>
      </c>
    </row>
    <row r="24" spans="4:19" x14ac:dyDescent="0.3">
      <c r="J24" s="3">
        <f>SUM(J2,J5,J7,J9)</f>
        <v>19223</v>
      </c>
      <c r="K24" s="3">
        <f>SUM(K2,K5,K7,K9)</f>
        <v>20185</v>
      </c>
      <c r="L24" s="3">
        <f>L22-J24</f>
        <v>254846</v>
      </c>
      <c r="M24" s="3">
        <f>M22-K24</f>
        <v>210549</v>
      </c>
    </row>
    <row r="25" spans="4:19" x14ac:dyDescent="0.3">
      <c r="M25">
        <f>SUM(L22:M22)</f>
        <v>504803</v>
      </c>
    </row>
    <row r="28" spans="4:19" x14ac:dyDescent="0.3">
      <c r="H28">
        <f>39*0.55</f>
        <v>21.450000000000003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6" zoomScale="160" zoomScaleNormal="160" workbookViewId="0">
      <selection activeCell="E11" sqref="E11"/>
    </sheetView>
  </sheetViews>
  <sheetFormatPr defaultRowHeight="14.4" x14ac:dyDescent="0.3"/>
  <cols>
    <col min="1" max="1" width="11.33203125" customWidth="1"/>
    <col min="2" max="2" width="51" customWidth="1"/>
    <col min="3" max="3" width="16.109375" customWidth="1"/>
    <col min="4" max="4" width="10.33203125" customWidth="1"/>
    <col min="6" max="6" width="12.5546875" bestFit="1" customWidth="1"/>
    <col min="7" max="7" width="20.109375" style="17" customWidth="1"/>
    <col min="8" max="8" width="17.88671875" customWidth="1"/>
  </cols>
  <sheetData>
    <row r="1" spans="1:8" x14ac:dyDescent="0.3">
      <c r="A1" s="5" t="s">
        <v>27</v>
      </c>
      <c r="B1" s="2" t="s">
        <v>28</v>
      </c>
      <c r="C1" s="2" t="s">
        <v>37</v>
      </c>
      <c r="D1" s="2" t="s">
        <v>29</v>
      </c>
      <c r="E1" s="5" t="s">
        <v>30</v>
      </c>
      <c r="F1" s="2" t="s">
        <v>31</v>
      </c>
      <c r="G1" s="18" t="s">
        <v>33</v>
      </c>
      <c r="H1" t="s">
        <v>32</v>
      </c>
    </row>
    <row r="2" spans="1:8" x14ac:dyDescent="0.3">
      <c r="A2" s="19" t="s">
        <v>34</v>
      </c>
      <c r="B2" s="19" t="s">
        <v>35</v>
      </c>
      <c r="C2" s="19" t="s">
        <v>75</v>
      </c>
      <c r="D2" s="19" t="s">
        <v>36</v>
      </c>
      <c r="E2" s="19">
        <v>57720</v>
      </c>
      <c r="F2" s="19">
        <v>38.130000000000003</v>
      </c>
      <c r="G2" s="28">
        <f>E2*F2</f>
        <v>2200863.6</v>
      </c>
    </row>
    <row r="3" spans="1:8" x14ac:dyDescent="0.3">
      <c r="A3" s="19" t="s">
        <v>85</v>
      </c>
      <c r="B3" s="19" t="s">
        <v>86</v>
      </c>
      <c r="C3" s="19" t="s">
        <v>77</v>
      </c>
      <c r="D3" s="19" t="s">
        <v>40</v>
      </c>
      <c r="E3" s="19">
        <v>0</v>
      </c>
      <c r="F3" s="19">
        <v>367.41</v>
      </c>
      <c r="G3" s="28">
        <f>E3*F3</f>
        <v>0</v>
      </c>
    </row>
    <row r="4" spans="1:8" x14ac:dyDescent="0.3">
      <c r="A4" s="19" t="s">
        <v>87</v>
      </c>
      <c r="B4" s="19" t="s">
        <v>88</v>
      </c>
      <c r="C4" s="19" t="s">
        <v>75</v>
      </c>
      <c r="D4" s="19" t="s">
        <v>40</v>
      </c>
      <c r="E4" s="19">
        <v>0</v>
      </c>
      <c r="F4" s="19">
        <v>1421.49</v>
      </c>
      <c r="G4" s="28">
        <f>E4*F4</f>
        <v>0</v>
      </c>
    </row>
    <row r="5" spans="1:8" x14ac:dyDescent="0.3">
      <c r="A5" s="19" t="s">
        <v>38</v>
      </c>
      <c r="B5" s="19" t="s">
        <v>39</v>
      </c>
      <c r="C5" s="19" t="s">
        <v>76</v>
      </c>
      <c r="D5" s="19" t="s">
        <v>40</v>
      </c>
      <c r="E5" s="19">
        <v>131160</v>
      </c>
      <c r="F5" s="19">
        <v>1442</v>
      </c>
      <c r="G5" s="28">
        <f t="shared" ref="G5:G31" si="0">E5*F5</f>
        <v>189132720</v>
      </c>
    </row>
    <row r="6" spans="1:8" x14ac:dyDescent="0.3">
      <c r="A6" s="20" t="s">
        <v>41</v>
      </c>
      <c r="B6" s="19" t="s">
        <v>42</v>
      </c>
      <c r="C6" s="19" t="s">
        <v>76</v>
      </c>
      <c r="D6" s="19" t="s">
        <v>40</v>
      </c>
      <c r="E6" s="19">
        <v>185843</v>
      </c>
      <c r="F6" s="19">
        <v>650.79</v>
      </c>
      <c r="G6" s="28">
        <f t="shared" si="0"/>
        <v>120944765.97</v>
      </c>
    </row>
    <row r="7" spans="1:8" x14ac:dyDescent="0.3">
      <c r="A7" s="20" t="s">
        <v>43</v>
      </c>
      <c r="B7" s="19" t="s">
        <v>83</v>
      </c>
      <c r="C7" s="19" t="s">
        <v>77</v>
      </c>
      <c r="D7" s="19" t="s">
        <v>40</v>
      </c>
      <c r="E7" s="19">
        <v>46103</v>
      </c>
      <c r="F7" s="19">
        <v>499.32</v>
      </c>
      <c r="G7" s="28">
        <f t="shared" si="0"/>
        <v>23020149.960000001</v>
      </c>
    </row>
    <row r="8" spans="1:8" x14ac:dyDescent="0.3">
      <c r="A8" s="20" t="s">
        <v>44</v>
      </c>
      <c r="B8" s="19" t="s">
        <v>45</v>
      </c>
      <c r="C8" s="19" t="s">
        <v>77</v>
      </c>
      <c r="D8" s="19" t="s">
        <v>46</v>
      </c>
      <c r="E8" s="19">
        <v>442.58699999999999</v>
      </c>
      <c r="F8" s="19">
        <v>1395.03</v>
      </c>
      <c r="G8" s="28">
        <f t="shared" si="0"/>
        <v>617422.14260999998</v>
      </c>
    </row>
    <row r="9" spans="1:8" x14ac:dyDescent="0.3">
      <c r="A9" s="20" t="s">
        <v>47</v>
      </c>
      <c r="B9" s="19" t="s">
        <v>48</v>
      </c>
      <c r="C9" s="19" t="s">
        <v>77</v>
      </c>
      <c r="D9" s="19" t="s">
        <v>46</v>
      </c>
      <c r="E9" s="19">
        <v>1032.704</v>
      </c>
      <c r="F9" s="19">
        <v>2185.1</v>
      </c>
      <c r="G9" s="28">
        <f t="shared" si="0"/>
        <v>2256561.5104</v>
      </c>
    </row>
    <row r="10" spans="1:8" x14ac:dyDescent="0.3">
      <c r="A10" s="20" t="s">
        <v>49</v>
      </c>
      <c r="B10" s="19" t="s">
        <v>51</v>
      </c>
      <c r="C10" s="19" t="s">
        <v>76</v>
      </c>
      <c r="D10" s="19" t="s">
        <v>46</v>
      </c>
      <c r="E10" s="19">
        <v>5976</v>
      </c>
      <c r="F10" s="19">
        <v>1905.43</v>
      </c>
      <c r="G10" s="28">
        <f t="shared" si="0"/>
        <v>11386849.68</v>
      </c>
    </row>
    <row r="11" spans="1:8" x14ac:dyDescent="0.3">
      <c r="A11" s="20" t="s">
        <v>50</v>
      </c>
      <c r="B11" s="19" t="s">
        <v>52</v>
      </c>
      <c r="C11" s="19" t="s">
        <v>76</v>
      </c>
      <c r="D11" s="19" t="s">
        <v>46</v>
      </c>
      <c r="E11" s="19">
        <v>13944</v>
      </c>
      <c r="F11" s="19">
        <v>2466.67</v>
      </c>
      <c r="G11" s="28">
        <f t="shared" si="0"/>
        <v>34395246.480000004</v>
      </c>
    </row>
    <row r="12" spans="1:8" x14ac:dyDescent="0.3">
      <c r="A12" s="20" t="s">
        <v>54</v>
      </c>
      <c r="B12" s="19" t="s">
        <v>53</v>
      </c>
      <c r="C12" s="19" t="s">
        <v>78</v>
      </c>
      <c r="D12" s="19" t="s">
        <v>40</v>
      </c>
      <c r="E12" s="19">
        <v>159440</v>
      </c>
      <c r="F12" s="19">
        <v>299.3</v>
      </c>
      <c r="G12" s="28">
        <f t="shared" si="0"/>
        <v>47720392</v>
      </c>
    </row>
    <row r="13" spans="1:8" x14ac:dyDescent="0.3">
      <c r="A13" s="5" t="s">
        <v>55</v>
      </c>
      <c r="B13" s="2" t="s">
        <v>84</v>
      </c>
      <c r="C13" s="2" t="s">
        <v>78</v>
      </c>
      <c r="D13" s="2" t="s">
        <v>40</v>
      </c>
      <c r="E13" s="2">
        <v>153668</v>
      </c>
      <c r="F13" s="2">
        <v>206.37</v>
      </c>
      <c r="G13" s="18">
        <f t="shared" si="0"/>
        <v>31712465.16</v>
      </c>
    </row>
    <row r="14" spans="1:8" x14ac:dyDescent="0.3">
      <c r="A14" s="5" t="s">
        <v>56</v>
      </c>
      <c r="B14" s="2" t="s">
        <v>57</v>
      </c>
      <c r="C14" s="2" t="s">
        <v>77</v>
      </c>
      <c r="D14" s="2" t="s">
        <v>46</v>
      </c>
      <c r="E14" s="2">
        <v>699.16600000000005</v>
      </c>
      <c r="F14" s="2">
        <v>1316.45</v>
      </c>
      <c r="G14" s="18">
        <f t="shared" si="0"/>
        <v>920417.08070000005</v>
      </c>
    </row>
    <row r="15" spans="1:8" x14ac:dyDescent="0.3">
      <c r="A15" s="5" t="s">
        <v>58</v>
      </c>
      <c r="B15" s="2" t="s">
        <v>59</v>
      </c>
      <c r="C15" s="2" t="s">
        <v>77</v>
      </c>
      <c r="D15" s="2" t="s">
        <v>46</v>
      </c>
      <c r="E15" s="2">
        <v>349.58300000000003</v>
      </c>
      <c r="F15" s="2">
        <v>4564.59</v>
      </c>
      <c r="G15" s="18">
        <f t="shared" si="0"/>
        <v>1595703.0659700001</v>
      </c>
    </row>
    <row r="16" spans="1:8" x14ac:dyDescent="0.3">
      <c r="A16" s="5" t="s">
        <v>58</v>
      </c>
      <c r="B16" s="2" t="s">
        <v>60</v>
      </c>
      <c r="C16" s="2" t="s">
        <v>77</v>
      </c>
      <c r="D16" s="2" t="s">
        <v>46</v>
      </c>
      <c r="E16" s="2">
        <v>349.58300000000003</v>
      </c>
      <c r="F16" s="2">
        <v>5028.49</v>
      </c>
      <c r="G16" s="18">
        <f t="shared" si="0"/>
        <v>1757874.6196700002</v>
      </c>
    </row>
    <row r="17" spans="1:7" x14ac:dyDescent="0.3">
      <c r="A17" s="5" t="s">
        <v>61</v>
      </c>
      <c r="B17" s="2" t="s">
        <v>62</v>
      </c>
      <c r="C17" s="2" t="s">
        <v>77</v>
      </c>
      <c r="D17" s="2" t="s">
        <v>36</v>
      </c>
      <c r="E17" s="2">
        <v>23384.661</v>
      </c>
      <c r="F17" s="2">
        <v>250.13</v>
      </c>
      <c r="G17" s="18">
        <f t="shared" si="0"/>
        <v>5849205.25593</v>
      </c>
    </row>
    <row r="18" spans="1:7" x14ac:dyDescent="0.3">
      <c r="A18" s="5" t="s">
        <v>64</v>
      </c>
      <c r="B18" s="2" t="s">
        <v>63</v>
      </c>
      <c r="C18" s="2" t="s">
        <v>77</v>
      </c>
      <c r="D18" s="2" t="s">
        <v>46</v>
      </c>
      <c r="E18" s="2">
        <v>200</v>
      </c>
      <c r="F18" s="2">
        <v>218.36</v>
      </c>
      <c r="G18" s="18">
        <f t="shared" si="0"/>
        <v>43672</v>
      </c>
    </row>
    <row r="19" spans="1:7" x14ac:dyDescent="0.3">
      <c r="A19" s="5" t="s">
        <v>89</v>
      </c>
      <c r="B19" s="2" t="s">
        <v>90</v>
      </c>
      <c r="C19" s="2" t="s">
        <v>75</v>
      </c>
      <c r="D19" s="2" t="s">
        <v>91</v>
      </c>
      <c r="E19" s="2">
        <v>0</v>
      </c>
      <c r="F19" s="2">
        <v>262.3</v>
      </c>
      <c r="G19" s="18">
        <f t="shared" si="0"/>
        <v>0</v>
      </c>
    </row>
    <row r="20" spans="1:7" x14ac:dyDescent="0.3">
      <c r="A20" s="5" t="s">
        <v>92</v>
      </c>
      <c r="B20" s="2" t="s">
        <v>93</v>
      </c>
      <c r="C20" s="2" t="s">
        <v>75</v>
      </c>
      <c r="D20" s="2" t="s">
        <v>46</v>
      </c>
      <c r="E20" s="2">
        <v>0</v>
      </c>
      <c r="F20" s="2">
        <v>141.72</v>
      </c>
      <c r="G20" s="18">
        <f t="shared" si="0"/>
        <v>0</v>
      </c>
    </row>
    <row r="21" spans="1:7" x14ac:dyDescent="0.3">
      <c r="A21" s="5" t="s">
        <v>66</v>
      </c>
      <c r="B21" s="2" t="s">
        <v>65</v>
      </c>
      <c r="C21" s="2" t="s">
        <v>75</v>
      </c>
      <c r="D21" s="2" t="s">
        <v>40</v>
      </c>
      <c r="E21" s="2">
        <v>2</v>
      </c>
      <c r="F21" s="2">
        <v>508581.43</v>
      </c>
      <c r="G21" s="18">
        <f t="shared" si="0"/>
        <v>1017162.86</v>
      </c>
    </row>
    <row r="22" spans="1:7" x14ac:dyDescent="0.3">
      <c r="A22" s="5" t="s">
        <v>67</v>
      </c>
      <c r="B22" s="2" t="s">
        <v>68</v>
      </c>
      <c r="C22" s="2" t="s">
        <v>75</v>
      </c>
      <c r="D22" s="2" t="s">
        <v>36</v>
      </c>
      <c r="E22" s="2">
        <v>48100</v>
      </c>
      <c r="F22" s="2">
        <v>33.94</v>
      </c>
      <c r="G22" s="18">
        <f t="shared" si="0"/>
        <v>1632514</v>
      </c>
    </row>
    <row r="23" spans="1:7" x14ac:dyDescent="0.3">
      <c r="A23" s="5" t="s">
        <v>70</v>
      </c>
      <c r="B23" s="2" t="s">
        <v>69</v>
      </c>
      <c r="C23" s="2" t="s">
        <v>75</v>
      </c>
      <c r="D23" s="2" t="s">
        <v>40</v>
      </c>
      <c r="E23" s="2">
        <v>2</v>
      </c>
      <c r="F23" s="2">
        <v>1871.325</v>
      </c>
      <c r="G23" s="18">
        <f t="shared" si="0"/>
        <v>3742.65</v>
      </c>
    </row>
    <row r="24" spans="1:7" x14ac:dyDescent="0.3">
      <c r="A24" s="5" t="s">
        <v>94</v>
      </c>
      <c r="B24" s="2" t="s">
        <v>95</v>
      </c>
      <c r="C24" s="2" t="s">
        <v>75</v>
      </c>
      <c r="D24" s="2" t="s">
        <v>40</v>
      </c>
      <c r="E24" s="2">
        <v>0</v>
      </c>
      <c r="F24" s="2">
        <v>2760</v>
      </c>
      <c r="G24" s="18">
        <f t="shared" si="0"/>
        <v>0</v>
      </c>
    </row>
    <row r="25" spans="1:7" x14ac:dyDescent="0.3">
      <c r="A25" s="5" t="s">
        <v>71</v>
      </c>
      <c r="B25" s="2" t="s">
        <v>72</v>
      </c>
      <c r="C25" s="2" t="s">
        <v>77</v>
      </c>
      <c r="D25" s="2" t="s">
        <v>40</v>
      </c>
      <c r="E25" s="2">
        <v>5772</v>
      </c>
      <c r="F25" s="2">
        <v>193.92</v>
      </c>
      <c r="G25" s="18">
        <f t="shared" si="0"/>
        <v>1119306.24</v>
      </c>
    </row>
    <row r="26" spans="1:7" x14ac:dyDescent="0.3">
      <c r="A26" s="27" t="s">
        <v>96</v>
      </c>
      <c r="B26" s="2" t="s">
        <v>97</v>
      </c>
      <c r="C26" s="2" t="s">
        <v>75</v>
      </c>
      <c r="D26" s="2" t="s">
        <v>46</v>
      </c>
      <c r="E26" s="2">
        <v>0</v>
      </c>
      <c r="F26" s="2">
        <v>14932.16</v>
      </c>
      <c r="G26" s="18">
        <f t="shared" si="0"/>
        <v>0</v>
      </c>
    </row>
    <row r="27" spans="1:7" x14ac:dyDescent="0.3">
      <c r="A27" s="27" t="s">
        <v>98</v>
      </c>
      <c r="B27" s="2" t="s">
        <v>100</v>
      </c>
      <c r="C27" s="2" t="s">
        <v>75</v>
      </c>
      <c r="D27" s="2" t="s">
        <v>99</v>
      </c>
      <c r="E27" s="2">
        <v>0</v>
      </c>
      <c r="F27" s="2">
        <v>90.32</v>
      </c>
      <c r="G27" s="18">
        <f t="shared" si="0"/>
        <v>0</v>
      </c>
    </row>
    <row r="28" spans="1:7" x14ac:dyDescent="0.3">
      <c r="A28" s="27" t="s">
        <v>101</v>
      </c>
      <c r="B28" s="2" t="s">
        <v>102</v>
      </c>
      <c r="C28" s="2" t="s">
        <v>75</v>
      </c>
      <c r="D28" s="2" t="s">
        <v>36</v>
      </c>
      <c r="E28" s="2">
        <v>0</v>
      </c>
      <c r="F28" s="2">
        <v>695.99</v>
      </c>
      <c r="G28" s="18">
        <f t="shared" si="0"/>
        <v>0</v>
      </c>
    </row>
    <row r="29" spans="1:7" x14ac:dyDescent="0.3">
      <c r="A29" s="27" t="s">
        <v>104</v>
      </c>
      <c r="B29" s="2" t="s">
        <v>103</v>
      </c>
      <c r="C29" s="2" t="s">
        <v>75</v>
      </c>
      <c r="D29" s="2" t="s">
        <v>46</v>
      </c>
      <c r="E29" s="2">
        <v>0</v>
      </c>
      <c r="F29" s="2">
        <v>238.12</v>
      </c>
      <c r="G29" s="18">
        <f t="shared" si="0"/>
        <v>0</v>
      </c>
    </row>
    <row r="30" spans="1:7" x14ac:dyDescent="0.3">
      <c r="A30" t="s">
        <v>73</v>
      </c>
      <c r="B30" s="9" t="s">
        <v>74</v>
      </c>
      <c r="C30" s="8" t="s">
        <v>77</v>
      </c>
      <c r="D30" s="9" t="s">
        <v>46</v>
      </c>
      <c r="E30" s="9">
        <v>14.43</v>
      </c>
      <c r="F30" s="9">
        <v>13107.46</v>
      </c>
      <c r="G30" s="31">
        <f t="shared" si="0"/>
        <v>189140.64779999998</v>
      </c>
    </row>
    <row r="31" spans="1:7" x14ac:dyDescent="0.3">
      <c r="A31" s="5" t="s">
        <v>94</v>
      </c>
      <c r="B31" s="2" t="s">
        <v>105</v>
      </c>
      <c r="C31" s="4" t="s">
        <v>75</v>
      </c>
      <c r="D31" s="2" t="s">
        <v>106</v>
      </c>
      <c r="E31" s="2">
        <v>0</v>
      </c>
      <c r="F31" s="2">
        <v>263387.5</v>
      </c>
      <c r="G31" s="18">
        <f t="shared" si="0"/>
        <v>0</v>
      </c>
    </row>
    <row r="32" spans="1:7" x14ac:dyDescent="0.3">
      <c r="B32" s="25"/>
      <c r="C32" s="3"/>
      <c r="D32" s="25"/>
      <c r="E32" s="25"/>
      <c r="F32" s="25"/>
      <c r="G32" s="26"/>
    </row>
    <row r="33" spans="2:6" x14ac:dyDescent="0.3">
      <c r="C33" s="1"/>
      <c r="F33">
        <f>SUMPRODUCT(E2:E30,F2:F30)</f>
        <v>477516174.92308003</v>
      </c>
    </row>
    <row r="35" spans="2:6" x14ac:dyDescent="0.3">
      <c r="D35" s="14"/>
    </row>
    <row r="36" spans="2:6" x14ac:dyDescent="0.3">
      <c r="B36" t="s">
        <v>79</v>
      </c>
      <c r="C36" s="16">
        <f>SUMIF($C$2:$C$31,"=C",$G$2:$G$31)</f>
        <v>355859582.13000005</v>
      </c>
      <c r="D36" s="14">
        <f>C36/$C$40</f>
        <v>0.74523042530930628</v>
      </c>
    </row>
    <row r="37" spans="2:6" x14ac:dyDescent="0.3">
      <c r="B37" t="s">
        <v>80</v>
      </c>
      <c r="C37" s="16">
        <f>SUMIF($C$2:$C$31,"=G",$G$2:$G$31)</f>
        <v>79432857.159999996</v>
      </c>
      <c r="D37" s="14">
        <f t="shared" ref="D37:D39" si="1">C37/$C$40</f>
        <v>0.16634589848772202</v>
      </c>
    </row>
    <row r="38" spans="2:6" x14ac:dyDescent="0.3">
      <c r="B38" t="s">
        <v>81</v>
      </c>
      <c r="C38" s="16">
        <f>SUMIF($C$2:$C$31,"=P",$G$2:$G$31)</f>
        <v>37369452.523079999</v>
      </c>
      <c r="D38" s="14">
        <f t="shared" si="1"/>
        <v>7.8257982630849307E-2</v>
      </c>
    </row>
    <row r="39" spans="2:6" x14ac:dyDescent="0.3">
      <c r="B39" t="s">
        <v>82</v>
      </c>
      <c r="C39" s="16">
        <f>SUMIF($C$2:$C$31,"=a",$G$2:$G$31)</f>
        <v>4854283.1100000003</v>
      </c>
      <c r="D39" s="14">
        <f t="shared" si="1"/>
        <v>1.0165693572122336E-2</v>
      </c>
    </row>
    <row r="40" spans="2:6" x14ac:dyDescent="0.3">
      <c r="C40" s="16">
        <f>SUM(C36:C39)</f>
        <v>477516174.92308009</v>
      </c>
    </row>
    <row r="41" spans="2:6" x14ac:dyDescent="0.3">
      <c r="C41" s="16" t="s">
        <v>109</v>
      </c>
      <c r="D41" s="1" t="s">
        <v>110</v>
      </c>
    </row>
    <row r="42" spans="2:6" x14ac:dyDescent="0.3">
      <c r="B42" s="5" t="s">
        <v>107</v>
      </c>
      <c r="C42" s="2">
        <f>E13*0.133</f>
        <v>20437.844000000001</v>
      </c>
      <c r="D42">
        <v>222003</v>
      </c>
      <c r="E42">
        <f>C42+D42</f>
        <v>242440.84400000001</v>
      </c>
    </row>
    <row r="43" spans="2:6" x14ac:dyDescent="0.3">
      <c r="B43" s="5" t="s">
        <v>108</v>
      </c>
      <c r="C43" s="2">
        <f>E10+E11</f>
        <v>19920</v>
      </c>
      <c r="D43">
        <v>171800</v>
      </c>
      <c r="E43">
        <f>C43+D43</f>
        <v>191720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8" zoomScale="160" zoomScaleNormal="160" workbookViewId="0">
      <selection activeCell="E13" sqref="E13"/>
    </sheetView>
  </sheetViews>
  <sheetFormatPr defaultRowHeight="14.4" x14ac:dyDescent="0.3"/>
  <cols>
    <col min="1" max="1" width="11.33203125" customWidth="1"/>
    <col min="2" max="2" width="51" customWidth="1"/>
    <col min="3" max="3" width="16.109375" customWidth="1"/>
    <col min="4" max="4" width="10.33203125" customWidth="1"/>
    <col min="5" max="5" width="15.33203125" style="17" customWidth="1"/>
    <col min="6" max="6" width="15.33203125" bestFit="1" customWidth="1"/>
    <col min="7" max="7" width="20.109375" style="17" customWidth="1"/>
    <col min="8" max="8" width="17.88671875" customWidth="1"/>
  </cols>
  <sheetData>
    <row r="1" spans="1:8" x14ac:dyDescent="0.3">
      <c r="A1" s="5" t="s">
        <v>27</v>
      </c>
      <c r="B1" s="2" t="s">
        <v>28</v>
      </c>
      <c r="C1" s="2" t="s">
        <v>37</v>
      </c>
      <c r="D1" s="2" t="s">
        <v>29</v>
      </c>
      <c r="E1" s="21" t="s">
        <v>30</v>
      </c>
      <c r="F1" s="2" t="s">
        <v>31</v>
      </c>
      <c r="G1" s="18" t="s">
        <v>33</v>
      </c>
      <c r="H1" t="s">
        <v>32</v>
      </c>
    </row>
    <row r="2" spans="1:8" x14ac:dyDescent="0.3">
      <c r="A2" s="22" t="s">
        <v>34</v>
      </c>
      <c r="B2" s="22" t="s">
        <v>35</v>
      </c>
      <c r="C2" s="22" t="s">
        <v>75</v>
      </c>
      <c r="D2" s="22" t="s">
        <v>36</v>
      </c>
      <c r="E2" s="24">
        <v>390000</v>
      </c>
      <c r="F2" s="22">
        <v>38.130000000000003</v>
      </c>
      <c r="G2" s="24">
        <f>E2*F2</f>
        <v>14870700.000000002</v>
      </c>
    </row>
    <row r="3" spans="1:8" x14ac:dyDescent="0.3">
      <c r="A3" s="22" t="s">
        <v>85</v>
      </c>
      <c r="B3" s="22" t="s">
        <v>86</v>
      </c>
      <c r="C3" s="22" t="s">
        <v>77</v>
      </c>
      <c r="D3" s="22" t="s">
        <v>40</v>
      </c>
      <c r="E3" s="24">
        <v>159</v>
      </c>
      <c r="F3" s="22">
        <v>367.41</v>
      </c>
      <c r="G3" s="24">
        <f>E3*F3</f>
        <v>58418.19</v>
      </c>
    </row>
    <row r="4" spans="1:8" x14ac:dyDescent="0.3">
      <c r="A4" s="22" t="s">
        <v>87</v>
      </c>
      <c r="B4" s="22" t="s">
        <v>88</v>
      </c>
      <c r="C4" s="22" t="s">
        <v>75</v>
      </c>
      <c r="D4" s="22" t="s">
        <v>40</v>
      </c>
      <c r="E4" s="24">
        <v>15</v>
      </c>
      <c r="F4" s="22">
        <v>1421.49</v>
      </c>
      <c r="G4" s="24">
        <f>E4*F4</f>
        <v>21322.35</v>
      </c>
    </row>
    <row r="5" spans="1:8" x14ac:dyDescent="0.3">
      <c r="A5" s="22" t="s">
        <v>38</v>
      </c>
      <c r="B5" s="22" t="s">
        <v>39</v>
      </c>
      <c r="C5" s="22" t="s">
        <v>76</v>
      </c>
      <c r="D5" s="22" t="s">
        <v>40</v>
      </c>
      <c r="E5" s="24">
        <v>1131194</v>
      </c>
      <c r="F5" s="22">
        <v>1442</v>
      </c>
      <c r="G5" s="24">
        <f t="shared" ref="G5:G31" si="0">E5*F5</f>
        <v>1631181748</v>
      </c>
    </row>
    <row r="6" spans="1:8" x14ac:dyDescent="0.3">
      <c r="A6" s="23" t="s">
        <v>41</v>
      </c>
      <c r="B6" s="22" t="s">
        <v>42</v>
      </c>
      <c r="C6" s="22" t="s">
        <v>76</v>
      </c>
      <c r="D6" s="22" t="s">
        <v>40</v>
      </c>
      <c r="E6" s="24">
        <v>1602801</v>
      </c>
      <c r="F6" s="22">
        <v>650.79</v>
      </c>
      <c r="G6" s="24">
        <f t="shared" si="0"/>
        <v>1043086862.79</v>
      </c>
    </row>
    <row r="7" spans="1:8" x14ac:dyDescent="0.3">
      <c r="A7" s="23" t="s">
        <v>43</v>
      </c>
      <c r="B7" s="22" t="s">
        <v>83</v>
      </c>
      <c r="C7" s="22" t="s">
        <v>77</v>
      </c>
      <c r="D7" s="22" t="s">
        <v>40</v>
      </c>
      <c r="E7" s="24">
        <v>411975</v>
      </c>
      <c r="F7" s="22">
        <v>499.32</v>
      </c>
      <c r="G7" s="24">
        <f t="shared" si="0"/>
        <v>205707357</v>
      </c>
    </row>
    <row r="8" spans="1:8" x14ac:dyDescent="0.3">
      <c r="A8" s="23" t="s">
        <v>44</v>
      </c>
      <c r="B8" s="22" t="s">
        <v>45</v>
      </c>
      <c r="C8" s="22" t="s">
        <v>77</v>
      </c>
      <c r="D8" s="22" t="s">
        <v>46</v>
      </c>
      <c r="E8" s="24">
        <v>3954.96</v>
      </c>
      <c r="F8" s="22">
        <v>1395.03</v>
      </c>
      <c r="G8" s="24">
        <f t="shared" si="0"/>
        <v>5517287.8487999998</v>
      </c>
    </row>
    <row r="9" spans="1:8" x14ac:dyDescent="0.3">
      <c r="A9" s="23" t="s">
        <v>47</v>
      </c>
      <c r="B9" s="22" t="s">
        <v>48</v>
      </c>
      <c r="C9" s="22" t="s">
        <v>77</v>
      </c>
      <c r="D9" s="22" t="s">
        <v>46</v>
      </c>
      <c r="E9" s="24">
        <v>9228.24</v>
      </c>
      <c r="F9" s="22">
        <v>2185.1</v>
      </c>
      <c r="G9" s="24">
        <f t="shared" si="0"/>
        <v>20164627.223999999</v>
      </c>
    </row>
    <row r="10" spans="1:8" x14ac:dyDescent="0.3">
      <c r="A10" s="23" t="s">
        <v>49</v>
      </c>
      <c r="B10" s="22" t="s">
        <v>51</v>
      </c>
      <c r="C10" s="22" t="s">
        <v>76</v>
      </c>
      <c r="D10" s="22" t="s">
        <v>46</v>
      </c>
      <c r="E10" s="24">
        <v>51540.044999999998</v>
      </c>
      <c r="F10" s="22">
        <v>1905.43</v>
      </c>
      <c r="G10" s="24">
        <f t="shared" si="0"/>
        <v>98205947.944350004</v>
      </c>
    </row>
    <row r="11" spans="1:8" x14ac:dyDescent="0.3">
      <c r="A11" s="23" t="s">
        <v>50</v>
      </c>
      <c r="B11" s="22" t="s">
        <v>52</v>
      </c>
      <c r="C11" s="22" t="s">
        <v>76</v>
      </c>
      <c r="D11" s="22" t="s">
        <v>46</v>
      </c>
      <c r="E11" s="24">
        <v>120260.015</v>
      </c>
      <c r="F11" s="22">
        <v>2466.67</v>
      </c>
      <c r="G11" s="24">
        <f t="shared" si="0"/>
        <v>296641771.20005</v>
      </c>
    </row>
    <row r="12" spans="1:8" x14ac:dyDescent="0.3">
      <c r="A12" s="23" t="s">
        <v>54</v>
      </c>
      <c r="B12" s="22" t="s">
        <v>53</v>
      </c>
      <c r="C12" s="22" t="s">
        <v>78</v>
      </c>
      <c r="D12" s="22" t="s">
        <v>40</v>
      </c>
      <c r="E12" s="24">
        <v>939610</v>
      </c>
      <c r="F12" s="22">
        <v>299.3</v>
      </c>
      <c r="G12" s="24">
        <f t="shared" si="0"/>
        <v>281225273</v>
      </c>
    </row>
    <row r="13" spans="1:8" x14ac:dyDescent="0.3">
      <c r="A13" s="5" t="s">
        <v>55</v>
      </c>
      <c r="B13" s="2" t="s">
        <v>84</v>
      </c>
      <c r="C13" s="2" t="s">
        <v>78</v>
      </c>
      <c r="D13" s="2" t="s">
        <v>40</v>
      </c>
      <c r="E13" s="24">
        <v>1669920</v>
      </c>
      <c r="F13" s="2">
        <v>206.37</v>
      </c>
      <c r="G13" s="18">
        <f t="shared" si="0"/>
        <v>344621390.40000004</v>
      </c>
    </row>
    <row r="14" spans="1:8" x14ac:dyDescent="0.3">
      <c r="A14" s="5" t="s">
        <v>56</v>
      </c>
      <c r="B14" s="2" t="s">
        <v>57</v>
      </c>
      <c r="C14" s="2" t="s">
        <v>77</v>
      </c>
      <c r="D14" s="2" t="s">
        <v>46</v>
      </c>
      <c r="E14" s="24">
        <v>6624.52</v>
      </c>
      <c r="F14" s="2">
        <v>1316.45</v>
      </c>
      <c r="G14" s="18">
        <f t="shared" si="0"/>
        <v>8720849.3540000003</v>
      </c>
    </row>
    <row r="15" spans="1:8" x14ac:dyDescent="0.3">
      <c r="A15" s="5" t="s">
        <v>58</v>
      </c>
      <c r="B15" s="2" t="s">
        <v>59</v>
      </c>
      <c r="C15" s="2" t="s">
        <v>77</v>
      </c>
      <c r="D15" s="2" t="s">
        <v>46</v>
      </c>
      <c r="E15" s="24">
        <v>3312.26</v>
      </c>
      <c r="F15" s="2">
        <v>4564.59</v>
      </c>
      <c r="G15" s="18">
        <f t="shared" si="0"/>
        <v>15119108.873400001</v>
      </c>
    </row>
    <row r="16" spans="1:8" x14ac:dyDescent="0.3">
      <c r="A16" s="5" t="s">
        <v>58</v>
      </c>
      <c r="B16" s="2" t="s">
        <v>60</v>
      </c>
      <c r="C16" s="2" t="s">
        <v>77</v>
      </c>
      <c r="D16" s="2" t="s">
        <v>46</v>
      </c>
      <c r="E16" s="24">
        <v>3312.2669999999998</v>
      </c>
      <c r="F16" s="2">
        <v>5028.49</v>
      </c>
      <c r="G16" s="18">
        <f t="shared" si="0"/>
        <v>16655701.486829998</v>
      </c>
    </row>
    <row r="17" spans="1:7" x14ac:dyDescent="0.3">
      <c r="A17" s="5" t="s">
        <v>61</v>
      </c>
      <c r="B17" s="2" t="s">
        <v>62</v>
      </c>
      <c r="C17" s="2" t="s">
        <v>77</v>
      </c>
      <c r="D17" s="2" t="s">
        <v>36</v>
      </c>
      <c r="E17" s="24">
        <v>99519.773000000001</v>
      </c>
      <c r="F17" s="2">
        <v>250.13</v>
      </c>
      <c r="G17" s="18">
        <f t="shared" si="0"/>
        <v>24892880.820489999</v>
      </c>
    </row>
    <row r="18" spans="1:7" x14ac:dyDescent="0.3">
      <c r="A18" s="5" t="s">
        <v>64</v>
      </c>
      <c r="B18" s="2" t="s">
        <v>63</v>
      </c>
      <c r="C18" s="2" t="s">
        <v>77</v>
      </c>
      <c r="D18" s="2" t="s">
        <v>46</v>
      </c>
      <c r="E18" s="24">
        <v>28267.200000000001</v>
      </c>
      <c r="F18" s="2">
        <v>218.36</v>
      </c>
      <c r="G18" s="18">
        <f t="shared" si="0"/>
        <v>6172425.7920000004</v>
      </c>
    </row>
    <row r="19" spans="1:7" x14ac:dyDescent="0.3">
      <c r="A19" s="5" t="s">
        <v>89</v>
      </c>
      <c r="B19" s="2" t="s">
        <v>90</v>
      </c>
      <c r="C19" s="2" t="s">
        <v>75</v>
      </c>
      <c r="D19" s="2" t="s">
        <v>91</v>
      </c>
      <c r="E19" s="24">
        <v>133502</v>
      </c>
      <c r="F19" s="2">
        <v>262.3</v>
      </c>
      <c r="G19" s="18">
        <f t="shared" si="0"/>
        <v>35017574.600000001</v>
      </c>
    </row>
    <row r="20" spans="1:7" x14ac:dyDescent="0.3">
      <c r="A20" s="5" t="s">
        <v>92</v>
      </c>
      <c r="B20" s="2" t="s">
        <v>93</v>
      </c>
      <c r="C20" s="2" t="s">
        <v>75</v>
      </c>
      <c r="D20" s="2" t="s">
        <v>46</v>
      </c>
      <c r="E20" s="24">
        <v>246313.44</v>
      </c>
      <c r="F20" s="2">
        <v>141.72</v>
      </c>
      <c r="G20" s="18">
        <f t="shared" si="0"/>
        <v>34907540.716799997</v>
      </c>
    </row>
    <row r="21" spans="1:7" x14ac:dyDescent="0.3">
      <c r="A21" s="5" t="s">
        <v>66</v>
      </c>
      <c r="B21" s="2" t="s">
        <v>65</v>
      </c>
      <c r="C21" s="2" t="s">
        <v>75</v>
      </c>
      <c r="D21" s="2" t="s">
        <v>40</v>
      </c>
      <c r="E21" s="24">
        <v>16</v>
      </c>
      <c r="F21" s="2">
        <v>508581.43</v>
      </c>
      <c r="G21" s="18">
        <f t="shared" si="0"/>
        <v>8137302.8799999999</v>
      </c>
    </row>
    <row r="22" spans="1:7" x14ac:dyDescent="0.3">
      <c r="A22" s="5" t="s">
        <v>67</v>
      </c>
      <c r="B22" s="2" t="s">
        <v>68</v>
      </c>
      <c r="C22" s="2" t="s">
        <v>75</v>
      </c>
      <c r="D22" s="2" t="s">
        <v>36</v>
      </c>
      <c r="E22" s="24">
        <v>780000</v>
      </c>
      <c r="F22" s="2">
        <v>33.94</v>
      </c>
      <c r="G22" s="18">
        <f t="shared" si="0"/>
        <v>26473200</v>
      </c>
    </row>
    <row r="23" spans="1:7" x14ac:dyDescent="0.3">
      <c r="A23" s="5" t="s">
        <v>70</v>
      </c>
      <c r="B23" s="2" t="s">
        <v>69</v>
      </c>
      <c r="C23" s="2" t="s">
        <v>75</v>
      </c>
      <c r="D23" s="2" t="s">
        <v>40</v>
      </c>
      <c r="E23" s="24">
        <v>81</v>
      </c>
      <c r="F23" s="2">
        <v>1871.325</v>
      </c>
      <c r="G23" s="18">
        <f t="shared" si="0"/>
        <v>151577.32500000001</v>
      </c>
    </row>
    <row r="24" spans="1:7" x14ac:dyDescent="0.3">
      <c r="A24" s="5" t="s">
        <v>94</v>
      </c>
      <c r="B24" s="2" t="s">
        <v>95</v>
      </c>
      <c r="C24" s="2" t="s">
        <v>75</v>
      </c>
      <c r="D24" s="2" t="s">
        <v>40</v>
      </c>
      <c r="E24" s="24">
        <v>81</v>
      </c>
      <c r="F24" s="2">
        <v>2760</v>
      </c>
      <c r="G24" s="18">
        <f t="shared" si="0"/>
        <v>223560</v>
      </c>
    </row>
    <row r="25" spans="1:7" x14ac:dyDescent="0.3">
      <c r="A25" s="5" t="s">
        <v>71</v>
      </c>
      <c r="B25" s="2" t="s">
        <v>72</v>
      </c>
      <c r="C25" s="2" t="s">
        <v>77</v>
      </c>
      <c r="D25" s="2" t="s">
        <v>40</v>
      </c>
      <c r="E25" s="24">
        <v>199.27699999999999</v>
      </c>
      <c r="F25" s="2">
        <v>193.92</v>
      </c>
      <c r="G25" s="18">
        <f t="shared" si="0"/>
        <v>38643.795839999992</v>
      </c>
    </row>
    <row r="26" spans="1:7" x14ac:dyDescent="0.3">
      <c r="A26" s="30" t="s">
        <v>96</v>
      </c>
      <c r="B26" s="2" t="s">
        <v>97</v>
      </c>
      <c r="C26" s="2" t="s">
        <v>75</v>
      </c>
      <c r="D26" s="2" t="s">
        <v>46</v>
      </c>
      <c r="E26" s="24">
        <v>199.26599999999999</v>
      </c>
      <c r="F26" s="2">
        <v>14932.16</v>
      </c>
      <c r="G26" s="18">
        <f t="shared" si="0"/>
        <v>2975471.7945599998</v>
      </c>
    </row>
    <row r="27" spans="1:7" x14ac:dyDescent="0.3">
      <c r="A27" s="30" t="s">
        <v>98</v>
      </c>
      <c r="B27" s="2" t="s">
        <v>100</v>
      </c>
      <c r="C27" s="2" t="s">
        <v>75</v>
      </c>
      <c r="D27" s="2" t="s">
        <v>99</v>
      </c>
      <c r="E27" s="24">
        <v>13338.06</v>
      </c>
      <c r="F27" s="2">
        <v>90.32</v>
      </c>
      <c r="G27" s="18">
        <f t="shared" si="0"/>
        <v>1204693.5791999998</v>
      </c>
    </row>
    <row r="28" spans="1:7" x14ac:dyDescent="0.3">
      <c r="A28" s="30" t="s">
        <v>101</v>
      </c>
      <c r="B28" s="2" t="s">
        <v>102</v>
      </c>
      <c r="C28" s="2" t="s">
        <v>75</v>
      </c>
      <c r="D28" s="2" t="s">
        <v>36</v>
      </c>
      <c r="E28" s="24">
        <v>830.23</v>
      </c>
      <c r="F28" s="2">
        <v>695.99</v>
      </c>
      <c r="G28" s="18">
        <f t="shared" si="0"/>
        <v>577831.77769999998</v>
      </c>
    </row>
    <row r="29" spans="1:7" x14ac:dyDescent="0.3">
      <c r="A29" s="30" t="s">
        <v>104</v>
      </c>
      <c r="B29" s="2" t="s">
        <v>103</v>
      </c>
      <c r="C29" s="2" t="s">
        <v>75</v>
      </c>
      <c r="D29" s="2" t="s">
        <v>46</v>
      </c>
      <c r="E29" s="24">
        <v>7288.5</v>
      </c>
      <c r="F29" s="2">
        <v>238.12</v>
      </c>
      <c r="G29" s="18">
        <f t="shared" si="0"/>
        <v>1735537.62</v>
      </c>
    </row>
    <row r="30" spans="1:7" x14ac:dyDescent="0.3">
      <c r="A30" s="5" t="s">
        <v>73</v>
      </c>
      <c r="B30" s="2" t="s">
        <v>74</v>
      </c>
      <c r="C30" s="4" t="s">
        <v>77</v>
      </c>
      <c r="D30" s="2" t="s">
        <v>46</v>
      </c>
      <c r="E30" s="24">
        <v>117.75</v>
      </c>
      <c r="F30" s="2">
        <v>13107.46</v>
      </c>
      <c r="G30" s="18">
        <f t="shared" si="0"/>
        <v>1543403.4149999998</v>
      </c>
    </row>
    <row r="31" spans="1:7" x14ac:dyDescent="0.3">
      <c r="A31" s="5" t="s">
        <v>94</v>
      </c>
      <c r="B31" s="2" t="s">
        <v>105</v>
      </c>
      <c r="C31" s="4" t="s">
        <v>75</v>
      </c>
      <c r="D31" s="2" t="s">
        <v>106</v>
      </c>
      <c r="E31" s="24">
        <v>6</v>
      </c>
      <c r="F31" s="2">
        <v>263387.5</v>
      </c>
      <c r="G31" s="18">
        <f t="shared" si="0"/>
        <v>1580325</v>
      </c>
    </row>
    <row r="32" spans="1:7" x14ac:dyDescent="0.3">
      <c r="B32" s="25"/>
      <c r="C32" s="3"/>
      <c r="D32" s="25"/>
      <c r="E32" s="29"/>
      <c r="F32" s="25"/>
      <c r="G32" s="26"/>
    </row>
    <row r="33" spans="2:6" x14ac:dyDescent="0.3">
      <c r="C33" s="1"/>
      <c r="F33" s="17">
        <f>SUMPRODUCT(E2:E31,F2:F31)</f>
        <v>4127430334.7780194</v>
      </c>
    </row>
    <row r="35" spans="2:6" x14ac:dyDescent="0.3">
      <c r="D35" s="14"/>
    </row>
    <row r="36" spans="2:6" x14ac:dyDescent="0.3">
      <c r="B36" t="s">
        <v>79</v>
      </c>
      <c r="C36" s="16">
        <f>SUMIF($C$2:$C$31,"=C",$G$2:$G$31)</f>
        <v>3069116329.9344001</v>
      </c>
      <c r="D36" s="14">
        <f>C36/$C$40</f>
        <v>0.74359009868048132</v>
      </c>
    </row>
    <row r="37" spans="2:6" x14ac:dyDescent="0.3">
      <c r="B37" t="s">
        <v>80</v>
      </c>
      <c r="C37" s="16">
        <f>SUMIF($C$2:$C$31,"=G",$G$2:$G$31)</f>
        <v>625846663.4000001</v>
      </c>
      <c r="D37" s="14">
        <f t="shared" ref="D37:D39" si="1">C37/$C$40</f>
        <v>0.151631066459577</v>
      </c>
    </row>
    <row r="38" spans="2:6" x14ac:dyDescent="0.3">
      <c r="B38" t="s">
        <v>81</v>
      </c>
      <c r="C38" s="16">
        <f>SUMIF($C$2:$C$31,"=P",$G$2:$G$31)</f>
        <v>304590703.80036008</v>
      </c>
      <c r="D38" s="14">
        <f t="shared" si="1"/>
        <v>7.3796691668871359E-2</v>
      </c>
    </row>
    <row r="39" spans="2:6" x14ac:dyDescent="0.3">
      <c r="B39" t="s">
        <v>82</v>
      </c>
      <c r="C39" s="16">
        <f>SUMIF($C$2:$C$31,"=a",$G$2:$G$31)</f>
        <v>127876637.64326</v>
      </c>
      <c r="D39" s="14">
        <f t="shared" si="1"/>
        <v>3.0982143191070337E-2</v>
      </c>
    </row>
    <row r="40" spans="2:6" x14ac:dyDescent="0.3">
      <c r="C40" s="16">
        <f>SUM(C36:C39)</f>
        <v>4127430334.7780204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4" sqref="O13:O1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Dumping_volume_dpp_drawing</vt:lpstr>
      <vt:lpstr>dumping_volume_provided</vt:lpstr>
      <vt:lpstr>Rehab_Estimate</vt:lpstr>
      <vt:lpstr>New_Estimate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2022-11-09T05:45:07Z</dcterms:modified>
</cp:coreProperties>
</file>