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esigns_All\Stilling Basin Design\Delamual Workout Example\Normal_depth_calculation\"/>
    </mc:Choice>
  </mc:AlternateContent>
  <xr:revisionPtr revIDLastSave="0" documentId="13_ncr:1_{2F042E05-7786-4907-B892-50FC3352D33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a_Summary" sheetId="1" r:id="rId1"/>
    <sheet name="Sheet1" sheetId="3" r:id="rId2"/>
    <sheet name="Channel_Data" sheetId="4" r:id="rId3"/>
    <sheet name="Channel_routing" sheetId="16" r:id="rId4"/>
    <sheet name="Discharge_For_deliveryy_curve" sheetId="7" r:id="rId5"/>
    <sheet name="Sample_calculation" sheetId="6" r:id="rId6"/>
    <sheet name="Input_Params" sheetId="5" r:id="rId7"/>
    <sheet name="structure_name" sheetId="2" r:id="rId8"/>
    <sheet name="Channel_Data (2)" sheetId="8" r:id="rId9"/>
    <sheet name="Sheet3" sheetId="9" r:id="rId10"/>
    <sheet name="Sheet4" sheetId="10" r:id="rId11"/>
    <sheet name="Sheet5" sheetId="11" r:id="rId12"/>
    <sheet name="Sheet6" sheetId="12" r:id="rId13"/>
    <sheet name="Sheet7" sheetId="13" r:id="rId14"/>
    <sheet name="Sheet8" sheetId="14" r:id="rId15"/>
    <sheet name="Sheet9" sheetId="1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8" i="16" l="1"/>
  <c r="G38" i="16"/>
  <c r="F38" i="16"/>
  <c r="G37" i="16"/>
  <c r="F37" i="16"/>
  <c r="F40" i="16" s="1"/>
  <c r="F41" i="16" s="1"/>
  <c r="F42" i="16" s="1"/>
  <c r="F44" i="16" s="1"/>
  <c r="F45" i="16" s="1"/>
  <c r="F46" i="16" s="1"/>
  <c r="G39" i="16" s="1"/>
  <c r="G40" i="16" s="1"/>
  <c r="G41" i="16" s="1"/>
  <c r="G42" i="16" s="1"/>
  <c r="G44" i="16" s="1"/>
  <c r="G45" i="16" s="1"/>
  <c r="G46" i="16" s="1"/>
  <c r="H39" i="16" s="1"/>
  <c r="H40" i="16" s="1"/>
  <c r="H41" i="16" s="1"/>
  <c r="H42" i="16" s="1"/>
  <c r="H44" i="16" s="1"/>
  <c r="H45" i="16" s="1"/>
  <c r="H35" i="16"/>
  <c r="H37" i="16" s="1"/>
  <c r="K34" i="16"/>
  <c r="K43" i="16" s="1"/>
  <c r="J34" i="16"/>
  <c r="J43" i="16" s="1"/>
  <c r="I34" i="16"/>
  <c r="I43" i="16" s="1"/>
  <c r="H34" i="16"/>
  <c r="H43" i="16" s="1"/>
  <c r="G34" i="16"/>
  <c r="G43" i="16" s="1"/>
  <c r="F34" i="16"/>
  <c r="F43" i="16" s="1"/>
  <c r="K33" i="16"/>
  <c r="G33" i="16"/>
  <c r="H33" i="16" s="1"/>
  <c r="I33" i="16" s="1"/>
  <c r="J33" i="16" s="1"/>
  <c r="F33" i="16"/>
  <c r="G18" i="16"/>
  <c r="F20" i="16"/>
  <c r="F21" i="16" s="1"/>
  <c r="F22" i="16" s="1"/>
  <c r="F24" i="16" s="1"/>
  <c r="F25" i="16" s="1"/>
  <c r="H13" i="16"/>
  <c r="I13" i="16" s="1"/>
  <c r="J13" i="16" s="1"/>
  <c r="G13" i="16"/>
  <c r="K13" i="16"/>
  <c r="F13" i="16"/>
  <c r="K18" i="16"/>
  <c r="F18" i="16"/>
  <c r="F17" i="16"/>
  <c r="G17" i="16"/>
  <c r="I14" i="16"/>
  <c r="I23" i="16" s="1"/>
  <c r="K14" i="16"/>
  <c r="K23" i="16" s="1"/>
  <c r="J14" i="16"/>
  <c r="J23" i="16" s="1"/>
  <c r="H15" i="16"/>
  <c r="H17" i="16" s="1"/>
  <c r="H14" i="16"/>
  <c r="H23" i="16" s="1"/>
  <c r="G14" i="16"/>
  <c r="G23" i="16" s="1"/>
  <c r="F14" i="16"/>
  <c r="F23" i="16" s="1"/>
  <c r="J6" i="16"/>
  <c r="K6" i="16" s="1"/>
  <c r="K8" i="16" s="1"/>
  <c r="J5" i="16"/>
  <c r="K5" i="16" s="1"/>
  <c r="J4" i="16"/>
  <c r="K4" i="16" s="1"/>
  <c r="J3" i="16"/>
  <c r="K3" i="16" s="1"/>
  <c r="J2" i="16"/>
  <c r="K2" i="16" s="1"/>
  <c r="J3" i="4"/>
  <c r="K3" i="4" s="1"/>
  <c r="J4" i="4"/>
  <c r="K4" i="4" s="1"/>
  <c r="J5" i="4"/>
  <c r="K5" i="4" s="1"/>
  <c r="J6" i="4"/>
  <c r="K6" i="4" s="1"/>
  <c r="J2" i="4"/>
  <c r="K2" i="4" s="1"/>
  <c r="B26" i="6"/>
  <c r="B25" i="6"/>
  <c r="B23" i="6"/>
  <c r="C6" i="6"/>
  <c r="C8" i="6" s="1"/>
  <c r="D8" i="6"/>
  <c r="E8" i="6"/>
  <c r="F8" i="6"/>
  <c r="G8" i="6"/>
  <c r="H8" i="6"/>
  <c r="I8" i="6"/>
  <c r="I16" i="6" s="1"/>
  <c r="J8" i="6"/>
  <c r="J14" i="6" s="1"/>
  <c r="K8" i="6"/>
  <c r="L8" i="6"/>
  <c r="M8" i="6"/>
  <c r="N8" i="6"/>
  <c r="O8" i="6"/>
  <c r="P8" i="6"/>
  <c r="Q8" i="6"/>
  <c r="Q19" i="6" s="1"/>
  <c r="R8" i="6"/>
  <c r="R14" i="6" s="1"/>
  <c r="S8" i="6"/>
  <c r="T8" i="6"/>
  <c r="U8" i="6"/>
  <c r="V8" i="6"/>
  <c r="W8" i="6"/>
  <c r="X8" i="6"/>
  <c r="Y8" i="6"/>
  <c r="Y10" i="6" s="1"/>
  <c r="Z8" i="6"/>
  <c r="Z14" i="6" s="1"/>
  <c r="AA8" i="6"/>
  <c r="AB8" i="6"/>
  <c r="AC8" i="6"/>
  <c r="C9" i="6"/>
  <c r="D9" i="6"/>
  <c r="E9" i="6"/>
  <c r="F9" i="6"/>
  <c r="F10" i="6" s="1"/>
  <c r="F23" i="6" s="1"/>
  <c r="G9" i="6"/>
  <c r="G10" i="6" s="1"/>
  <c r="H9" i="6"/>
  <c r="I9" i="6"/>
  <c r="J9" i="6"/>
  <c r="K9" i="6"/>
  <c r="L9" i="6"/>
  <c r="M9" i="6"/>
  <c r="N9" i="6"/>
  <c r="N10" i="6" s="1"/>
  <c r="N23" i="6" s="1"/>
  <c r="O9" i="6"/>
  <c r="O10" i="6" s="1"/>
  <c r="O23" i="6" s="1"/>
  <c r="P9" i="6"/>
  <c r="Q9" i="6"/>
  <c r="R9" i="6"/>
  <c r="S9" i="6"/>
  <c r="T9" i="6"/>
  <c r="U9" i="6"/>
  <c r="V9" i="6"/>
  <c r="V10" i="6" s="1"/>
  <c r="V23" i="6" s="1"/>
  <c r="W9" i="6"/>
  <c r="W10" i="6" s="1"/>
  <c r="W23" i="6" s="1"/>
  <c r="X9" i="6"/>
  <c r="Y9" i="6"/>
  <c r="Z9" i="6"/>
  <c r="AA9" i="6"/>
  <c r="AB9" i="6"/>
  <c r="AC9" i="6"/>
  <c r="D10" i="6"/>
  <c r="D23" i="6" s="1"/>
  <c r="E10" i="6"/>
  <c r="H10" i="6"/>
  <c r="K10" i="6"/>
  <c r="K12" i="6" s="1"/>
  <c r="K13" i="6" s="1"/>
  <c r="L10" i="6"/>
  <c r="L23" i="6" s="1"/>
  <c r="M10" i="6"/>
  <c r="P10" i="6"/>
  <c r="S10" i="6"/>
  <c r="S12" i="6" s="1"/>
  <c r="S13" i="6" s="1"/>
  <c r="T10" i="6"/>
  <c r="T12" i="6" s="1"/>
  <c r="T13" i="6" s="1"/>
  <c r="U10" i="6"/>
  <c r="X10" i="6"/>
  <c r="AA10" i="6"/>
  <c r="AB10" i="6"/>
  <c r="AB23" i="6" s="1"/>
  <c r="AC10" i="6"/>
  <c r="C11" i="6"/>
  <c r="D11" i="6"/>
  <c r="D16" i="6" s="1"/>
  <c r="E11" i="6"/>
  <c r="F11" i="6"/>
  <c r="G11" i="6"/>
  <c r="H11" i="6"/>
  <c r="I11" i="6"/>
  <c r="J11" i="6"/>
  <c r="K11" i="6"/>
  <c r="K16" i="6" s="1"/>
  <c r="L11" i="6"/>
  <c r="L16" i="6" s="1"/>
  <c r="M11" i="6"/>
  <c r="N11" i="6"/>
  <c r="O11" i="6"/>
  <c r="P11" i="6"/>
  <c r="P16" i="6" s="1"/>
  <c r="Q11" i="6"/>
  <c r="Q16" i="6" s="1"/>
  <c r="R11" i="6"/>
  <c r="S11" i="6"/>
  <c r="S16" i="6" s="1"/>
  <c r="T11" i="6"/>
  <c r="T16" i="6" s="1"/>
  <c r="U11" i="6"/>
  <c r="V11" i="6"/>
  <c r="W11" i="6"/>
  <c r="X11" i="6"/>
  <c r="X16" i="6" s="1"/>
  <c r="Y11" i="6"/>
  <c r="Z11" i="6"/>
  <c r="AA11" i="6"/>
  <c r="AA16" i="6" s="1"/>
  <c r="AB11" i="6"/>
  <c r="AB16" i="6" s="1"/>
  <c r="AC11" i="6"/>
  <c r="E12" i="6"/>
  <c r="E13" i="6" s="1"/>
  <c r="H12" i="6"/>
  <c r="H13" i="6" s="1"/>
  <c r="M12" i="6"/>
  <c r="P12" i="6"/>
  <c r="P13" i="6" s="1"/>
  <c r="U12" i="6"/>
  <c r="X12" i="6"/>
  <c r="X13" i="6" s="1"/>
  <c r="AA12" i="6"/>
  <c r="AB12" i="6"/>
  <c r="AB13" i="6" s="1"/>
  <c r="AC12" i="6"/>
  <c r="M13" i="6"/>
  <c r="U13" i="6"/>
  <c r="AA13" i="6"/>
  <c r="AC13" i="6"/>
  <c r="D14" i="6"/>
  <c r="E14" i="6"/>
  <c r="H14" i="6"/>
  <c r="I14" i="6"/>
  <c r="K14" i="6"/>
  <c r="L14" i="6"/>
  <c r="M14" i="6"/>
  <c r="P14" i="6"/>
  <c r="Q14" i="6"/>
  <c r="S14" i="6"/>
  <c r="T14" i="6"/>
  <c r="U14" i="6"/>
  <c r="X14" i="6"/>
  <c r="Y14" i="6"/>
  <c r="AA14" i="6"/>
  <c r="AB14" i="6"/>
  <c r="AC14" i="6"/>
  <c r="E16" i="6"/>
  <c r="H16" i="6"/>
  <c r="M16" i="6"/>
  <c r="R16" i="6"/>
  <c r="U16" i="6"/>
  <c r="AC16" i="6"/>
  <c r="C17" i="6"/>
  <c r="D17" i="6"/>
  <c r="D19" i="6" s="1"/>
  <c r="E17" i="6"/>
  <c r="E19" i="6" s="1"/>
  <c r="F17" i="6"/>
  <c r="F19" i="6" s="1"/>
  <c r="G17" i="6"/>
  <c r="H17" i="6"/>
  <c r="H23" i="6" s="1"/>
  <c r="I17" i="6"/>
  <c r="J17" i="6"/>
  <c r="J19" i="6" s="1"/>
  <c r="K17" i="6"/>
  <c r="K19" i="6" s="1"/>
  <c r="L17" i="6"/>
  <c r="L19" i="6" s="1"/>
  <c r="M17" i="6"/>
  <c r="M19" i="6" s="1"/>
  <c r="N17" i="6"/>
  <c r="N19" i="6" s="1"/>
  <c r="O17" i="6"/>
  <c r="P17" i="6"/>
  <c r="P23" i="6" s="1"/>
  <c r="Q17" i="6"/>
  <c r="R17" i="6"/>
  <c r="R19" i="6" s="1"/>
  <c r="S17" i="6"/>
  <c r="S19" i="6" s="1"/>
  <c r="T17" i="6"/>
  <c r="T19" i="6" s="1"/>
  <c r="U17" i="6"/>
  <c r="U19" i="6" s="1"/>
  <c r="V17" i="6"/>
  <c r="V19" i="6" s="1"/>
  <c r="W17" i="6"/>
  <c r="X17" i="6"/>
  <c r="X23" i="6" s="1"/>
  <c r="Y17" i="6"/>
  <c r="Z17" i="6"/>
  <c r="Z19" i="6" s="1"/>
  <c r="AA17" i="6"/>
  <c r="AA19" i="6" s="1"/>
  <c r="AB17" i="6"/>
  <c r="AB19" i="6" s="1"/>
  <c r="AC17" i="6"/>
  <c r="AC19" i="6" s="1"/>
  <c r="C18" i="6"/>
  <c r="D18" i="6"/>
  <c r="E18" i="6"/>
  <c r="E24" i="6" s="1"/>
  <c r="F18" i="6"/>
  <c r="G18" i="6"/>
  <c r="H18" i="6"/>
  <c r="H24" i="6" s="1"/>
  <c r="I18" i="6"/>
  <c r="J18" i="6"/>
  <c r="K18" i="6"/>
  <c r="L18" i="6"/>
  <c r="M18" i="6"/>
  <c r="M24" i="6" s="1"/>
  <c r="N18" i="6"/>
  <c r="O18" i="6"/>
  <c r="P18" i="6"/>
  <c r="P24" i="6" s="1"/>
  <c r="Q18" i="6"/>
  <c r="R18" i="6"/>
  <c r="S18" i="6"/>
  <c r="T18" i="6"/>
  <c r="U18" i="6"/>
  <c r="U24" i="6" s="1"/>
  <c r="V18" i="6"/>
  <c r="W18" i="6"/>
  <c r="X18" i="6"/>
  <c r="X24" i="6" s="1"/>
  <c r="Y18" i="6"/>
  <c r="Z18" i="6"/>
  <c r="AA18" i="6"/>
  <c r="AB18" i="6"/>
  <c r="AC18" i="6"/>
  <c r="AC24" i="6" s="1"/>
  <c r="G19" i="6"/>
  <c r="H19" i="6"/>
  <c r="I19" i="6"/>
  <c r="O19" i="6"/>
  <c r="P19" i="6"/>
  <c r="W19" i="6"/>
  <c r="X19" i="6"/>
  <c r="Y19" i="6"/>
  <c r="E23" i="6"/>
  <c r="M23" i="6"/>
  <c r="M25" i="6" s="1"/>
  <c r="M26" i="6" s="1"/>
  <c r="U23" i="6"/>
  <c r="U25" i="6" s="1"/>
  <c r="U26" i="6" s="1"/>
  <c r="AA23" i="6"/>
  <c r="AC23" i="6"/>
  <c r="B11" i="6"/>
  <c r="B8" i="6"/>
  <c r="B9" i="6"/>
  <c r="B17" i="6"/>
  <c r="B18" i="6"/>
  <c r="A3" i="3"/>
  <c r="H36" i="16" l="1"/>
  <c r="F26" i="16"/>
  <c r="G19" i="16" s="1"/>
  <c r="G20" i="16" s="1"/>
  <c r="G21" i="16" s="1"/>
  <c r="G22" i="16" s="1"/>
  <c r="G24" i="16" s="1"/>
  <c r="H16" i="16"/>
  <c r="C14" i="6"/>
  <c r="C10" i="6"/>
  <c r="C16" i="6"/>
  <c r="C24" i="6"/>
  <c r="C19" i="6"/>
  <c r="Y24" i="6"/>
  <c r="Y12" i="6"/>
  <c r="Y13" i="6" s="1"/>
  <c r="Y23" i="6"/>
  <c r="L25" i="6"/>
  <c r="G23" i="6"/>
  <c r="G12" i="6"/>
  <c r="G13" i="6" s="1"/>
  <c r="G16" i="6"/>
  <c r="AB24" i="6"/>
  <c r="AB25" i="6" s="1"/>
  <c r="AB26" i="6" s="1"/>
  <c r="L24" i="6"/>
  <c r="K23" i="6"/>
  <c r="Z16" i="6"/>
  <c r="F16" i="6"/>
  <c r="W14" i="6"/>
  <c r="O14" i="6"/>
  <c r="G14" i="6"/>
  <c r="D12" i="6"/>
  <c r="D13" i="6" s="1"/>
  <c r="Z10" i="6"/>
  <c r="R10" i="6"/>
  <c r="J10" i="6"/>
  <c r="J12" i="6" s="1"/>
  <c r="J13" i="6" s="1"/>
  <c r="X25" i="6"/>
  <c r="X26" i="6" s="1"/>
  <c r="P25" i="6"/>
  <c r="P26" i="6" s="1"/>
  <c r="H25" i="6"/>
  <c r="Y16" i="6"/>
  <c r="O16" i="6"/>
  <c r="V14" i="6"/>
  <c r="N14" i="6"/>
  <c r="F14" i="6"/>
  <c r="Q10" i="6"/>
  <c r="I10" i="6"/>
  <c r="T23" i="6"/>
  <c r="N16" i="6"/>
  <c r="L12" i="6"/>
  <c r="L13" i="6" s="1"/>
  <c r="S23" i="6"/>
  <c r="S25" i="6" s="1"/>
  <c r="K24" i="6"/>
  <c r="K25" i="6" s="1"/>
  <c r="K26" i="6" s="1"/>
  <c r="W16" i="6"/>
  <c r="H26" i="6"/>
  <c r="D24" i="6"/>
  <c r="D25" i="6" s="1"/>
  <c r="D26" i="6" s="1"/>
  <c r="S24" i="6"/>
  <c r="T24" i="6"/>
  <c r="V16" i="6"/>
  <c r="J16" i="6"/>
  <c r="AA24" i="6"/>
  <c r="AA25" i="6" s="1"/>
  <c r="AA26" i="6" s="1"/>
  <c r="AC25" i="6"/>
  <c r="AC26" i="6" s="1"/>
  <c r="E25" i="6"/>
  <c r="E26" i="6" s="1"/>
  <c r="L26" i="6"/>
  <c r="V25" i="6"/>
  <c r="S26" i="6"/>
  <c r="W24" i="6"/>
  <c r="W25" i="6" s="1"/>
  <c r="W12" i="6"/>
  <c r="W13" i="6" s="1"/>
  <c r="V24" i="6"/>
  <c r="N24" i="6"/>
  <c r="N25" i="6" s="1"/>
  <c r="N26" i="6" s="1"/>
  <c r="F24" i="6"/>
  <c r="F25" i="6" s="1"/>
  <c r="V12" i="6"/>
  <c r="V13" i="6" s="1"/>
  <c r="N12" i="6"/>
  <c r="N13" i="6" s="1"/>
  <c r="F12" i="6"/>
  <c r="F13" i="6" s="1"/>
  <c r="O24" i="6"/>
  <c r="O25" i="6" s="1"/>
  <c r="O26" i="6" s="1"/>
  <c r="G24" i="6"/>
  <c r="O12" i="6"/>
  <c r="O13" i="6" s="1"/>
  <c r="B16" i="6"/>
  <c r="B19" i="6"/>
  <c r="B10" i="6"/>
  <c r="B14" i="6"/>
  <c r="I35" i="16" l="1"/>
  <c r="H38" i="16"/>
  <c r="H46" i="16"/>
  <c r="I39" i="16" s="1"/>
  <c r="I15" i="16"/>
  <c r="H18" i="16"/>
  <c r="G25" i="16"/>
  <c r="G26" i="16" s="1"/>
  <c r="H19" i="16" s="1"/>
  <c r="H20" i="16" s="1"/>
  <c r="H21" i="16" s="1"/>
  <c r="H22" i="16" s="1"/>
  <c r="H24" i="16" s="1"/>
  <c r="I16" i="16"/>
  <c r="I17" i="16"/>
  <c r="C12" i="6"/>
  <c r="C13" i="6" s="1"/>
  <c r="C23" i="6"/>
  <c r="C25" i="6" s="1"/>
  <c r="C26" i="6" s="1"/>
  <c r="Q23" i="6"/>
  <c r="Q12" i="6"/>
  <c r="Q13" i="6" s="1"/>
  <c r="Q24" i="6"/>
  <c r="I12" i="6"/>
  <c r="I13" i="6" s="1"/>
  <c r="I24" i="6"/>
  <c r="I25" i="6" s="1"/>
  <c r="I26" i="6" s="1"/>
  <c r="I23" i="6"/>
  <c r="R24" i="6"/>
  <c r="R23" i="6"/>
  <c r="R25" i="6" s="1"/>
  <c r="R26" i="6" s="1"/>
  <c r="R12" i="6"/>
  <c r="R13" i="6" s="1"/>
  <c r="Z23" i="6"/>
  <c r="Z25" i="6" s="1"/>
  <c r="Z26" i="6" s="1"/>
  <c r="Z24" i="6"/>
  <c r="Z12" i="6"/>
  <c r="Z13" i="6" s="1"/>
  <c r="F26" i="6"/>
  <c r="J24" i="6"/>
  <c r="V26" i="6"/>
  <c r="G25" i="6"/>
  <c r="G26" i="6" s="1"/>
  <c r="J23" i="6"/>
  <c r="J25" i="6" s="1"/>
  <c r="J26" i="6" s="1"/>
  <c r="W26" i="6"/>
  <c r="T25" i="6"/>
  <c r="T26" i="6" s="1"/>
  <c r="Y25" i="6"/>
  <c r="Y26" i="6" s="1"/>
  <c r="B24" i="6"/>
  <c r="B12" i="6"/>
  <c r="B13" i="6" s="1"/>
  <c r="I37" i="16" l="1"/>
  <c r="I40" i="16" s="1"/>
  <c r="I41" i="16" s="1"/>
  <c r="I42" i="16" s="1"/>
  <c r="I44" i="16" s="1"/>
  <c r="I45" i="16" s="1"/>
  <c r="I36" i="16"/>
  <c r="J15" i="16"/>
  <c r="I18" i="16"/>
  <c r="H25" i="16"/>
  <c r="H26" i="16" s="1"/>
  <c r="I19" i="16" s="1"/>
  <c r="I20" i="16" s="1"/>
  <c r="J16" i="16"/>
  <c r="J17" i="16"/>
  <c r="Q25" i="6"/>
  <c r="Q26" i="6" s="1"/>
  <c r="J35" i="16" l="1"/>
  <c r="I38" i="16"/>
  <c r="I46" i="16"/>
  <c r="J39" i="16" s="1"/>
  <c r="K15" i="16"/>
  <c r="K17" i="16" s="1"/>
  <c r="J18" i="16"/>
  <c r="I21" i="16"/>
  <c r="I22" i="16" s="1"/>
  <c r="I24" i="16" s="1"/>
  <c r="J36" i="16" l="1"/>
  <c r="J37" i="16"/>
  <c r="J40" i="16"/>
  <c r="J41" i="16" s="1"/>
  <c r="J42" i="16" s="1"/>
  <c r="J44" i="16" s="1"/>
  <c r="J45" i="16" s="1"/>
  <c r="I25" i="16"/>
  <c r="I26" i="16" s="1"/>
  <c r="J19" i="16" s="1"/>
  <c r="J20" i="16" s="1"/>
  <c r="J21" i="16" s="1"/>
  <c r="J22" i="16" s="1"/>
  <c r="J24" i="16" s="1"/>
  <c r="J38" i="16" l="1"/>
  <c r="J46" i="16"/>
  <c r="K39" i="16" s="1"/>
  <c r="K35" i="16"/>
  <c r="K37" i="16" s="1"/>
  <c r="J25" i="16"/>
  <c r="J26" i="16" s="1"/>
  <c r="K19" i="16" s="1"/>
  <c r="K20" i="16" s="1"/>
  <c r="K21" i="16" s="1"/>
  <c r="K22" i="16" s="1"/>
  <c r="K24" i="16" s="1"/>
  <c r="K25" i="16" s="1"/>
  <c r="K26" i="16" s="1"/>
  <c r="K40" i="16" l="1"/>
  <c r="K41" i="16" s="1"/>
  <c r="K42" i="16" s="1"/>
  <c r="K44" i="16" s="1"/>
  <c r="K45" i="16" s="1"/>
  <c r="K46" i="16" s="1"/>
</calcChain>
</file>

<file path=xl/sharedStrings.xml><?xml version="1.0" encoding="utf-8"?>
<sst xmlns="http://schemas.openxmlformats.org/spreadsheetml/2006/main" count="141" uniqueCount="85">
  <si>
    <t>Parameter</t>
  </si>
  <si>
    <t>unit</t>
  </si>
  <si>
    <t>values</t>
  </si>
  <si>
    <t>Polder Area</t>
  </si>
  <si>
    <t>ha</t>
  </si>
  <si>
    <t>Higesst Point</t>
  </si>
  <si>
    <t>m-PWD</t>
  </si>
  <si>
    <t>Lowest Point</t>
  </si>
  <si>
    <t>Water Station</t>
  </si>
  <si>
    <t>None</t>
  </si>
  <si>
    <t>185,Galachipa</t>
  </si>
  <si>
    <t>Chadnimukha_3V_DFR</t>
  </si>
  <si>
    <t>Channel_designation</t>
  </si>
  <si>
    <t>Length</t>
  </si>
  <si>
    <t>s</t>
  </si>
  <si>
    <t>b0</t>
  </si>
  <si>
    <t>n</t>
  </si>
  <si>
    <t>q</t>
  </si>
  <si>
    <t>a_e</t>
  </si>
  <si>
    <t>m</t>
  </si>
  <si>
    <t>long slope</t>
  </si>
  <si>
    <t>bottom width</t>
  </si>
  <si>
    <t>side slope</t>
  </si>
  <si>
    <t>discharge</t>
  </si>
  <si>
    <t>mannig's n values</t>
  </si>
  <si>
    <t>description</t>
  </si>
  <si>
    <t>meter</t>
  </si>
  <si>
    <t>m^3/ec</t>
  </si>
  <si>
    <t>h</t>
  </si>
  <si>
    <t>A</t>
  </si>
  <si>
    <t>P</t>
  </si>
  <si>
    <t>R</t>
  </si>
  <si>
    <t>SF</t>
  </si>
  <si>
    <t>F</t>
  </si>
  <si>
    <t>df</t>
  </si>
  <si>
    <t>T1</t>
  </si>
  <si>
    <t>T2</t>
  </si>
  <si>
    <t>dA</t>
  </si>
  <si>
    <t>dP</t>
  </si>
  <si>
    <t>h1</t>
  </si>
  <si>
    <t>example_section</t>
  </si>
  <si>
    <t>e_i</t>
  </si>
  <si>
    <t>i_l</t>
  </si>
  <si>
    <t>l_m</t>
  </si>
  <si>
    <t>n_o</t>
  </si>
  <si>
    <t>o_a*</t>
  </si>
  <si>
    <t>Q</t>
  </si>
  <si>
    <t>Gabura</t>
  </si>
  <si>
    <t>Sora_9</t>
  </si>
  <si>
    <t>Sora_10</t>
  </si>
  <si>
    <t>a-b</t>
  </si>
  <si>
    <t>b-c</t>
  </si>
  <si>
    <t>c-d</t>
  </si>
  <si>
    <t>d-e</t>
  </si>
  <si>
    <t>e-a*</t>
  </si>
  <si>
    <t>del_z</t>
  </si>
  <si>
    <t>z1</t>
  </si>
  <si>
    <t>z2</t>
  </si>
  <si>
    <t>cumulative catchment Area</t>
  </si>
  <si>
    <t>x</t>
  </si>
  <si>
    <t>dranage_level</t>
  </si>
  <si>
    <t>del_x</t>
  </si>
  <si>
    <t>del_x/h</t>
  </si>
  <si>
    <t>delx_x/h^0.315</t>
  </si>
  <si>
    <t>0.408*(sX/h)</t>
  </si>
  <si>
    <t>sum</t>
  </si>
  <si>
    <t>del_0</t>
  </si>
  <si>
    <t>h2</t>
  </si>
  <si>
    <t>a*-e</t>
  </si>
  <si>
    <t>e-d</t>
  </si>
  <si>
    <t>d-c</t>
  </si>
  <si>
    <t>input</t>
  </si>
  <si>
    <t>c-b</t>
  </si>
  <si>
    <t>b-a</t>
  </si>
  <si>
    <t>h1_prime</t>
  </si>
  <si>
    <t>h2_prime</t>
  </si>
  <si>
    <t>h(n)</t>
  </si>
  <si>
    <t>cum_x</t>
  </si>
  <si>
    <t>a-e</t>
  </si>
  <si>
    <t>e-i</t>
  </si>
  <si>
    <t>i-l</t>
  </si>
  <si>
    <t>l-m</t>
  </si>
  <si>
    <t>n-o</t>
  </si>
  <si>
    <t>o-a*</t>
  </si>
  <si>
    <t>cum_draina_area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</si>
</sst>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zoomScale="145" zoomScaleNormal="145" workbookViewId="0">
      <selection activeCell="E10" sqref="E10"/>
    </sheetView>
  </sheetViews>
  <sheetFormatPr defaultRowHeight="14.4" x14ac:dyDescent="0.3"/>
  <cols>
    <col min="1" max="1" width="26.5546875" customWidth="1"/>
    <col min="2" max="2" width="23.109375" customWidth="1"/>
    <col min="3" max="3" width="17.441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 t="s">
        <v>4</v>
      </c>
      <c r="C2" s="1">
        <v>2347</v>
      </c>
    </row>
    <row r="3" spans="1:3" x14ac:dyDescent="0.3">
      <c r="A3" s="1" t="s">
        <v>5</v>
      </c>
      <c r="B3" s="1" t="s">
        <v>6</v>
      </c>
      <c r="C3" s="1">
        <v>2.13</v>
      </c>
    </row>
    <row r="4" spans="1:3" x14ac:dyDescent="0.3">
      <c r="A4" s="1" t="s">
        <v>7</v>
      </c>
      <c r="B4" s="1" t="s">
        <v>6</v>
      </c>
      <c r="C4" s="1">
        <v>1.08</v>
      </c>
    </row>
    <row r="5" spans="1:3" x14ac:dyDescent="0.3">
      <c r="A5" s="1" t="s">
        <v>8</v>
      </c>
      <c r="B5" s="1" t="s">
        <v>9</v>
      </c>
      <c r="C5" s="1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872A5-2A63-4FE2-AFA0-9764D684C68D}">
  <dimension ref="A1"/>
  <sheetViews>
    <sheetView workbookViewId="0">
      <selection activeCell="I14" sqref="I14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57AC6-E558-41AD-A232-8E5FD56E628A}">
  <dimension ref="A1"/>
  <sheetViews>
    <sheetView workbookViewId="0">
      <selection activeCell="E14" sqref="E14"/>
    </sheetView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EB48-8ECF-489E-88D4-F8360E4AD55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92977-2979-4856-9591-54C862B78EA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F6F64-96A6-41CA-B754-83571FF128F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030D-4DE8-4658-BCF8-4275E2262C7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C24C9-068D-40B4-882F-D36BAAF849DD}">
  <dimension ref="A1"/>
  <sheetViews>
    <sheetView workbookViewId="0">
      <selection activeCell="I15" sqref="I15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0010D-5B3B-454B-AD2C-CEFFD7FBE4EE}">
  <dimension ref="A1:A3"/>
  <sheetViews>
    <sheetView workbookViewId="0">
      <selection activeCell="Q7" sqref="Q7"/>
    </sheetView>
  </sheetViews>
  <sheetFormatPr defaultRowHeight="14.4" x14ac:dyDescent="0.3"/>
  <sheetData>
    <row r="1" spans="1:1" x14ac:dyDescent="0.3">
      <c r="A1">
        <v>-0.64</v>
      </c>
    </row>
    <row r="2" spans="1:1" x14ac:dyDescent="0.3">
      <c r="A2">
        <v>1.47</v>
      </c>
    </row>
    <row r="3" spans="1:1" x14ac:dyDescent="0.3">
      <c r="A3">
        <f>A1+A2</f>
        <v>0.83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D861C-0308-4149-B4E9-97FF27541CA9}">
  <dimension ref="A1:K7"/>
  <sheetViews>
    <sheetView tabSelected="1" zoomScale="205" zoomScaleNormal="205" workbookViewId="0">
      <selection activeCell="F10" sqref="F10"/>
    </sheetView>
  </sheetViews>
  <sheetFormatPr defaultRowHeight="14.4" x14ac:dyDescent="0.3"/>
  <cols>
    <col min="1" max="1" width="29.6640625" customWidth="1"/>
    <col min="2" max="2" width="12.33203125" customWidth="1"/>
    <col min="3" max="3" width="17.5546875" customWidth="1"/>
    <col min="9" max="9" width="15.88671875" customWidth="1"/>
    <col min="10" max="10" width="18.33203125" customWidth="1"/>
  </cols>
  <sheetData>
    <row r="1" spans="1:11" x14ac:dyDescent="0.3">
      <c r="A1" s="1" t="s">
        <v>12</v>
      </c>
      <c r="B1" s="1" t="s">
        <v>13</v>
      </c>
      <c r="C1" t="s">
        <v>84</v>
      </c>
      <c r="D1" s="1" t="s">
        <v>14</v>
      </c>
      <c r="E1" s="1" t="s">
        <v>15</v>
      </c>
      <c r="F1" s="1" t="s">
        <v>19</v>
      </c>
      <c r="G1" s="1" t="s">
        <v>17</v>
      </c>
      <c r="H1" s="1" t="s">
        <v>16</v>
      </c>
      <c r="I1" s="1" t="s">
        <v>56</v>
      </c>
      <c r="J1" s="1" t="s">
        <v>55</v>
      </c>
      <c r="K1" s="1" t="s">
        <v>57</v>
      </c>
    </row>
    <row r="2" spans="1:11" x14ac:dyDescent="0.3">
      <c r="A2" s="1" t="s">
        <v>78</v>
      </c>
      <c r="B2" s="1"/>
      <c r="D2" s="1">
        <v>2.9999999999999997E-4</v>
      </c>
      <c r="E2" s="1">
        <v>13</v>
      </c>
      <c r="F2" s="1">
        <v>3</v>
      </c>
      <c r="G2" s="1">
        <v>16.61</v>
      </c>
      <c r="H2" s="1">
        <v>3.5000000000000003E-2</v>
      </c>
      <c r="I2" s="1">
        <v>-1.8</v>
      </c>
      <c r="J2" s="1">
        <f>D2*B2</f>
        <v>0</v>
      </c>
      <c r="K2" s="1">
        <f>I2+J2</f>
        <v>-1.8</v>
      </c>
    </row>
    <row r="3" spans="1:11" x14ac:dyDescent="0.3">
      <c r="A3" s="1" t="s">
        <v>79</v>
      </c>
      <c r="B3" s="1"/>
      <c r="D3" s="1">
        <v>4.0000000000000002E-4</v>
      </c>
      <c r="E3" s="1">
        <v>13</v>
      </c>
      <c r="F3" s="1">
        <v>3</v>
      </c>
      <c r="G3" s="1">
        <v>11.2</v>
      </c>
      <c r="H3" s="1">
        <v>3.5000000000000003E-2</v>
      </c>
      <c r="I3" s="1">
        <v>-1.32</v>
      </c>
      <c r="J3" s="1">
        <f>D3*B3</f>
        <v>0</v>
      </c>
      <c r="K3" s="1">
        <f t="shared" ref="K3:K6" si="0">I3+J3</f>
        <v>-1.32</v>
      </c>
    </row>
    <row r="4" spans="1:11" x14ac:dyDescent="0.3">
      <c r="A4" s="1" t="s">
        <v>80</v>
      </c>
      <c r="B4" s="1"/>
      <c r="D4" s="1">
        <v>2.9999999999999997E-4</v>
      </c>
      <c r="E4" s="1">
        <v>10</v>
      </c>
      <c r="F4" s="1">
        <v>3</v>
      </c>
      <c r="G4" s="1">
        <v>5.77</v>
      </c>
      <c r="H4" s="1">
        <v>3.5000000000000003E-2</v>
      </c>
      <c r="I4" s="1">
        <v>-0.96</v>
      </c>
      <c r="J4" s="1">
        <f>D4*B4</f>
        <v>0</v>
      </c>
      <c r="K4" s="1">
        <f t="shared" si="0"/>
        <v>-0.96</v>
      </c>
    </row>
    <row r="5" spans="1:11" x14ac:dyDescent="0.3">
      <c r="A5" s="1" t="s">
        <v>81</v>
      </c>
      <c r="B5" s="1"/>
      <c r="D5" s="1">
        <v>2.0000000000000001E-4</v>
      </c>
      <c r="E5" s="1">
        <v>10</v>
      </c>
      <c r="F5" s="1">
        <v>3</v>
      </c>
      <c r="G5" s="1">
        <v>5.21</v>
      </c>
      <c r="H5" s="1">
        <v>3.5000000000000003E-2</v>
      </c>
      <c r="I5" s="1">
        <v>-0.54</v>
      </c>
      <c r="J5" s="1">
        <f>D5*B5</f>
        <v>0</v>
      </c>
      <c r="K5" s="1">
        <f t="shared" si="0"/>
        <v>-0.54</v>
      </c>
    </row>
    <row r="6" spans="1:11" x14ac:dyDescent="0.3">
      <c r="A6" s="1" t="s">
        <v>82</v>
      </c>
      <c r="B6" s="1"/>
      <c r="D6" s="1">
        <v>1E-4</v>
      </c>
      <c r="E6" s="1">
        <v>9</v>
      </c>
      <c r="F6" s="1">
        <v>3</v>
      </c>
      <c r="G6" s="1">
        <v>2.7</v>
      </c>
      <c r="H6" s="1">
        <v>3.5000000000000003E-2</v>
      </c>
      <c r="I6" s="1">
        <v>-0.42</v>
      </c>
      <c r="J6" s="1">
        <f>D6*B6</f>
        <v>0</v>
      </c>
      <c r="K6" s="1">
        <f t="shared" si="0"/>
        <v>-0.42</v>
      </c>
    </row>
    <row r="7" spans="1:11" x14ac:dyDescent="0.3">
      <c r="A7" s="1" t="s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E81DE-2F50-4210-AEA4-ADD56042A7B0}">
  <dimension ref="A1:M46"/>
  <sheetViews>
    <sheetView topLeftCell="D1" zoomScale="130" zoomScaleNormal="130" workbookViewId="0">
      <selection activeCell="M30" sqref="M30"/>
    </sheetView>
  </sheetViews>
  <sheetFormatPr defaultRowHeight="14.4" x14ac:dyDescent="0.3"/>
  <cols>
    <col min="1" max="1" width="29.6640625" customWidth="1"/>
    <col min="2" max="2" width="12.33203125" customWidth="1"/>
    <col min="3" max="3" width="22.44140625" customWidth="1"/>
    <col min="5" max="5" width="17.6640625" customWidth="1"/>
    <col min="9" max="9" width="15.88671875" customWidth="1"/>
    <col min="10" max="10" width="18.33203125" customWidth="1"/>
    <col min="11" max="11" width="8.88671875" customWidth="1"/>
  </cols>
  <sheetData>
    <row r="1" spans="1:13" x14ac:dyDescent="0.3">
      <c r="A1" s="1" t="s">
        <v>12</v>
      </c>
      <c r="B1" s="1" t="s">
        <v>13</v>
      </c>
      <c r="C1" s="2" t="s">
        <v>58</v>
      </c>
      <c r="D1" s="1" t="s">
        <v>14</v>
      </c>
      <c r="E1" s="1" t="s">
        <v>15</v>
      </c>
      <c r="F1" s="1" t="s">
        <v>19</v>
      </c>
      <c r="G1" s="1" t="s">
        <v>17</v>
      </c>
      <c r="H1" s="1" t="s">
        <v>16</v>
      </c>
      <c r="I1" s="1" t="s">
        <v>56</v>
      </c>
      <c r="J1" s="1" t="s">
        <v>55</v>
      </c>
      <c r="K1" s="1" t="s">
        <v>57</v>
      </c>
    </row>
    <row r="2" spans="1:13" x14ac:dyDescent="0.3">
      <c r="A2" s="1" t="s">
        <v>50</v>
      </c>
      <c r="B2" s="1">
        <v>1600</v>
      </c>
      <c r="C2" s="1">
        <v>2500</v>
      </c>
      <c r="D2" s="1">
        <v>2.9999999999999997E-4</v>
      </c>
      <c r="E2" s="1">
        <v>13</v>
      </c>
      <c r="F2" s="1">
        <v>3</v>
      </c>
      <c r="G2" s="1">
        <v>16.61</v>
      </c>
      <c r="H2" s="1">
        <v>3.5000000000000003E-2</v>
      </c>
      <c r="I2" s="1">
        <v>-1.8</v>
      </c>
      <c r="J2" s="1">
        <f>D2*B2</f>
        <v>0.48</v>
      </c>
      <c r="K2" s="1">
        <f>I2+J2</f>
        <v>-1.32</v>
      </c>
    </row>
    <row r="3" spans="1:13" x14ac:dyDescent="0.3">
      <c r="A3" s="1" t="s">
        <v>51</v>
      </c>
      <c r="B3" s="1">
        <v>900</v>
      </c>
      <c r="C3" s="1">
        <v>1655</v>
      </c>
      <c r="D3" s="1">
        <v>4.0000000000000002E-4</v>
      </c>
      <c r="E3" s="1">
        <v>13</v>
      </c>
      <c r="F3" s="1">
        <v>3</v>
      </c>
      <c r="G3" s="1">
        <v>11.2</v>
      </c>
      <c r="H3" s="1">
        <v>3.5000000000000003E-2</v>
      </c>
      <c r="I3" s="1">
        <v>-1.32</v>
      </c>
      <c r="J3" s="1">
        <f>D3*B3</f>
        <v>0.36000000000000004</v>
      </c>
      <c r="K3" s="1">
        <f t="shared" ref="K3:K6" si="0">I3+J3</f>
        <v>-0.96</v>
      </c>
    </row>
    <row r="4" spans="1:13" x14ac:dyDescent="0.3">
      <c r="A4" s="1" t="s">
        <v>52</v>
      </c>
      <c r="B4" s="1">
        <v>1400</v>
      </c>
      <c r="C4" s="1">
        <v>870</v>
      </c>
      <c r="D4" s="1">
        <v>2.9999999999999997E-4</v>
      </c>
      <c r="E4" s="1">
        <v>10</v>
      </c>
      <c r="F4" s="1">
        <v>3</v>
      </c>
      <c r="G4" s="1">
        <v>5.77</v>
      </c>
      <c r="H4" s="1">
        <v>3.5000000000000003E-2</v>
      </c>
      <c r="I4" s="1">
        <v>-0.96</v>
      </c>
      <c r="J4" s="1">
        <f>D4*B4</f>
        <v>0.42</v>
      </c>
      <c r="K4" s="1">
        <f t="shared" si="0"/>
        <v>-0.54</v>
      </c>
    </row>
    <row r="5" spans="1:13" x14ac:dyDescent="0.3">
      <c r="A5" s="1" t="s">
        <v>53</v>
      </c>
      <c r="B5" s="1">
        <v>600</v>
      </c>
      <c r="C5" s="1">
        <v>790</v>
      </c>
      <c r="D5" s="1">
        <v>2.0000000000000001E-4</v>
      </c>
      <c r="E5" s="1">
        <v>10</v>
      </c>
      <c r="F5" s="1">
        <v>3</v>
      </c>
      <c r="G5" s="1">
        <v>5.21</v>
      </c>
      <c r="H5" s="1">
        <v>3.5000000000000003E-2</v>
      </c>
      <c r="I5" s="1">
        <v>-0.54</v>
      </c>
      <c r="J5" s="1">
        <f>D5*B5</f>
        <v>0.12000000000000001</v>
      </c>
      <c r="K5" s="1">
        <f t="shared" si="0"/>
        <v>-0.42000000000000004</v>
      </c>
    </row>
    <row r="6" spans="1:13" x14ac:dyDescent="0.3">
      <c r="A6" s="1" t="s">
        <v>54</v>
      </c>
      <c r="B6" s="1">
        <v>2300</v>
      </c>
      <c r="C6" s="1">
        <v>710</v>
      </c>
      <c r="D6" s="1">
        <v>1E-4</v>
      </c>
      <c r="E6" s="1">
        <v>9</v>
      </c>
      <c r="F6" s="1">
        <v>3</v>
      </c>
      <c r="G6" s="1">
        <v>2.7</v>
      </c>
      <c r="H6" s="1">
        <v>3.5000000000000003E-2</v>
      </c>
      <c r="I6" s="1">
        <v>-0.42</v>
      </c>
      <c r="J6" s="1">
        <f>D6*B6</f>
        <v>0.23</v>
      </c>
      <c r="K6" s="1">
        <f t="shared" si="0"/>
        <v>-0.18999999999999997</v>
      </c>
    </row>
    <row r="8" spans="1:13" x14ac:dyDescent="0.3">
      <c r="G8" s="1"/>
      <c r="K8" s="1">
        <f>K6+0.96</f>
        <v>0.77</v>
      </c>
    </row>
    <row r="9" spans="1:13" x14ac:dyDescent="0.3">
      <c r="F9" s="1" t="s">
        <v>68</v>
      </c>
      <c r="G9" s="1" t="s">
        <v>69</v>
      </c>
      <c r="H9" s="1" t="s">
        <v>70</v>
      </c>
      <c r="I9" s="1" t="s">
        <v>72</v>
      </c>
      <c r="J9" s="1" t="s">
        <v>73</v>
      </c>
    </row>
    <row r="10" spans="1:13" x14ac:dyDescent="0.3">
      <c r="D10" t="s">
        <v>71</v>
      </c>
      <c r="E10" s="3" t="s">
        <v>76</v>
      </c>
      <c r="F10" s="3">
        <v>0.96</v>
      </c>
      <c r="G10" s="3">
        <v>1.08</v>
      </c>
      <c r="H10" s="3">
        <v>1.02</v>
      </c>
      <c r="I10" s="3">
        <v>1.2</v>
      </c>
      <c r="J10" s="3">
        <v>1.62</v>
      </c>
      <c r="K10" s="4"/>
    </row>
    <row r="11" spans="1:13" x14ac:dyDescent="0.3">
      <c r="D11" t="s">
        <v>71</v>
      </c>
      <c r="E11" s="3" t="s">
        <v>59</v>
      </c>
      <c r="F11" s="3">
        <v>2300</v>
      </c>
      <c r="G11" s="3">
        <v>600</v>
      </c>
      <c r="H11" s="3">
        <v>1400</v>
      </c>
      <c r="I11" s="3">
        <v>900</v>
      </c>
      <c r="J11" s="3">
        <v>1600</v>
      </c>
      <c r="K11" s="4"/>
    </row>
    <row r="12" spans="1:13" x14ac:dyDescent="0.3">
      <c r="D12" t="s">
        <v>71</v>
      </c>
      <c r="E12" s="3" t="s">
        <v>14</v>
      </c>
      <c r="F12" s="3">
        <v>1E-4</v>
      </c>
      <c r="G12" s="3">
        <v>2.0000000000000001E-4</v>
      </c>
      <c r="H12" s="3">
        <v>2.9999999999999997E-4</v>
      </c>
      <c r="I12" s="3">
        <v>4.0000000000000002E-4</v>
      </c>
      <c r="J12" s="3">
        <v>2.9999999999999997E-4</v>
      </c>
      <c r="K12" s="4"/>
    </row>
    <row r="13" spans="1:13" x14ac:dyDescent="0.3">
      <c r="E13" s="3" t="s">
        <v>77</v>
      </c>
      <c r="F13" s="3">
        <f>F11</f>
        <v>2300</v>
      </c>
      <c r="G13" s="3">
        <f>F13+G11</f>
        <v>2900</v>
      </c>
      <c r="H13" s="3">
        <f t="shared" ref="H13:J13" si="1">G13+H11</f>
        <v>4300</v>
      </c>
      <c r="I13" s="3">
        <f t="shared" si="1"/>
        <v>5200</v>
      </c>
      <c r="J13" s="3">
        <f t="shared" si="1"/>
        <v>6800</v>
      </c>
      <c r="K13" s="3">
        <f t="shared" ref="G13:K13" si="2">K11</f>
        <v>0</v>
      </c>
      <c r="M13" s="1"/>
    </row>
    <row r="14" spans="1:13" x14ac:dyDescent="0.3">
      <c r="E14" s="5" t="s">
        <v>55</v>
      </c>
      <c r="F14" s="5">
        <f>F11*F12</f>
        <v>0.23</v>
      </c>
      <c r="G14" s="5">
        <f>G11*G12</f>
        <v>0.12000000000000001</v>
      </c>
      <c r="H14" s="5">
        <f>H11*H12</f>
        <v>0.42</v>
      </c>
      <c r="I14" s="5">
        <f>I11*I12</f>
        <v>0.36000000000000004</v>
      </c>
      <c r="J14" s="5">
        <f>J11*J12</f>
        <v>0.48</v>
      </c>
      <c r="K14" s="5">
        <f>K11*K12</f>
        <v>0</v>
      </c>
      <c r="M14" s="1"/>
    </row>
    <row r="15" spans="1:13" x14ac:dyDescent="0.3">
      <c r="E15" s="5" t="s">
        <v>57</v>
      </c>
      <c r="F15" s="5">
        <v>-0.19</v>
      </c>
      <c r="G15" s="5">
        <v>-0.42</v>
      </c>
      <c r="H15" s="5">
        <f>G16</f>
        <v>-0.54</v>
      </c>
      <c r="I15" s="5">
        <f t="shared" ref="I15:K15" si="3">H16</f>
        <v>-0.96</v>
      </c>
      <c r="J15" s="5">
        <f t="shared" si="3"/>
        <v>-1.32</v>
      </c>
      <c r="K15" s="5">
        <f t="shared" si="3"/>
        <v>-1.8</v>
      </c>
      <c r="M15" s="1"/>
    </row>
    <row r="16" spans="1:13" x14ac:dyDescent="0.3">
      <c r="E16" s="5" t="s">
        <v>56</v>
      </c>
      <c r="F16" s="5">
        <v>-0.42</v>
      </c>
      <c r="G16" s="5">
        <v>-0.54</v>
      </c>
      <c r="H16" s="5">
        <f>H15-H14</f>
        <v>-0.96</v>
      </c>
      <c r="I16" s="5">
        <f>I15-I14</f>
        <v>-1.32</v>
      </c>
      <c r="J16" s="5">
        <f>J15-J14</f>
        <v>-1.8</v>
      </c>
      <c r="K16" s="6"/>
      <c r="M16" s="1"/>
    </row>
    <row r="17" spans="5:13" x14ac:dyDescent="0.3">
      <c r="E17" s="5" t="s">
        <v>74</v>
      </c>
      <c r="F17" s="5">
        <f>F15+F10</f>
        <v>0.77</v>
      </c>
      <c r="G17" s="5">
        <f>G15+G10</f>
        <v>0.66000000000000014</v>
      </c>
      <c r="H17" s="5">
        <f>H15+H10</f>
        <v>0.48</v>
      </c>
      <c r="I17" s="5">
        <f>I15+I10</f>
        <v>0.24</v>
      </c>
      <c r="J17" s="5">
        <f>J15+J10</f>
        <v>0.30000000000000004</v>
      </c>
      <c r="K17" s="5">
        <f>K15+K10</f>
        <v>-1.8</v>
      </c>
      <c r="M17" s="1"/>
    </row>
    <row r="18" spans="5:13" x14ac:dyDescent="0.3">
      <c r="E18" s="5" t="s">
        <v>75</v>
      </c>
      <c r="F18" s="5">
        <f>F16+F10</f>
        <v>0.54</v>
      </c>
      <c r="G18" s="5">
        <f>G16+G10</f>
        <v>0.54</v>
      </c>
      <c r="H18" s="5">
        <f t="shared" ref="G18:K18" si="4">H16+H10</f>
        <v>6.0000000000000053E-2</v>
      </c>
      <c r="I18" s="5">
        <f t="shared" si="4"/>
        <v>-0.12000000000000011</v>
      </c>
      <c r="J18" s="5">
        <f t="shared" si="4"/>
        <v>-0.17999999999999994</v>
      </c>
      <c r="K18" s="5">
        <f t="shared" si="4"/>
        <v>0</v>
      </c>
      <c r="M18" s="1"/>
    </row>
    <row r="19" spans="5:13" x14ac:dyDescent="0.3">
      <c r="E19" s="5" t="s">
        <v>60</v>
      </c>
      <c r="F19" s="5">
        <v>1.2</v>
      </c>
      <c r="G19" s="5">
        <f>F26</f>
        <v>1.1665375927178436</v>
      </c>
      <c r="H19" s="5">
        <f>G26</f>
        <v>1.1449903761771441</v>
      </c>
      <c r="I19" s="5">
        <f t="shared" ref="I19:K19" si="5">H26</f>
        <v>1.2220732177466069</v>
      </c>
      <c r="J19" s="5">
        <f t="shared" si="5"/>
        <v>1.3291246414034792</v>
      </c>
      <c r="K19" s="6">
        <f t="shared" si="5"/>
        <v>1.3776418657142873</v>
      </c>
    </row>
    <row r="20" spans="5:13" x14ac:dyDescent="0.3">
      <c r="E20" s="7" t="s">
        <v>61</v>
      </c>
      <c r="F20" s="7">
        <f>F19-F17</f>
        <v>0.42999999999999994</v>
      </c>
      <c r="G20" s="7">
        <f>G19-G17</f>
        <v>0.50653759271784349</v>
      </c>
      <c r="H20" s="7">
        <f t="shared" ref="H20:K20" si="6">H19-H17</f>
        <v>0.66499037617714407</v>
      </c>
      <c r="I20" s="7">
        <f t="shared" si="6"/>
        <v>0.98207321774660694</v>
      </c>
      <c r="J20" s="7">
        <f t="shared" si="6"/>
        <v>1.0291246414034791</v>
      </c>
      <c r="K20" s="7">
        <f t="shared" si="6"/>
        <v>3.1776418657142873</v>
      </c>
    </row>
    <row r="21" spans="5:13" x14ac:dyDescent="0.3">
      <c r="E21" s="5" t="s">
        <v>62</v>
      </c>
      <c r="F21" s="5">
        <f>F20/F10</f>
        <v>0.44791666666666663</v>
      </c>
      <c r="G21" s="5">
        <f>G20/G10</f>
        <v>0.46901628955355873</v>
      </c>
      <c r="H21" s="5">
        <f>H20/H10</f>
        <v>0.65195134919327846</v>
      </c>
      <c r="I21" s="5">
        <f>I20/I10</f>
        <v>0.81839434812217249</v>
      </c>
      <c r="J21" s="5">
        <f>J20/J10</f>
        <v>0.63526212432313522</v>
      </c>
      <c r="K21" s="5" t="e">
        <f>K20/K10</f>
        <v>#DIV/0!</v>
      </c>
    </row>
    <row r="22" spans="5:13" x14ac:dyDescent="0.3">
      <c r="E22" s="5" t="s">
        <v>63</v>
      </c>
      <c r="F22" s="5">
        <f>F21^0.315</f>
        <v>0.7764743701182647</v>
      </c>
      <c r="G22" s="5">
        <f>G21^0.315</f>
        <v>0.78781491176248664</v>
      </c>
      <c r="H22" s="5">
        <f t="shared" ref="H22:K22" si="7">H21^0.315</f>
        <v>0.87393228682461255</v>
      </c>
      <c r="I22" s="5">
        <f>I21^0.315</f>
        <v>0.93882193000106307</v>
      </c>
      <c r="J22" s="5">
        <f t="shared" si="7"/>
        <v>0.8668225149346851</v>
      </c>
      <c r="K22" s="5" t="e">
        <f t="shared" si="7"/>
        <v>#DIV/0!</v>
      </c>
    </row>
    <row r="23" spans="5:13" x14ac:dyDescent="0.3">
      <c r="E23" s="5" t="s">
        <v>64</v>
      </c>
      <c r="F23" s="5">
        <f>(F14/F10)*0.408</f>
        <v>9.7750000000000004E-2</v>
      </c>
      <c r="G23" s="5">
        <f>(G14/G10)*0.408</f>
        <v>4.5333333333333337E-2</v>
      </c>
      <c r="H23" s="5">
        <f>(H14/H10)*0.408</f>
        <v>0.16799999999999998</v>
      </c>
      <c r="I23" s="5">
        <f>(I14/I10)*0.408</f>
        <v>0.12240000000000001</v>
      </c>
      <c r="J23" s="5">
        <f>(J14/J10)*0.408</f>
        <v>0.12088888888888888</v>
      </c>
      <c r="K23" s="5" t="e">
        <f>(K14/K10)*0.408</f>
        <v>#DIV/0!</v>
      </c>
    </row>
    <row r="24" spans="5:13" x14ac:dyDescent="0.3">
      <c r="E24" s="5" t="s">
        <v>65</v>
      </c>
      <c r="F24" s="5">
        <f>F22+F23</f>
        <v>0.8742243701182647</v>
      </c>
      <c r="G24" s="5">
        <f>G22+G23</f>
        <v>0.83314824509581997</v>
      </c>
      <c r="H24" s="5">
        <f t="shared" ref="H24:K24" si="8">H22+H23</f>
        <v>1.0419322868246126</v>
      </c>
      <c r="I24" s="5">
        <f>I22+I23</f>
        <v>1.061221930001063</v>
      </c>
      <c r="J24" s="5">
        <f t="shared" si="8"/>
        <v>0.98771140382357392</v>
      </c>
      <c r="K24" s="5" t="e">
        <f t="shared" si="8"/>
        <v>#DIV/0!</v>
      </c>
    </row>
    <row r="25" spans="5:13" x14ac:dyDescent="0.3">
      <c r="E25" s="7" t="s">
        <v>66</v>
      </c>
      <c r="F25" s="7">
        <f>(F24^(1/0.315))*F10</f>
        <v>0.62653759271784371</v>
      </c>
      <c r="G25" s="7">
        <f t="shared" ref="G25:J25" si="9">(G24^(1/0.315))*G10</f>
        <v>0.60499037617714402</v>
      </c>
      <c r="H25" s="7">
        <f t="shared" si="9"/>
        <v>1.1620732177466069</v>
      </c>
      <c r="I25" s="7">
        <f t="shared" si="9"/>
        <v>1.4491246414034793</v>
      </c>
      <c r="J25" s="7">
        <f t="shared" si="9"/>
        <v>1.5576418657142872</v>
      </c>
      <c r="K25" s="8" t="e">
        <f t="shared" ref="K25" si="10">K24^(1/0.315)</f>
        <v>#DIV/0!</v>
      </c>
    </row>
    <row r="26" spans="5:13" x14ac:dyDescent="0.3">
      <c r="E26" s="5" t="s">
        <v>67</v>
      </c>
      <c r="F26" s="5">
        <f>F16+F10+F25</f>
        <v>1.1665375927178436</v>
      </c>
      <c r="G26" s="5">
        <f>G16+G10+G25</f>
        <v>1.1449903761771441</v>
      </c>
      <c r="H26" s="5">
        <f>H16+H10+H25</f>
        <v>1.2220732177466069</v>
      </c>
      <c r="I26" s="5">
        <f>I16+I10+I25</f>
        <v>1.3291246414034792</v>
      </c>
      <c r="J26" s="5">
        <f>J16+J10+J25</f>
        <v>1.3776418657142873</v>
      </c>
      <c r="K26" s="6" t="e">
        <f>K16+K10+K25</f>
        <v>#DIV/0!</v>
      </c>
    </row>
    <row r="30" spans="5:13" x14ac:dyDescent="0.3">
      <c r="E30" s="3" t="s">
        <v>76</v>
      </c>
      <c r="F30" s="3">
        <v>0.96</v>
      </c>
      <c r="G30" s="3">
        <v>1.08</v>
      </c>
      <c r="H30" s="3">
        <v>1.02</v>
      </c>
      <c r="I30" s="3">
        <v>1.2</v>
      </c>
      <c r="J30" s="3">
        <v>1.62</v>
      </c>
      <c r="K30" s="4"/>
    </row>
    <row r="31" spans="5:13" x14ac:dyDescent="0.3">
      <c r="E31" s="3" t="s">
        <v>59</v>
      </c>
      <c r="F31" s="3">
        <v>2300</v>
      </c>
      <c r="G31" s="3">
        <v>600</v>
      </c>
      <c r="H31" s="3">
        <v>1400</v>
      </c>
      <c r="I31" s="3">
        <v>900</v>
      </c>
      <c r="J31" s="3">
        <v>1600</v>
      </c>
      <c r="K31" s="4"/>
    </row>
    <row r="32" spans="5:13" x14ac:dyDescent="0.3">
      <c r="E32" s="3" t="s">
        <v>14</v>
      </c>
      <c r="F32" s="3">
        <v>1E-4</v>
      </c>
      <c r="G32" s="3">
        <v>2.0000000000000001E-4</v>
      </c>
      <c r="H32" s="3">
        <v>2.9999999999999997E-4</v>
      </c>
      <c r="I32" s="3">
        <v>4.0000000000000002E-4</v>
      </c>
      <c r="J32" s="3">
        <v>2.9999999999999997E-4</v>
      </c>
      <c r="K32" s="4"/>
    </row>
    <row r="33" spans="5:11" x14ac:dyDescent="0.3">
      <c r="E33" s="3" t="s">
        <v>77</v>
      </c>
      <c r="F33" s="3">
        <f>F31</f>
        <v>2300</v>
      </c>
      <c r="G33" s="3">
        <f>F33+G31</f>
        <v>2900</v>
      </c>
      <c r="H33" s="3">
        <f t="shared" ref="H33:J33" si="11">G33+H31</f>
        <v>4300</v>
      </c>
      <c r="I33" s="3">
        <f t="shared" si="11"/>
        <v>5200</v>
      </c>
      <c r="J33" s="3">
        <f t="shared" si="11"/>
        <v>6800</v>
      </c>
      <c r="K33" s="3">
        <f t="shared" ref="K33" si="12">K31</f>
        <v>0</v>
      </c>
    </row>
    <row r="34" spans="5:11" x14ac:dyDescent="0.3">
      <c r="E34" s="5" t="s">
        <v>55</v>
      </c>
      <c r="F34" s="5">
        <f>F31*F32</f>
        <v>0.23</v>
      </c>
      <c r="G34" s="5">
        <f>G31*G32</f>
        <v>0.12000000000000001</v>
      </c>
      <c r="H34" s="5">
        <f>H31*H32</f>
        <v>0.42</v>
      </c>
      <c r="I34" s="5">
        <f>I31*I32</f>
        <v>0.36000000000000004</v>
      </c>
      <c r="J34" s="5">
        <f>J31*J32</f>
        <v>0.48</v>
      </c>
      <c r="K34" s="5">
        <f>K31*K32</f>
        <v>0</v>
      </c>
    </row>
    <row r="35" spans="5:11" x14ac:dyDescent="0.3">
      <c r="E35" s="5" t="s">
        <v>57</v>
      </c>
      <c r="F35" s="5">
        <v>-0.19</v>
      </c>
      <c r="G35" s="5">
        <v>-0.42</v>
      </c>
      <c r="H35" s="5">
        <f>G36</f>
        <v>-0.54</v>
      </c>
      <c r="I35" s="5">
        <f t="shared" ref="I35:K35" si="13">H36</f>
        <v>-0.96</v>
      </c>
      <c r="J35" s="5">
        <f t="shared" si="13"/>
        <v>-1.32</v>
      </c>
      <c r="K35" s="5">
        <f t="shared" si="13"/>
        <v>-1.8</v>
      </c>
    </row>
    <row r="36" spans="5:11" x14ac:dyDescent="0.3">
      <c r="E36" s="5" t="s">
        <v>56</v>
      </c>
      <c r="F36" s="5">
        <v>-0.42</v>
      </c>
      <c r="G36" s="5">
        <v>-0.54</v>
      </c>
      <c r="H36" s="5">
        <f>H35-H34</f>
        <v>-0.96</v>
      </c>
      <c r="I36" s="5">
        <f>I35-I34</f>
        <v>-1.32</v>
      </c>
      <c r="J36" s="5">
        <f>J35-J34</f>
        <v>-1.8</v>
      </c>
      <c r="K36" s="6"/>
    </row>
    <row r="37" spans="5:11" x14ac:dyDescent="0.3">
      <c r="E37" s="5" t="s">
        <v>74</v>
      </c>
      <c r="F37" s="5">
        <f>F35+F30</f>
        <v>0.77</v>
      </c>
      <c r="G37" s="5">
        <f>G35+G30</f>
        <v>0.66000000000000014</v>
      </c>
      <c r="H37" s="5">
        <f>H35+H30</f>
        <v>0.48</v>
      </c>
      <c r="I37" s="5">
        <f>I35+I30</f>
        <v>0.24</v>
      </c>
      <c r="J37" s="5">
        <f>J35+J30</f>
        <v>0.30000000000000004</v>
      </c>
      <c r="K37" s="5">
        <f>K35+K30</f>
        <v>-1.8</v>
      </c>
    </row>
    <row r="38" spans="5:11" x14ac:dyDescent="0.3">
      <c r="E38" s="5" t="s">
        <v>75</v>
      </c>
      <c r="F38" s="5">
        <f>F36+F30</f>
        <v>0.54</v>
      </c>
      <c r="G38" s="5">
        <f>G36+G30</f>
        <v>0.54</v>
      </c>
      <c r="H38" s="5">
        <f t="shared" ref="H38:K38" si="14">H36+H30</f>
        <v>6.0000000000000053E-2</v>
      </c>
      <c r="I38" s="5">
        <f t="shared" si="14"/>
        <v>-0.12000000000000011</v>
      </c>
      <c r="J38" s="5">
        <f t="shared" si="14"/>
        <v>-0.17999999999999994</v>
      </c>
      <c r="K38" s="5">
        <f t="shared" si="14"/>
        <v>0</v>
      </c>
    </row>
    <row r="39" spans="5:11" x14ac:dyDescent="0.3">
      <c r="E39" s="5" t="s">
        <v>60</v>
      </c>
      <c r="F39" s="5">
        <v>1.2</v>
      </c>
      <c r="G39" s="5">
        <f>F46</f>
        <v>1.1665375927178436</v>
      </c>
      <c r="H39" s="5">
        <f>G46</f>
        <v>1.1449903761771441</v>
      </c>
      <c r="I39" s="5">
        <f t="shared" ref="I39:K39" si="15">H46</f>
        <v>1.2220732177466069</v>
      </c>
      <c r="J39" s="5">
        <f t="shared" si="15"/>
        <v>1.3291246414034792</v>
      </c>
      <c r="K39" s="6">
        <f t="shared" si="15"/>
        <v>1.3776418657142873</v>
      </c>
    </row>
    <row r="40" spans="5:11" x14ac:dyDescent="0.3">
      <c r="E40" s="7" t="s">
        <v>61</v>
      </c>
      <c r="F40" s="7">
        <f>F39-F37</f>
        <v>0.42999999999999994</v>
      </c>
      <c r="G40" s="7">
        <f>G39-G37</f>
        <v>0.50653759271784349</v>
      </c>
      <c r="H40" s="7">
        <f t="shared" ref="H40" si="16">H39-H37</f>
        <v>0.66499037617714407</v>
      </c>
      <c r="I40" s="7">
        <f t="shared" ref="I40" si="17">I39-I37</f>
        <v>0.98207321774660694</v>
      </c>
      <c r="J40" s="7">
        <f t="shared" ref="J40" si="18">J39-J37</f>
        <v>1.0291246414034791</v>
      </c>
      <c r="K40" s="7">
        <f t="shared" ref="K40" si="19">K39-K37</f>
        <v>3.1776418657142873</v>
      </c>
    </row>
    <row r="41" spans="5:11" x14ac:dyDescent="0.3">
      <c r="E41" s="5" t="s">
        <v>62</v>
      </c>
      <c r="F41" s="5">
        <f>F40/F30</f>
        <v>0.44791666666666663</v>
      </c>
      <c r="G41" s="5">
        <f>G40/G30</f>
        <v>0.46901628955355873</v>
      </c>
      <c r="H41" s="5">
        <f>H40/H30</f>
        <v>0.65195134919327846</v>
      </c>
      <c r="I41" s="5">
        <f>I40/I30</f>
        <v>0.81839434812217249</v>
      </c>
      <c r="J41" s="5">
        <f>J40/J30</f>
        <v>0.63526212432313522</v>
      </c>
      <c r="K41" s="5" t="e">
        <f>K40/K30</f>
        <v>#DIV/0!</v>
      </c>
    </row>
    <row r="42" spans="5:11" x14ac:dyDescent="0.3">
      <c r="E42" s="5" t="s">
        <v>63</v>
      </c>
      <c r="F42" s="5">
        <f>F41^0.315</f>
        <v>0.7764743701182647</v>
      </c>
      <c r="G42" s="5">
        <f>G41^0.315</f>
        <v>0.78781491176248664</v>
      </c>
      <c r="H42" s="5">
        <f t="shared" ref="H42" si="20">H41^0.315</f>
        <v>0.87393228682461255</v>
      </c>
      <c r="I42" s="5">
        <f>I41^0.315</f>
        <v>0.93882193000106307</v>
      </c>
      <c r="J42" s="5">
        <f t="shared" ref="J42" si="21">J41^0.315</f>
        <v>0.8668225149346851</v>
      </c>
      <c r="K42" s="5" t="e">
        <f t="shared" ref="K42" si="22">K41^0.315</f>
        <v>#DIV/0!</v>
      </c>
    </row>
    <row r="43" spans="5:11" x14ac:dyDescent="0.3">
      <c r="E43" s="5" t="s">
        <v>64</v>
      </c>
      <c r="F43" s="5">
        <f>(F34/F30)*0.408</f>
        <v>9.7750000000000004E-2</v>
      </c>
      <c r="G43" s="5">
        <f>(G34/G30)*0.408</f>
        <v>4.5333333333333337E-2</v>
      </c>
      <c r="H43" s="5">
        <f>(H34/H30)*0.408</f>
        <v>0.16799999999999998</v>
      </c>
      <c r="I43" s="5">
        <f>(I34/I30)*0.408</f>
        <v>0.12240000000000001</v>
      </c>
      <c r="J43" s="5">
        <f>(J34/J30)*0.408</f>
        <v>0.12088888888888888</v>
      </c>
      <c r="K43" s="5" t="e">
        <f>(K34/K30)*0.408</f>
        <v>#DIV/0!</v>
      </c>
    </row>
    <row r="44" spans="5:11" x14ac:dyDescent="0.3">
      <c r="E44" s="5" t="s">
        <v>65</v>
      </c>
      <c r="F44" s="5">
        <f>F42+F43</f>
        <v>0.8742243701182647</v>
      </c>
      <c r="G44" s="5">
        <f>G42+G43</f>
        <v>0.83314824509581997</v>
      </c>
      <c r="H44" s="5">
        <f t="shared" ref="H44" si="23">H42+H43</f>
        <v>1.0419322868246126</v>
      </c>
      <c r="I44" s="5">
        <f>I42+I43</f>
        <v>1.061221930001063</v>
      </c>
      <c r="J44" s="5">
        <f t="shared" ref="J44" si="24">J42+J43</f>
        <v>0.98771140382357392</v>
      </c>
      <c r="K44" s="5" t="e">
        <f t="shared" ref="K44" si="25">K42+K43</f>
        <v>#DIV/0!</v>
      </c>
    </row>
    <row r="45" spans="5:11" x14ac:dyDescent="0.3">
      <c r="E45" s="7" t="s">
        <v>66</v>
      </c>
      <c r="F45" s="7">
        <f>(F44^(1/0.315))*F30</f>
        <v>0.62653759271784371</v>
      </c>
      <c r="G45" s="7">
        <f t="shared" ref="G45" si="26">(G44^(1/0.315))*G30</f>
        <v>0.60499037617714402</v>
      </c>
      <c r="H45" s="7">
        <f t="shared" ref="H45" si="27">(H44^(1/0.315))*H30</f>
        <v>1.1620732177466069</v>
      </c>
      <c r="I45" s="7">
        <f t="shared" ref="I45" si="28">(I44^(1/0.315))*I30</f>
        <v>1.4491246414034793</v>
      </c>
      <c r="J45" s="7">
        <f t="shared" ref="J45" si="29">(J44^(1/0.315))*J30</f>
        <v>1.5576418657142872</v>
      </c>
      <c r="K45" s="8" t="e">
        <f t="shared" ref="K45" si="30">K44^(1/0.315)</f>
        <v>#DIV/0!</v>
      </c>
    </row>
    <row r="46" spans="5:11" x14ac:dyDescent="0.3">
      <c r="E46" s="5" t="s">
        <v>67</v>
      </c>
      <c r="F46" s="5">
        <f>F36+F30+F45</f>
        <v>1.1665375927178436</v>
      </c>
      <c r="G46" s="5">
        <f>G36+G30+G45</f>
        <v>1.1449903761771441</v>
      </c>
      <c r="H46" s="5">
        <f>H36+H30+H45</f>
        <v>1.2220732177466069</v>
      </c>
      <c r="I46" s="5">
        <f>I36+I30+I45</f>
        <v>1.3291246414034792</v>
      </c>
      <c r="J46" s="5">
        <f>J36+J30+J45</f>
        <v>1.3776418657142873</v>
      </c>
      <c r="K46" s="6" t="e">
        <f>K36+K30+K45</f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FA72-ECFA-4CE2-9C0A-09F110ECAB1C}">
  <dimension ref="A1:A13"/>
  <sheetViews>
    <sheetView workbookViewId="0"/>
  </sheetViews>
  <sheetFormatPr defaultRowHeight="14.4" x14ac:dyDescent="0.3"/>
  <sheetData>
    <row r="1" spans="1:1" x14ac:dyDescent="0.3">
      <c r="A1" s="1" t="s">
        <v>46</v>
      </c>
    </row>
    <row r="2" spans="1:1" x14ac:dyDescent="0.3">
      <c r="A2" s="1">
        <v>30</v>
      </c>
    </row>
    <row r="3" spans="1:1" x14ac:dyDescent="0.3">
      <c r="A3" s="1">
        <v>28</v>
      </c>
    </row>
    <row r="4" spans="1:1" x14ac:dyDescent="0.3">
      <c r="A4" s="1">
        <v>26</v>
      </c>
    </row>
    <row r="5" spans="1:1" x14ac:dyDescent="0.3">
      <c r="A5" s="1">
        <v>24</v>
      </c>
    </row>
    <row r="6" spans="1:1" x14ac:dyDescent="0.3">
      <c r="A6" s="1">
        <v>22</v>
      </c>
    </row>
    <row r="7" spans="1:1" x14ac:dyDescent="0.3">
      <c r="A7" s="1">
        <v>20</v>
      </c>
    </row>
    <row r="8" spans="1:1" x14ac:dyDescent="0.3">
      <c r="A8" s="1">
        <v>18</v>
      </c>
    </row>
    <row r="9" spans="1:1" x14ac:dyDescent="0.3">
      <c r="A9" s="1">
        <v>16</v>
      </c>
    </row>
    <row r="10" spans="1:1" x14ac:dyDescent="0.3">
      <c r="A10" s="1">
        <v>14</v>
      </c>
    </row>
    <row r="11" spans="1:1" x14ac:dyDescent="0.3">
      <c r="A11" s="1">
        <v>12</v>
      </c>
    </row>
    <row r="12" spans="1:1" x14ac:dyDescent="0.3">
      <c r="A12" s="1">
        <v>10</v>
      </c>
    </row>
    <row r="13" spans="1:1" x14ac:dyDescent="0.3">
      <c r="A13" s="1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C094D-B7DD-46A5-85DB-651AFF0F779E}">
  <dimension ref="A1:AC26"/>
  <sheetViews>
    <sheetView topLeftCell="A13" zoomScale="220" zoomScaleNormal="220" workbookViewId="0">
      <selection activeCell="D22" sqref="D22"/>
    </sheetView>
  </sheetViews>
  <sheetFormatPr defaultRowHeight="14.4" x14ac:dyDescent="0.3"/>
  <cols>
    <col min="2" max="2" width="12.6640625" style="1" bestFit="1" customWidth="1"/>
  </cols>
  <sheetData>
    <row r="1" spans="1:29" x14ac:dyDescent="0.3">
      <c r="A1" s="1" t="s">
        <v>14</v>
      </c>
      <c r="B1" s="1">
        <v>2.5000000000000001E-4</v>
      </c>
      <c r="C1" s="1">
        <v>2.5000000000000001E-4</v>
      </c>
    </row>
    <row r="2" spans="1:29" x14ac:dyDescent="0.3">
      <c r="A2" s="1" t="s">
        <v>15</v>
      </c>
      <c r="B2" s="1">
        <v>2.5</v>
      </c>
      <c r="C2" s="1">
        <v>2.5</v>
      </c>
      <c r="D2" s="1">
        <v>2.5</v>
      </c>
      <c r="E2" s="1">
        <v>2.5</v>
      </c>
      <c r="F2" s="1">
        <v>2.5</v>
      </c>
      <c r="G2" s="1">
        <v>2.5</v>
      </c>
      <c r="H2" s="1">
        <v>2.5</v>
      </c>
      <c r="I2" s="1">
        <v>2.5</v>
      </c>
      <c r="J2" s="1">
        <v>2.5</v>
      </c>
      <c r="K2" s="1">
        <v>2.5</v>
      </c>
      <c r="L2" s="1">
        <v>2.5</v>
      </c>
      <c r="M2" s="1">
        <v>2.5</v>
      </c>
      <c r="N2" s="1">
        <v>2.5</v>
      </c>
      <c r="O2" s="1">
        <v>2.5</v>
      </c>
      <c r="P2" s="1">
        <v>2.5</v>
      </c>
      <c r="Q2" s="1">
        <v>2.5</v>
      </c>
      <c r="R2" s="1">
        <v>2.5</v>
      </c>
      <c r="S2" s="1">
        <v>2.5</v>
      </c>
      <c r="T2" s="1">
        <v>2.5</v>
      </c>
      <c r="U2" s="1">
        <v>2.5</v>
      </c>
      <c r="V2" s="1">
        <v>2.5</v>
      </c>
      <c r="W2" s="1">
        <v>2.5</v>
      </c>
      <c r="X2" s="1">
        <v>2.5</v>
      </c>
      <c r="Y2" s="1">
        <v>2.5</v>
      </c>
      <c r="Z2" s="1">
        <v>2.5</v>
      </c>
      <c r="AA2" s="1">
        <v>2.5</v>
      </c>
      <c r="AB2" s="1">
        <v>2.5</v>
      </c>
      <c r="AC2" s="1">
        <v>2.5</v>
      </c>
    </row>
    <row r="3" spans="1:29" x14ac:dyDescent="0.3">
      <c r="A3" s="1" t="s">
        <v>19</v>
      </c>
      <c r="B3" s="1">
        <v>3</v>
      </c>
      <c r="C3" s="1">
        <v>3</v>
      </c>
      <c r="D3" s="1">
        <v>3</v>
      </c>
      <c r="E3" s="1">
        <v>3</v>
      </c>
      <c r="F3" s="1">
        <v>3</v>
      </c>
      <c r="G3" s="1">
        <v>3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3</v>
      </c>
      <c r="P3" s="1">
        <v>3</v>
      </c>
      <c r="Q3" s="1">
        <v>3</v>
      </c>
      <c r="R3" s="1">
        <v>3</v>
      </c>
      <c r="S3" s="1">
        <v>3</v>
      </c>
      <c r="T3" s="1">
        <v>3</v>
      </c>
      <c r="U3" s="1">
        <v>3</v>
      </c>
      <c r="V3" s="1">
        <v>3</v>
      </c>
      <c r="W3" s="1">
        <v>3</v>
      </c>
      <c r="X3" s="1">
        <v>3</v>
      </c>
      <c r="Y3" s="1">
        <v>3</v>
      </c>
      <c r="Z3" s="1">
        <v>3</v>
      </c>
      <c r="AA3" s="1">
        <v>3</v>
      </c>
      <c r="AB3" s="1">
        <v>3</v>
      </c>
      <c r="AC3" s="1">
        <v>3</v>
      </c>
    </row>
    <row r="4" spans="1:29" x14ac:dyDescent="0.3">
      <c r="A4" s="1" t="s">
        <v>17</v>
      </c>
      <c r="B4" s="1">
        <v>4.5</v>
      </c>
      <c r="C4" s="1">
        <v>4.5</v>
      </c>
      <c r="D4" s="1">
        <v>4.5</v>
      </c>
      <c r="E4" s="1">
        <v>4.5</v>
      </c>
      <c r="F4" s="1">
        <v>4.5</v>
      </c>
      <c r="G4" s="1">
        <v>4.5</v>
      </c>
      <c r="H4" s="1">
        <v>4.5</v>
      </c>
      <c r="I4" s="1">
        <v>4.5</v>
      </c>
      <c r="J4" s="1">
        <v>4.5</v>
      </c>
      <c r="K4" s="1">
        <v>4.5</v>
      </c>
      <c r="L4" s="1">
        <v>4.5</v>
      </c>
      <c r="M4" s="1">
        <v>4.5</v>
      </c>
      <c r="N4" s="1">
        <v>4.5</v>
      </c>
      <c r="O4" s="1">
        <v>4.5</v>
      </c>
      <c r="P4" s="1">
        <v>4.5</v>
      </c>
      <c r="Q4" s="1">
        <v>4.5</v>
      </c>
      <c r="R4" s="1">
        <v>4.5</v>
      </c>
      <c r="S4" s="1">
        <v>4.5</v>
      </c>
      <c r="T4" s="1">
        <v>4.5</v>
      </c>
      <c r="U4" s="1">
        <v>4.5</v>
      </c>
      <c r="V4" s="1">
        <v>4.5</v>
      </c>
      <c r="W4" s="1">
        <v>4.5</v>
      </c>
      <c r="X4" s="1">
        <v>4.5</v>
      </c>
      <c r="Y4" s="1">
        <v>4.5</v>
      </c>
      <c r="Z4" s="1">
        <v>4.5</v>
      </c>
      <c r="AA4" s="1">
        <v>4.5</v>
      </c>
      <c r="AB4" s="1">
        <v>4.5</v>
      </c>
      <c r="AC4" s="1">
        <v>4.5</v>
      </c>
    </row>
    <row r="5" spans="1:29" x14ac:dyDescent="0.3">
      <c r="A5" s="1" t="s">
        <v>16</v>
      </c>
      <c r="B5" s="1">
        <v>1.4999999999999999E-2</v>
      </c>
      <c r="C5" s="1">
        <v>1.4999999999999999E-2</v>
      </c>
      <c r="D5" s="1">
        <v>1.4999999999999999E-2</v>
      </c>
      <c r="E5" s="1">
        <v>1.4999999999999999E-2</v>
      </c>
      <c r="F5" s="1">
        <v>1.4999999999999999E-2</v>
      </c>
      <c r="G5" s="1">
        <v>1.4999999999999999E-2</v>
      </c>
      <c r="H5" s="1">
        <v>1.4999999999999999E-2</v>
      </c>
      <c r="I5" s="1">
        <v>1.4999999999999999E-2</v>
      </c>
      <c r="J5" s="1">
        <v>1.4999999999999999E-2</v>
      </c>
      <c r="K5" s="1">
        <v>1.4999999999999999E-2</v>
      </c>
      <c r="L5" s="1">
        <v>1.4999999999999999E-2</v>
      </c>
      <c r="M5" s="1">
        <v>1.4999999999999999E-2</v>
      </c>
      <c r="N5" s="1">
        <v>1.4999999999999999E-2</v>
      </c>
      <c r="O5" s="1">
        <v>1.4999999999999999E-2</v>
      </c>
      <c r="P5" s="1">
        <v>1.4999999999999999E-2</v>
      </c>
      <c r="Q5" s="1">
        <v>1.4999999999999999E-2</v>
      </c>
      <c r="R5" s="1">
        <v>1.4999999999999999E-2</v>
      </c>
      <c r="S5" s="1">
        <v>1.4999999999999999E-2</v>
      </c>
      <c r="T5" s="1">
        <v>1.4999999999999999E-2</v>
      </c>
      <c r="U5" s="1">
        <v>1.4999999999999999E-2</v>
      </c>
      <c r="V5" s="1">
        <v>1.4999999999999999E-2</v>
      </c>
      <c r="W5" s="1">
        <v>1.4999999999999999E-2</v>
      </c>
      <c r="X5" s="1">
        <v>1.4999999999999999E-2</v>
      </c>
      <c r="Y5" s="1">
        <v>1.4999999999999999E-2</v>
      </c>
      <c r="Z5" s="1">
        <v>1.4999999999999999E-2</v>
      </c>
      <c r="AA5" s="1">
        <v>1.4999999999999999E-2</v>
      </c>
      <c r="AB5" s="1">
        <v>1.4999999999999999E-2</v>
      </c>
      <c r="AC5" s="1">
        <v>1.4999999999999999E-2</v>
      </c>
    </row>
    <row r="6" spans="1:29" x14ac:dyDescent="0.3">
      <c r="A6" s="1" t="s">
        <v>28</v>
      </c>
      <c r="B6" s="1">
        <v>0.78427429999999998</v>
      </c>
      <c r="C6">
        <f>B26</f>
        <v>1.0764578588009799</v>
      </c>
    </row>
    <row r="7" spans="1:29" x14ac:dyDescent="0.3">
      <c r="A7" s="1"/>
    </row>
    <row r="8" spans="1:29" x14ac:dyDescent="0.3">
      <c r="A8" s="1" t="s">
        <v>29</v>
      </c>
      <c r="B8" s="1">
        <f>(B2+B3*B6)*B6</f>
        <v>3.8059442829214696</v>
      </c>
      <c r="C8" s="1">
        <f t="shared" ref="C8:AC8" si="0">(C2+C3*C6)*C6</f>
        <v>6.1674292123256205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  <c r="W8" s="1">
        <f t="shared" si="0"/>
        <v>0</v>
      </c>
      <c r="X8" s="1">
        <f t="shared" si="0"/>
        <v>0</v>
      </c>
      <c r="Y8" s="1">
        <f t="shared" si="0"/>
        <v>0</v>
      </c>
      <c r="Z8" s="1">
        <f t="shared" si="0"/>
        <v>0</v>
      </c>
      <c r="AA8" s="1">
        <f t="shared" si="0"/>
        <v>0</v>
      </c>
      <c r="AB8" s="1">
        <f t="shared" si="0"/>
        <v>0</v>
      </c>
      <c r="AC8" s="1">
        <f t="shared" si="0"/>
        <v>0</v>
      </c>
    </row>
    <row r="9" spans="1:29" x14ac:dyDescent="0.3">
      <c r="A9" s="1" t="s">
        <v>30</v>
      </c>
      <c r="B9" s="1">
        <f>B2+2*SQRT(1+B3^2)*B6</f>
        <v>7.4601861966683876</v>
      </c>
      <c r="C9" s="1">
        <f t="shared" ref="C9:AC9" si="1">C2+2*SQRT(1+C3^2)*C6</f>
        <v>9.3081172779980541</v>
      </c>
      <c r="D9" s="1">
        <f t="shared" si="1"/>
        <v>2.5</v>
      </c>
      <c r="E9" s="1">
        <f t="shared" si="1"/>
        <v>2.5</v>
      </c>
      <c r="F9" s="1">
        <f t="shared" si="1"/>
        <v>2.5</v>
      </c>
      <c r="G9" s="1">
        <f t="shared" si="1"/>
        <v>2.5</v>
      </c>
      <c r="H9" s="1">
        <f t="shared" si="1"/>
        <v>2.5</v>
      </c>
      <c r="I9" s="1">
        <f t="shared" si="1"/>
        <v>2.5</v>
      </c>
      <c r="J9" s="1">
        <f t="shared" si="1"/>
        <v>2.5</v>
      </c>
      <c r="K9" s="1">
        <f t="shared" si="1"/>
        <v>2.5</v>
      </c>
      <c r="L9" s="1">
        <f t="shared" si="1"/>
        <v>2.5</v>
      </c>
      <c r="M9" s="1">
        <f t="shared" si="1"/>
        <v>2.5</v>
      </c>
      <c r="N9" s="1">
        <f t="shared" si="1"/>
        <v>2.5</v>
      </c>
      <c r="O9" s="1">
        <f t="shared" si="1"/>
        <v>2.5</v>
      </c>
      <c r="P9" s="1">
        <f t="shared" si="1"/>
        <v>2.5</v>
      </c>
      <c r="Q9" s="1">
        <f t="shared" si="1"/>
        <v>2.5</v>
      </c>
      <c r="R9" s="1">
        <f t="shared" si="1"/>
        <v>2.5</v>
      </c>
      <c r="S9" s="1">
        <f t="shared" si="1"/>
        <v>2.5</v>
      </c>
      <c r="T9" s="1">
        <f t="shared" si="1"/>
        <v>2.5</v>
      </c>
      <c r="U9" s="1">
        <f t="shared" si="1"/>
        <v>2.5</v>
      </c>
      <c r="V9" s="1">
        <f t="shared" si="1"/>
        <v>2.5</v>
      </c>
      <c r="W9" s="1">
        <f t="shared" si="1"/>
        <v>2.5</v>
      </c>
      <c r="X9" s="1">
        <f t="shared" si="1"/>
        <v>2.5</v>
      </c>
      <c r="Y9" s="1">
        <f t="shared" si="1"/>
        <v>2.5</v>
      </c>
      <c r="Z9" s="1">
        <f t="shared" si="1"/>
        <v>2.5</v>
      </c>
      <c r="AA9" s="1">
        <f t="shared" si="1"/>
        <v>2.5</v>
      </c>
      <c r="AB9" s="1">
        <f t="shared" si="1"/>
        <v>2.5</v>
      </c>
      <c r="AC9" s="1">
        <f t="shared" si="1"/>
        <v>2.5</v>
      </c>
    </row>
    <row r="10" spans="1:29" x14ac:dyDescent="0.3">
      <c r="A10" s="1" t="s">
        <v>31</v>
      </c>
      <c r="B10" s="1">
        <f>B8/B9</f>
        <v>0.51016746534036239</v>
      </c>
      <c r="C10" s="1">
        <f t="shared" ref="C10:AC10" si="2">C8/C9</f>
        <v>0.66258610932028161</v>
      </c>
      <c r="D10" s="1">
        <f t="shared" si="2"/>
        <v>0</v>
      </c>
      <c r="E10" s="1">
        <f t="shared" si="2"/>
        <v>0</v>
      </c>
      <c r="F10" s="1">
        <f t="shared" si="2"/>
        <v>0</v>
      </c>
      <c r="G10" s="1">
        <f t="shared" si="2"/>
        <v>0</v>
      </c>
      <c r="H10" s="1">
        <f t="shared" si="2"/>
        <v>0</v>
      </c>
      <c r="I10" s="1">
        <f t="shared" si="2"/>
        <v>0</v>
      </c>
      <c r="J10" s="1">
        <f t="shared" si="2"/>
        <v>0</v>
      </c>
      <c r="K10" s="1">
        <f t="shared" si="2"/>
        <v>0</v>
      </c>
      <c r="L10" s="1">
        <f t="shared" si="2"/>
        <v>0</v>
      </c>
      <c r="M10" s="1">
        <f t="shared" si="2"/>
        <v>0</v>
      </c>
      <c r="N10" s="1">
        <f t="shared" si="2"/>
        <v>0</v>
      </c>
      <c r="O10" s="1">
        <f t="shared" si="2"/>
        <v>0</v>
      </c>
      <c r="P10" s="1">
        <f t="shared" si="2"/>
        <v>0</v>
      </c>
      <c r="Q10" s="1">
        <f t="shared" si="2"/>
        <v>0</v>
      </c>
      <c r="R10" s="1">
        <f t="shared" si="2"/>
        <v>0</v>
      </c>
      <c r="S10" s="1">
        <f t="shared" si="2"/>
        <v>0</v>
      </c>
      <c r="T10" s="1">
        <f t="shared" si="2"/>
        <v>0</v>
      </c>
      <c r="U10" s="1">
        <f t="shared" si="2"/>
        <v>0</v>
      </c>
      <c r="V10" s="1">
        <f t="shared" si="2"/>
        <v>0</v>
      </c>
      <c r="W10" s="1">
        <f t="shared" si="2"/>
        <v>0</v>
      </c>
      <c r="X10" s="1">
        <f t="shared" si="2"/>
        <v>0</v>
      </c>
      <c r="Y10" s="1">
        <f t="shared" si="2"/>
        <v>0</v>
      </c>
      <c r="Z10" s="1">
        <f t="shared" si="2"/>
        <v>0</v>
      </c>
      <c r="AA10" s="1">
        <f t="shared" si="2"/>
        <v>0</v>
      </c>
      <c r="AB10" s="1">
        <f t="shared" si="2"/>
        <v>0</v>
      </c>
      <c r="AC10" s="1">
        <f t="shared" si="2"/>
        <v>0</v>
      </c>
    </row>
    <row r="11" spans="1:29" x14ac:dyDescent="0.3">
      <c r="A11" s="1" t="s">
        <v>32</v>
      </c>
      <c r="B11" s="1">
        <f>(B4*B5)/SQRT(B1)</f>
        <v>4.2690748412273125</v>
      </c>
      <c r="C11" s="1">
        <f t="shared" ref="C11:AC11" si="3">(C4*C5)/SQRT(C1)</f>
        <v>4.2690748412273125</v>
      </c>
      <c r="D11" s="1" t="e">
        <f t="shared" si="3"/>
        <v>#DIV/0!</v>
      </c>
      <c r="E11" s="1" t="e">
        <f t="shared" si="3"/>
        <v>#DIV/0!</v>
      </c>
      <c r="F11" s="1" t="e">
        <f t="shared" si="3"/>
        <v>#DIV/0!</v>
      </c>
      <c r="G11" s="1" t="e">
        <f t="shared" si="3"/>
        <v>#DIV/0!</v>
      </c>
      <c r="H11" s="1" t="e">
        <f t="shared" si="3"/>
        <v>#DIV/0!</v>
      </c>
      <c r="I11" s="1" t="e">
        <f t="shared" si="3"/>
        <v>#DIV/0!</v>
      </c>
      <c r="J11" s="1" t="e">
        <f t="shared" si="3"/>
        <v>#DIV/0!</v>
      </c>
      <c r="K11" s="1" t="e">
        <f t="shared" si="3"/>
        <v>#DIV/0!</v>
      </c>
      <c r="L11" s="1" t="e">
        <f t="shared" si="3"/>
        <v>#DIV/0!</v>
      </c>
      <c r="M11" s="1" t="e">
        <f t="shared" si="3"/>
        <v>#DIV/0!</v>
      </c>
      <c r="N11" s="1" t="e">
        <f t="shared" si="3"/>
        <v>#DIV/0!</v>
      </c>
      <c r="O11" s="1" t="e">
        <f t="shared" si="3"/>
        <v>#DIV/0!</v>
      </c>
      <c r="P11" s="1" t="e">
        <f t="shared" si="3"/>
        <v>#DIV/0!</v>
      </c>
      <c r="Q11" s="1" t="e">
        <f t="shared" si="3"/>
        <v>#DIV/0!</v>
      </c>
      <c r="R11" s="1" t="e">
        <f t="shared" si="3"/>
        <v>#DIV/0!</v>
      </c>
      <c r="S11" s="1" t="e">
        <f t="shared" si="3"/>
        <v>#DIV/0!</v>
      </c>
      <c r="T11" s="1" t="e">
        <f t="shared" si="3"/>
        <v>#DIV/0!</v>
      </c>
      <c r="U11" s="1" t="e">
        <f t="shared" si="3"/>
        <v>#DIV/0!</v>
      </c>
      <c r="V11" s="1" t="e">
        <f t="shared" si="3"/>
        <v>#DIV/0!</v>
      </c>
      <c r="W11" s="1" t="e">
        <f t="shared" si="3"/>
        <v>#DIV/0!</v>
      </c>
      <c r="X11" s="1" t="e">
        <f t="shared" si="3"/>
        <v>#DIV/0!</v>
      </c>
      <c r="Y11" s="1" t="e">
        <f t="shared" si="3"/>
        <v>#DIV/0!</v>
      </c>
      <c r="Z11" s="1" t="e">
        <f t="shared" si="3"/>
        <v>#DIV/0!</v>
      </c>
      <c r="AA11" s="1" t="e">
        <f t="shared" si="3"/>
        <v>#DIV/0!</v>
      </c>
      <c r="AB11" s="1" t="e">
        <f t="shared" si="3"/>
        <v>#DIV/0!</v>
      </c>
      <c r="AC11" s="1" t="e">
        <f t="shared" si="3"/>
        <v>#DIV/0!</v>
      </c>
    </row>
    <row r="12" spans="1:29" x14ac:dyDescent="0.3">
      <c r="B12" s="1">
        <f>B10^(2/3)</f>
        <v>0.63847197536597544</v>
      </c>
      <c r="C12" s="1">
        <f t="shared" ref="C12:AC12" si="4">C10^(2/3)</f>
        <v>0.76002559485835108</v>
      </c>
      <c r="D12" s="1">
        <f t="shared" si="4"/>
        <v>0</v>
      </c>
      <c r="E12" s="1">
        <f t="shared" si="4"/>
        <v>0</v>
      </c>
      <c r="F12" s="1">
        <f t="shared" si="4"/>
        <v>0</v>
      </c>
      <c r="G12" s="1">
        <f t="shared" si="4"/>
        <v>0</v>
      </c>
      <c r="H12" s="1">
        <f t="shared" si="4"/>
        <v>0</v>
      </c>
      <c r="I12" s="1">
        <f t="shared" si="4"/>
        <v>0</v>
      </c>
      <c r="J12" s="1">
        <f t="shared" si="4"/>
        <v>0</v>
      </c>
      <c r="K12" s="1">
        <f t="shared" si="4"/>
        <v>0</v>
      </c>
      <c r="L12" s="1">
        <f t="shared" si="4"/>
        <v>0</v>
      </c>
      <c r="M12" s="1">
        <f t="shared" si="4"/>
        <v>0</v>
      </c>
      <c r="N12" s="1">
        <f t="shared" si="4"/>
        <v>0</v>
      </c>
      <c r="O12" s="1">
        <f t="shared" si="4"/>
        <v>0</v>
      </c>
      <c r="P12" s="1">
        <f t="shared" si="4"/>
        <v>0</v>
      </c>
      <c r="Q12" s="1">
        <f t="shared" si="4"/>
        <v>0</v>
      </c>
      <c r="R12" s="1">
        <f t="shared" si="4"/>
        <v>0</v>
      </c>
      <c r="S12" s="1">
        <f t="shared" si="4"/>
        <v>0</v>
      </c>
      <c r="T12" s="1">
        <f t="shared" si="4"/>
        <v>0</v>
      </c>
      <c r="U12" s="1">
        <f t="shared" si="4"/>
        <v>0</v>
      </c>
      <c r="V12" s="1">
        <f t="shared" si="4"/>
        <v>0</v>
      </c>
      <c r="W12" s="1">
        <f t="shared" si="4"/>
        <v>0</v>
      </c>
      <c r="X12" s="1">
        <f t="shared" si="4"/>
        <v>0</v>
      </c>
      <c r="Y12" s="1">
        <f t="shared" si="4"/>
        <v>0</v>
      </c>
      <c r="Z12" s="1">
        <f t="shared" si="4"/>
        <v>0</v>
      </c>
      <c r="AA12" s="1">
        <f t="shared" si="4"/>
        <v>0</v>
      </c>
      <c r="AB12" s="1">
        <f t="shared" si="4"/>
        <v>0</v>
      </c>
      <c r="AC12" s="1">
        <f t="shared" si="4"/>
        <v>0</v>
      </c>
    </row>
    <row r="13" spans="1:29" x14ac:dyDescent="0.3">
      <c r="B13" s="1">
        <f>B8*B12</f>
        <v>2.4299887644497118</v>
      </c>
      <c r="C13" s="1">
        <f t="shared" ref="C13:AC13" si="5">C8*C12</f>
        <v>4.6874040558445511</v>
      </c>
      <c r="D13" s="1">
        <f t="shared" si="5"/>
        <v>0</v>
      </c>
      <c r="E13" s="1">
        <f t="shared" si="5"/>
        <v>0</v>
      </c>
      <c r="F13" s="1">
        <f t="shared" si="5"/>
        <v>0</v>
      </c>
      <c r="G13" s="1">
        <f t="shared" si="5"/>
        <v>0</v>
      </c>
      <c r="H13" s="1">
        <f t="shared" si="5"/>
        <v>0</v>
      </c>
      <c r="I13" s="1">
        <f t="shared" si="5"/>
        <v>0</v>
      </c>
      <c r="J13" s="1">
        <f t="shared" si="5"/>
        <v>0</v>
      </c>
      <c r="K13" s="1">
        <f t="shared" si="5"/>
        <v>0</v>
      </c>
      <c r="L13" s="1">
        <f t="shared" si="5"/>
        <v>0</v>
      </c>
      <c r="M13" s="1">
        <f t="shared" si="5"/>
        <v>0</v>
      </c>
      <c r="N13" s="1">
        <f t="shared" si="5"/>
        <v>0</v>
      </c>
      <c r="O13" s="1">
        <f t="shared" si="5"/>
        <v>0</v>
      </c>
      <c r="P13" s="1">
        <f t="shared" si="5"/>
        <v>0</v>
      </c>
      <c r="Q13" s="1">
        <f t="shared" si="5"/>
        <v>0</v>
      </c>
      <c r="R13" s="1">
        <f t="shared" si="5"/>
        <v>0</v>
      </c>
      <c r="S13" s="1">
        <f t="shared" si="5"/>
        <v>0</v>
      </c>
      <c r="T13" s="1">
        <f t="shared" si="5"/>
        <v>0</v>
      </c>
      <c r="U13" s="1">
        <f t="shared" si="5"/>
        <v>0</v>
      </c>
      <c r="V13" s="1">
        <f t="shared" si="5"/>
        <v>0</v>
      </c>
      <c r="W13" s="1">
        <f t="shared" si="5"/>
        <v>0</v>
      </c>
      <c r="X13" s="1">
        <f t="shared" si="5"/>
        <v>0</v>
      </c>
      <c r="Y13" s="1">
        <f t="shared" si="5"/>
        <v>0</v>
      </c>
      <c r="Z13" s="1">
        <f t="shared" si="5"/>
        <v>0</v>
      </c>
      <c r="AA13" s="1">
        <f t="shared" si="5"/>
        <v>0</v>
      </c>
      <c r="AB13" s="1">
        <f t="shared" si="5"/>
        <v>0</v>
      </c>
      <c r="AC13" s="1">
        <f t="shared" si="5"/>
        <v>0</v>
      </c>
    </row>
    <row r="14" spans="1:29" x14ac:dyDescent="0.3">
      <c r="B14" s="1">
        <f>B8^(5/3)*(B9^(-2/3))</f>
        <v>2.4299887644497118</v>
      </c>
      <c r="C14" s="1">
        <f t="shared" ref="C14:AC14" si="6">C8^(5/3)*(C9^(-2/3))</f>
        <v>4.687404055844552</v>
      </c>
      <c r="D14" s="1">
        <f t="shared" si="6"/>
        <v>0</v>
      </c>
      <c r="E14" s="1">
        <f t="shared" si="6"/>
        <v>0</v>
      </c>
      <c r="F14" s="1">
        <f t="shared" si="6"/>
        <v>0</v>
      </c>
      <c r="G14" s="1">
        <f t="shared" si="6"/>
        <v>0</v>
      </c>
      <c r="H14" s="1">
        <f t="shared" si="6"/>
        <v>0</v>
      </c>
      <c r="I14" s="1">
        <f t="shared" si="6"/>
        <v>0</v>
      </c>
      <c r="J14" s="1">
        <f t="shared" si="6"/>
        <v>0</v>
      </c>
      <c r="K14" s="1">
        <f t="shared" si="6"/>
        <v>0</v>
      </c>
      <c r="L14" s="1">
        <f t="shared" si="6"/>
        <v>0</v>
      </c>
      <c r="M14" s="1">
        <f t="shared" si="6"/>
        <v>0</v>
      </c>
      <c r="N14" s="1">
        <f t="shared" si="6"/>
        <v>0</v>
      </c>
      <c r="O14" s="1">
        <f t="shared" si="6"/>
        <v>0</v>
      </c>
      <c r="P14" s="1">
        <f t="shared" si="6"/>
        <v>0</v>
      </c>
      <c r="Q14" s="1">
        <f t="shared" si="6"/>
        <v>0</v>
      </c>
      <c r="R14" s="1">
        <f t="shared" si="6"/>
        <v>0</v>
      </c>
      <c r="S14" s="1">
        <f t="shared" si="6"/>
        <v>0</v>
      </c>
      <c r="T14" s="1">
        <f t="shared" si="6"/>
        <v>0</v>
      </c>
      <c r="U14" s="1">
        <f t="shared" si="6"/>
        <v>0</v>
      </c>
      <c r="V14" s="1">
        <f t="shared" si="6"/>
        <v>0</v>
      </c>
      <c r="W14" s="1">
        <f t="shared" si="6"/>
        <v>0</v>
      </c>
      <c r="X14" s="1">
        <f t="shared" si="6"/>
        <v>0</v>
      </c>
      <c r="Y14" s="1">
        <f t="shared" si="6"/>
        <v>0</v>
      </c>
      <c r="Z14" s="1">
        <f t="shared" si="6"/>
        <v>0</v>
      </c>
      <c r="AA14" s="1">
        <f t="shared" si="6"/>
        <v>0</v>
      </c>
      <c r="AB14" s="1">
        <f t="shared" si="6"/>
        <v>0</v>
      </c>
      <c r="AC14" s="1">
        <f t="shared" si="6"/>
        <v>0</v>
      </c>
    </row>
    <row r="15" spans="1:29" x14ac:dyDescent="0.3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3">
      <c r="A16" s="1" t="s">
        <v>33</v>
      </c>
      <c r="B16" s="1">
        <f>B8^(5/3)*B9^(-2/3)-B11</f>
        <v>-1.8390860767776007</v>
      </c>
      <c r="C16" s="1">
        <f t="shared" ref="C16:AC16" si="7">C8^(5/3)*C9^(-2/3)-C11</f>
        <v>0.41832921461723949</v>
      </c>
      <c r="D16" s="1" t="e">
        <f t="shared" si="7"/>
        <v>#DIV/0!</v>
      </c>
      <c r="E16" s="1" t="e">
        <f t="shared" si="7"/>
        <v>#DIV/0!</v>
      </c>
      <c r="F16" s="1" t="e">
        <f t="shared" si="7"/>
        <v>#DIV/0!</v>
      </c>
      <c r="G16" s="1" t="e">
        <f t="shared" si="7"/>
        <v>#DIV/0!</v>
      </c>
      <c r="H16" s="1" t="e">
        <f t="shared" si="7"/>
        <v>#DIV/0!</v>
      </c>
      <c r="I16" s="1" t="e">
        <f t="shared" si="7"/>
        <v>#DIV/0!</v>
      </c>
      <c r="J16" s="1" t="e">
        <f t="shared" si="7"/>
        <v>#DIV/0!</v>
      </c>
      <c r="K16" s="1" t="e">
        <f t="shared" si="7"/>
        <v>#DIV/0!</v>
      </c>
      <c r="L16" s="1" t="e">
        <f t="shared" si="7"/>
        <v>#DIV/0!</v>
      </c>
      <c r="M16" s="1" t="e">
        <f t="shared" si="7"/>
        <v>#DIV/0!</v>
      </c>
      <c r="N16" s="1" t="e">
        <f t="shared" si="7"/>
        <v>#DIV/0!</v>
      </c>
      <c r="O16" s="1" t="e">
        <f t="shared" si="7"/>
        <v>#DIV/0!</v>
      </c>
      <c r="P16" s="1" t="e">
        <f t="shared" si="7"/>
        <v>#DIV/0!</v>
      </c>
      <c r="Q16" s="1" t="e">
        <f t="shared" si="7"/>
        <v>#DIV/0!</v>
      </c>
      <c r="R16" s="1" t="e">
        <f t="shared" si="7"/>
        <v>#DIV/0!</v>
      </c>
      <c r="S16" s="1" t="e">
        <f t="shared" si="7"/>
        <v>#DIV/0!</v>
      </c>
      <c r="T16" s="1" t="e">
        <f t="shared" si="7"/>
        <v>#DIV/0!</v>
      </c>
      <c r="U16" s="1" t="e">
        <f t="shared" si="7"/>
        <v>#DIV/0!</v>
      </c>
      <c r="V16" s="1" t="e">
        <f t="shared" si="7"/>
        <v>#DIV/0!</v>
      </c>
      <c r="W16" s="1" t="e">
        <f t="shared" si="7"/>
        <v>#DIV/0!</v>
      </c>
      <c r="X16" s="1" t="e">
        <f t="shared" si="7"/>
        <v>#DIV/0!</v>
      </c>
      <c r="Y16" s="1" t="e">
        <f t="shared" si="7"/>
        <v>#DIV/0!</v>
      </c>
      <c r="Z16" s="1" t="e">
        <f t="shared" si="7"/>
        <v>#DIV/0!</v>
      </c>
      <c r="AA16" s="1" t="e">
        <f t="shared" si="7"/>
        <v>#DIV/0!</v>
      </c>
      <c r="AB16" s="1" t="e">
        <f t="shared" si="7"/>
        <v>#DIV/0!</v>
      </c>
      <c r="AC16" s="1" t="e">
        <f t="shared" si="7"/>
        <v>#DIV/0!</v>
      </c>
    </row>
    <row r="17" spans="1:29" x14ac:dyDescent="0.3">
      <c r="A17" s="1" t="s">
        <v>37</v>
      </c>
      <c r="B17" s="1">
        <f>B2+2*B3*B6</f>
        <v>7.2056458000000001</v>
      </c>
      <c r="C17" s="1">
        <f t="shared" ref="C17:AC17" si="8">C2+2*C3*C6</f>
        <v>8.9587471528058789</v>
      </c>
      <c r="D17" s="1">
        <f t="shared" si="8"/>
        <v>2.5</v>
      </c>
      <c r="E17" s="1">
        <f t="shared" si="8"/>
        <v>2.5</v>
      </c>
      <c r="F17" s="1">
        <f t="shared" si="8"/>
        <v>2.5</v>
      </c>
      <c r="G17" s="1">
        <f t="shared" si="8"/>
        <v>2.5</v>
      </c>
      <c r="H17" s="1">
        <f t="shared" si="8"/>
        <v>2.5</v>
      </c>
      <c r="I17" s="1">
        <f t="shared" si="8"/>
        <v>2.5</v>
      </c>
      <c r="J17" s="1">
        <f t="shared" si="8"/>
        <v>2.5</v>
      </c>
      <c r="K17" s="1">
        <f t="shared" si="8"/>
        <v>2.5</v>
      </c>
      <c r="L17" s="1">
        <f t="shared" si="8"/>
        <v>2.5</v>
      </c>
      <c r="M17" s="1">
        <f t="shared" si="8"/>
        <v>2.5</v>
      </c>
      <c r="N17" s="1">
        <f t="shared" si="8"/>
        <v>2.5</v>
      </c>
      <c r="O17" s="1">
        <f t="shared" si="8"/>
        <v>2.5</v>
      </c>
      <c r="P17" s="1">
        <f t="shared" si="8"/>
        <v>2.5</v>
      </c>
      <c r="Q17" s="1">
        <f t="shared" si="8"/>
        <v>2.5</v>
      </c>
      <c r="R17" s="1">
        <f t="shared" si="8"/>
        <v>2.5</v>
      </c>
      <c r="S17" s="1">
        <f t="shared" si="8"/>
        <v>2.5</v>
      </c>
      <c r="T17" s="1">
        <f t="shared" si="8"/>
        <v>2.5</v>
      </c>
      <c r="U17" s="1">
        <f t="shared" si="8"/>
        <v>2.5</v>
      </c>
      <c r="V17" s="1">
        <f t="shared" si="8"/>
        <v>2.5</v>
      </c>
      <c r="W17" s="1">
        <f t="shared" si="8"/>
        <v>2.5</v>
      </c>
      <c r="X17" s="1">
        <f t="shared" si="8"/>
        <v>2.5</v>
      </c>
      <c r="Y17" s="1">
        <f t="shared" si="8"/>
        <v>2.5</v>
      </c>
      <c r="Z17" s="1">
        <f t="shared" si="8"/>
        <v>2.5</v>
      </c>
      <c r="AA17" s="1">
        <f t="shared" si="8"/>
        <v>2.5</v>
      </c>
      <c r="AB17" s="1">
        <f t="shared" si="8"/>
        <v>2.5</v>
      </c>
      <c r="AC17" s="1">
        <f t="shared" si="8"/>
        <v>2.5</v>
      </c>
    </row>
    <row r="18" spans="1:29" x14ac:dyDescent="0.3">
      <c r="A18" s="1" t="s">
        <v>38</v>
      </c>
      <c r="B18" s="1">
        <f>2*SQRT(1+B3^2)</f>
        <v>6.324555320336759</v>
      </c>
      <c r="C18" s="1">
        <f t="shared" ref="C18:AC18" si="9">2*SQRT(1+C3^2)</f>
        <v>6.324555320336759</v>
      </c>
      <c r="D18" s="1">
        <f t="shared" si="9"/>
        <v>6.324555320336759</v>
      </c>
      <c r="E18" s="1">
        <f t="shared" si="9"/>
        <v>6.324555320336759</v>
      </c>
      <c r="F18" s="1">
        <f t="shared" si="9"/>
        <v>6.324555320336759</v>
      </c>
      <c r="G18" s="1">
        <f t="shared" si="9"/>
        <v>6.324555320336759</v>
      </c>
      <c r="H18" s="1">
        <f t="shared" si="9"/>
        <v>6.324555320336759</v>
      </c>
      <c r="I18" s="1">
        <f t="shared" si="9"/>
        <v>6.324555320336759</v>
      </c>
      <c r="J18" s="1">
        <f t="shared" si="9"/>
        <v>6.324555320336759</v>
      </c>
      <c r="K18" s="1">
        <f t="shared" si="9"/>
        <v>6.324555320336759</v>
      </c>
      <c r="L18" s="1">
        <f t="shared" si="9"/>
        <v>6.324555320336759</v>
      </c>
      <c r="M18" s="1">
        <f t="shared" si="9"/>
        <v>6.324555320336759</v>
      </c>
      <c r="N18" s="1">
        <f t="shared" si="9"/>
        <v>6.324555320336759</v>
      </c>
      <c r="O18" s="1">
        <f t="shared" si="9"/>
        <v>6.324555320336759</v>
      </c>
      <c r="P18" s="1">
        <f t="shared" si="9"/>
        <v>6.324555320336759</v>
      </c>
      <c r="Q18" s="1">
        <f t="shared" si="9"/>
        <v>6.324555320336759</v>
      </c>
      <c r="R18" s="1">
        <f t="shared" si="9"/>
        <v>6.324555320336759</v>
      </c>
      <c r="S18" s="1">
        <f t="shared" si="9"/>
        <v>6.324555320336759</v>
      </c>
      <c r="T18" s="1">
        <f t="shared" si="9"/>
        <v>6.324555320336759</v>
      </c>
      <c r="U18" s="1">
        <f t="shared" si="9"/>
        <v>6.324555320336759</v>
      </c>
      <c r="V18" s="1">
        <f t="shared" si="9"/>
        <v>6.324555320336759</v>
      </c>
      <c r="W18" s="1">
        <f t="shared" si="9"/>
        <v>6.324555320336759</v>
      </c>
      <c r="X18" s="1">
        <f t="shared" si="9"/>
        <v>6.324555320336759</v>
      </c>
      <c r="Y18" s="1">
        <f t="shared" si="9"/>
        <v>6.324555320336759</v>
      </c>
      <c r="Z18" s="1">
        <f t="shared" si="9"/>
        <v>6.324555320336759</v>
      </c>
      <c r="AA18" s="1">
        <f t="shared" si="9"/>
        <v>6.324555320336759</v>
      </c>
      <c r="AB18" s="1">
        <f t="shared" si="9"/>
        <v>6.324555320336759</v>
      </c>
      <c r="AC18" s="1">
        <f t="shared" si="9"/>
        <v>6.324555320336759</v>
      </c>
    </row>
    <row r="19" spans="1:29" x14ac:dyDescent="0.3">
      <c r="A19" s="1"/>
      <c r="B19" s="1">
        <f>B17/B8</f>
        <v>1.8932609792355908</v>
      </c>
      <c r="C19" s="1">
        <f t="shared" ref="C19:AC19" si="10">C17/C8</f>
        <v>1.452590186994251</v>
      </c>
      <c r="D19" s="1" t="e">
        <f t="shared" si="10"/>
        <v>#DIV/0!</v>
      </c>
      <c r="E19" s="1" t="e">
        <f t="shared" si="10"/>
        <v>#DIV/0!</v>
      </c>
      <c r="F19" s="1" t="e">
        <f t="shared" si="10"/>
        <v>#DIV/0!</v>
      </c>
      <c r="G19" s="1" t="e">
        <f t="shared" si="10"/>
        <v>#DIV/0!</v>
      </c>
      <c r="H19" s="1" t="e">
        <f t="shared" si="10"/>
        <v>#DIV/0!</v>
      </c>
      <c r="I19" s="1" t="e">
        <f t="shared" si="10"/>
        <v>#DIV/0!</v>
      </c>
      <c r="J19" s="1" t="e">
        <f t="shared" si="10"/>
        <v>#DIV/0!</v>
      </c>
      <c r="K19" s="1" t="e">
        <f t="shared" si="10"/>
        <v>#DIV/0!</v>
      </c>
      <c r="L19" s="1" t="e">
        <f t="shared" si="10"/>
        <v>#DIV/0!</v>
      </c>
      <c r="M19" s="1" t="e">
        <f t="shared" si="10"/>
        <v>#DIV/0!</v>
      </c>
      <c r="N19" s="1" t="e">
        <f t="shared" si="10"/>
        <v>#DIV/0!</v>
      </c>
      <c r="O19" s="1" t="e">
        <f t="shared" si="10"/>
        <v>#DIV/0!</v>
      </c>
      <c r="P19" s="1" t="e">
        <f t="shared" si="10"/>
        <v>#DIV/0!</v>
      </c>
      <c r="Q19" s="1" t="e">
        <f t="shared" si="10"/>
        <v>#DIV/0!</v>
      </c>
      <c r="R19" s="1" t="e">
        <f t="shared" si="10"/>
        <v>#DIV/0!</v>
      </c>
      <c r="S19" s="1" t="e">
        <f t="shared" si="10"/>
        <v>#DIV/0!</v>
      </c>
      <c r="T19" s="1" t="e">
        <f t="shared" si="10"/>
        <v>#DIV/0!</v>
      </c>
      <c r="U19" s="1" t="e">
        <f t="shared" si="10"/>
        <v>#DIV/0!</v>
      </c>
      <c r="V19" s="1" t="e">
        <f t="shared" si="10"/>
        <v>#DIV/0!</v>
      </c>
      <c r="W19" s="1" t="e">
        <f t="shared" si="10"/>
        <v>#DIV/0!</v>
      </c>
      <c r="X19" s="1" t="e">
        <f t="shared" si="10"/>
        <v>#DIV/0!</v>
      </c>
      <c r="Y19" s="1" t="e">
        <f t="shared" si="10"/>
        <v>#DIV/0!</v>
      </c>
      <c r="Z19" s="1" t="e">
        <f t="shared" si="10"/>
        <v>#DIV/0!</v>
      </c>
      <c r="AA19" s="1" t="e">
        <f t="shared" si="10"/>
        <v>#DIV/0!</v>
      </c>
      <c r="AB19" s="1" t="e">
        <f t="shared" si="10"/>
        <v>#DIV/0!</v>
      </c>
      <c r="AC19" s="1" t="e">
        <f t="shared" si="10"/>
        <v>#DIV/0!</v>
      </c>
    </row>
    <row r="20" spans="1:29" x14ac:dyDescent="0.3">
      <c r="A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3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3">
      <c r="A23" s="1" t="s">
        <v>35</v>
      </c>
      <c r="B23" s="1">
        <f>(5/3)*B10^(2/3)*B17</f>
        <v>7.6676715128559074</v>
      </c>
      <c r="C23" s="1">
        <f t="shared" ref="C23:AC23" si="11">(5/3)*C10^(2/3)*C17</f>
        <v>11.348128556661413</v>
      </c>
      <c r="D23" s="1">
        <f t="shared" si="11"/>
        <v>0</v>
      </c>
      <c r="E23" s="1">
        <f t="shared" si="11"/>
        <v>0</v>
      </c>
      <c r="F23" s="1">
        <f t="shared" si="11"/>
        <v>0</v>
      </c>
      <c r="G23" s="1">
        <f t="shared" si="11"/>
        <v>0</v>
      </c>
      <c r="H23" s="1">
        <f t="shared" si="11"/>
        <v>0</v>
      </c>
      <c r="I23" s="1">
        <f t="shared" si="11"/>
        <v>0</v>
      </c>
      <c r="J23" s="1">
        <f t="shared" si="11"/>
        <v>0</v>
      </c>
      <c r="K23" s="1">
        <f t="shared" si="11"/>
        <v>0</v>
      </c>
      <c r="L23" s="1">
        <f t="shared" si="11"/>
        <v>0</v>
      </c>
      <c r="M23" s="1">
        <f t="shared" si="11"/>
        <v>0</v>
      </c>
      <c r="N23" s="1">
        <f t="shared" si="11"/>
        <v>0</v>
      </c>
      <c r="O23" s="1">
        <f t="shared" si="11"/>
        <v>0</v>
      </c>
      <c r="P23" s="1">
        <f t="shared" si="11"/>
        <v>0</v>
      </c>
      <c r="Q23" s="1">
        <f t="shared" si="11"/>
        <v>0</v>
      </c>
      <c r="R23" s="1">
        <f t="shared" si="11"/>
        <v>0</v>
      </c>
      <c r="S23" s="1">
        <f t="shared" si="11"/>
        <v>0</v>
      </c>
      <c r="T23" s="1">
        <f t="shared" si="11"/>
        <v>0</v>
      </c>
      <c r="U23" s="1">
        <f t="shared" si="11"/>
        <v>0</v>
      </c>
      <c r="V23" s="1">
        <f t="shared" si="11"/>
        <v>0</v>
      </c>
      <c r="W23" s="1">
        <f t="shared" si="11"/>
        <v>0</v>
      </c>
      <c r="X23" s="1">
        <f t="shared" si="11"/>
        <v>0</v>
      </c>
      <c r="Y23" s="1">
        <f t="shared" si="11"/>
        <v>0</v>
      </c>
      <c r="Z23" s="1">
        <f t="shared" si="11"/>
        <v>0</v>
      </c>
      <c r="AA23" s="1">
        <f t="shared" si="11"/>
        <v>0</v>
      </c>
      <c r="AB23" s="1">
        <f t="shared" si="11"/>
        <v>0</v>
      </c>
      <c r="AC23" s="1">
        <f t="shared" si="11"/>
        <v>0</v>
      </c>
    </row>
    <row r="24" spans="1:29" x14ac:dyDescent="0.3">
      <c r="A24" s="1" t="s">
        <v>36</v>
      </c>
      <c r="B24" s="1">
        <f>(2/3)*B10^(5/3)*B18</f>
        <v>1.373388274180285</v>
      </c>
      <c r="C24" s="1">
        <f t="shared" ref="C24:AC24" si="12">(2/3)*C10^(5/3)*C18</f>
        <v>2.1232898393630775</v>
      </c>
      <c r="D24" s="1">
        <f t="shared" si="12"/>
        <v>0</v>
      </c>
      <c r="E24" s="1">
        <f t="shared" si="12"/>
        <v>0</v>
      </c>
      <c r="F24" s="1">
        <f t="shared" si="12"/>
        <v>0</v>
      </c>
      <c r="G24" s="1">
        <f t="shared" si="12"/>
        <v>0</v>
      </c>
      <c r="H24" s="1">
        <f t="shared" si="12"/>
        <v>0</v>
      </c>
      <c r="I24" s="1">
        <f t="shared" si="12"/>
        <v>0</v>
      </c>
      <c r="J24" s="1">
        <f t="shared" si="12"/>
        <v>0</v>
      </c>
      <c r="K24" s="1">
        <f t="shared" si="12"/>
        <v>0</v>
      </c>
      <c r="L24" s="1">
        <f t="shared" si="12"/>
        <v>0</v>
      </c>
      <c r="M24" s="1">
        <f t="shared" si="12"/>
        <v>0</v>
      </c>
      <c r="N24" s="1">
        <f t="shared" si="12"/>
        <v>0</v>
      </c>
      <c r="O24" s="1">
        <f t="shared" si="12"/>
        <v>0</v>
      </c>
      <c r="P24" s="1">
        <f t="shared" si="12"/>
        <v>0</v>
      </c>
      <c r="Q24" s="1">
        <f t="shared" si="12"/>
        <v>0</v>
      </c>
      <c r="R24" s="1">
        <f t="shared" si="12"/>
        <v>0</v>
      </c>
      <c r="S24" s="1">
        <f t="shared" si="12"/>
        <v>0</v>
      </c>
      <c r="T24" s="1">
        <f t="shared" si="12"/>
        <v>0</v>
      </c>
      <c r="U24" s="1">
        <f t="shared" si="12"/>
        <v>0</v>
      </c>
      <c r="V24" s="1">
        <f t="shared" si="12"/>
        <v>0</v>
      </c>
      <c r="W24" s="1">
        <f t="shared" si="12"/>
        <v>0</v>
      </c>
      <c r="X24" s="1">
        <f t="shared" si="12"/>
        <v>0</v>
      </c>
      <c r="Y24" s="1">
        <f t="shared" si="12"/>
        <v>0</v>
      </c>
      <c r="Z24" s="1">
        <f t="shared" si="12"/>
        <v>0</v>
      </c>
      <c r="AA24" s="1">
        <f t="shared" si="12"/>
        <v>0</v>
      </c>
      <c r="AB24" s="1">
        <f t="shared" si="12"/>
        <v>0</v>
      </c>
      <c r="AC24" s="1">
        <f t="shared" si="12"/>
        <v>0</v>
      </c>
    </row>
    <row r="25" spans="1:29" x14ac:dyDescent="0.3">
      <c r="A25" s="1" t="s">
        <v>34</v>
      </c>
      <c r="B25" s="1">
        <f>B23-B24</f>
        <v>6.2942832386756224</v>
      </c>
      <c r="C25" s="1">
        <f t="shared" ref="C25:AC25" si="13">C23-C24</f>
        <v>9.2248387172983364</v>
      </c>
      <c r="D25" s="1">
        <f t="shared" si="13"/>
        <v>0</v>
      </c>
      <c r="E25" s="1">
        <f t="shared" si="13"/>
        <v>0</v>
      </c>
      <c r="F25" s="1">
        <f t="shared" si="13"/>
        <v>0</v>
      </c>
      <c r="G25" s="1">
        <f t="shared" si="13"/>
        <v>0</v>
      </c>
      <c r="H25" s="1">
        <f t="shared" si="13"/>
        <v>0</v>
      </c>
      <c r="I25" s="1">
        <f t="shared" si="13"/>
        <v>0</v>
      </c>
      <c r="J25" s="1">
        <f t="shared" si="13"/>
        <v>0</v>
      </c>
      <c r="K25" s="1">
        <f t="shared" si="13"/>
        <v>0</v>
      </c>
      <c r="L25" s="1">
        <f t="shared" si="13"/>
        <v>0</v>
      </c>
      <c r="M25" s="1">
        <f t="shared" si="13"/>
        <v>0</v>
      </c>
      <c r="N25" s="1">
        <f t="shared" si="13"/>
        <v>0</v>
      </c>
      <c r="O25" s="1">
        <f t="shared" si="13"/>
        <v>0</v>
      </c>
      <c r="P25" s="1">
        <f t="shared" si="13"/>
        <v>0</v>
      </c>
      <c r="Q25" s="1">
        <f t="shared" si="13"/>
        <v>0</v>
      </c>
      <c r="R25" s="1">
        <f t="shared" si="13"/>
        <v>0</v>
      </c>
      <c r="S25" s="1">
        <f t="shared" si="13"/>
        <v>0</v>
      </c>
      <c r="T25" s="1">
        <f t="shared" si="13"/>
        <v>0</v>
      </c>
      <c r="U25" s="1">
        <f t="shared" si="13"/>
        <v>0</v>
      </c>
      <c r="V25" s="1">
        <f t="shared" si="13"/>
        <v>0</v>
      </c>
      <c r="W25" s="1">
        <f t="shared" si="13"/>
        <v>0</v>
      </c>
      <c r="X25" s="1">
        <f t="shared" si="13"/>
        <v>0</v>
      </c>
      <c r="Y25" s="1">
        <f t="shared" si="13"/>
        <v>0</v>
      </c>
      <c r="Z25" s="1">
        <f t="shared" si="13"/>
        <v>0</v>
      </c>
      <c r="AA25" s="1">
        <f t="shared" si="13"/>
        <v>0</v>
      </c>
      <c r="AB25" s="1">
        <f t="shared" si="13"/>
        <v>0</v>
      </c>
      <c r="AC25" s="1">
        <f t="shared" si="13"/>
        <v>0</v>
      </c>
    </row>
    <row r="26" spans="1:29" x14ac:dyDescent="0.3">
      <c r="A26" s="1" t="s">
        <v>39</v>
      </c>
      <c r="B26" s="1">
        <f>B6-(B16/B25)</f>
        <v>1.0764578588009799</v>
      </c>
      <c r="C26" s="1">
        <f t="shared" ref="C26:AC26" si="14">C6-(C16/C25)</f>
        <v>1.0311097256316928</v>
      </c>
      <c r="D26" s="1" t="e">
        <f t="shared" si="14"/>
        <v>#DIV/0!</v>
      </c>
      <c r="E26" s="1" t="e">
        <f t="shared" si="14"/>
        <v>#DIV/0!</v>
      </c>
      <c r="F26" s="1" t="e">
        <f t="shared" si="14"/>
        <v>#DIV/0!</v>
      </c>
      <c r="G26" s="1" t="e">
        <f t="shared" si="14"/>
        <v>#DIV/0!</v>
      </c>
      <c r="H26" s="1" t="e">
        <f t="shared" si="14"/>
        <v>#DIV/0!</v>
      </c>
      <c r="I26" s="1" t="e">
        <f t="shared" si="14"/>
        <v>#DIV/0!</v>
      </c>
      <c r="J26" s="1" t="e">
        <f t="shared" si="14"/>
        <v>#DIV/0!</v>
      </c>
      <c r="K26" s="1" t="e">
        <f t="shared" si="14"/>
        <v>#DIV/0!</v>
      </c>
      <c r="L26" s="1" t="e">
        <f t="shared" si="14"/>
        <v>#DIV/0!</v>
      </c>
      <c r="M26" s="1" t="e">
        <f t="shared" si="14"/>
        <v>#DIV/0!</v>
      </c>
      <c r="N26" s="1" t="e">
        <f t="shared" si="14"/>
        <v>#DIV/0!</v>
      </c>
      <c r="O26" s="1" t="e">
        <f t="shared" si="14"/>
        <v>#DIV/0!</v>
      </c>
      <c r="P26" s="1" t="e">
        <f t="shared" si="14"/>
        <v>#DIV/0!</v>
      </c>
      <c r="Q26" s="1" t="e">
        <f t="shared" si="14"/>
        <v>#DIV/0!</v>
      </c>
      <c r="R26" s="1" t="e">
        <f t="shared" si="14"/>
        <v>#DIV/0!</v>
      </c>
      <c r="S26" s="1" t="e">
        <f t="shared" si="14"/>
        <v>#DIV/0!</v>
      </c>
      <c r="T26" s="1" t="e">
        <f t="shared" si="14"/>
        <v>#DIV/0!</v>
      </c>
      <c r="U26" s="1" t="e">
        <f t="shared" si="14"/>
        <v>#DIV/0!</v>
      </c>
      <c r="V26" s="1" t="e">
        <f t="shared" si="14"/>
        <v>#DIV/0!</v>
      </c>
      <c r="W26" s="1" t="e">
        <f t="shared" si="14"/>
        <v>#DIV/0!</v>
      </c>
      <c r="X26" s="1" t="e">
        <f t="shared" si="14"/>
        <v>#DIV/0!</v>
      </c>
      <c r="Y26" s="1" t="e">
        <f t="shared" si="14"/>
        <v>#DIV/0!</v>
      </c>
      <c r="Z26" s="1" t="e">
        <f t="shared" si="14"/>
        <v>#DIV/0!</v>
      </c>
      <c r="AA26" s="1" t="e">
        <f t="shared" si="14"/>
        <v>#DIV/0!</v>
      </c>
      <c r="AB26" s="1" t="e">
        <f t="shared" si="14"/>
        <v>#DIV/0!</v>
      </c>
      <c r="AC26" s="1" t="e">
        <f t="shared" si="14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FF212-20C7-4E13-BF2A-F3D5AC9F12DB}">
  <dimension ref="A1:C7"/>
  <sheetViews>
    <sheetView zoomScale="130" zoomScaleNormal="130" workbookViewId="0">
      <selection activeCell="B6" sqref="B6"/>
    </sheetView>
  </sheetViews>
  <sheetFormatPr defaultRowHeight="14.4" x14ac:dyDescent="0.3"/>
  <cols>
    <col min="1" max="1" width="20.77734375" customWidth="1"/>
    <col min="2" max="2" width="15.6640625" customWidth="1"/>
  </cols>
  <sheetData>
    <row r="1" spans="1:3" x14ac:dyDescent="0.3">
      <c r="A1" t="s">
        <v>0</v>
      </c>
      <c r="B1" t="s">
        <v>25</v>
      </c>
      <c r="C1" s="1" t="s">
        <v>1</v>
      </c>
    </row>
    <row r="2" spans="1:3" x14ac:dyDescent="0.3">
      <c r="A2" t="s">
        <v>13</v>
      </c>
      <c r="C2" s="1" t="s">
        <v>26</v>
      </c>
    </row>
    <row r="3" spans="1:3" x14ac:dyDescent="0.3">
      <c r="A3" t="s">
        <v>14</v>
      </c>
      <c r="B3" t="s">
        <v>20</v>
      </c>
      <c r="C3" s="1"/>
    </row>
    <row r="4" spans="1:3" x14ac:dyDescent="0.3">
      <c r="A4" t="s">
        <v>15</v>
      </c>
      <c r="B4" t="s">
        <v>21</v>
      </c>
      <c r="C4" s="1" t="s">
        <v>26</v>
      </c>
    </row>
    <row r="5" spans="1:3" x14ac:dyDescent="0.3">
      <c r="A5" t="s">
        <v>19</v>
      </c>
      <c r="B5" t="s">
        <v>22</v>
      </c>
      <c r="C5" s="1"/>
    </row>
    <row r="6" spans="1:3" x14ac:dyDescent="0.3">
      <c r="A6" t="s">
        <v>17</v>
      </c>
      <c r="B6" t="s">
        <v>23</v>
      </c>
      <c r="C6" s="1" t="s">
        <v>27</v>
      </c>
    </row>
    <row r="7" spans="1:3" x14ac:dyDescent="0.3">
      <c r="A7" t="s">
        <v>16</v>
      </c>
      <c r="B7" t="s">
        <v>24</v>
      </c>
      <c r="C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7F959-6A5F-4DFA-A9A0-3E9BA524A6EB}">
  <dimension ref="A1:A2"/>
  <sheetViews>
    <sheetView workbookViewId="0">
      <selection activeCell="B6" sqref="B6"/>
    </sheetView>
  </sheetViews>
  <sheetFormatPr defaultRowHeight="14.4" x14ac:dyDescent="0.3"/>
  <cols>
    <col min="1" max="1" width="34" customWidth="1"/>
  </cols>
  <sheetData>
    <row r="1" spans="1:1" x14ac:dyDescent="0.3">
      <c r="A1" t="s">
        <v>0</v>
      </c>
    </row>
    <row r="2" spans="1:1" x14ac:dyDescent="0.3">
      <c r="A2" t="s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FD2A5-3B6F-4B8C-8DD8-695E9496B7FA}">
  <dimension ref="A1:G11"/>
  <sheetViews>
    <sheetView topLeftCell="A4" zoomScale="205" zoomScaleNormal="205" workbookViewId="0">
      <selection activeCell="H3" sqref="H3"/>
    </sheetView>
  </sheetViews>
  <sheetFormatPr defaultRowHeight="14.4" x14ac:dyDescent="0.3"/>
  <cols>
    <col min="1" max="1" width="29.6640625" customWidth="1"/>
    <col min="2" max="2" width="12.33203125" customWidth="1"/>
  </cols>
  <sheetData>
    <row r="1" spans="1:7" x14ac:dyDescent="0.3">
      <c r="A1" s="1" t="s">
        <v>12</v>
      </c>
      <c r="B1" s="1" t="s">
        <v>13</v>
      </c>
      <c r="C1" s="1" t="s">
        <v>14</v>
      </c>
      <c r="D1" s="1" t="s">
        <v>15</v>
      </c>
      <c r="E1" s="1" t="s">
        <v>19</v>
      </c>
      <c r="F1" s="1" t="s">
        <v>17</v>
      </c>
      <c r="G1" s="1" t="s">
        <v>16</v>
      </c>
    </row>
    <row r="2" spans="1:7" x14ac:dyDescent="0.3">
      <c r="A2" s="1" t="s">
        <v>40</v>
      </c>
      <c r="B2" s="1">
        <v>200</v>
      </c>
      <c r="C2" s="1">
        <v>2.5000000000000001E-4</v>
      </c>
      <c r="D2" s="1">
        <v>2.5</v>
      </c>
      <c r="E2" s="1">
        <v>3</v>
      </c>
      <c r="F2" s="1">
        <v>4.5</v>
      </c>
      <c r="G2" s="1">
        <v>1.4999999999999999E-2</v>
      </c>
    </row>
    <row r="3" spans="1:7" x14ac:dyDescent="0.3">
      <c r="A3" s="1" t="s">
        <v>18</v>
      </c>
      <c r="B3" s="1">
        <v>1610</v>
      </c>
      <c r="C3" s="1">
        <v>2.9999999999999997E-4</v>
      </c>
      <c r="D3" s="1">
        <v>6.75</v>
      </c>
      <c r="E3" s="1">
        <v>3</v>
      </c>
      <c r="F3" s="1">
        <v>22.76</v>
      </c>
      <c r="G3" s="1">
        <v>4.4999999999999998E-2</v>
      </c>
    </row>
    <row r="4" spans="1:7" x14ac:dyDescent="0.3">
      <c r="A4" s="1" t="s">
        <v>41</v>
      </c>
      <c r="B4" s="1">
        <v>1040</v>
      </c>
      <c r="C4" s="1">
        <v>2.9999999999999997E-4</v>
      </c>
      <c r="D4" s="1">
        <v>6.25</v>
      </c>
      <c r="E4" s="1">
        <v>3</v>
      </c>
      <c r="F4" s="1">
        <v>14.22</v>
      </c>
      <c r="G4" s="1">
        <v>4.4999999999999998E-2</v>
      </c>
    </row>
    <row r="5" spans="1:7" x14ac:dyDescent="0.3">
      <c r="A5" s="1" t="s">
        <v>42</v>
      </c>
      <c r="B5" s="1">
        <v>1000</v>
      </c>
      <c r="C5" s="1">
        <v>2.9999999999999997E-4</v>
      </c>
      <c r="D5" s="1">
        <v>5.25</v>
      </c>
      <c r="E5" s="1">
        <v>3</v>
      </c>
      <c r="F5" s="1">
        <v>11.56</v>
      </c>
      <c r="G5" s="1">
        <v>4.4999999999999998E-2</v>
      </c>
    </row>
    <row r="6" spans="1:7" x14ac:dyDescent="0.3">
      <c r="A6" s="1" t="s">
        <v>43</v>
      </c>
      <c r="B6" s="1">
        <v>590</v>
      </c>
      <c r="C6" s="1">
        <v>2.9999999999999997E-4</v>
      </c>
      <c r="D6" s="1">
        <v>4.5</v>
      </c>
      <c r="E6" s="1">
        <v>3</v>
      </c>
      <c r="F6" s="1">
        <v>8.34</v>
      </c>
      <c r="G6" s="1">
        <v>4.4999999999999998E-2</v>
      </c>
    </row>
    <row r="7" spans="1:7" x14ac:dyDescent="0.3">
      <c r="A7" s="1" t="s">
        <v>44</v>
      </c>
      <c r="B7" s="1">
        <v>1740</v>
      </c>
      <c r="C7" s="1">
        <v>2.9999999999999997E-4</v>
      </c>
      <c r="D7" s="1">
        <v>3.5</v>
      </c>
      <c r="E7" s="1">
        <v>3</v>
      </c>
      <c r="F7" s="1">
        <v>5.48</v>
      </c>
      <c r="G7" s="1">
        <v>4.4999999999999998E-2</v>
      </c>
    </row>
    <row r="8" spans="1:7" x14ac:dyDescent="0.3">
      <c r="A8" s="1" t="s">
        <v>45</v>
      </c>
      <c r="B8" s="1">
        <v>1900</v>
      </c>
      <c r="C8" s="1">
        <v>2.9999999999999997E-4</v>
      </c>
      <c r="D8" s="1">
        <v>2</v>
      </c>
      <c r="E8" s="1">
        <v>3</v>
      </c>
      <c r="F8" s="1">
        <v>3.22</v>
      </c>
      <c r="G8" s="1">
        <v>4.4999999999999998E-2</v>
      </c>
    </row>
    <row r="9" spans="1:7" x14ac:dyDescent="0.3">
      <c r="A9" s="1" t="s">
        <v>47</v>
      </c>
      <c r="B9" s="1">
        <v>2995</v>
      </c>
      <c r="C9" s="1">
        <v>5.0000000000000002E-5</v>
      </c>
      <c r="D9" s="1">
        <v>2</v>
      </c>
      <c r="E9" s="1">
        <v>2</v>
      </c>
      <c r="F9" s="1">
        <v>5.81</v>
      </c>
      <c r="G9" s="1">
        <v>4.4999999999999998E-2</v>
      </c>
    </row>
    <row r="10" spans="1:7" x14ac:dyDescent="0.3">
      <c r="A10" s="1" t="s">
        <v>48</v>
      </c>
      <c r="B10" s="1">
        <v>2285</v>
      </c>
      <c r="C10" s="1">
        <v>5.0000000000000002E-5</v>
      </c>
      <c r="D10" s="1">
        <v>7.5</v>
      </c>
      <c r="E10" s="1">
        <v>2</v>
      </c>
      <c r="F10" s="1">
        <v>2.12</v>
      </c>
      <c r="G10" s="1">
        <v>4.4999999999999998E-2</v>
      </c>
    </row>
    <row r="11" spans="1:7" x14ac:dyDescent="0.3">
      <c r="A11" s="1" t="s">
        <v>49</v>
      </c>
      <c r="B11" s="1">
        <v>4100</v>
      </c>
      <c r="C11" s="1">
        <v>5.0000000000000002E-5</v>
      </c>
      <c r="D11" s="1">
        <v>7.5</v>
      </c>
      <c r="E11" s="1">
        <v>2</v>
      </c>
      <c r="F11" s="1">
        <v>7.81</v>
      </c>
      <c r="G11" s="1">
        <v>4.4999999999999998E-2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Data_Summary</vt:lpstr>
      <vt:lpstr>Sheet1</vt:lpstr>
      <vt:lpstr>Channel_Data</vt:lpstr>
      <vt:lpstr>Channel_routing</vt:lpstr>
      <vt:lpstr>Discharge_For_deliveryy_curve</vt:lpstr>
      <vt:lpstr>Sample_calculation</vt:lpstr>
      <vt:lpstr>Input_Params</vt:lpstr>
      <vt:lpstr>structure_name</vt:lpstr>
      <vt:lpstr>Channel_Data (2)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2023-08-15T17:43:29Z</dcterms:modified>
</cp:coreProperties>
</file>