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Foundation_Pressure_Calcualtion" sheetId="10" r:id="rId9"/>
    <sheet name="Structural_Design_Parameter" sheetId="11" r:id="rId10"/>
    <sheet name="Flexure_Design" sheetId="12" r:id="rId11"/>
    <sheet name="Regulator_plan" sheetId="9" r:id="rId12"/>
  </sheets>
  <definedNames>
    <definedName name="_xlnm.Print_Area" localSheetId="11">Regulator_plan!$A$1:$E$27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 l="1"/>
  <c r="D2" i="12"/>
  <c r="C20" i="11"/>
  <c r="C19" i="11"/>
  <c r="C18" i="11"/>
  <c r="C17" i="11"/>
  <c r="C14" i="11"/>
  <c r="C16" i="11" s="1"/>
  <c r="C13" i="11"/>
  <c r="C11" i="11"/>
  <c r="C9" i="11"/>
  <c r="C8" i="11"/>
  <c r="C7" i="11"/>
  <c r="C6" i="11"/>
  <c r="C5" i="11"/>
  <c r="C16" i="10"/>
  <c r="C6" i="10"/>
  <c r="C8" i="10" s="1"/>
  <c r="C10" i="10" s="1"/>
  <c r="C12" i="10" s="1"/>
  <c r="C5" i="10"/>
  <c r="D5" i="3" l="1"/>
  <c r="F2" i="6" l="1"/>
  <c r="C11" i="8" l="1"/>
  <c r="C10" i="8"/>
  <c r="C9" i="8"/>
  <c r="C10" i="6" l="1"/>
</calcChain>
</file>

<file path=xl/sharedStrings.xml><?xml version="1.0" encoding="utf-8"?>
<sst xmlns="http://schemas.openxmlformats.org/spreadsheetml/2006/main" count="355" uniqueCount="194">
  <si>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</si>
  <si>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</si>
  <si>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</si>
  <si>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</si>
  <si>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</si>
  <si>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</si>
  <si>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</si>
  <si>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</si>
  <si>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</si>
  <si>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</si>
  <si>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</si>
  <si>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</si>
  <si>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</si>
  <si>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</si>
  <si>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</si>
  <si>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</si>
  <si>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</si>
  <si>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</si>
  <si>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</si>
  <si>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</si>
  <si>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</si>
  <si>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</si>
  <si>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</si>
  <si>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</si>
  <si>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</si>
  <si>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</si>
  <si>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</si>
  <si>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</si>
  <si>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</si>
  <si>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</si>
  <si>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</si>
  <si>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</si>
  <si>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</si>
  <si>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</si>
  <si>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</si>
  <si>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</si>
  <si>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</si>
  <si>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</si>
  <si>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</si>
  <si>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</si>
  <si>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</si>
  <si>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</si>
  <si>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</si>
  <si>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</si>
  <si>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</si>
  <si>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</si>
  <si>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</si>
  <si>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</si>
  <si>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</si>
  <si>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</si>
  <si>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</si>
  <si>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</si>
  <si>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</si>
  <si>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</si>
  <si>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</si>
  <si>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</si>
  <si>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</si>
  <si>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</si>
  <si>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</si>
  <si>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</si>
  <si>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</si>
  <si>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</si>
  <si>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</si>
  <si>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</si>
  <si>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</si>
  <si>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</si>
  <si>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</si>
  <si>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</si>
  <si>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</si>
  <si>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</si>
  <si>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</si>
  <si>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</si>
  <si>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</si>
  <si>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</si>
  <si>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</si>
  <si>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</si>
  <si>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</si>
  <si>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</si>
  <si>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</si>
  <si>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</si>
  <si>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</si>
  <si>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</si>
  <si>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</si>
  <si>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</si>
  <si>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</si>
  <si>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</si>
  <si>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</si>
  <si>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</si>
  <si>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</si>
  <si>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</si>
  <si>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</si>
  <si>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</si>
  <si>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</si>
  <si>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</si>
  <si>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</si>
  <si>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</si>
  <si>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</si>
  <si>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</si>
  <si>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</si>
  <si>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</si>
  <si>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</si>
  <si>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</si>
  <si>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</si>
  <si>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</si>
  <si>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</si>
  <si>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</si>
  <si>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</si>
  <si>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</si>
  <si>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</si>
  <si>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</si>
  <si>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</si>
  <si>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</si>
  <si>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</si>
  <si>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</si>
  <si>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</si>
  <si>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</si>
  <si>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</si>
  <si>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</si>
  <si>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</si>
  <si>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</si>
  <si>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</si>
  <si>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</si>
  <si>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</si>
  <si>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</si>
  <si>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</si>
  <si>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</si>
  <si>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</si>
  <si>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</si>
  <si>
    <t>Tw</t>
  </si>
  <si>
    <t>Tr</t>
  </si>
  <si>
    <t>Wing wall thickness at Appron Level</t>
  </si>
  <si>
    <t>Return Wall thickness at Appron Level</t>
  </si>
  <si>
    <t>EL7</t>
  </si>
  <si>
    <t>Avg Canal Banklevel</t>
  </si>
  <si>
    <t>Wepa</t>
  </si>
  <si>
    <t>Wepp</t>
  </si>
  <si>
    <t xml:space="preserve">width of Extended Part : Abutment </t>
  </si>
  <si>
    <t>width of Extended Part:  Pier</t>
  </si>
  <si>
    <t>Chadnimukha_2V_DFR</t>
  </si>
  <si>
    <t>Glacis Level</t>
  </si>
  <si>
    <t>Maximum Probable Soil Height</t>
  </si>
  <si>
    <t>Maximum Probable Soil Pressure</t>
  </si>
  <si>
    <t>psf</t>
  </si>
  <si>
    <t>Unit Weight of Soil</t>
  </si>
  <si>
    <t>kpa to psf</t>
  </si>
  <si>
    <t>unit less</t>
  </si>
  <si>
    <t>Maximum Probable Soil Pressure in Kpa</t>
  </si>
  <si>
    <t>kpa to t/sqm</t>
  </si>
  <si>
    <t>Elevation at Which Silt and Fine Sand Found</t>
  </si>
  <si>
    <t>Top of Sand Pile</t>
  </si>
  <si>
    <t>Length of Sand Pile</t>
  </si>
  <si>
    <t>After Rounding</t>
  </si>
  <si>
    <t>Kpa</t>
  </si>
  <si>
    <t>Maximum Probable Soil Pressure (t/sqm)</t>
  </si>
  <si>
    <t>Fine Sand and Clay Safe Bearing Capacity(t/sqm)</t>
  </si>
  <si>
    <t>page 6-45 CIDA  1993 volume2</t>
  </si>
  <si>
    <t>f'c</t>
  </si>
  <si>
    <t>psi</t>
  </si>
  <si>
    <t>Mpa</t>
  </si>
  <si>
    <t>concete compressive strength Mks</t>
  </si>
  <si>
    <t>Mpa to psi</t>
  </si>
  <si>
    <t>unitless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</si>
  <si>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</si>
  <si>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</si>
  <si>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</si>
  <si>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</si>
  <si>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</si>
  <si>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</si>
  <si>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</si>
  <si>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</si>
  <si>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</si>
  <si>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</si>
  <si>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</si>
  <si>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Ec</t>
  </si>
  <si>
    <t>Modulus of Elasticity  of Reinforcing Steel</t>
  </si>
  <si>
    <t>Modulus of Elasticity  of Concrete</t>
  </si>
  <si>
    <t>n</t>
  </si>
  <si>
    <t>Design Constants:</t>
  </si>
  <si>
    <t>Material Properties:</t>
  </si>
  <si>
    <t>modular ratio</t>
  </si>
  <si>
    <t>r</t>
  </si>
  <si>
    <t>allowable stress ratio</t>
  </si>
  <si>
    <t>k</t>
  </si>
  <si>
    <t>j</t>
  </si>
  <si>
    <t>R</t>
  </si>
  <si>
    <t>Member Name</t>
  </si>
  <si>
    <t>Top Slab</t>
  </si>
  <si>
    <t>Moment Designation</t>
  </si>
  <si>
    <t>+ Moment(Bottom Tension)</t>
  </si>
  <si>
    <t>Design Moment(Kip-feet/feet)</t>
  </si>
  <si>
    <t>Design Moment(lb-inch/feet)</t>
  </si>
  <si>
    <t>(-) Moment Top Tension</t>
  </si>
  <si>
    <t>t(inch)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</si>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</sst>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15" zoomScaleNormal="115" workbookViewId="0">
      <selection activeCell="F9" sqref="F9"/>
    </sheetView>
  </sheetViews>
  <sheetFormatPr defaultRowHeight="14.4" x14ac:dyDescent="0.3"/>
  <cols>
    <col min="1" max="1" width="50" customWidth="1"/>
    <col min="2" max="2" width="11.109375" customWidth="1"/>
    <col min="3" max="3" width="17.5546875" customWidth="1"/>
    <col min="4" max="4" width="58.10937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52</v>
      </c>
    </row>
    <row r="2" spans="1:4" x14ac:dyDescent="0.3">
      <c r="A2" s="3" t="s">
        <v>178</v>
      </c>
      <c r="B2" s="3"/>
      <c r="C2" s="3"/>
      <c r="D2" s="3"/>
    </row>
    <row r="3" spans="1:4" x14ac:dyDescent="0.3">
      <c r="A3" s="3" t="s">
        <v>156</v>
      </c>
      <c r="B3" s="3" t="s">
        <v>158</v>
      </c>
      <c r="C3" s="3">
        <v>25</v>
      </c>
      <c r="D3" s="3" t="s">
        <v>159</v>
      </c>
    </row>
    <row r="4" spans="1:4" x14ac:dyDescent="0.3">
      <c r="A4" s="3" t="s">
        <v>160</v>
      </c>
      <c r="B4" s="3" t="s">
        <v>161</v>
      </c>
      <c r="C4" s="3">
        <v>145.04</v>
      </c>
      <c r="D4" s="3"/>
    </row>
    <row r="5" spans="1:4" x14ac:dyDescent="0.3">
      <c r="A5" s="3" t="s">
        <v>156</v>
      </c>
      <c r="B5" s="3" t="s">
        <v>157</v>
      </c>
      <c r="C5" s="3">
        <f>C3*C4</f>
        <v>3626</v>
      </c>
      <c r="D5" s="3"/>
    </row>
    <row r="6" spans="1:4" x14ac:dyDescent="0.3">
      <c r="A6" s="3" t="s">
        <v>162</v>
      </c>
      <c r="B6" s="3" t="s">
        <v>157</v>
      </c>
      <c r="C6" s="3">
        <f>0.4*C5</f>
        <v>1450.4</v>
      </c>
      <c r="D6" s="3" t="s">
        <v>163</v>
      </c>
    </row>
    <row r="7" spans="1:4" x14ac:dyDescent="0.3">
      <c r="A7" s="6" t="s">
        <v>164</v>
      </c>
      <c r="B7" s="3" t="s">
        <v>157</v>
      </c>
      <c r="C7" s="3">
        <f>1.1*SQRT(C5)</f>
        <v>66.23790455622823</v>
      </c>
      <c r="D7" s="3" t="s">
        <v>165</v>
      </c>
    </row>
    <row r="8" spans="1:4" x14ac:dyDescent="0.3">
      <c r="A8" s="3" t="s">
        <v>164</v>
      </c>
      <c r="B8" s="3" t="s">
        <v>157</v>
      </c>
      <c r="C8" s="3">
        <f>5*SQRT(C5)</f>
        <v>301.08138434649197</v>
      </c>
      <c r="D8" s="3" t="s">
        <v>166</v>
      </c>
    </row>
    <row r="9" spans="1:4" x14ac:dyDescent="0.3">
      <c r="A9" s="3" t="s">
        <v>164</v>
      </c>
      <c r="B9" s="3" t="s">
        <v>157</v>
      </c>
      <c r="C9" s="3">
        <f>2*SQRT(C5)</f>
        <v>120.43255373859678</v>
      </c>
      <c r="D9" s="3" t="s">
        <v>167</v>
      </c>
    </row>
    <row r="10" spans="1:4" x14ac:dyDescent="0.3">
      <c r="A10" s="3" t="s">
        <v>168</v>
      </c>
      <c r="B10" s="3" t="s">
        <v>158</v>
      </c>
      <c r="C10" s="3">
        <v>415</v>
      </c>
      <c r="D10" s="3" t="s">
        <v>169</v>
      </c>
    </row>
    <row r="11" spans="1:4" x14ac:dyDescent="0.3">
      <c r="A11" s="3" t="s">
        <v>168</v>
      </c>
      <c r="B11" s="3" t="s">
        <v>157</v>
      </c>
      <c r="C11" s="3">
        <f>C10*C4</f>
        <v>60191.6</v>
      </c>
      <c r="D11" s="3" t="s">
        <v>169</v>
      </c>
    </row>
    <row r="12" spans="1:4" x14ac:dyDescent="0.3">
      <c r="A12" s="3" t="s">
        <v>170</v>
      </c>
      <c r="B12" s="3" t="s">
        <v>157</v>
      </c>
      <c r="C12" s="3">
        <v>24000</v>
      </c>
      <c r="D12" s="3" t="s">
        <v>171</v>
      </c>
    </row>
    <row r="13" spans="1:4" x14ac:dyDescent="0.3">
      <c r="A13" s="3" t="s">
        <v>172</v>
      </c>
      <c r="B13" s="3" t="s">
        <v>157</v>
      </c>
      <c r="C13" s="10">
        <f>29000*1000</f>
        <v>29000000</v>
      </c>
      <c r="D13" s="3" t="s">
        <v>174</v>
      </c>
    </row>
    <row r="14" spans="1:4" x14ac:dyDescent="0.3">
      <c r="A14" s="3" t="s">
        <v>173</v>
      </c>
      <c r="B14" s="3" t="s">
        <v>157</v>
      </c>
      <c r="C14" s="10">
        <f>57000*SQRT(C5)</f>
        <v>3432327.7815500083</v>
      </c>
      <c r="D14" s="3" t="s">
        <v>175</v>
      </c>
    </row>
    <row r="15" spans="1:4" x14ac:dyDescent="0.3">
      <c r="A15" s="3" t="s">
        <v>177</v>
      </c>
      <c r="B15" s="3"/>
      <c r="C15" s="3"/>
      <c r="D15" s="3"/>
    </row>
    <row r="16" spans="1:4" x14ac:dyDescent="0.3">
      <c r="A16" s="3" t="s">
        <v>176</v>
      </c>
      <c r="B16" s="3" t="s">
        <v>161</v>
      </c>
      <c r="C16" s="3">
        <f>C13/C14</f>
        <v>8.4490765001773411</v>
      </c>
      <c r="D16" s="3" t="s">
        <v>179</v>
      </c>
    </row>
    <row r="17" spans="1:4" x14ac:dyDescent="0.3">
      <c r="A17" s="3" t="s">
        <v>180</v>
      </c>
      <c r="B17" s="3" t="s">
        <v>161</v>
      </c>
      <c r="C17" s="3">
        <f>C12/C6</f>
        <v>16.54715940430226</v>
      </c>
      <c r="D17" s="3" t="s">
        <v>181</v>
      </c>
    </row>
    <row r="18" spans="1:4" x14ac:dyDescent="0.3">
      <c r="A18" s="3" t="s">
        <v>182</v>
      </c>
      <c r="B18" s="3" t="s">
        <v>161</v>
      </c>
      <c r="C18" s="3">
        <f>ROUND(C6/((C12/C16)+C6),3)</f>
        <v>0.33800000000000002</v>
      </c>
      <c r="D18" s="3"/>
    </row>
    <row r="19" spans="1:4" x14ac:dyDescent="0.3">
      <c r="A19" s="3" t="s">
        <v>183</v>
      </c>
      <c r="B19" s="3" t="s">
        <v>161</v>
      </c>
      <c r="C19" s="3">
        <f>ROUND((1-(1/3)*C18),3)</f>
        <v>0.88700000000000001</v>
      </c>
      <c r="D19" s="3"/>
    </row>
    <row r="20" spans="1:4" x14ac:dyDescent="0.3">
      <c r="A20" s="4" t="s">
        <v>184</v>
      </c>
      <c r="B20" s="3" t="s">
        <v>157</v>
      </c>
      <c r="C20" s="3">
        <f>0.5*C6*C18*C19</f>
        <v>217.41931120000004</v>
      </c>
      <c r="D20" s="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C1" zoomScale="160" zoomScaleNormal="160" workbookViewId="0">
      <selection activeCell="D8" sqref="D8"/>
    </sheetView>
  </sheetViews>
  <sheetFormatPr defaultRowHeight="14.4" x14ac:dyDescent="0.3"/>
  <cols>
    <col min="1" max="1" width="16.44140625" customWidth="1"/>
    <col min="2" max="2" width="30.6640625" style="11" customWidth="1"/>
    <col min="3" max="3" width="29.88671875" customWidth="1"/>
    <col min="4" max="4" width="26" customWidth="1"/>
  </cols>
  <sheetData>
    <row r="1" spans="1:6" x14ac:dyDescent="0.3">
      <c r="A1" s="9" t="s">
        <v>185</v>
      </c>
      <c r="B1" s="13" t="s">
        <v>187</v>
      </c>
      <c r="C1" s="3" t="s">
        <v>189</v>
      </c>
      <c r="D1" s="3" t="s">
        <v>190</v>
      </c>
      <c r="E1" s="3" t="s">
        <v>192</v>
      </c>
      <c r="F1" s="3" t="s">
        <v>193</v>
      </c>
    </row>
    <row r="2" spans="1:6" x14ac:dyDescent="0.3">
      <c r="A2" s="9" t="s">
        <v>186</v>
      </c>
      <c r="B2" s="12" t="s">
        <v>188</v>
      </c>
      <c r="C2" s="3">
        <v>3.6</v>
      </c>
      <c r="D2" s="3">
        <f>C2*12000</f>
        <v>43200</v>
      </c>
      <c r="E2" s="9"/>
      <c r="F2" s="9"/>
    </row>
    <row r="3" spans="1:6" x14ac:dyDescent="0.3">
      <c r="A3" s="9" t="s">
        <v>186</v>
      </c>
      <c r="B3" s="12" t="s">
        <v>191</v>
      </c>
      <c r="C3" s="3">
        <v>7.24</v>
      </c>
      <c r="D3" s="3">
        <f>C3*12000</f>
        <v>86880</v>
      </c>
      <c r="E3" s="9"/>
      <c r="F3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zoomScale="205" zoomScaleNormal="115" zoomScaleSheetLayoutView="205" workbookViewId="0">
      <selection activeCell="D3" sqref="D3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5" x14ac:dyDescent="0.3">
      <c r="A2" s="3" t="s">
        <v>85</v>
      </c>
      <c r="B2" s="3" t="s">
        <v>105</v>
      </c>
      <c r="C2" s="3">
        <v>-2.4</v>
      </c>
      <c r="D2" s="3" t="s">
        <v>88</v>
      </c>
      <c r="E2" s="1">
        <v>0</v>
      </c>
    </row>
    <row r="3" spans="1:5" x14ac:dyDescent="0.3">
      <c r="A3" s="3" t="s">
        <v>86</v>
      </c>
      <c r="B3" s="3" t="s">
        <v>105</v>
      </c>
      <c r="C3" s="3">
        <v>-1.5</v>
      </c>
      <c r="D3" s="3" t="s">
        <v>14</v>
      </c>
      <c r="E3" s="1">
        <v>1</v>
      </c>
    </row>
    <row r="4" spans="1:5" x14ac:dyDescent="0.3">
      <c r="A4" s="8" t="s">
        <v>87</v>
      </c>
      <c r="B4" s="8" t="s">
        <v>105</v>
      </c>
      <c r="C4" s="8">
        <v>-2.5499999999999998</v>
      </c>
      <c r="D4" s="8" t="s">
        <v>89</v>
      </c>
      <c r="E4" s="1">
        <v>2</v>
      </c>
    </row>
    <row r="5" spans="1:5" x14ac:dyDescent="0.3">
      <c r="A5" s="8" t="s">
        <v>90</v>
      </c>
      <c r="B5" s="8" t="s">
        <v>105</v>
      </c>
      <c r="C5" s="8">
        <v>2.5</v>
      </c>
      <c r="D5" s="8" t="s">
        <v>113</v>
      </c>
      <c r="E5" s="1">
        <v>3</v>
      </c>
    </row>
    <row r="6" spans="1:5" x14ac:dyDescent="0.3">
      <c r="A6" s="3" t="s">
        <v>91</v>
      </c>
      <c r="B6" s="3" t="s">
        <v>105</v>
      </c>
      <c r="C6" s="3">
        <v>5.5</v>
      </c>
      <c r="D6" s="3" t="s">
        <v>99</v>
      </c>
      <c r="E6" s="1">
        <v>4</v>
      </c>
    </row>
    <row r="7" spans="1:5" x14ac:dyDescent="0.3">
      <c r="A7" s="3" t="s">
        <v>114</v>
      </c>
      <c r="B7" s="3" t="s">
        <v>115</v>
      </c>
      <c r="C7" s="3">
        <v>3.95</v>
      </c>
      <c r="D7" s="3" t="s">
        <v>116</v>
      </c>
      <c r="E7" s="1">
        <v>5</v>
      </c>
    </row>
    <row r="8" spans="1:5" x14ac:dyDescent="0.3">
      <c r="A8" s="3" t="s">
        <v>132</v>
      </c>
      <c r="B8" s="3" t="s">
        <v>105</v>
      </c>
      <c r="C8" s="3">
        <v>1</v>
      </c>
      <c r="D8" s="3" t="s">
        <v>133</v>
      </c>
      <c r="E8" s="1">
        <v>6</v>
      </c>
    </row>
    <row r="9" spans="1:5" x14ac:dyDescent="0.3">
      <c r="A9" s="3" t="s">
        <v>92</v>
      </c>
      <c r="B9" s="3" t="s">
        <v>93</v>
      </c>
      <c r="C9" s="3">
        <v>5</v>
      </c>
      <c r="D9" s="3" t="s">
        <v>94</v>
      </c>
      <c r="E9" s="1">
        <v>7</v>
      </c>
    </row>
    <row r="10" spans="1:5" x14ac:dyDescent="0.3">
      <c r="A10" s="3" t="s">
        <v>95</v>
      </c>
      <c r="B10" s="3" t="s">
        <v>106</v>
      </c>
      <c r="C10" s="3">
        <v>1.5</v>
      </c>
      <c r="D10" s="3" t="s">
        <v>16</v>
      </c>
      <c r="E10" s="1">
        <v>8</v>
      </c>
    </row>
    <row r="11" spans="1:5" x14ac:dyDescent="0.3">
      <c r="A11" s="3" t="s">
        <v>96</v>
      </c>
      <c r="B11" s="3" t="s">
        <v>106</v>
      </c>
      <c r="C11" s="3">
        <v>1.8</v>
      </c>
      <c r="D11" s="3" t="s">
        <v>18</v>
      </c>
      <c r="E11" s="1">
        <v>9</v>
      </c>
    </row>
    <row r="12" spans="1:5" x14ac:dyDescent="0.3">
      <c r="A12" s="3" t="s">
        <v>97</v>
      </c>
      <c r="B12" s="3" t="s">
        <v>106</v>
      </c>
      <c r="C12" s="3">
        <v>0.45</v>
      </c>
      <c r="D12" s="3" t="s">
        <v>126</v>
      </c>
      <c r="E12" s="1">
        <v>10</v>
      </c>
    </row>
    <row r="13" spans="1:5" x14ac:dyDescent="0.3">
      <c r="A13" s="3" t="s">
        <v>98</v>
      </c>
      <c r="B13" s="3" t="s">
        <v>106</v>
      </c>
      <c r="C13" s="3">
        <v>0.35</v>
      </c>
      <c r="D13" s="3" t="s">
        <v>127</v>
      </c>
      <c r="E13" s="1">
        <v>11</v>
      </c>
    </row>
    <row r="14" spans="1:5" x14ac:dyDescent="0.3">
      <c r="A14" s="3" t="s">
        <v>134</v>
      </c>
      <c r="B14" s="3" t="s">
        <v>106</v>
      </c>
      <c r="C14" s="3">
        <v>0.5</v>
      </c>
      <c r="D14" s="3" t="s">
        <v>136</v>
      </c>
      <c r="E14" s="1">
        <v>12</v>
      </c>
    </row>
    <row r="15" spans="1:5" x14ac:dyDescent="0.3">
      <c r="A15" s="3" t="s">
        <v>135</v>
      </c>
      <c r="B15" s="3" t="s">
        <v>106</v>
      </c>
      <c r="C15" s="3">
        <v>0.6</v>
      </c>
      <c r="D15" s="3" t="s">
        <v>137</v>
      </c>
      <c r="E15" s="1">
        <v>13</v>
      </c>
    </row>
    <row r="16" spans="1:5" x14ac:dyDescent="0.3">
      <c r="A16" s="3" t="s">
        <v>117</v>
      </c>
      <c r="B16" s="3" t="s">
        <v>106</v>
      </c>
      <c r="C16" s="3">
        <v>5.5</v>
      </c>
      <c r="D16" s="3" t="s">
        <v>100</v>
      </c>
      <c r="E16" s="1">
        <v>14</v>
      </c>
    </row>
    <row r="17" spans="1:5" x14ac:dyDescent="0.3">
      <c r="A17" s="3" t="s">
        <v>101</v>
      </c>
      <c r="B17" s="3" t="s">
        <v>93</v>
      </c>
      <c r="C17" s="3">
        <v>2</v>
      </c>
      <c r="D17" s="3" t="s">
        <v>103</v>
      </c>
      <c r="E17" s="1">
        <v>15</v>
      </c>
    </row>
    <row r="18" spans="1:5" x14ac:dyDescent="0.3">
      <c r="A18" s="3" t="s">
        <v>102</v>
      </c>
      <c r="B18" s="3" t="s">
        <v>93</v>
      </c>
      <c r="C18" s="3">
        <v>3</v>
      </c>
      <c r="D18" s="3" t="s">
        <v>104</v>
      </c>
      <c r="E18" s="1">
        <v>16</v>
      </c>
    </row>
    <row r="19" spans="1:5" x14ac:dyDescent="0.3">
      <c r="A19" s="4" t="s">
        <v>107</v>
      </c>
      <c r="B19" s="3" t="s">
        <v>106</v>
      </c>
      <c r="C19" s="3">
        <v>2.15</v>
      </c>
      <c r="D19" s="4" t="s">
        <v>108</v>
      </c>
      <c r="E19" s="1">
        <v>17</v>
      </c>
    </row>
    <row r="20" spans="1:5" x14ac:dyDescent="0.3">
      <c r="A20" s="5" t="s">
        <v>109</v>
      </c>
      <c r="B20" s="3" t="s">
        <v>106</v>
      </c>
      <c r="C20" s="3">
        <v>0.9</v>
      </c>
      <c r="D20" s="5" t="s">
        <v>110</v>
      </c>
      <c r="E20" s="1">
        <v>18</v>
      </c>
    </row>
    <row r="21" spans="1:5" x14ac:dyDescent="0.3">
      <c r="A21" s="4" t="s">
        <v>111</v>
      </c>
      <c r="B21" s="3" t="s">
        <v>106</v>
      </c>
      <c r="C21" s="3">
        <v>12.25</v>
      </c>
      <c r="D21" s="4" t="s">
        <v>112</v>
      </c>
      <c r="E21" s="1">
        <v>19</v>
      </c>
    </row>
    <row r="22" spans="1:5" x14ac:dyDescent="0.3">
      <c r="A22" s="4" t="s">
        <v>118</v>
      </c>
      <c r="B22" s="3" t="s">
        <v>25</v>
      </c>
      <c r="C22" s="3">
        <v>11</v>
      </c>
      <c r="D22" s="3" t="s">
        <v>119</v>
      </c>
      <c r="E22" s="1">
        <v>20</v>
      </c>
    </row>
    <row r="23" spans="1:5" x14ac:dyDescent="0.3">
      <c r="A23" s="4" t="s">
        <v>120</v>
      </c>
      <c r="B23" s="3" t="s">
        <v>106</v>
      </c>
      <c r="C23" s="3">
        <v>0.79</v>
      </c>
      <c r="D23" s="3" t="s">
        <v>124</v>
      </c>
      <c r="E23" s="1">
        <v>21</v>
      </c>
    </row>
    <row r="24" spans="1:5" x14ac:dyDescent="0.3">
      <c r="A24" s="4" t="s">
        <v>121</v>
      </c>
      <c r="B24" s="3" t="s">
        <v>106</v>
      </c>
      <c r="C24" s="3">
        <v>2.54</v>
      </c>
      <c r="D24" s="3" t="s">
        <v>125</v>
      </c>
      <c r="E24" s="1">
        <v>22</v>
      </c>
    </row>
    <row r="25" spans="1:5" x14ac:dyDescent="0.3">
      <c r="A25" s="6" t="s">
        <v>122</v>
      </c>
      <c r="B25" s="7" t="s">
        <v>93</v>
      </c>
      <c r="C25" s="7">
        <v>2.98</v>
      </c>
      <c r="D25" s="6" t="s">
        <v>123</v>
      </c>
      <c r="E25" s="1">
        <v>23</v>
      </c>
    </row>
    <row r="26" spans="1:5" x14ac:dyDescent="0.3">
      <c r="A26" s="3" t="s">
        <v>128</v>
      </c>
      <c r="B26" s="3" t="s">
        <v>106</v>
      </c>
      <c r="C26" s="3">
        <v>0.45</v>
      </c>
      <c r="D26" s="3" t="s">
        <v>130</v>
      </c>
      <c r="E26" s="1">
        <v>24</v>
      </c>
    </row>
    <row r="27" spans="1:5" x14ac:dyDescent="0.3">
      <c r="A27" s="3" t="s">
        <v>129</v>
      </c>
      <c r="B27" s="3" t="s">
        <v>106</v>
      </c>
      <c r="C27" s="3">
        <v>0.35</v>
      </c>
      <c r="D27" s="3" t="s">
        <v>131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8" zoomScale="220" zoomScaleNormal="220" workbookViewId="0">
      <selection activeCell="F35" sqref="F35"/>
    </sheetView>
  </sheetViews>
  <sheetFormatPr defaultRowHeight="14.4" x14ac:dyDescent="0.3"/>
  <cols>
    <col min="1" max="1" width="29" customWidth="1"/>
    <col min="4" max="4" width="8.88671875" style="1"/>
    <col min="6" max="6" width="11.44140625" customWidth="1"/>
  </cols>
  <sheetData>
    <row r="1" spans="1:9" ht="15" x14ac:dyDescent="0.3">
      <c r="A1" s="3" t="s">
        <v>0</v>
      </c>
      <c r="B1" s="3" t="s">
        <v>1</v>
      </c>
      <c r="C1" s="3" t="s">
        <v>2</v>
      </c>
      <c r="D1" s="3"/>
    </row>
    <row r="2" spans="1:9" ht="15" x14ac:dyDescent="0.3">
      <c r="A2" s="9" t="s">
        <v>3</v>
      </c>
      <c r="B2" s="3" t="s">
        <v>4</v>
      </c>
      <c r="C2" s="3">
        <v>4.18</v>
      </c>
      <c r="D2" s="3"/>
    </row>
    <row r="3" spans="1:9" ht="15" x14ac:dyDescent="0.3">
      <c r="A3" s="9" t="s">
        <v>5</v>
      </c>
      <c r="B3" s="3" t="s">
        <v>6</v>
      </c>
      <c r="C3" s="3">
        <v>4.92</v>
      </c>
      <c r="D3" s="3"/>
    </row>
    <row r="4" spans="1:9" ht="15" x14ac:dyDescent="0.3">
      <c r="A4" s="9" t="s">
        <v>7</v>
      </c>
      <c r="B4" s="3" t="s">
        <v>6</v>
      </c>
      <c r="C4" s="3">
        <v>12.956</v>
      </c>
      <c r="D4" s="3"/>
      <c r="I4" s="1"/>
    </row>
    <row r="5" spans="1:9" ht="15" x14ac:dyDescent="0.3">
      <c r="A5" s="9" t="s">
        <v>8</v>
      </c>
      <c r="B5" s="3" t="s">
        <v>6</v>
      </c>
      <c r="C5" s="3">
        <v>-4.92</v>
      </c>
      <c r="D5" s="3">
        <f>C4-C11</f>
        <v>17.875999999999998</v>
      </c>
      <c r="I5" s="1"/>
    </row>
    <row r="6" spans="1:9" ht="15" x14ac:dyDescent="0.3">
      <c r="A6" s="9" t="s">
        <v>9</v>
      </c>
      <c r="B6" s="3" t="s">
        <v>6</v>
      </c>
      <c r="C6" s="3">
        <v>-4.5919999999999996</v>
      </c>
      <c r="D6" s="3"/>
      <c r="I6" s="1"/>
    </row>
    <row r="7" spans="1:9" ht="15" x14ac:dyDescent="0.3">
      <c r="A7" s="9" t="s">
        <v>10</v>
      </c>
      <c r="B7" s="3" t="s">
        <v>6</v>
      </c>
      <c r="C7" s="8">
        <v>18.04</v>
      </c>
      <c r="D7" s="3"/>
      <c r="I7" s="1"/>
    </row>
    <row r="8" spans="1:9" ht="15" x14ac:dyDescent="0.3">
      <c r="A8" s="9" t="s">
        <v>11</v>
      </c>
      <c r="B8" s="3" t="s">
        <v>6</v>
      </c>
      <c r="C8" s="3">
        <v>19.68</v>
      </c>
      <c r="D8" s="3"/>
      <c r="I8" s="1"/>
    </row>
    <row r="9" spans="1:9" ht="15" x14ac:dyDescent="0.3">
      <c r="A9" s="9" t="s">
        <v>12</v>
      </c>
      <c r="B9" s="3"/>
      <c r="C9" s="3">
        <v>2</v>
      </c>
      <c r="D9" s="3"/>
    </row>
    <row r="10" spans="1:9" ht="15" x14ac:dyDescent="0.3">
      <c r="A10" s="9" t="s">
        <v>13</v>
      </c>
      <c r="B10" s="3"/>
      <c r="C10" s="3">
        <v>3</v>
      </c>
      <c r="D10" s="3"/>
    </row>
    <row r="11" spans="1:9" ht="15" x14ac:dyDescent="0.3">
      <c r="A11" s="9" t="s">
        <v>14</v>
      </c>
      <c r="B11" s="3" t="s">
        <v>6</v>
      </c>
      <c r="C11" s="8">
        <v>-4.92</v>
      </c>
      <c r="D11" s="3"/>
    </row>
    <row r="12" spans="1:9" ht="15" x14ac:dyDescent="0.3">
      <c r="A12" s="9" t="s">
        <v>19</v>
      </c>
      <c r="B12" s="3" t="s">
        <v>20</v>
      </c>
      <c r="C12" s="3">
        <v>54</v>
      </c>
      <c r="D12" s="3"/>
    </row>
    <row r="13" spans="1:9" ht="15" x14ac:dyDescent="0.3">
      <c r="A13" s="9" t="s">
        <v>15</v>
      </c>
      <c r="B13" s="3"/>
      <c r="C13" s="3">
        <v>2</v>
      </c>
      <c r="D13" s="3"/>
    </row>
    <row r="14" spans="1:9" ht="15" x14ac:dyDescent="0.3">
      <c r="A14" s="9" t="s">
        <v>16</v>
      </c>
      <c r="B14" s="3" t="s">
        <v>17</v>
      </c>
      <c r="C14" s="3">
        <v>5</v>
      </c>
      <c r="D14" s="3"/>
    </row>
    <row r="15" spans="1:9" x14ac:dyDescent="0.3">
      <c r="A15" s="9" t="s">
        <v>18</v>
      </c>
      <c r="B15" s="3" t="s">
        <v>17</v>
      </c>
      <c r="C15" s="3">
        <v>6</v>
      </c>
      <c r="D15" s="3"/>
    </row>
    <row r="16" spans="1:9" x14ac:dyDescent="0.3">
      <c r="A16" s="9" t="s">
        <v>30</v>
      </c>
      <c r="B16" s="3" t="s">
        <v>31</v>
      </c>
      <c r="C16" s="3">
        <v>15</v>
      </c>
      <c r="D16" s="3"/>
    </row>
    <row r="17" spans="1:4" x14ac:dyDescent="0.3">
      <c r="A17" s="9" t="s">
        <v>32</v>
      </c>
      <c r="B17" s="3" t="s">
        <v>31</v>
      </c>
      <c r="C17" s="3">
        <v>18</v>
      </c>
      <c r="D17" s="3"/>
    </row>
    <row r="18" spans="1:4" x14ac:dyDescent="0.3">
      <c r="A18" s="9" t="s">
        <v>28</v>
      </c>
      <c r="B18" s="3" t="s">
        <v>25</v>
      </c>
      <c r="C18" s="3">
        <v>8</v>
      </c>
      <c r="D18" s="3"/>
    </row>
    <row r="19" spans="1:4" x14ac:dyDescent="0.3">
      <c r="A19" s="9" t="s">
        <v>29</v>
      </c>
      <c r="B19" s="3" t="s">
        <v>25</v>
      </c>
      <c r="C19" s="3">
        <v>12</v>
      </c>
      <c r="D19" s="3"/>
    </row>
    <row r="20" spans="1:4" x14ac:dyDescent="0.3">
      <c r="A20" s="9" t="s">
        <v>27</v>
      </c>
      <c r="B20" s="3" t="s">
        <v>17</v>
      </c>
      <c r="C20" s="3">
        <v>3</v>
      </c>
      <c r="D20" s="3"/>
    </row>
    <row r="21" spans="1:4" x14ac:dyDescent="0.3">
      <c r="A21" s="9" t="s">
        <v>26</v>
      </c>
      <c r="B21" s="3" t="s">
        <v>17</v>
      </c>
      <c r="C21" s="3">
        <v>4</v>
      </c>
      <c r="D21" s="3"/>
    </row>
    <row r="22" spans="1:4" x14ac:dyDescent="0.3">
      <c r="A22" s="9" t="s">
        <v>34</v>
      </c>
      <c r="B22" s="3" t="s">
        <v>17</v>
      </c>
      <c r="C22" s="3">
        <v>34</v>
      </c>
      <c r="D22" s="3"/>
    </row>
    <row r="23" spans="1:4" x14ac:dyDescent="0.3">
      <c r="A23" s="9" t="s">
        <v>37</v>
      </c>
      <c r="B23" s="3" t="s">
        <v>35</v>
      </c>
      <c r="C23" s="3">
        <v>9.84</v>
      </c>
      <c r="D23" s="3"/>
    </row>
    <row r="24" spans="1:4" x14ac:dyDescent="0.3">
      <c r="A24" s="9" t="s">
        <v>38</v>
      </c>
      <c r="B24" s="3" t="s">
        <v>36</v>
      </c>
      <c r="C24" s="3">
        <v>21.32</v>
      </c>
      <c r="D24" s="3"/>
    </row>
    <row r="25" spans="1:4" x14ac:dyDescent="0.3">
      <c r="A25" s="9" t="s">
        <v>39</v>
      </c>
      <c r="B25" s="9"/>
      <c r="C25" s="3">
        <v>0.4</v>
      </c>
      <c r="D25" s="3"/>
    </row>
    <row r="26" spans="1:4" x14ac:dyDescent="0.3">
      <c r="A26" s="9" t="s">
        <v>40</v>
      </c>
      <c r="B26" s="3" t="s">
        <v>17</v>
      </c>
      <c r="C26" s="3">
        <v>17.876000000000001</v>
      </c>
      <c r="D26" s="3"/>
    </row>
    <row r="27" spans="1:4" x14ac:dyDescent="0.3">
      <c r="A27" s="9" t="s">
        <v>41</v>
      </c>
      <c r="B27" s="9"/>
      <c r="C27" s="3">
        <v>0.14299999999999999</v>
      </c>
      <c r="D27" s="3"/>
    </row>
    <row r="28" spans="1:4" x14ac:dyDescent="0.3">
      <c r="A28" s="9" t="s">
        <v>47</v>
      </c>
      <c r="B28" s="3" t="s">
        <v>17</v>
      </c>
      <c r="C28" s="3">
        <v>3.28</v>
      </c>
      <c r="D28" s="3"/>
    </row>
    <row r="29" spans="1:4" x14ac:dyDescent="0.3">
      <c r="A29" s="9" t="s">
        <v>42</v>
      </c>
      <c r="B29" s="3" t="s">
        <v>31</v>
      </c>
      <c r="C29" s="3">
        <v>20</v>
      </c>
      <c r="D29" s="3"/>
    </row>
    <row r="30" spans="1:4" x14ac:dyDescent="0.3">
      <c r="A30" s="9" t="s">
        <v>43</v>
      </c>
      <c r="B30" s="3" t="s">
        <v>44</v>
      </c>
      <c r="C30" s="3">
        <v>120</v>
      </c>
      <c r="D30" s="3"/>
    </row>
    <row r="31" spans="1:4" x14ac:dyDescent="0.3">
      <c r="A31" s="9" t="s">
        <v>45</v>
      </c>
      <c r="B31" s="3" t="s">
        <v>25</v>
      </c>
      <c r="C31" s="3">
        <v>20</v>
      </c>
      <c r="D31" s="3"/>
    </row>
    <row r="32" spans="1:4" x14ac:dyDescent="0.3">
      <c r="A32" s="9" t="s">
        <v>46</v>
      </c>
      <c r="B32" s="3" t="s">
        <v>17</v>
      </c>
      <c r="C32" s="8">
        <v>11.5</v>
      </c>
      <c r="D32" s="3"/>
    </row>
    <row r="33" spans="1:4" x14ac:dyDescent="0.3">
      <c r="A33" s="9" t="s">
        <v>48</v>
      </c>
      <c r="B33" s="3" t="s">
        <v>61</v>
      </c>
      <c r="C33" s="3">
        <v>12.956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D2" sqref="D2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12" sqref="A12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13" sqref="C13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52</v>
      </c>
      <c r="F1">
        <v>4.55</v>
      </c>
    </row>
    <row r="2" spans="1:6" ht="15" x14ac:dyDescent="0.3">
      <c r="A2" s="1" t="s">
        <v>49</v>
      </c>
      <c r="B2" s="1" t="s">
        <v>61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50</v>
      </c>
      <c r="B3" s="1" t="s">
        <v>61</v>
      </c>
      <c r="C3" s="1">
        <v>8.1999999999999993</v>
      </c>
      <c r="D3" s="1"/>
    </row>
    <row r="4" spans="1:6" x14ac:dyDescent="0.3">
      <c r="A4" s="1" t="s">
        <v>67</v>
      </c>
      <c r="B4" s="1" t="s">
        <v>71</v>
      </c>
      <c r="C4" s="1">
        <v>0.3</v>
      </c>
      <c r="D4" s="1" t="s">
        <v>70</v>
      </c>
    </row>
    <row r="5" spans="1:6" x14ac:dyDescent="0.3">
      <c r="A5" s="1" t="s">
        <v>51</v>
      </c>
      <c r="B5" s="1" t="s">
        <v>55</v>
      </c>
      <c r="C5" s="1">
        <v>0.17499999999999999</v>
      </c>
      <c r="D5" s="1" t="s">
        <v>53</v>
      </c>
    </row>
    <row r="6" spans="1:6" x14ac:dyDescent="0.3">
      <c r="A6" s="1" t="s">
        <v>57</v>
      </c>
      <c r="B6" s="1" t="s">
        <v>55</v>
      </c>
      <c r="C6" s="1">
        <v>0.17499999999999999</v>
      </c>
      <c r="D6" s="1" t="s">
        <v>58</v>
      </c>
    </row>
    <row r="7" spans="1:6" x14ac:dyDescent="0.3">
      <c r="A7" s="1" t="s">
        <v>54</v>
      </c>
      <c r="B7" s="1" t="s">
        <v>55</v>
      </c>
      <c r="C7" s="1">
        <v>0.56999999999999995</v>
      </c>
      <c r="D7" s="1" t="s">
        <v>59</v>
      </c>
    </row>
    <row r="8" spans="1:6" x14ac:dyDescent="0.3">
      <c r="A8" s="1" t="s">
        <v>56</v>
      </c>
      <c r="B8" s="1" t="s">
        <v>55</v>
      </c>
      <c r="C8" s="1">
        <v>0.39</v>
      </c>
      <c r="D8" s="1" t="s">
        <v>60</v>
      </c>
    </row>
    <row r="9" spans="1:6" x14ac:dyDescent="0.3">
      <c r="A9" s="1" t="s">
        <v>62</v>
      </c>
      <c r="B9" s="1" t="s">
        <v>17</v>
      </c>
      <c r="C9" s="1">
        <v>14.923999999999999</v>
      </c>
      <c r="D9" s="1" t="s">
        <v>72</v>
      </c>
    </row>
    <row r="10" spans="1:6" x14ac:dyDescent="0.3">
      <c r="A10" s="1" t="s">
        <v>64</v>
      </c>
      <c r="B10" s="1" t="s">
        <v>17</v>
      </c>
      <c r="C10" s="1">
        <f>Return_wall_data_MKS!C10*3.28</f>
        <v>10.036799999999999</v>
      </c>
      <c r="D10" s="1" t="s">
        <v>73</v>
      </c>
    </row>
    <row r="11" spans="1:6" x14ac:dyDescent="0.3">
      <c r="A11" s="1" t="s">
        <v>65</v>
      </c>
      <c r="B11" s="1" t="s">
        <v>17</v>
      </c>
      <c r="C11" s="1">
        <v>4.8639999999999999</v>
      </c>
      <c r="D11" s="1" t="s">
        <v>74</v>
      </c>
    </row>
    <row r="12" spans="1:6" x14ac:dyDescent="0.3">
      <c r="A12" s="1" t="s">
        <v>66</v>
      </c>
      <c r="B12" s="1" t="s">
        <v>17</v>
      </c>
      <c r="C12" s="1">
        <v>4.8639999999999999</v>
      </c>
      <c r="D12" s="1" t="s">
        <v>75</v>
      </c>
    </row>
    <row r="13" spans="1:6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v>-2.5499999999999998</v>
      </c>
      <c r="D2" s="1"/>
    </row>
    <row r="3" spans="1:4" x14ac:dyDescent="0.3">
      <c r="A3" s="1" t="s">
        <v>50</v>
      </c>
      <c r="B3" s="1" t="s">
        <v>61</v>
      </c>
      <c r="C3" s="1">
        <v>2.5</v>
      </c>
      <c r="D3" s="1"/>
    </row>
    <row r="4" spans="1:4" x14ac:dyDescent="0.3">
      <c r="A4" s="1" t="s">
        <v>67</v>
      </c>
      <c r="B4" s="1" t="s">
        <v>71</v>
      </c>
      <c r="C4" s="1">
        <v>0.3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v>0.17499999999999999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v>0.17499999999999999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v>0.56999999999999995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v>0.39</v>
      </c>
      <c r="D8" s="1" t="s">
        <v>60</v>
      </c>
    </row>
    <row r="9" spans="1:4" x14ac:dyDescent="0.3">
      <c r="A9" s="1" t="s">
        <v>62</v>
      </c>
      <c r="B9" s="1" t="s">
        <v>71</v>
      </c>
      <c r="C9" s="1">
        <v>4.55</v>
      </c>
      <c r="D9" s="1" t="s">
        <v>63</v>
      </c>
    </row>
    <row r="10" spans="1:4" x14ac:dyDescent="0.3">
      <c r="A10" s="1" t="s">
        <v>64</v>
      </c>
      <c r="B10" s="1" t="s">
        <v>71</v>
      </c>
      <c r="C10" s="1">
        <v>3.06</v>
      </c>
      <c r="D10" s="1"/>
    </row>
    <row r="11" spans="1:4" x14ac:dyDescent="0.3">
      <c r="A11" s="1" t="s">
        <v>65</v>
      </c>
      <c r="B11" s="1" t="s">
        <v>71</v>
      </c>
      <c r="C11" s="1">
        <v>1.49</v>
      </c>
      <c r="D11" s="1"/>
    </row>
    <row r="12" spans="1:4" x14ac:dyDescent="0.3">
      <c r="A12" s="1" t="s">
        <v>66</v>
      </c>
      <c r="B12" s="1" t="s">
        <v>71</v>
      </c>
      <c r="C12" s="1">
        <v>1.7</v>
      </c>
      <c r="D12" s="1"/>
    </row>
    <row r="13" spans="1:4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6" ht="15" x14ac:dyDescent="0.3">
      <c r="A2" s="1" t="s">
        <v>49</v>
      </c>
      <c r="B2" s="1" t="s">
        <v>61</v>
      </c>
      <c r="C2" s="1">
        <v>-8.3640000000000008</v>
      </c>
      <c r="D2" s="1"/>
    </row>
    <row r="3" spans="1:6" x14ac:dyDescent="0.3">
      <c r="A3" s="1" t="s">
        <v>50</v>
      </c>
      <c r="B3" s="1" t="s">
        <v>61</v>
      </c>
      <c r="C3" s="1">
        <v>12.956</v>
      </c>
      <c r="D3" s="1"/>
    </row>
    <row r="4" spans="1:6" x14ac:dyDescent="0.3">
      <c r="A4" s="1" t="s">
        <v>76</v>
      </c>
      <c r="B4" s="1" t="s">
        <v>17</v>
      </c>
      <c r="C4" s="1">
        <v>1</v>
      </c>
      <c r="D4" s="1" t="s">
        <v>80</v>
      </c>
    </row>
    <row r="5" spans="1:6" x14ac:dyDescent="0.3">
      <c r="A5" s="1" t="s">
        <v>77</v>
      </c>
      <c r="B5" s="1" t="s">
        <v>17</v>
      </c>
      <c r="C5" s="1">
        <v>2.67</v>
      </c>
      <c r="D5" s="1" t="s">
        <v>53</v>
      </c>
      <c r="F5" s="1">
        <v>0.17499999999999999</v>
      </c>
    </row>
    <row r="6" spans="1:6" x14ac:dyDescent="0.3">
      <c r="A6" s="1" t="s">
        <v>78</v>
      </c>
      <c r="B6" s="1" t="s">
        <v>17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79</v>
      </c>
      <c r="B7" s="1" t="s">
        <v>17</v>
      </c>
      <c r="C7" s="1">
        <v>39.36</v>
      </c>
      <c r="D7" s="1" t="s">
        <v>82</v>
      </c>
      <c r="F7" s="1">
        <v>0.56999999999999995</v>
      </c>
    </row>
    <row r="8" spans="1:6" x14ac:dyDescent="0.3">
      <c r="A8" s="1" t="s">
        <v>62</v>
      </c>
      <c r="B8" s="1" t="s">
        <v>17</v>
      </c>
      <c r="C8" s="1">
        <v>14.923999999999999</v>
      </c>
      <c r="D8" s="1" t="s">
        <v>83</v>
      </c>
      <c r="F8" s="1">
        <v>0.39</v>
      </c>
    </row>
    <row r="9" spans="1:6" x14ac:dyDescent="0.3">
      <c r="A9" s="1" t="s">
        <v>64</v>
      </c>
      <c r="B9" s="1" t="s">
        <v>17</v>
      </c>
      <c r="C9" s="1">
        <f>Return_wall_data_MKS!C10*3.28</f>
        <v>10.036799999999999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Return_wall_data_MKS!C11*3.28</f>
        <v>4.8872</v>
      </c>
      <c r="D10" s="1" t="s">
        <v>84</v>
      </c>
    </row>
    <row r="11" spans="1:6" x14ac:dyDescent="0.3">
      <c r="A11" s="1" t="s">
        <v>66</v>
      </c>
      <c r="B11" s="1" t="s">
        <v>17</v>
      </c>
      <c r="C11" s="1">
        <f>Return_wall_data_MKS!C12*3.28</f>
        <v>5.5759999999999996</v>
      </c>
      <c r="D11" s="1" t="s">
        <v>75</v>
      </c>
    </row>
    <row r="12" spans="1:6" x14ac:dyDescent="0.3">
      <c r="A12" s="1" t="s">
        <v>68</v>
      </c>
      <c r="B12" s="1" t="s">
        <v>55</v>
      </c>
      <c r="C12" s="1">
        <v>0.33</v>
      </c>
      <c r="D12" s="1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activeCell="F11" sqref="F11"/>
    </sheetView>
  </sheetViews>
  <sheetFormatPr defaultRowHeight="14.4" x14ac:dyDescent="0.3"/>
  <cols>
    <col min="1" max="1" width="42.109375" customWidth="1"/>
    <col min="4" max="4" width="29.6640625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4" t="s">
        <v>52</v>
      </c>
    </row>
    <row r="2" spans="1:4" x14ac:dyDescent="0.3">
      <c r="A2" s="3" t="s">
        <v>10</v>
      </c>
      <c r="B2" s="3" t="s">
        <v>6</v>
      </c>
      <c r="C2" s="3">
        <v>18.04</v>
      </c>
      <c r="D2" s="9"/>
    </row>
    <row r="3" spans="1:4" x14ac:dyDescent="0.3">
      <c r="A3" s="3" t="s">
        <v>14</v>
      </c>
      <c r="B3" s="3" t="s">
        <v>6</v>
      </c>
      <c r="C3" s="3">
        <v>-4.92</v>
      </c>
      <c r="D3" s="9"/>
    </row>
    <row r="4" spans="1:4" x14ac:dyDescent="0.3">
      <c r="A4" s="3" t="s">
        <v>110</v>
      </c>
      <c r="B4" s="3" t="s">
        <v>6</v>
      </c>
      <c r="C4" s="3">
        <v>-4</v>
      </c>
      <c r="D4" s="9"/>
    </row>
    <row r="5" spans="1:4" x14ac:dyDescent="0.3">
      <c r="A5" s="3" t="s">
        <v>139</v>
      </c>
      <c r="B5" s="3" t="s">
        <v>6</v>
      </c>
      <c r="C5" s="3">
        <f>C3+C4</f>
        <v>-8.92</v>
      </c>
      <c r="D5" s="9"/>
    </row>
    <row r="6" spans="1:4" x14ac:dyDescent="0.3">
      <c r="A6" s="3" t="s">
        <v>140</v>
      </c>
      <c r="B6" s="3" t="s">
        <v>6</v>
      </c>
      <c r="C6" s="3">
        <f>C2-C5</f>
        <v>26.96</v>
      </c>
      <c r="D6" s="9"/>
    </row>
    <row r="7" spans="1:4" x14ac:dyDescent="0.3">
      <c r="A7" s="3" t="s">
        <v>143</v>
      </c>
      <c r="B7" s="3" t="s">
        <v>44</v>
      </c>
      <c r="C7" s="3">
        <v>120</v>
      </c>
      <c r="D7" s="9"/>
    </row>
    <row r="8" spans="1:4" x14ac:dyDescent="0.3">
      <c r="A8" s="4" t="s">
        <v>141</v>
      </c>
      <c r="B8" s="3" t="s">
        <v>142</v>
      </c>
      <c r="C8" s="3">
        <f>C6*C7</f>
        <v>3235.2000000000003</v>
      </c>
      <c r="D8" s="9"/>
    </row>
    <row r="9" spans="1:4" x14ac:dyDescent="0.3">
      <c r="A9" s="4" t="s">
        <v>144</v>
      </c>
      <c r="B9" s="4" t="s">
        <v>145</v>
      </c>
      <c r="C9" s="3">
        <v>20.888999999999999</v>
      </c>
      <c r="D9" s="9"/>
    </row>
    <row r="10" spans="1:4" x14ac:dyDescent="0.3">
      <c r="A10" s="4" t="s">
        <v>146</v>
      </c>
      <c r="B10" s="3" t="s">
        <v>152</v>
      </c>
      <c r="C10" s="3">
        <f>C8/C9</f>
        <v>154.87577193738332</v>
      </c>
      <c r="D10" s="9"/>
    </row>
    <row r="11" spans="1:4" x14ac:dyDescent="0.3">
      <c r="A11" s="4" t="s">
        <v>147</v>
      </c>
      <c r="B11" s="3" t="s">
        <v>145</v>
      </c>
      <c r="C11" s="3">
        <v>9.8000000000000007</v>
      </c>
      <c r="D11" s="9"/>
    </row>
    <row r="12" spans="1:4" x14ac:dyDescent="0.3">
      <c r="A12" s="4" t="s">
        <v>153</v>
      </c>
      <c r="B12" s="3"/>
      <c r="C12" s="3">
        <f>C10/C11</f>
        <v>15.803650197692175</v>
      </c>
      <c r="D12" s="9"/>
    </row>
    <row r="13" spans="1:4" x14ac:dyDescent="0.3">
      <c r="A13" s="4" t="s">
        <v>154</v>
      </c>
      <c r="B13" s="3"/>
      <c r="C13" s="3">
        <v>15</v>
      </c>
      <c r="D13" s="3" t="s">
        <v>155</v>
      </c>
    </row>
    <row r="14" spans="1:4" x14ac:dyDescent="0.3">
      <c r="A14" s="4" t="s">
        <v>148</v>
      </c>
      <c r="B14" s="3" t="s">
        <v>115</v>
      </c>
      <c r="C14" s="4">
        <v>-12.17</v>
      </c>
      <c r="D14" s="9"/>
    </row>
    <row r="15" spans="1:4" x14ac:dyDescent="0.3">
      <c r="A15" s="4" t="s">
        <v>149</v>
      </c>
      <c r="B15" s="3" t="s">
        <v>115</v>
      </c>
      <c r="C15" s="4">
        <v>-3.7749999999999999</v>
      </c>
      <c r="D15" s="9"/>
    </row>
    <row r="16" spans="1:4" x14ac:dyDescent="0.3">
      <c r="A16" s="4" t="s">
        <v>150</v>
      </c>
      <c r="B16" s="3" t="s">
        <v>106</v>
      </c>
      <c r="C16" s="3">
        <f>C15-C14</f>
        <v>8.3949999999999996</v>
      </c>
      <c r="D16" s="9"/>
    </row>
    <row r="17" spans="1:4" x14ac:dyDescent="0.3">
      <c r="A17" s="4" t="s">
        <v>151</v>
      </c>
      <c r="B17" s="4" t="s">
        <v>106</v>
      </c>
      <c r="C17" s="4">
        <v>8.5</v>
      </c>
      <c r="D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Foundation_Pressure_Calcualtion</vt:lpstr>
      <vt:lpstr>Structural_Design_Parameter</vt:lpstr>
      <vt:lpstr>Flexure_Design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2023-01-10T21:55:29Z</dcterms:modified>
</cp:coreProperties>
</file>