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ign-8\Designs_All2\AE Sakib\Satkhira DIV-II\2022-23\Regulator\Khejurdangi\Design Calculation\"/>
    </mc:Choice>
  </mc:AlternateContent>
  <bookViews>
    <workbookView xWindow="0" yWindow="0" windowWidth="20496" windowHeight="8136" tabRatio="637" firstSheet="6" activeTab="10"/>
  </bookViews>
  <sheets>
    <sheet name="Лист1" sheetId="1" r:id="rId1"/>
    <sheet name="Sheet1" sheetId="2" r:id="rId2"/>
    <sheet name="Basic_Parameter" sheetId="3" r:id="rId3"/>
    <sheet name="Basin Input" sheetId="4" r:id="rId4"/>
    <sheet name="structure_name" sheetId="5" r:id="rId5"/>
    <sheet name="Return_wall_data" sheetId="6" r:id="rId6"/>
    <sheet name="Return_wall_data_MKS" sheetId="7" r:id="rId7"/>
    <sheet name="Counter_Fort" sheetId="15" r:id="rId8"/>
    <sheet name="Wing_Wall_Data" sheetId="8" r:id="rId9"/>
    <sheet name="Foundation_Pressure_Calcualtion" sheetId="9" r:id="rId10"/>
    <sheet name="granualr_column_settlement" sheetId="16" r:id="rId11"/>
    <sheet name="Structural_Design_Parameter" sheetId="10" r:id="rId12"/>
    <sheet name="Flexure_Design" sheetId="11" r:id="rId13"/>
    <sheet name="Regulator_plan" sheetId="12" r:id="rId14"/>
    <sheet name="reinforcement_data" sheetId="13" r:id="rId15"/>
    <sheet name="reinforcement_design_result" sheetId="14" r:id="rId16"/>
  </sheets>
  <definedNames>
    <definedName name="_xlnm.Print_Area" localSheetId="13">Regulator_plan!$A$1:$E$27</definedName>
  </definedNames>
  <calcPr calcId="162913"/>
</workbook>
</file>

<file path=xl/calcChain.xml><?xml version="1.0" encoding="utf-8"?>
<calcChain xmlns="http://schemas.openxmlformats.org/spreadsheetml/2006/main">
  <c r="D21" i="16" l="1"/>
  <c r="D20" i="16"/>
  <c r="R5" i="11" l="1"/>
  <c r="S5" i="11" s="1"/>
  <c r="T5" i="11" s="1"/>
  <c r="U5" i="11" s="1"/>
  <c r="Q5" i="11"/>
  <c r="J5" i="11"/>
  <c r="R4" i="11"/>
  <c r="S4" i="11" s="1"/>
  <c r="T4" i="11" s="1"/>
  <c r="U4" i="11" s="1"/>
  <c r="Q4" i="11"/>
  <c r="J4" i="11"/>
  <c r="R3" i="11"/>
  <c r="S3" i="11" s="1"/>
  <c r="T3" i="11" s="1"/>
  <c r="U3" i="11" s="1"/>
  <c r="Q3" i="11"/>
  <c r="J3" i="11"/>
  <c r="R2" i="11"/>
  <c r="S2" i="11" s="1"/>
  <c r="T2" i="11" s="1"/>
  <c r="U2" i="11" s="1"/>
  <c r="O2" i="11"/>
  <c r="P2" i="11" s="1"/>
  <c r="Q2" i="11" s="1"/>
  <c r="J2" i="11"/>
  <c r="C13" i="10"/>
  <c r="C16" i="10" s="1"/>
  <c r="C18" i="10" s="1"/>
  <c r="C19" i="10" s="1"/>
  <c r="C12" i="10"/>
  <c r="C17" i="10" s="1"/>
  <c r="C11" i="10"/>
  <c r="C8" i="10"/>
  <c r="C7" i="10"/>
  <c r="C6" i="10"/>
  <c r="C5" i="10"/>
  <c r="C14" i="10" s="1"/>
  <c r="C16" i="9"/>
  <c r="C6" i="9"/>
  <c r="C8" i="9" s="1"/>
  <c r="C10" i="9" s="1"/>
  <c r="C12" i="9" s="1"/>
  <c r="C5" i="9"/>
  <c r="C11" i="8"/>
  <c r="C9" i="8"/>
  <c r="F2" i="6"/>
  <c r="D5" i="3"/>
  <c r="C20" i="10" l="1"/>
  <c r="C9" i="10"/>
</calcChain>
</file>

<file path=xl/sharedStrings.xml><?xml version="1.0" encoding="utf-8"?>
<sst xmlns="http://schemas.openxmlformats.org/spreadsheetml/2006/main" count="1012" uniqueCount="344">
  <si>
    <t>parameters</t>
  </si>
  <si>
    <t>unit</t>
  </si>
  <si>
    <t>values</t>
  </si>
  <si>
    <t>Basin Area</t>
  </si>
  <si>
    <t>sq mile</t>
  </si>
  <si>
    <t>Avg_GL</t>
  </si>
  <si>
    <t>feet-PWD</t>
  </si>
  <si>
    <t>Highest Water Level ,RS</t>
  </si>
  <si>
    <t>Lowest Water Level,RS</t>
  </si>
  <si>
    <t>Moonsoon Lowest Water Level</t>
  </si>
  <si>
    <t>Embankment Crest Level</t>
  </si>
  <si>
    <t>Embankment Top Width</t>
  </si>
  <si>
    <t>C/S Slope (1:N)</t>
  </si>
  <si>
    <t>R/S Slope</t>
  </si>
  <si>
    <t>Invert Level</t>
  </si>
  <si>
    <t>Discharge/sq mile</t>
  </si>
  <si>
    <t>cfs/sqmile</t>
  </si>
  <si>
    <t>No Vent</t>
  </si>
  <si>
    <t>Vent Width</t>
  </si>
  <si>
    <t>feet</t>
  </si>
  <si>
    <t>Vent Height</t>
  </si>
  <si>
    <t>Pier_width</t>
  </si>
  <si>
    <t>inch</t>
  </si>
  <si>
    <t>Abutment_width</t>
  </si>
  <si>
    <t>flare_Angle_min</t>
  </si>
  <si>
    <t>degree</t>
  </si>
  <si>
    <t>flare_Angle_max</t>
  </si>
  <si>
    <t>glacis_drop_min</t>
  </si>
  <si>
    <t>glacis_drop_max</t>
  </si>
  <si>
    <t>Barrel Length</t>
  </si>
  <si>
    <t>cutoff_depth_min</t>
  </si>
  <si>
    <t>min</t>
  </si>
  <si>
    <t>cutoff_depth_max</t>
  </si>
  <si>
    <t>max</t>
  </si>
  <si>
    <t>Laycey's Silt Factor</t>
  </si>
  <si>
    <t>maximum head difference</t>
  </si>
  <si>
    <t>Allowable Exit Gradient</t>
  </si>
  <si>
    <t>maximum_floor_thickness</t>
  </si>
  <si>
    <t>Top_slab_thickness</t>
  </si>
  <si>
    <t>unit weight of fill soil</t>
  </si>
  <si>
    <t>pcf</t>
  </si>
  <si>
    <t>friction Angle of fill soil</t>
  </si>
  <si>
    <t>surcharge height</t>
  </si>
  <si>
    <t>return wall level</t>
  </si>
  <si>
    <t>feet-pwd</t>
  </si>
  <si>
    <t>Q</t>
  </si>
  <si>
    <t>Bc</t>
  </si>
  <si>
    <t>Flare_Angle</t>
  </si>
  <si>
    <t>glacis_drop</t>
  </si>
  <si>
    <t>structure_name</t>
  </si>
  <si>
    <t>Khejurdangi_3V_DFR</t>
  </si>
  <si>
    <t>Remarks</t>
  </si>
  <si>
    <t>Top of Appron</t>
  </si>
  <si>
    <t>Top of Return Wall</t>
  </si>
  <si>
    <t>Ttop</t>
  </si>
  <si>
    <t>m</t>
  </si>
  <si>
    <t xml:space="preserve">Stem Top thickness </t>
  </si>
  <si>
    <t>Tbot</t>
  </si>
  <si>
    <t>dimensionless</t>
  </si>
  <si>
    <t>Bottom Thickness of Stem as fraction of Height</t>
  </si>
  <si>
    <t>Tfoot</t>
  </si>
  <si>
    <t>Thikness of Footing  as fraction of Height</t>
  </si>
  <si>
    <t>Lheel</t>
  </si>
  <si>
    <t>Length of Heel as fraction of Height</t>
  </si>
  <si>
    <t>Ltoe</t>
  </si>
  <si>
    <t>Length of Toe as fraction of Height</t>
  </si>
  <si>
    <t>h</t>
  </si>
  <si>
    <t>Height of Return Wall  above apron</t>
  </si>
  <si>
    <t>h1</t>
  </si>
  <si>
    <t>Distance of WL from Top outside</t>
  </si>
  <si>
    <t>h2</t>
  </si>
  <si>
    <t>Depth of Appron Below WL</t>
  </si>
  <si>
    <t>h3</t>
  </si>
  <si>
    <t>Depth of Water Above Appron</t>
  </si>
  <si>
    <t>ca</t>
  </si>
  <si>
    <t>coeficient of Active Earth Presure</t>
  </si>
  <si>
    <t xml:space="preserve">Height of Return Wall </t>
  </si>
  <si>
    <t>t1</t>
  </si>
  <si>
    <t>thickness of wingwall at top</t>
  </si>
  <si>
    <t>t2</t>
  </si>
  <si>
    <t>t5</t>
  </si>
  <si>
    <t>thickness of Appron</t>
  </si>
  <si>
    <t>B</t>
  </si>
  <si>
    <t>Wingwall Bottom Width</t>
  </si>
  <si>
    <t>Height of wingwall above apron</t>
  </si>
  <si>
    <t>Depth of Appron Below WL i.e. h1 i.e h=h1+h2</t>
  </si>
  <si>
    <t>Glacis Drop</t>
  </si>
  <si>
    <t>Glacis Level</t>
  </si>
  <si>
    <t>Maximum Probable Soil Height</t>
  </si>
  <si>
    <t>Unit Weight of Soil</t>
  </si>
  <si>
    <t>Maximum Probable Soil Pressure</t>
  </si>
  <si>
    <t>psf</t>
  </si>
  <si>
    <t>kpa to psf</t>
  </si>
  <si>
    <t>unit less</t>
  </si>
  <si>
    <t>Maximum Probable Soil Pressure in Kpa</t>
  </si>
  <si>
    <t>Kpa</t>
  </si>
  <si>
    <t>kpa to t/sqm</t>
  </si>
  <si>
    <t>Maximum Probable Soil Pressure (t/sqm)</t>
  </si>
  <si>
    <t>Fine Sand and Clay Safe Bearing Capacity(t/sqm)</t>
  </si>
  <si>
    <t>page 6-45 CIDA  1993 volume2</t>
  </si>
  <si>
    <t>Elevation at Which Silt and Fine Sand Found</t>
  </si>
  <si>
    <t>m-PWD</t>
  </si>
  <si>
    <t>Top of Sand Pile</t>
  </si>
  <si>
    <t>Length of Sand Pile</t>
  </si>
  <si>
    <t>meter</t>
  </si>
  <si>
    <t>After Rounding</t>
  </si>
  <si>
    <t>Material Properties:</t>
  </si>
  <si>
    <t>f'c</t>
  </si>
  <si>
    <t>Mpa</t>
  </si>
  <si>
    <t>concete compressive strength Mks</t>
  </si>
  <si>
    <t>Mpa to psi</t>
  </si>
  <si>
    <t>unitless</t>
  </si>
  <si>
    <t>psi</t>
  </si>
  <si>
    <t>fc</t>
  </si>
  <si>
    <t>allowable compress stress in concrete</t>
  </si>
  <si>
    <t>Vc</t>
  </si>
  <si>
    <t>concrete allowable stress in shear without web reinforcement</t>
  </si>
  <si>
    <t>concrete allowable stress in shear  web reinforcement</t>
  </si>
  <si>
    <t>allowable punching shear stress</t>
  </si>
  <si>
    <t>fy</t>
  </si>
  <si>
    <t>steel yield stress</t>
  </si>
  <si>
    <t>fs</t>
  </si>
  <si>
    <t>allowable stress in reinforcing steel</t>
  </si>
  <si>
    <t>Es</t>
  </si>
  <si>
    <t>Modulus of Elasticity  of Reinforcing Steel</t>
  </si>
  <si>
    <t>Ec</t>
  </si>
  <si>
    <t>Modulus of Elasticity  of Concrete</t>
  </si>
  <si>
    <t>Design Constants:</t>
  </si>
  <si>
    <t>n</t>
  </si>
  <si>
    <t>modular ratio</t>
  </si>
  <si>
    <t>r</t>
  </si>
  <si>
    <t>allowable stress ratio</t>
  </si>
  <si>
    <t>k</t>
  </si>
  <si>
    <t>j</t>
  </si>
  <si>
    <t>R</t>
  </si>
  <si>
    <t>Member Name</t>
  </si>
  <si>
    <t>Moment Designation</t>
  </si>
  <si>
    <t>Design Moment(Kip-feet/feet)</t>
  </si>
  <si>
    <t>Design Shear Force (Kip)</t>
  </si>
  <si>
    <t>Design Axial Force (Kip)</t>
  </si>
  <si>
    <t>b(inch)</t>
  </si>
  <si>
    <t>t_provided</t>
  </si>
  <si>
    <t>cc</t>
  </si>
  <si>
    <t>bar_dia(mm)</t>
  </si>
  <si>
    <t>bar_area</t>
  </si>
  <si>
    <t>R(ksi)</t>
  </si>
  <si>
    <t>fs(ksi)</t>
  </si>
  <si>
    <t>allowable shear force(psi)</t>
  </si>
  <si>
    <t>dreq</t>
  </si>
  <si>
    <t>treq</t>
  </si>
  <si>
    <t>check_thickness</t>
  </si>
  <si>
    <t>d_provided</t>
  </si>
  <si>
    <t>As_req(sqinch/feet)</t>
  </si>
  <si>
    <t>no</t>
  </si>
  <si>
    <t>spacings</t>
  </si>
  <si>
    <t>Top Slab</t>
  </si>
  <si>
    <t>+ Moment(Bottom Tension)</t>
  </si>
  <si>
    <t>12</t>
  </si>
  <si>
    <t>20</t>
  </si>
  <si>
    <t>3</t>
  </si>
  <si>
    <t>(-) Moment Top Tension</t>
  </si>
  <si>
    <t>Abutment</t>
  </si>
  <si>
    <t>EL1</t>
  </si>
  <si>
    <t>m-pwd</t>
  </si>
  <si>
    <t>C/S Glacis Level</t>
  </si>
  <si>
    <t>EL2</t>
  </si>
  <si>
    <t>EL3</t>
  </si>
  <si>
    <t>R/S Glacis Level</t>
  </si>
  <si>
    <t>EL4</t>
  </si>
  <si>
    <t>Existing Ground Level</t>
  </si>
  <si>
    <t>EL5</t>
  </si>
  <si>
    <t>Embankment Creslevel</t>
  </si>
  <si>
    <t>EL6</t>
  </si>
  <si>
    <t>Design Water Level</t>
  </si>
  <si>
    <t>EL7</t>
  </si>
  <si>
    <t>Avg Canal Banklevel</t>
  </si>
  <si>
    <t>Vno</t>
  </si>
  <si>
    <t>none</t>
  </si>
  <si>
    <t>Number of Vent</t>
  </si>
  <si>
    <t>Vw</t>
  </si>
  <si>
    <t>Vh</t>
  </si>
  <si>
    <t>Wa</t>
  </si>
  <si>
    <t>width of Abutment at Appron Level</t>
  </si>
  <si>
    <t>Wp</t>
  </si>
  <si>
    <t>width of Pier at Appron Level</t>
  </si>
  <si>
    <t>Wepa</t>
  </si>
  <si>
    <t xml:space="preserve">width of Extended Part : Abutment </t>
  </si>
  <si>
    <t>Wepp</t>
  </si>
  <si>
    <t>width of Extended Part:  Pier</t>
  </si>
  <si>
    <t>Ecw</t>
  </si>
  <si>
    <t>Embankment Crest Width</t>
  </si>
  <si>
    <t>Ecss</t>
  </si>
  <si>
    <t>CS slope of the embankment</t>
  </si>
  <si>
    <t>Erss</t>
  </si>
  <si>
    <t>R/S  Slope of the Embankment</t>
  </si>
  <si>
    <t>Lext</t>
  </si>
  <si>
    <t>Length of Extended Part</t>
  </si>
  <si>
    <t>Gd</t>
  </si>
  <si>
    <t>Lb</t>
  </si>
  <si>
    <t>Length of Stilling Basin</t>
  </si>
  <si>
    <t>Theta</t>
  </si>
  <si>
    <t>Flare Angle</t>
  </si>
  <si>
    <t>D1</t>
  </si>
  <si>
    <t>incoming flow depth in Stiiling Basin</t>
  </si>
  <si>
    <t>D2</t>
  </si>
  <si>
    <t>conjugate depth after hydraulic jump</t>
  </si>
  <si>
    <t>Fr1</t>
  </si>
  <si>
    <t>Incoming flow froude numer in Stiiling Basin</t>
  </si>
  <si>
    <t>Tw</t>
  </si>
  <si>
    <t>Wing wall thickness at Appron Level</t>
  </si>
  <si>
    <t>Tr</t>
  </si>
  <si>
    <t>Return Wall thickness at Appron Level</t>
  </si>
  <si>
    <t>ComponentName</t>
  </si>
  <si>
    <t>Initial</t>
  </si>
  <si>
    <t>Reinforcement_code</t>
  </si>
  <si>
    <t>Reinforcement_Type</t>
  </si>
  <si>
    <t>P</t>
  </si>
  <si>
    <t>M</t>
  </si>
  <si>
    <t>V</t>
  </si>
  <si>
    <t>fprime_c</t>
  </si>
  <si>
    <t>b</t>
  </si>
  <si>
    <t>t_initial</t>
  </si>
  <si>
    <t>deduction</t>
  </si>
  <si>
    <t>bar_designation</t>
  </si>
  <si>
    <t>Operating_Deck_Slab</t>
  </si>
  <si>
    <t>ODS</t>
  </si>
  <si>
    <t>ODS-R1</t>
  </si>
  <si>
    <t>T</t>
  </si>
  <si>
    <t>d10</t>
  </si>
  <si>
    <t>ODS-R2</t>
  </si>
  <si>
    <t>ODS-R3</t>
  </si>
  <si>
    <t>ODS-R4</t>
  </si>
  <si>
    <t>Head_Wall</t>
  </si>
  <si>
    <t>HW</t>
  </si>
  <si>
    <t>HW-R1</t>
  </si>
  <si>
    <t>HW-R2</t>
  </si>
  <si>
    <t>HW-R3</t>
  </si>
  <si>
    <t>HW-R4</t>
  </si>
  <si>
    <t>Extended_Portion_Abutment</t>
  </si>
  <si>
    <t>EXPA</t>
  </si>
  <si>
    <t>EXPA-R1</t>
  </si>
  <si>
    <t>EXPA-R2</t>
  </si>
  <si>
    <t>EXPA-R3</t>
  </si>
  <si>
    <t>EXPA-R4</t>
  </si>
  <si>
    <t>Extended_Portion_Pier</t>
  </si>
  <si>
    <t>EXPP</t>
  </si>
  <si>
    <t>EXPP-R1</t>
  </si>
  <si>
    <t>EXPP-R2</t>
  </si>
  <si>
    <t>EXPP-R3</t>
  </si>
  <si>
    <t>EXPP-R4</t>
  </si>
  <si>
    <t>Barrel</t>
  </si>
  <si>
    <t>BRL</t>
  </si>
  <si>
    <t>BRL-R1</t>
  </si>
  <si>
    <t>d16</t>
  </si>
  <si>
    <t>BRL-R2</t>
  </si>
  <si>
    <t>BRL-R3</t>
  </si>
  <si>
    <t>BRL-R4</t>
  </si>
  <si>
    <t>BRL-R5</t>
  </si>
  <si>
    <t>BRL-R6</t>
  </si>
  <si>
    <t>BRL-R7</t>
  </si>
  <si>
    <t>Wingwall_Appron</t>
  </si>
  <si>
    <t>UWA</t>
  </si>
  <si>
    <t>UWA-R1</t>
  </si>
  <si>
    <t>UWA-R2</t>
  </si>
  <si>
    <t>UWA-R3</t>
  </si>
  <si>
    <t>UWA-R4</t>
  </si>
  <si>
    <t>UWA-R5</t>
  </si>
  <si>
    <t>UWA-R6</t>
  </si>
  <si>
    <t>UWA-R7</t>
  </si>
  <si>
    <t>Return Wall</t>
  </si>
  <si>
    <t>RWA</t>
  </si>
  <si>
    <t>RWA-R1</t>
  </si>
  <si>
    <t>RWA-R2</t>
  </si>
  <si>
    <t>RWA-R3</t>
  </si>
  <si>
    <t>RWA-R4</t>
  </si>
  <si>
    <t>RWA-R5</t>
  </si>
  <si>
    <t>RWA-R6</t>
  </si>
  <si>
    <t>RWA-R7</t>
  </si>
  <si>
    <t>t_design_inch</t>
  </si>
  <si>
    <t>t_design_metric</t>
  </si>
  <si>
    <t>As_no</t>
  </si>
  <si>
    <t>As_no_text</t>
  </si>
  <si>
    <t>Aprovided(in^2)</t>
  </si>
  <si>
    <t>spacings(inch)</t>
  </si>
  <si>
    <t>Reabar_spacings_inch</t>
  </si>
  <si>
    <t>spacinings(mm)</t>
  </si>
  <si>
    <t>Rebar_txt_metric</t>
  </si>
  <si>
    <t>2 No d10</t>
  </si>
  <si>
    <t>d10 @ 3.5 inch c/c</t>
  </si>
  <si>
    <t>d10 @ 85.0 mm c/c</t>
  </si>
  <si>
    <t>3 No d10</t>
  </si>
  <si>
    <t>4 No d10</t>
  </si>
  <si>
    <t>2 No d16</t>
  </si>
  <si>
    <t>d16 @ 9.0 inch c/c</t>
  </si>
  <si>
    <t>d16 @ 225.0 mm c/c</t>
  </si>
  <si>
    <t>d16 @ 10.0 inch c/c</t>
  </si>
  <si>
    <t>d16 @ 250.0 mm c/c</t>
  </si>
  <si>
    <t>Top of Wing Wall</t>
  </si>
  <si>
    <t>Height of Counterfort</t>
  </si>
  <si>
    <t>Spacings of Counter Fort as Fraction of Height</t>
  </si>
  <si>
    <t>CF_s</t>
  </si>
  <si>
    <t>CF_w</t>
  </si>
  <si>
    <t>Width of Counter Fort as Fraction of Height</t>
  </si>
  <si>
    <t>SBC</t>
  </si>
  <si>
    <t>kpa</t>
  </si>
  <si>
    <t>Safe Bearing Capacity of Soil</t>
  </si>
  <si>
    <t>Young's modulus for Soil</t>
  </si>
  <si>
    <t>neu_s</t>
  </si>
  <si>
    <t>poisson's ratio of soil</t>
  </si>
  <si>
    <t>gamma_sub_s</t>
  </si>
  <si>
    <t>kn/cum</t>
  </si>
  <si>
    <t>del_sigma_sub_z</t>
  </si>
  <si>
    <t>thickness of clay layer</t>
  </si>
  <si>
    <t>additional effective stress due to structure</t>
  </si>
  <si>
    <t>unit weight of clay soil layer</t>
  </si>
  <si>
    <t>a_s</t>
  </si>
  <si>
    <t>area replacement ratio</t>
  </si>
  <si>
    <t>Young's modulus for grannular column</t>
  </si>
  <si>
    <t>gamma_sub_d</t>
  </si>
  <si>
    <t>Dry unit weight of stone column</t>
  </si>
  <si>
    <t>G_s</t>
  </si>
  <si>
    <t>P_200</t>
  </si>
  <si>
    <t>percent</t>
  </si>
  <si>
    <t>D10</t>
  </si>
  <si>
    <t>mm</t>
  </si>
  <si>
    <t>Specific Gravity of Grannular Column</t>
  </si>
  <si>
    <t>k_sub_v</t>
  </si>
  <si>
    <t>k_sub_r</t>
  </si>
  <si>
    <t>coeffeicient of permeability in vertical direction</t>
  </si>
  <si>
    <t>coeffeicient of permeability in radial direction</t>
  </si>
  <si>
    <t>m/sec</t>
  </si>
  <si>
    <t>d_sub_e</t>
  </si>
  <si>
    <t>Equivalent Diameter of Unit Cell</t>
  </si>
  <si>
    <t>d_sub_c</t>
  </si>
  <si>
    <t>diameter of grannular column</t>
  </si>
  <si>
    <t>Percent of Clay Particle in grannular column</t>
  </si>
  <si>
    <t>Sieve size in mm for which 10% material is finer in grannular column</t>
  </si>
  <si>
    <t>interval</t>
  </si>
  <si>
    <t>Finishing year for settlement calcualtion</t>
  </si>
  <si>
    <t>Settlement Calcualtion Interval</t>
  </si>
  <si>
    <t>year</t>
  </si>
  <si>
    <t>days</t>
  </si>
  <si>
    <t>start</t>
  </si>
  <si>
    <t>starting day of settlement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</si>
</sst>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1" xfId="0" applyNumberFormat="1" applyBorder="1"/>
    <xf numFmtId="4" fontId="0" fillId="0" borderId="0" xfId="0" applyNumberFormat="1"/>
    <xf numFmtId="2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4" fontId="0" fillId="3" borderId="1" xfId="0" applyNumberFormat="1" applyFill="1" applyBorder="1" applyAlignment="1">
      <alignment horizontal="center"/>
    </xf>
    <xf numFmtId="0" fontId="0" fillId="0" borderId="0" xfId="0" applyAlignment="1"/>
    <xf numFmtId="0" fontId="0" fillId="0" borderId="1" xfId="0" applyBorder="1" applyAlignment="1"/>
    <xf numFmtId="0" fontId="0" fillId="3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="145" zoomScaleNormal="145" workbookViewId="0">
      <selection sqref="A1:D17"/>
    </sheetView>
  </sheetViews>
  <sheetFormatPr defaultRowHeight="14.4" x14ac:dyDescent="0.3"/>
  <cols>
    <col min="1" max="1" width="42.109375" style="2" customWidth="1"/>
    <col min="4" max="4" width="29.6640625" style="2" customWidth="1"/>
  </cols>
  <sheetData>
    <row r="1" spans="1:4" x14ac:dyDescent="0.3">
      <c r="A1" s="3" t="s">
        <v>0</v>
      </c>
      <c r="B1" s="3" t="s">
        <v>1</v>
      </c>
      <c r="C1" s="3" t="s">
        <v>2</v>
      </c>
      <c r="D1" s="3" t="s">
        <v>51</v>
      </c>
    </row>
    <row r="2" spans="1:4" x14ac:dyDescent="0.3">
      <c r="A2" s="3" t="s">
        <v>10</v>
      </c>
      <c r="B2" s="3" t="s">
        <v>6</v>
      </c>
      <c r="C2" s="3">
        <v>18.04</v>
      </c>
      <c r="D2" s="11"/>
    </row>
    <row r="3" spans="1:4" x14ac:dyDescent="0.3">
      <c r="A3" s="3" t="s">
        <v>14</v>
      </c>
      <c r="B3" s="3" t="s">
        <v>6</v>
      </c>
      <c r="C3" s="3">
        <v>-4.92</v>
      </c>
      <c r="D3" s="11"/>
    </row>
    <row r="4" spans="1:4" x14ac:dyDescent="0.3">
      <c r="A4" s="3" t="s">
        <v>86</v>
      </c>
      <c r="B4" s="3" t="s">
        <v>6</v>
      </c>
      <c r="C4" s="3">
        <v>-4</v>
      </c>
      <c r="D4" s="11"/>
    </row>
    <row r="5" spans="1:4" x14ac:dyDescent="0.3">
      <c r="A5" s="3" t="s">
        <v>87</v>
      </c>
      <c r="B5" s="3" t="s">
        <v>6</v>
      </c>
      <c r="C5" s="3">
        <f>C3+C4</f>
        <v>-8.92</v>
      </c>
      <c r="D5" s="11"/>
    </row>
    <row r="6" spans="1:4" x14ac:dyDescent="0.3">
      <c r="A6" s="3" t="s">
        <v>88</v>
      </c>
      <c r="B6" s="3" t="s">
        <v>6</v>
      </c>
      <c r="C6" s="3">
        <f>C2-C5</f>
        <v>26.96</v>
      </c>
      <c r="D6" s="11"/>
    </row>
    <row r="7" spans="1:4" x14ac:dyDescent="0.3">
      <c r="A7" s="3" t="s">
        <v>89</v>
      </c>
      <c r="B7" s="3" t="s">
        <v>40</v>
      </c>
      <c r="C7" s="3">
        <v>120</v>
      </c>
      <c r="D7" s="11"/>
    </row>
    <row r="8" spans="1:4" x14ac:dyDescent="0.3">
      <c r="A8" s="3" t="s">
        <v>90</v>
      </c>
      <c r="B8" s="3" t="s">
        <v>91</v>
      </c>
      <c r="C8" s="3">
        <f>C6*C7</f>
        <v>3235.2000000000003</v>
      </c>
      <c r="D8" s="11"/>
    </row>
    <row r="9" spans="1:4" x14ac:dyDescent="0.3">
      <c r="A9" s="3" t="s">
        <v>92</v>
      </c>
      <c r="B9" s="3" t="s">
        <v>93</v>
      </c>
      <c r="C9" s="3">
        <v>20.888999999999999</v>
      </c>
      <c r="D9" s="11"/>
    </row>
    <row r="10" spans="1:4" x14ac:dyDescent="0.3">
      <c r="A10" s="3" t="s">
        <v>94</v>
      </c>
      <c r="B10" s="3" t="s">
        <v>95</v>
      </c>
      <c r="C10" s="3">
        <f>C8/C9</f>
        <v>154.87577193738332</v>
      </c>
      <c r="D10" s="11"/>
    </row>
    <row r="11" spans="1:4" x14ac:dyDescent="0.3">
      <c r="A11" s="3" t="s">
        <v>96</v>
      </c>
      <c r="B11" s="3" t="s">
        <v>93</v>
      </c>
      <c r="C11" s="3">
        <v>9.8000000000000007</v>
      </c>
      <c r="D11" s="11"/>
    </row>
    <row r="12" spans="1:4" x14ac:dyDescent="0.3">
      <c r="A12" s="3" t="s">
        <v>97</v>
      </c>
      <c r="B12" s="3"/>
      <c r="C12" s="3">
        <f>C10/C11</f>
        <v>15.803650197692175</v>
      </c>
      <c r="D12" s="11"/>
    </row>
    <row r="13" spans="1:4" x14ac:dyDescent="0.3">
      <c r="A13" s="3" t="s">
        <v>98</v>
      </c>
      <c r="B13" s="3"/>
      <c r="C13" s="3">
        <v>15</v>
      </c>
      <c r="D13" s="3" t="s">
        <v>99</v>
      </c>
    </row>
    <row r="14" spans="1:4" x14ac:dyDescent="0.3">
      <c r="A14" s="3" t="s">
        <v>100</v>
      </c>
      <c r="B14" s="3" t="s">
        <v>101</v>
      </c>
      <c r="C14" s="3">
        <v>-12.17</v>
      </c>
      <c r="D14" s="11"/>
    </row>
    <row r="15" spans="1:4" x14ac:dyDescent="0.3">
      <c r="A15" s="3" t="s">
        <v>102</v>
      </c>
      <c r="B15" s="3" t="s">
        <v>101</v>
      </c>
      <c r="C15" s="3">
        <v>-3.7749999999999999</v>
      </c>
      <c r="D15" s="11"/>
    </row>
    <row r="16" spans="1:4" x14ac:dyDescent="0.3">
      <c r="A16" s="3" t="s">
        <v>103</v>
      </c>
      <c r="B16" s="3" t="s">
        <v>104</v>
      </c>
      <c r="C16" s="3">
        <f>C15-C14</f>
        <v>8.3949999999999996</v>
      </c>
      <c r="D16" s="11"/>
    </row>
    <row r="17" spans="1:4" x14ac:dyDescent="0.3">
      <c r="A17" s="3" t="s">
        <v>105</v>
      </c>
      <c r="B17" s="3" t="s">
        <v>104</v>
      </c>
      <c r="C17" s="3">
        <v>8.5</v>
      </c>
      <c r="D17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topLeftCell="A10" zoomScale="145" zoomScaleNormal="145" workbookViewId="0">
      <selection activeCell="D22" sqref="D22"/>
    </sheetView>
  </sheetViews>
  <sheetFormatPr defaultRowHeight="14.4" x14ac:dyDescent="0.3"/>
  <cols>
    <col min="1" max="1" width="43.88671875" customWidth="1"/>
    <col min="2" max="2" width="21" customWidth="1"/>
    <col min="3" max="3" width="23" customWidth="1"/>
    <col min="4" max="4" width="83.33203125" style="25" customWidth="1"/>
  </cols>
  <sheetData>
    <row r="1" spans="1:4" x14ac:dyDescent="0.3">
      <c r="A1" t="s">
        <v>0</v>
      </c>
      <c r="B1" s="1" t="s">
        <v>1</v>
      </c>
      <c r="C1" s="1" t="s">
        <v>2</v>
      </c>
      <c r="D1" s="25" t="s">
        <v>51</v>
      </c>
    </row>
    <row r="2" spans="1:4" x14ac:dyDescent="0.3">
      <c r="A2" s="27" t="s">
        <v>123</v>
      </c>
      <c r="B2" s="21" t="s">
        <v>95</v>
      </c>
      <c r="C2" s="21">
        <v>1100</v>
      </c>
      <c r="D2" s="27" t="s">
        <v>306</v>
      </c>
    </row>
    <row r="3" spans="1:4" x14ac:dyDescent="0.3">
      <c r="A3" s="27" t="s">
        <v>307</v>
      </c>
      <c r="B3" s="21"/>
      <c r="C3" s="21">
        <v>0.3</v>
      </c>
      <c r="D3" s="27" t="s">
        <v>308</v>
      </c>
    </row>
    <row r="4" spans="1:4" x14ac:dyDescent="0.3">
      <c r="A4" s="27" t="s">
        <v>309</v>
      </c>
      <c r="B4" s="21" t="s">
        <v>310</v>
      </c>
      <c r="C4" s="21">
        <v>15</v>
      </c>
      <c r="D4" s="27" t="s">
        <v>314</v>
      </c>
    </row>
    <row r="5" spans="1:4" s="2" customFormat="1" x14ac:dyDescent="0.3">
      <c r="A5" s="27" t="s">
        <v>326</v>
      </c>
      <c r="B5" s="21" t="s">
        <v>330</v>
      </c>
      <c r="C5" s="21">
        <v>1.1599999999999999E-9</v>
      </c>
      <c r="D5" s="27" t="s">
        <v>328</v>
      </c>
    </row>
    <row r="6" spans="1:4" s="2" customFormat="1" x14ac:dyDescent="0.3">
      <c r="A6" s="27" t="s">
        <v>327</v>
      </c>
      <c r="B6" s="21" t="s">
        <v>330</v>
      </c>
      <c r="C6" s="21">
        <v>3.4700000000000002E-9</v>
      </c>
      <c r="D6" s="27" t="s">
        <v>329</v>
      </c>
    </row>
    <row r="7" spans="1:4" x14ac:dyDescent="0.3">
      <c r="A7" s="27" t="s">
        <v>311</v>
      </c>
      <c r="B7" s="21" t="s">
        <v>304</v>
      </c>
      <c r="C7" s="21">
        <v>32.4</v>
      </c>
      <c r="D7" s="27" t="s">
        <v>313</v>
      </c>
    </row>
    <row r="8" spans="1:4" x14ac:dyDescent="0.3">
      <c r="A8" s="27" t="s">
        <v>66</v>
      </c>
      <c r="B8" s="21" t="s">
        <v>104</v>
      </c>
      <c r="C8" s="21">
        <v>5</v>
      </c>
      <c r="D8" s="27" t="s">
        <v>312</v>
      </c>
    </row>
    <row r="9" spans="1:4" s="2" customFormat="1" x14ac:dyDescent="0.3">
      <c r="A9" s="27" t="s">
        <v>315</v>
      </c>
      <c r="B9" s="21"/>
      <c r="C9" s="21">
        <v>8.6999999999999994E-2</v>
      </c>
      <c r="D9" s="27" t="s">
        <v>316</v>
      </c>
    </row>
    <row r="10" spans="1:4" s="2" customFormat="1" x14ac:dyDescent="0.3">
      <c r="A10" s="27" t="s">
        <v>125</v>
      </c>
      <c r="B10" s="21" t="s">
        <v>304</v>
      </c>
      <c r="C10" s="21">
        <v>21376</v>
      </c>
      <c r="D10" s="27" t="s">
        <v>317</v>
      </c>
    </row>
    <row r="11" spans="1:4" s="2" customFormat="1" x14ac:dyDescent="0.3">
      <c r="A11" s="27" t="s">
        <v>318</v>
      </c>
      <c r="B11" s="21" t="s">
        <v>310</v>
      </c>
      <c r="C11" s="21">
        <v>15.7</v>
      </c>
      <c r="D11" s="27" t="s">
        <v>319</v>
      </c>
    </row>
    <row r="12" spans="1:4" s="2" customFormat="1" x14ac:dyDescent="0.3">
      <c r="A12" s="27" t="s">
        <v>320</v>
      </c>
      <c r="B12" s="21"/>
      <c r="C12" s="21">
        <v>2.7</v>
      </c>
      <c r="D12" s="27" t="s">
        <v>325</v>
      </c>
    </row>
    <row r="13" spans="1:4" s="2" customFormat="1" x14ac:dyDescent="0.3">
      <c r="A13" s="27" t="s">
        <v>323</v>
      </c>
      <c r="B13" s="21" t="s">
        <v>324</v>
      </c>
      <c r="C13" s="21">
        <v>5.0000000000000001E-3</v>
      </c>
      <c r="D13" s="27" t="s">
        <v>336</v>
      </c>
    </row>
    <row r="14" spans="1:4" s="2" customFormat="1" x14ac:dyDescent="0.3">
      <c r="A14" s="27" t="s">
        <v>321</v>
      </c>
      <c r="B14" s="21" t="s">
        <v>322</v>
      </c>
      <c r="C14" s="21">
        <v>20</v>
      </c>
      <c r="D14" s="27" t="s">
        <v>335</v>
      </c>
    </row>
    <row r="15" spans="1:4" s="2" customFormat="1" x14ac:dyDescent="0.3">
      <c r="A15" s="27" t="s">
        <v>333</v>
      </c>
      <c r="B15" s="21" t="s">
        <v>104</v>
      </c>
      <c r="C15" s="21">
        <v>0.8</v>
      </c>
      <c r="D15" s="27" t="s">
        <v>334</v>
      </c>
    </row>
    <row r="16" spans="1:4" s="2" customFormat="1" x14ac:dyDescent="0.3">
      <c r="A16" s="27" t="s">
        <v>331</v>
      </c>
      <c r="B16" s="21" t="s">
        <v>104</v>
      </c>
      <c r="C16" s="21">
        <v>2.7</v>
      </c>
      <c r="D16" s="27" t="s">
        <v>332</v>
      </c>
    </row>
    <row r="17" spans="1:4" s="2" customFormat="1" x14ac:dyDescent="0.3">
      <c r="A17" s="27" t="s">
        <v>119</v>
      </c>
      <c r="B17" s="21" t="s">
        <v>340</v>
      </c>
      <c r="C17" s="21">
        <v>10</v>
      </c>
      <c r="D17" s="27" t="s">
        <v>338</v>
      </c>
    </row>
    <row r="18" spans="1:4" s="2" customFormat="1" x14ac:dyDescent="0.3">
      <c r="A18" s="27" t="s">
        <v>337</v>
      </c>
      <c r="B18" s="21" t="s">
        <v>341</v>
      </c>
      <c r="C18" s="21">
        <v>30</v>
      </c>
      <c r="D18" s="27" t="s">
        <v>339</v>
      </c>
    </row>
    <row r="19" spans="1:4" s="2" customFormat="1" x14ac:dyDescent="0.3">
      <c r="A19" s="27" t="s">
        <v>342</v>
      </c>
      <c r="B19" s="21" t="s">
        <v>341</v>
      </c>
      <c r="C19" s="21">
        <v>7</v>
      </c>
      <c r="D19" s="27" t="s">
        <v>343</v>
      </c>
    </row>
    <row r="20" spans="1:4" x14ac:dyDescent="0.3">
      <c r="A20" s="11" t="s">
        <v>89</v>
      </c>
      <c r="B20" s="3" t="s">
        <v>40</v>
      </c>
      <c r="C20" s="3">
        <v>120</v>
      </c>
      <c r="D20" s="26">
        <f>1.16/10^9</f>
        <v>1.1599999999999999E-9</v>
      </c>
    </row>
    <row r="21" spans="1:4" x14ac:dyDescent="0.3">
      <c r="A21" s="11" t="s">
        <v>90</v>
      </c>
      <c r="B21" s="3" t="s">
        <v>91</v>
      </c>
      <c r="C21" s="3">
        <v>3235.2000000000003</v>
      </c>
      <c r="D21" s="26">
        <f>3.47/10^9</f>
        <v>3.4700000000000002E-9</v>
      </c>
    </row>
    <row r="22" spans="1:4" x14ac:dyDescent="0.3">
      <c r="A22" s="11" t="s">
        <v>92</v>
      </c>
      <c r="B22" s="3" t="s">
        <v>93</v>
      </c>
      <c r="C22" s="3">
        <v>20.888999999999999</v>
      </c>
      <c r="D22" s="26"/>
    </row>
    <row r="23" spans="1:4" x14ac:dyDescent="0.3">
      <c r="A23" s="11" t="s">
        <v>94</v>
      </c>
      <c r="B23" s="3" t="s">
        <v>95</v>
      </c>
      <c r="C23" s="3">
        <v>154.87577193738332</v>
      </c>
      <c r="D23" s="26"/>
    </row>
    <row r="24" spans="1:4" x14ac:dyDescent="0.3">
      <c r="A24" s="11" t="s">
        <v>96</v>
      </c>
      <c r="B24" s="3" t="s">
        <v>93</v>
      </c>
      <c r="C24" s="3">
        <v>9.8000000000000007</v>
      </c>
      <c r="D24" s="26"/>
    </row>
    <row r="25" spans="1:4" x14ac:dyDescent="0.3">
      <c r="A25" s="11" t="s">
        <v>97</v>
      </c>
      <c r="B25" s="3"/>
      <c r="C25" s="3">
        <v>15.803650197692175</v>
      </c>
      <c r="D25" s="26"/>
    </row>
    <row r="26" spans="1:4" x14ac:dyDescent="0.3">
      <c r="A26" s="11" t="s">
        <v>98</v>
      </c>
      <c r="B26" s="3"/>
      <c r="C26" s="3">
        <v>15</v>
      </c>
      <c r="D26" s="26" t="s">
        <v>99</v>
      </c>
    </row>
    <row r="27" spans="1:4" x14ac:dyDescent="0.3">
      <c r="A27" s="11" t="s">
        <v>100</v>
      </c>
      <c r="B27" s="3" t="s">
        <v>101</v>
      </c>
      <c r="C27" s="3">
        <v>-12.17</v>
      </c>
      <c r="D27" s="26"/>
    </row>
    <row r="28" spans="1:4" x14ac:dyDescent="0.3">
      <c r="A28" s="11" t="s">
        <v>102</v>
      </c>
      <c r="B28" s="3" t="s">
        <v>101</v>
      </c>
      <c r="C28" s="3">
        <v>-3.7749999999999999</v>
      </c>
      <c r="D28" s="26"/>
    </row>
    <row r="29" spans="1:4" x14ac:dyDescent="0.3">
      <c r="A29" s="11" t="s">
        <v>103</v>
      </c>
      <c r="B29" s="3" t="s">
        <v>104</v>
      </c>
      <c r="C29" s="3">
        <v>8.3949999999999996</v>
      </c>
      <c r="D29" s="26"/>
    </row>
    <row r="30" spans="1:4" x14ac:dyDescent="0.3">
      <c r="A30" s="11" t="s">
        <v>105</v>
      </c>
      <c r="B30" s="3" t="s">
        <v>104</v>
      </c>
      <c r="C30" s="3">
        <v>8.5</v>
      </c>
      <c r="D30" s="2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B16" zoomScale="145" zoomScaleNormal="145" workbookViewId="0">
      <selection activeCell="D3" sqref="D3"/>
    </sheetView>
  </sheetViews>
  <sheetFormatPr defaultRowHeight="14.4" x14ac:dyDescent="0.3"/>
  <cols>
    <col min="1" max="1" width="50" style="2" customWidth="1"/>
    <col min="2" max="2" width="11.109375" style="2" customWidth="1"/>
    <col min="3" max="3" width="17.5546875" style="2" customWidth="1"/>
    <col min="4" max="4" width="58.109375" style="2" customWidth="1"/>
  </cols>
  <sheetData>
    <row r="1" spans="1:4" x14ac:dyDescent="0.3">
      <c r="A1" s="3" t="s">
        <v>0</v>
      </c>
      <c r="B1" s="3" t="s">
        <v>1</v>
      </c>
      <c r="C1" s="3" t="s">
        <v>2</v>
      </c>
      <c r="D1" s="3" t="s">
        <v>51</v>
      </c>
    </row>
    <row r="2" spans="1:4" x14ac:dyDescent="0.3">
      <c r="A2" s="3" t="s">
        <v>106</v>
      </c>
      <c r="B2" s="3"/>
      <c r="C2" s="3"/>
      <c r="D2" s="3"/>
    </row>
    <row r="3" spans="1:4" x14ac:dyDescent="0.3">
      <c r="A3" s="3" t="s">
        <v>107</v>
      </c>
      <c r="B3" s="3" t="s">
        <v>108</v>
      </c>
      <c r="C3" s="3">
        <v>1.1000000000000001</v>
      </c>
      <c r="D3" s="3" t="s">
        <v>109</v>
      </c>
    </row>
    <row r="4" spans="1:4" x14ac:dyDescent="0.3">
      <c r="A4" s="3" t="s">
        <v>110</v>
      </c>
      <c r="B4" s="3" t="s">
        <v>111</v>
      </c>
      <c r="C4" s="3">
        <v>145.04</v>
      </c>
      <c r="D4" s="3"/>
    </row>
    <row r="5" spans="1:4" x14ac:dyDescent="0.3">
      <c r="A5" s="3" t="s">
        <v>107</v>
      </c>
      <c r="B5" s="3" t="s">
        <v>112</v>
      </c>
      <c r="C5" s="3">
        <f>C3*C4</f>
        <v>159.54400000000001</v>
      </c>
      <c r="D5" s="3"/>
    </row>
    <row r="6" spans="1:4" x14ac:dyDescent="0.3">
      <c r="A6" s="3" t="s">
        <v>113</v>
      </c>
      <c r="B6" s="3" t="s">
        <v>112</v>
      </c>
      <c r="C6" s="3">
        <f>0.4*C5</f>
        <v>63.817600000000006</v>
      </c>
      <c r="D6" s="3" t="s">
        <v>114</v>
      </c>
    </row>
    <row r="7" spans="1:4" x14ac:dyDescent="0.3">
      <c r="A7" s="4" t="s">
        <v>115</v>
      </c>
      <c r="B7" s="3" t="s">
        <v>112</v>
      </c>
      <c r="C7" s="3">
        <f>1.1*SQRT(C5)</f>
        <v>13.894180076564433</v>
      </c>
      <c r="D7" s="3" t="s">
        <v>116</v>
      </c>
    </row>
    <row r="8" spans="1:4" x14ac:dyDescent="0.3">
      <c r="A8" s="3" t="s">
        <v>115</v>
      </c>
      <c r="B8" s="3" t="s">
        <v>112</v>
      </c>
      <c r="C8" s="3">
        <f>5*SQRT(C5)</f>
        <v>63.155363984383783</v>
      </c>
      <c r="D8" s="3" t="s">
        <v>117</v>
      </c>
    </row>
    <row r="9" spans="1:4" x14ac:dyDescent="0.3">
      <c r="A9" s="3" t="s">
        <v>115</v>
      </c>
      <c r="B9" s="3" t="s">
        <v>112</v>
      </c>
      <c r="C9" s="3">
        <f>2*SQRT(C5)</f>
        <v>25.262145593753512</v>
      </c>
      <c r="D9" s="3" t="s">
        <v>118</v>
      </c>
    </row>
    <row r="10" spans="1:4" x14ac:dyDescent="0.3">
      <c r="A10" s="3" t="s">
        <v>119</v>
      </c>
      <c r="B10" s="3" t="s">
        <v>108</v>
      </c>
      <c r="C10" s="3">
        <v>276</v>
      </c>
      <c r="D10" s="3" t="s">
        <v>120</v>
      </c>
    </row>
    <row r="11" spans="1:4" x14ac:dyDescent="0.3">
      <c r="A11" s="3" t="s">
        <v>119</v>
      </c>
      <c r="B11" s="3" t="s">
        <v>112</v>
      </c>
      <c r="C11" s="3">
        <f>C10*C4</f>
        <v>40031.040000000001</v>
      </c>
      <c r="D11" s="3" t="s">
        <v>120</v>
      </c>
    </row>
    <row r="12" spans="1:4" x14ac:dyDescent="0.3">
      <c r="A12" s="3" t="s">
        <v>121</v>
      </c>
      <c r="B12" s="3" t="s">
        <v>112</v>
      </c>
      <c r="C12" s="3">
        <f>0.45*C11</f>
        <v>18013.968000000001</v>
      </c>
      <c r="D12" s="3" t="s">
        <v>122</v>
      </c>
    </row>
    <row r="13" spans="1:4" x14ac:dyDescent="0.3">
      <c r="A13" s="3" t="s">
        <v>123</v>
      </c>
      <c r="B13" s="3" t="s">
        <v>112</v>
      </c>
      <c r="C13" s="7">
        <f>29000*1000</f>
        <v>29000000</v>
      </c>
      <c r="D13" s="3" t="s">
        <v>124</v>
      </c>
    </row>
    <row r="14" spans="1:4" x14ac:dyDescent="0.3">
      <c r="A14" s="3" t="s">
        <v>125</v>
      </c>
      <c r="B14" s="3" t="s">
        <v>112</v>
      </c>
      <c r="C14" s="7">
        <f>57000*SQRT(C5)</f>
        <v>719971.14942197513</v>
      </c>
      <c r="D14" s="3" t="s">
        <v>126</v>
      </c>
    </row>
    <row r="15" spans="1:4" x14ac:dyDescent="0.3">
      <c r="A15" s="3" t="s">
        <v>127</v>
      </c>
      <c r="B15" s="3"/>
      <c r="C15" s="3"/>
      <c r="D15" s="3"/>
    </row>
    <row r="16" spans="1:4" x14ac:dyDescent="0.3">
      <c r="A16" s="3" t="s">
        <v>128</v>
      </c>
      <c r="B16" s="3" t="s">
        <v>111</v>
      </c>
      <c r="C16" s="3">
        <f>C13/C14</f>
        <v>40.279391782965874</v>
      </c>
      <c r="D16" s="3" t="s">
        <v>129</v>
      </c>
    </row>
    <row r="17" spans="1:4" x14ac:dyDescent="0.3">
      <c r="A17" s="3" t="s">
        <v>130</v>
      </c>
      <c r="B17" s="3" t="s">
        <v>111</v>
      </c>
      <c r="C17" s="3">
        <f>C12/C6</f>
        <v>282.27272727272725</v>
      </c>
      <c r="D17" s="3" t="s">
        <v>131</v>
      </c>
    </row>
    <row r="18" spans="1:4" x14ac:dyDescent="0.3">
      <c r="A18" s="3" t="s">
        <v>132</v>
      </c>
      <c r="B18" s="3" t="s">
        <v>111</v>
      </c>
      <c r="C18" s="3">
        <f>ROUND(C6/((C12/C16)+C6),3)</f>
        <v>0.125</v>
      </c>
      <c r="D18" s="3"/>
    </row>
    <row r="19" spans="1:4" x14ac:dyDescent="0.3">
      <c r="A19" s="3" t="s">
        <v>133</v>
      </c>
      <c r="B19" s="3" t="s">
        <v>111</v>
      </c>
      <c r="C19" s="3">
        <f>ROUND((1-(1/3)*C18),3)</f>
        <v>0.95799999999999996</v>
      </c>
      <c r="D19" s="3"/>
    </row>
    <row r="20" spans="1:4" x14ac:dyDescent="0.3">
      <c r="A20" s="3" t="s">
        <v>134</v>
      </c>
      <c r="B20" s="3" t="s">
        <v>112</v>
      </c>
      <c r="C20" s="3">
        <f>0.5*C6*C18*C19</f>
        <v>3.8210788</v>
      </c>
      <c r="D20" s="11"/>
    </row>
    <row r="21" spans="1:4" x14ac:dyDescent="0.3">
      <c r="D21" s="1"/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opLeftCell="O4" zoomScale="205" zoomScaleNormal="205" workbookViewId="0">
      <selection activeCell="S8" sqref="S8"/>
    </sheetView>
  </sheetViews>
  <sheetFormatPr defaultRowHeight="14.4" x14ac:dyDescent="0.3"/>
  <cols>
    <col min="1" max="1" width="16.44140625" style="2" customWidth="1"/>
    <col min="2" max="9" width="30.6640625" style="8" customWidth="1"/>
    <col min="10" max="10" width="30.6640625" style="12" customWidth="1"/>
    <col min="11" max="13" width="12.88671875" style="2" customWidth="1"/>
    <col min="14" max="14" width="29.88671875" style="2" customWidth="1"/>
    <col min="15" max="15" width="8.88671875" style="12" customWidth="1"/>
    <col min="16" max="16" width="8.88671875" style="17" customWidth="1"/>
    <col min="17" max="18" width="15.77734375" style="2" customWidth="1"/>
    <col min="19" max="19" width="16.88671875" style="12" customWidth="1"/>
    <col min="21" max="21" width="8.88671875" style="12" customWidth="1"/>
  </cols>
  <sheetData>
    <row r="1" spans="1:21" x14ac:dyDescent="0.3">
      <c r="A1" s="11" t="s">
        <v>135</v>
      </c>
      <c r="B1" s="10" t="s">
        <v>136</v>
      </c>
      <c r="C1" s="3" t="s">
        <v>137</v>
      </c>
      <c r="D1" s="3" t="s">
        <v>138</v>
      </c>
      <c r="E1" s="3" t="s">
        <v>139</v>
      </c>
      <c r="F1" s="9" t="s">
        <v>140</v>
      </c>
      <c r="G1" s="9" t="s">
        <v>141</v>
      </c>
      <c r="H1" s="9" t="s">
        <v>142</v>
      </c>
      <c r="I1" s="9" t="s">
        <v>143</v>
      </c>
      <c r="J1" s="14" t="s">
        <v>144</v>
      </c>
      <c r="K1" s="3" t="s">
        <v>145</v>
      </c>
      <c r="L1" s="3" t="s">
        <v>133</v>
      </c>
      <c r="M1" s="3" t="s">
        <v>146</v>
      </c>
      <c r="N1" s="3" t="s">
        <v>147</v>
      </c>
      <c r="O1" s="14" t="s">
        <v>148</v>
      </c>
      <c r="P1" s="15" t="s">
        <v>149</v>
      </c>
      <c r="Q1" s="3" t="s">
        <v>150</v>
      </c>
      <c r="R1" s="3" t="s">
        <v>151</v>
      </c>
      <c r="S1" s="14" t="s">
        <v>152</v>
      </c>
      <c r="T1" s="1" t="s">
        <v>153</v>
      </c>
      <c r="U1" s="18" t="s">
        <v>154</v>
      </c>
    </row>
    <row r="2" spans="1:21" x14ac:dyDescent="0.3">
      <c r="A2" s="11" t="s">
        <v>155</v>
      </c>
      <c r="B2" s="9" t="s">
        <v>156</v>
      </c>
      <c r="C2" s="3">
        <v>3.6</v>
      </c>
      <c r="D2" s="3"/>
      <c r="E2" s="3"/>
      <c r="F2" s="9" t="s">
        <v>157</v>
      </c>
      <c r="G2" s="9" t="s">
        <v>158</v>
      </c>
      <c r="H2" s="9" t="s">
        <v>159</v>
      </c>
      <c r="I2" s="9" t="s">
        <v>157</v>
      </c>
      <c r="J2" s="14">
        <f>(PI()/4)*(I2/25.4)^2</f>
        <v>0.17530122067275183</v>
      </c>
      <c r="K2" s="3">
        <v>217</v>
      </c>
      <c r="L2" s="3">
        <v>0.88700000000000001</v>
      </c>
      <c r="M2" s="3">
        <v>24</v>
      </c>
      <c r="N2" s="3">
        <v>67</v>
      </c>
      <c r="O2" s="14">
        <f>SQRT((12000*C2)/(K2*F2))</f>
        <v>4.0730653998127844</v>
      </c>
      <c r="P2" s="16">
        <f>O2+H2+1</f>
        <v>8.0730653998127835</v>
      </c>
      <c r="Q2" s="3" t="str">
        <f>IF(P2&lt;G2,"Ok","Not Ok")</f>
        <v>Ok</v>
      </c>
      <c r="R2" s="9">
        <f>G2-H2-1</f>
        <v>16</v>
      </c>
      <c r="S2" s="14">
        <f>(C2*12)/(M2*L2*R2)</f>
        <v>0.12683201803833147</v>
      </c>
      <c r="T2">
        <f>S2/J2</f>
        <v>0.72350904090450385</v>
      </c>
      <c r="U2" s="12">
        <f>F2/(T2)</f>
        <v>16.585832825251291</v>
      </c>
    </row>
    <row r="3" spans="1:21" x14ac:dyDescent="0.3">
      <c r="A3" s="11" t="s">
        <v>155</v>
      </c>
      <c r="B3" s="9" t="s">
        <v>160</v>
      </c>
      <c r="C3" s="3">
        <v>7.24</v>
      </c>
      <c r="D3" s="3"/>
      <c r="E3" s="3"/>
      <c r="F3" s="9"/>
      <c r="G3" s="9"/>
      <c r="H3" s="9"/>
      <c r="I3" s="9"/>
      <c r="J3" s="14">
        <f>(PI()/4)*(I3/25.4)^2</f>
        <v>0</v>
      </c>
      <c r="K3" s="3">
        <v>217</v>
      </c>
      <c r="L3" s="3">
        <v>0.88700000000000001</v>
      </c>
      <c r="M3" s="3"/>
      <c r="N3" s="3">
        <v>67</v>
      </c>
      <c r="O3" s="14"/>
      <c r="P3" s="16"/>
      <c r="Q3" s="3" t="str">
        <f>IF(P3&lt;G3,"Ok","Not Ok")</f>
        <v>Not Ok</v>
      </c>
      <c r="R3" s="9">
        <f>G3-H3-1</f>
        <v>-1</v>
      </c>
      <c r="S3" s="14" t="e">
        <f>(C3*12)/(M3*L3*R3)</f>
        <v>#DIV/0!</v>
      </c>
      <c r="T3" t="e">
        <f>S3/J3</f>
        <v>#DIV/0!</v>
      </c>
      <c r="U3" s="12" t="e">
        <f>F3/(T3)</f>
        <v>#DIV/0!</v>
      </c>
    </row>
    <row r="4" spans="1:21" x14ac:dyDescent="0.3">
      <c r="A4" s="11" t="s">
        <v>161</v>
      </c>
      <c r="B4" s="10"/>
      <c r="C4" s="11"/>
      <c r="D4" s="11"/>
      <c r="E4" s="11"/>
      <c r="F4" s="10"/>
      <c r="G4" s="10"/>
      <c r="H4" s="10"/>
      <c r="I4" s="10"/>
      <c r="J4" s="14">
        <f>(PI()/4)*(I4/25.4)^2</f>
        <v>0</v>
      </c>
      <c r="K4" s="3">
        <v>217</v>
      </c>
      <c r="L4" s="3">
        <v>0.88700000000000001</v>
      </c>
      <c r="M4" s="3"/>
      <c r="N4" s="3">
        <v>67</v>
      </c>
      <c r="O4" s="13"/>
      <c r="P4" s="16"/>
      <c r="Q4" s="3" t="str">
        <f>IF(P4&lt;G4,"Ok","Not Ok")</f>
        <v>Not Ok</v>
      </c>
      <c r="R4" s="9">
        <f>G4-H4-1</f>
        <v>-1</v>
      </c>
      <c r="S4" s="14" t="e">
        <f>(C4*12)/(M4*L4*R4)</f>
        <v>#DIV/0!</v>
      </c>
      <c r="T4" t="e">
        <f>S4/J4</f>
        <v>#DIV/0!</v>
      </c>
      <c r="U4" s="12" t="e">
        <f>F4/(T4)</f>
        <v>#DIV/0!</v>
      </c>
    </row>
    <row r="5" spans="1:21" x14ac:dyDescent="0.3">
      <c r="A5" s="11" t="s">
        <v>161</v>
      </c>
      <c r="B5" s="10"/>
      <c r="C5" s="11"/>
      <c r="D5" s="11"/>
      <c r="E5" s="11"/>
      <c r="F5" s="10"/>
      <c r="G5" s="10"/>
      <c r="H5" s="10"/>
      <c r="I5" s="10"/>
      <c r="J5" s="14">
        <f>(PI()/4)*(I5/25.4)^2</f>
        <v>0</v>
      </c>
      <c r="K5" s="3">
        <v>217</v>
      </c>
      <c r="L5" s="3">
        <v>0.88700000000000001</v>
      </c>
      <c r="M5" s="3"/>
      <c r="N5" s="3">
        <v>67</v>
      </c>
      <c r="O5" s="13"/>
      <c r="P5" s="16"/>
      <c r="Q5" s="3" t="str">
        <f>IF(P5&lt;G5,"Ok","Not Ok")</f>
        <v>Not Ok</v>
      </c>
      <c r="R5" s="9">
        <f>G5-H5-1</f>
        <v>-1</v>
      </c>
      <c r="S5" s="14" t="e">
        <f>(C5*12)/(M5*L5*R5)</f>
        <v>#DIV/0!</v>
      </c>
      <c r="T5" t="e">
        <f>S5/J5</f>
        <v>#DIV/0!</v>
      </c>
      <c r="U5" s="12" t="e">
        <f>F5/(T5)</f>
        <v>#DIV/0!</v>
      </c>
    </row>
  </sheetData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view="pageBreakPreview" topLeftCell="A13" zoomScale="205" zoomScaleNormal="115" zoomScaleSheetLayoutView="205" workbookViewId="0">
      <selection activeCell="C8" sqref="C8"/>
    </sheetView>
  </sheetViews>
  <sheetFormatPr defaultRowHeight="14.4" x14ac:dyDescent="0.3"/>
  <cols>
    <col min="1" max="1" width="10.88671875" style="2" customWidth="1"/>
    <col min="2" max="2" width="8.33203125" style="1" customWidth="1"/>
    <col min="3" max="3" width="7.44140625" style="2" customWidth="1"/>
    <col min="4" max="4" width="40.6640625" style="2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51</v>
      </c>
    </row>
    <row r="2" spans="1:5" x14ac:dyDescent="0.3">
      <c r="A2" s="3" t="s">
        <v>162</v>
      </c>
      <c r="B2" s="3" t="s">
        <v>163</v>
      </c>
      <c r="C2" s="3">
        <v>-2.4</v>
      </c>
      <c r="D2" s="3" t="s">
        <v>164</v>
      </c>
      <c r="E2" s="1">
        <v>0</v>
      </c>
    </row>
    <row r="3" spans="1:5" x14ac:dyDescent="0.3">
      <c r="A3" s="3" t="s">
        <v>165</v>
      </c>
      <c r="B3" s="3" t="s">
        <v>163</v>
      </c>
      <c r="C3" s="3">
        <v>-1.5</v>
      </c>
      <c r="D3" s="3" t="s">
        <v>14</v>
      </c>
      <c r="E3" s="1">
        <v>1</v>
      </c>
    </row>
    <row r="4" spans="1:5" x14ac:dyDescent="0.3">
      <c r="A4" s="6" t="s">
        <v>166</v>
      </c>
      <c r="B4" s="6" t="s">
        <v>163</v>
      </c>
      <c r="C4" s="6">
        <v>-2.5499999999999998</v>
      </c>
      <c r="D4" s="6" t="s">
        <v>167</v>
      </c>
      <c r="E4" s="1">
        <v>2</v>
      </c>
    </row>
    <row r="5" spans="1:5" x14ac:dyDescent="0.3">
      <c r="A5" s="6" t="s">
        <v>168</v>
      </c>
      <c r="B5" s="6" t="s">
        <v>163</v>
      </c>
      <c r="C5" s="6">
        <v>1.5</v>
      </c>
      <c r="D5" s="6" t="s">
        <v>169</v>
      </c>
      <c r="E5" s="1">
        <v>3</v>
      </c>
    </row>
    <row r="6" spans="1:5" x14ac:dyDescent="0.3">
      <c r="A6" s="3" t="s">
        <v>170</v>
      </c>
      <c r="B6" s="3" t="s">
        <v>163</v>
      </c>
      <c r="C6" s="3">
        <v>5.5</v>
      </c>
      <c r="D6" s="3" t="s">
        <v>171</v>
      </c>
      <c r="E6" s="1">
        <v>4</v>
      </c>
    </row>
    <row r="7" spans="1:5" x14ac:dyDescent="0.3">
      <c r="A7" s="3" t="s">
        <v>172</v>
      </c>
      <c r="B7" s="3" t="s">
        <v>101</v>
      </c>
      <c r="C7" s="3">
        <v>3.95</v>
      </c>
      <c r="D7" s="3" t="s">
        <v>173</v>
      </c>
      <c r="E7" s="1">
        <v>5</v>
      </c>
    </row>
    <row r="8" spans="1:5" x14ac:dyDescent="0.3">
      <c r="A8" s="3" t="s">
        <v>174</v>
      </c>
      <c r="B8" s="3" t="s">
        <v>163</v>
      </c>
      <c r="C8" s="3">
        <v>1</v>
      </c>
      <c r="D8" s="3" t="s">
        <v>175</v>
      </c>
      <c r="E8" s="1">
        <v>6</v>
      </c>
    </row>
    <row r="9" spans="1:5" x14ac:dyDescent="0.3">
      <c r="A9" s="3" t="s">
        <v>176</v>
      </c>
      <c r="B9" s="3" t="s">
        <v>177</v>
      </c>
      <c r="C9" s="3">
        <v>3</v>
      </c>
      <c r="D9" s="3" t="s">
        <v>178</v>
      </c>
      <c r="E9" s="1">
        <v>7</v>
      </c>
    </row>
    <row r="10" spans="1:5" x14ac:dyDescent="0.3">
      <c r="A10" s="3" t="s">
        <v>179</v>
      </c>
      <c r="B10" s="3" t="s">
        <v>104</v>
      </c>
      <c r="C10" s="3">
        <v>1.5</v>
      </c>
      <c r="D10" s="3" t="s">
        <v>18</v>
      </c>
      <c r="E10" s="1">
        <v>8</v>
      </c>
    </row>
    <row r="11" spans="1:5" x14ac:dyDescent="0.3">
      <c r="A11" s="3" t="s">
        <v>180</v>
      </c>
      <c r="B11" s="3" t="s">
        <v>104</v>
      </c>
      <c r="C11" s="3">
        <v>1.8</v>
      </c>
      <c r="D11" s="3" t="s">
        <v>20</v>
      </c>
      <c r="E11" s="1">
        <v>9</v>
      </c>
    </row>
    <row r="12" spans="1:5" x14ac:dyDescent="0.3">
      <c r="A12" s="3" t="s">
        <v>181</v>
      </c>
      <c r="B12" s="3" t="s">
        <v>104</v>
      </c>
      <c r="C12" s="3">
        <v>0.45</v>
      </c>
      <c r="D12" s="3" t="s">
        <v>182</v>
      </c>
      <c r="E12" s="1">
        <v>10</v>
      </c>
    </row>
    <row r="13" spans="1:5" x14ac:dyDescent="0.3">
      <c r="A13" s="3" t="s">
        <v>183</v>
      </c>
      <c r="B13" s="3" t="s">
        <v>104</v>
      </c>
      <c r="C13" s="3">
        <v>0.35</v>
      </c>
      <c r="D13" s="3" t="s">
        <v>184</v>
      </c>
      <c r="E13" s="1">
        <v>11</v>
      </c>
    </row>
    <row r="14" spans="1:5" x14ac:dyDescent="0.3">
      <c r="A14" s="3" t="s">
        <v>185</v>
      </c>
      <c r="B14" s="3" t="s">
        <v>104</v>
      </c>
      <c r="C14" s="3">
        <v>0.5</v>
      </c>
      <c r="D14" s="3" t="s">
        <v>186</v>
      </c>
      <c r="E14" s="1">
        <v>12</v>
      </c>
    </row>
    <row r="15" spans="1:5" x14ac:dyDescent="0.3">
      <c r="A15" s="3" t="s">
        <v>187</v>
      </c>
      <c r="B15" s="3" t="s">
        <v>104</v>
      </c>
      <c r="C15" s="3">
        <v>0.6</v>
      </c>
      <c r="D15" s="3" t="s">
        <v>188</v>
      </c>
      <c r="E15" s="1">
        <v>13</v>
      </c>
    </row>
    <row r="16" spans="1:5" x14ac:dyDescent="0.3">
      <c r="A16" s="3" t="s">
        <v>189</v>
      </c>
      <c r="B16" s="3" t="s">
        <v>104</v>
      </c>
      <c r="C16" s="3">
        <v>5.5</v>
      </c>
      <c r="D16" s="3" t="s">
        <v>190</v>
      </c>
      <c r="E16" s="1">
        <v>14</v>
      </c>
    </row>
    <row r="17" spans="1:5" x14ac:dyDescent="0.3">
      <c r="A17" s="3" t="s">
        <v>191</v>
      </c>
      <c r="B17" s="3" t="s">
        <v>177</v>
      </c>
      <c r="C17" s="3">
        <v>2</v>
      </c>
      <c r="D17" s="3" t="s">
        <v>192</v>
      </c>
      <c r="E17" s="1">
        <v>15</v>
      </c>
    </row>
    <row r="18" spans="1:5" x14ac:dyDescent="0.3">
      <c r="A18" s="3" t="s">
        <v>193</v>
      </c>
      <c r="B18" s="3" t="s">
        <v>177</v>
      </c>
      <c r="C18" s="3">
        <v>3</v>
      </c>
      <c r="D18" s="3" t="s">
        <v>194</v>
      </c>
      <c r="E18" s="1">
        <v>16</v>
      </c>
    </row>
    <row r="19" spans="1:5" x14ac:dyDescent="0.3">
      <c r="A19" s="3" t="s">
        <v>195</v>
      </c>
      <c r="B19" s="3" t="s">
        <v>104</v>
      </c>
      <c r="C19" s="3">
        <v>2.15</v>
      </c>
      <c r="D19" s="3" t="s">
        <v>196</v>
      </c>
      <c r="E19" s="1">
        <v>17</v>
      </c>
    </row>
    <row r="20" spans="1:5" x14ac:dyDescent="0.3">
      <c r="A20" s="5" t="s">
        <v>197</v>
      </c>
      <c r="B20" s="3" t="s">
        <v>104</v>
      </c>
      <c r="C20" s="3">
        <v>0.9</v>
      </c>
      <c r="D20" s="5" t="s">
        <v>86</v>
      </c>
      <c r="E20" s="1">
        <v>18</v>
      </c>
    </row>
    <row r="21" spans="1:5" x14ac:dyDescent="0.3">
      <c r="A21" s="3" t="s">
        <v>198</v>
      </c>
      <c r="B21" s="3" t="s">
        <v>104</v>
      </c>
      <c r="C21" s="3">
        <v>12.25</v>
      </c>
      <c r="D21" s="3" t="s">
        <v>199</v>
      </c>
      <c r="E21" s="1">
        <v>19</v>
      </c>
    </row>
    <row r="22" spans="1:5" x14ac:dyDescent="0.3">
      <c r="A22" s="3" t="s">
        <v>200</v>
      </c>
      <c r="B22" s="3" t="s">
        <v>25</v>
      </c>
      <c r="C22" s="3">
        <v>11</v>
      </c>
      <c r="D22" s="3" t="s">
        <v>201</v>
      </c>
      <c r="E22" s="1">
        <v>20</v>
      </c>
    </row>
    <row r="23" spans="1:5" x14ac:dyDescent="0.3">
      <c r="A23" s="3" t="s">
        <v>202</v>
      </c>
      <c r="B23" s="3" t="s">
        <v>104</v>
      </c>
      <c r="C23" s="3">
        <v>0.79</v>
      </c>
      <c r="D23" s="3" t="s">
        <v>203</v>
      </c>
      <c r="E23" s="1">
        <v>21</v>
      </c>
    </row>
    <row r="24" spans="1:5" x14ac:dyDescent="0.3">
      <c r="A24" s="3" t="s">
        <v>204</v>
      </c>
      <c r="B24" s="3" t="s">
        <v>104</v>
      </c>
      <c r="C24" s="3">
        <v>2.54</v>
      </c>
      <c r="D24" s="3" t="s">
        <v>205</v>
      </c>
      <c r="E24" s="1">
        <v>22</v>
      </c>
    </row>
    <row r="25" spans="1:5" x14ac:dyDescent="0.3">
      <c r="A25" s="4" t="s">
        <v>206</v>
      </c>
      <c r="B25" s="5" t="s">
        <v>177</v>
      </c>
      <c r="C25" s="5">
        <v>2.98</v>
      </c>
      <c r="D25" s="4" t="s">
        <v>207</v>
      </c>
      <c r="E25" s="1">
        <v>23</v>
      </c>
    </row>
    <row r="26" spans="1:5" x14ac:dyDescent="0.3">
      <c r="A26" s="3" t="s">
        <v>208</v>
      </c>
      <c r="B26" s="3" t="s">
        <v>104</v>
      </c>
      <c r="C26" s="3">
        <v>0.45</v>
      </c>
      <c r="D26" s="3" t="s">
        <v>209</v>
      </c>
      <c r="E26" s="1">
        <v>24</v>
      </c>
    </row>
    <row r="27" spans="1:5" x14ac:dyDescent="0.3">
      <c r="A27" s="3" t="s">
        <v>210</v>
      </c>
      <c r="B27" s="3" t="s">
        <v>104</v>
      </c>
      <c r="C27" s="3">
        <v>0.35</v>
      </c>
      <c r="D27" s="3" t="s">
        <v>211</v>
      </c>
      <c r="E27" s="1">
        <v>25</v>
      </c>
    </row>
  </sheetData>
  <pageMargins left="0.7" right="0.7" top="0.75" bottom="0.75" header="0.3" footer="0.3"/>
  <pageSetup paperSize="9" scale="86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28" zoomScale="160" zoomScaleNormal="160" workbookViewId="0">
      <selection activeCell="G25" sqref="G25"/>
    </sheetView>
  </sheetViews>
  <sheetFormatPr defaultRowHeight="14.4" x14ac:dyDescent="0.3"/>
  <cols>
    <col min="1" max="1" width="30.21875" style="2" customWidth="1"/>
    <col min="2" max="2" width="10.44140625" style="2" customWidth="1"/>
    <col min="3" max="3" width="17.88671875" style="2" customWidth="1"/>
    <col min="4" max="4" width="18.21875" style="2" customWidth="1"/>
    <col min="5" max="5" width="9.77734375" style="2" customWidth="1"/>
    <col min="6" max="6" width="20.6640625" customWidth="1"/>
    <col min="12" max="12" width="10.5546875" style="2" customWidth="1"/>
    <col min="13" max="13" width="14.88671875" style="2" customWidth="1"/>
  </cols>
  <sheetData>
    <row r="1" spans="1:13" x14ac:dyDescent="0.3">
      <c r="A1" t="s">
        <v>212</v>
      </c>
      <c r="B1" s="1" t="s">
        <v>213</v>
      </c>
      <c r="C1" s="1" t="s">
        <v>214</v>
      </c>
      <c r="D1" s="1" t="s">
        <v>215</v>
      </c>
      <c r="E1" s="3" t="s">
        <v>216</v>
      </c>
      <c r="F1" s="3" t="s">
        <v>217</v>
      </c>
      <c r="G1" s="3" t="s">
        <v>218</v>
      </c>
      <c r="H1" s="3" t="s">
        <v>219</v>
      </c>
      <c r="I1" s="3" t="s">
        <v>119</v>
      </c>
      <c r="J1" s="3" t="s">
        <v>220</v>
      </c>
      <c r="K1" s="3" t="s">
        <v>221</v>
      </c>
      <c r="L1" s="3" t="s">
        <v>222</v>
      </c>
      <c r="M1" s="3" t="s">
        <v>223</v>
      </c>
    </row>
    <row r="2" spans="1:13" ht="15" customHeight="1" x14ac:dyDescent="0.3">
      <c r="A2" s="3" t="s">
        <v>224</v>
      </c>
      <c r="B2" s="3" t="s">
        <v>225</v>
      </c>
      <c r="C2" s="3" t="s">
        <v>226</v>
      </c>
      <c r="D2" s="19" t="s">
        <v>227</v>
      </c>
      <c r="E2" s="3">
        <v>0</v>
      </c>
      <c r="F2" s="3">
        <v>0</v>
      </c>
      <c r="G2" s="3">
        <v>0</v>
      </c>
      <c r="H2" s="3">
        <v>3000</v>
      </c>
      <c r="I2" s="3">
        <v>60000</v>
      </c>
      <c r="J2" s="3">
        <v>6</v>
      </c>
      <c r="K2" s="3">
        <v>6</v>
      </c>
      <c r="L2" s="3">
        <v>1.5</v>
      </c>
      <c r="M2" s="20" t="s">
        <v>228</v>
      </c>
    </row>
    <row r="3" spans="1:13" ht="15" customHeight="1" x14ac:dyDescent="0.3">
      <c r="A3" s="3" t="s">
        <v>224</v>
      </c>
      <c r="B3" s="3" t="s">
        <v>225</v>
      </c>
      <c r="C3" s="3" t="s">
        <v>229</v>
      </c>
      <c r="D3" s="19" t="s">
        <v>227</v>
      </c>
      <c r="E3" s="3">
        <v>0</v>
      </c>
      <c r="F3" s="3">
        <v>0</v>
      </c>
      <c r="G3" s="3">
        <v>0</v>
      </c>
      <c r="H3" s="3">
        <v>3000</v>
      </c>
      <c r="I3" s="3">
        <v>60000</v>
      </c>
      <c r="J3" s="3">
        <v>8</v>
      </c>
      <c r="K3" s="3">
        <v>8</v>
      </c>
      <c r="L3" s="3">
        <v>1.5</v>
      </c>
      <c r="M3" s="20" t="s">
        <v>228</v>
      </c>
    </row>
    <row r="4" spans="1:13" ht="15" customHeight="1" x14ac:dyDescent="0.3">
      <c r="A4" s="3" t="s">
        <v>224</v>
      </c>
      <c r="B4" s="3" t="s">
        <v>225</v>
      </c>
      <c r="C4" s="3" t="s">
        <v>230</v>
      </c>
      <c r="D4" s="19" t="s">
        <v>227</v>
      </c>
      <c r="E4" s="3">
        <v>0</v>
      </c>
      <c r="F4" s="3">
        <v>0</v>
      </c>
      <c r="G4" s="3">
        <v>0</v>
      </c>
      <c r="H4" s="3">
        <v>3000</v>
      </c>
      <c r="I4" s="3">
        <v>60000</v>
      </c>
      <c r="J4" s="3">
        <v>12</v>
      </c>
      <c r="K4" s="3">
        <v>16</v>
      </c>
      <c r="L4" s="3">
        <v>3.5</v>
      </c>
      <c r="M4" s="20" t="s">
        <v>228</v>
      </c>
    </row>
    <row r="5" spans="1:13" ht="15" customHeight="1" x14ac:dyDescent="0.3">
      <c r="A5" s="3" t="s">
        <v>224</v>
      </c>
      <c r="B5" s="3" t="s">
        <v>225</v>
      </c>
      <c r="C5" s="3" t="s">
        <v>231</v>
      </c>
      <c r="D5" s="19" t="s">
        <v>227</v>
      </c>
      <c r="E5" s="3">
        <v>0</v>
      </c>
      <c r="F5" s="3">
        <v>0</v>
      </c>
      <c r="G5" s="3">
        <v>0</v>
      </c>
      <c r="H5" s="3">
        <v>3000</v>
      </c>
      <c r="I5" s="3">
        <v>60000</v>
      </c>
      <c r="J5" s="3">
        <v>12</v>
      </c>
      <c r="K5" s="3">
        <v>16</v>
      </c>
      <c r="L5" s="3">
        <v>3.5</v>
      </c>
      <c r="M5" s="20" t="s">
        <v>228</v>
      </c>
    </row>
    <row r="6" spans="1:13" ht="15" customHeight="1" x14ac:dyDescent="0.3">
      <c r="A6" s="3" t="s">
        <v>232</v>
      </c>
      <c r="B6" s="3" t="s">
        <v>233</v>
      </c>
      <c r="C6" s="3" t="s">
        <v>234</v>
      </c>
      <c r="D6" s="19" t="s">
        <v>227</v>
      </c>
      <c r="E6" s="3">
        <v>0</v>
      </c>
      <c r="F6" s="3">
        <v>0</v>
      </c>
      <c r="G6" s="3">
        <v>0</v>
      </c>
      <c r="H6" s="3">
        <v>3000</v>
      </c>
      <c r="I6" s="3">
        <v>60000</v>
      </c>
      <c r="J6" s="3">
        <v>12</v>
      </c>
      <c r="K6" s="3">
        <v>16</v>
      </c>
      <c r="L6" s="3">
        <v>3.5</v>
      </c>
      <c r="M6" s="20" t="s">
        <v>228</v>
      </c>
    </row>
    <row r="7" spans="1:13" ht="15" customHeight="1" x14ac:dyDescent="0.3">
      <c r="A7" s="3" t="s">
        <v>232</v>
      </c>
      <c r="B7" s="3" t="s">
        <v>233</v>
      </c>
      <c r="C7" s="3" t="s">
        <v>235</v>
      </c>
      <c r="D7" s="19" t="s">
        <v>227</v>
      </c>
      <c r="E7" s="3">
        <v>0</v>
      </c>
      <c r="F7" s="3">
        <v>0</v>
      </c>
      <c r="G7" s="3">
        <v>0</v>
      </c>
      <c r="H7" s="3">
        <v>3000</v>
      </c>
      <c r="I7" s="3">
        <v>60000</v>
      </c>
      <c r="J7" s="3">
        <v>12</v>
      </c>
      <c r="K7" s="3">
        <v>16</v>
      </c>
      <c r="L7" s="3">
        <v>3.5</v>
      </c>
      <c r="M7" s="20" t="s">
        <v>228</v>
      </c>
    </row>
    <row r="8" spans="1:13" ht="15" customHeight="1" x14ac:dyDescent="0.3">
      <c r="A8" s="3" t="s">
        <v>232</v>
      </c>
      <c r="B8" s="3" t="s">
        <v>233</v>
      </c>
      <c r="C8" s="3" t="s">
        <v>236</v>
      </c>
      <c r="D8" s="19" t="s">
        <v>227</v>
      </c>
      <c r="E8" s="3">
        <v>0</v>
      </c>
      <c r="F8" s="3">
        <v>0</v>
      </c>
      <c r="G8" s="3">
        <v>0</v>
      </c>
      <c r="H8" s="3">
        <v>3000</v>
      </c>
      <c r="I8" s="3">
        <v>60000</v>
      </c>
      <c r="J8" s="3">
        <v>12</v>
      </c>
      <c r="K8" s="3">
        <v>16</v>
      </c>
      <c r="L8" s="3">
        <v>3.5</v>
      </c>
      <c r="M8" s="20" t="s">
        <v>228</v>
      </c>
    </row>
    <row r="9" spans="1:13" ht="15" customHeight="1" x14ac:dyDescent="0.3">
      <c r="A9" s="3" t="s">
        <v>232</v>
      </c>
      <c r="B9" s="3" t="s">
        <v>233</v>
      </c>
      <c r="C9" s="3" t="s">
        <v>237</v>
      </c>
      <c r="D9" s="19" t="s">
        <v>227</v>
      </c>
      <c r="E9" s="3">
        <v>0</v>
      </c>
      <c r="F9" s="3">
        <v>0</v>
      </c>
      <c r="G9" s="3">
        <v>0</v>
      </c>
      <c r="H9" s="3">
        <v>3000</v>
      </c>
      <c r="I9" s="3">
        <v>60000</v>
      </c>
      <c r="J9" s="3">
        <v>12</v>
      </c>
      <c r="K9" s="3">
        <v>16</v>
      </c>
      <c r="L9" s="3">
        <v>3.5</v>
      </c>
      <c r="M9" s="20" t="s">
        <v>228</v>
      </c>
    </row>
    <row r="10" spans="1:13" ht="15" customHeight="1" x14ac:dyDescent="0.3">
      <c r="A10" s="3" t="s">
        <v>238</v>
      </c>
      <c r="B10" s="3" t="s">
        <v>239</v>
      </c>
      <c r="C10" s="3" t="s">
        <v>240</v>
      </c>
      <c r="D10" s="19" t="s">
        <v>227</v>
      </c>
      <c r="E10" s="3">
        <v>0</v>
      </c>
      <c r="F10" s="3">
        <v>0</v>
      </c>
      <c r="G10" s="3">
        <v>0</v>
      </c>
      <c r="H10" s="3">
        <v>3000</v>
      </c>
      <c r="I10" s="3">
        <v>60000</v>
      </c>
      <c r="J10" s="3">
        <v>12</v>
      </c>
      <c r="K10" s="3">
        <v>16</v>
      </c>
      <c r="L10" s="3">
        <v>3.5</v>
      </c>
      <c r="M10" s="20" t="s">
        <v>228</v>
      </c>
    </row>
    <row r="11" spans="1:13" ht="15" customHeight="1" x14ac:dyDescent="0.3">
      <c r="A11" s="3" t="s">
        <v>238</v>
      </c>
      <c r="B11" s="3" t="s">
        <v>239</v>
      </c>
      <c r="C11" s="3" t="s">
        <v>241</v>
      </c>
      <c r="D11" s="19" t="s">
        <v>227</v>
      </c>
      <c r="E11" s="3">
        <v>0</v>
      </c>
      <c r="F11" s="3">
        <v>0</v>
      </c>
      <c r="G11" s="3">
        <v>0</v>
      </c>
      <c r="H11" s="3">
        <v>3000</v>
      </c>
      <c r="I11" s="3">
        <v>60000</v>
      </c>
      <c r="J11" s="3">
        <v>12</v>
      </c>
      <c r="K11" s="3">
        <v>16</v>
      </c>
      <c r="L11" s="3">
        <v>3.5</v>
      </c>
      <c r="M11" s="20" t="s">
        <v>228</v>
      </c>
    </row>
    <row r="12" spans="1:13" ht="15" customHeight="1" x14ac:dyDescent="0.3">
      <c r="A12" s="3" t="s">
        <v>238</v>
      </c>
      <c r="B12" s="3" t="s">
        <v>239</v>
      </c>
      <c r="C12" s="3" t="s">
        <v>242</v>
      </c>
      <c r="D12" s="19" t="s">
        <v>227</v>
      </c>
      <c r="E12" s="3">
        <v>0</v>
      </c>
      <c r="F12" s="3">
        <v>0</v>
      </c>
      <c r="G12" s="3">
        <v>0</v>
      </c>
      <c r="H12" s="3">
        <v>3000</v>
      </c>
      <c r="I12" s="3">
        <v>60000</v>
      </c>
      <c r="J12" s="3">
        <v>12</v>
      </c>
      <c r="K12" s="3">
        <v>16</v>
      </c>
      <c r="L12" s="3">
        <v>3.5</v>
      </c>
      <c r="M12" s="20" t="s">
        <v>228</v>
      </c>
    </row>
    <row r="13" spans="1:13" ht="15" customHeight="1" x14ac:dyDescent="0.3">
      <c r="A13" s="3" t="s">
        <v>238</v>
      </c>
      <c r="B13" s="3" t="s">
        <v>239</v>
      </c>
      <c r="C13" s="3" t="s">
        <v>243</v>
      </c>
      <c r="D13" s="19" t="s">
        <v>227</v>
      </c>
      <c r="E13" s="3">
        <v>0</v>
      </c>
      <c r="F13" s="3">
        <v>0</v>
      </c>
      <c r="G13" s="3">
        <v>0</v>
      </c>
      <c r="H13" s="3">
        <v>3000</v>
      </c>
      <c r="I13" s="3">
        <v>60000</v>
      </c>
      <c r="J13" s="3">
        <v>12</v>
      </c>
      <c r="K13" s="3">
        <v>16</v>
      </c>
      <c r="L13" s="3">
        <v>3.5</v>
      </c>
      <c r="M13" s="20" t="s">
        <v>228</v>
      </c>
    </row>
    <row r="14" spans="1:13" ht="15" customHeight="1" x14ac:dyDescent="0.3">
      <c r="A14" s="3" t="s">
        <v>244</v>
      </c>
      <c r="B14" s="3" t="s">
        <v>245</v>
      </c>
      <c r="C14" s="3" t="s">
        <v>246</v>
      </c>
      <c r="D14" s="19" t="s">
        <v>227</v>
      </c>
      <c r="E14" s="3">
        <v>0</v>
      </c>
      <c r="F14" s="3">
        <v>0</v>
      </c>
      <c r="G14" s="3">
        <v>0</v>
      </c>
      <c r="H14" s="3">
        <v>3000</v>
      </c>
      <c r="I14" s="3">
        <v>60000</v>
      </c>
      <c r="J14" s="3">
        <v>12</v>
      </c>
      <c r="K14" s="3">
        <v>16</v>
      </c>
      <c r="L14" s="3">
        <v>3.5</v>
      </c>
      <c r="M14" s="20" t="s">
        <v>228</v>
      </c>
    </row>
    <row r="15" spans="1:13" ht="15" customHeight="1" x14ac:dyDescent="0.3">
      <c r="A15" s="3" t="s">
        <v>244</v>
      </c>
      <c r="B15" s="3" t="s">
        <v>245</v>
      </c>
      <c r="C15" s="3" t="s">
        <v>247</v>
      </c>
      <c r="D15" s="19" t="s">
        <v>227</v>
      </c>
      <c r="E15" s="3">
        <v>0</v>
      </c>
      <c r="F15" s="3">
        <v>0</v>
      </c>
      <c r="G15" s="3">
        <v>0</v>
      </c>
      <c r="H15" s="3">
        <v>3000</v>
      </c>
      <c r="I15" s="3">
        <v>60000</v>
      </c>
      <c r="J15" s="3">
        <v>12</v>
      </c>
      <c r="K15" s="3">
        <v>16</v>
      </c>
      <c r="L15" s="3">
        <v>3.5</v>
      </c>
      <c r="M15" s="20" t="s">
        <v>228</v>
      </c>
    </row>
    <row r="16" spans="1:13" ht="15" customHeight="1" x14ac:dyDescent="0.3">
      <c r="A16" s="3" t="s">
        <v>244</v>
      </c>
      <c r="B16" s="3" t="s">
        <v>245</v>
      </c>
      <c r="C16" s="3" t="s">
        <v>248</v>
      </c>
      <c r="D16" s="19" t="s">
        <v>227</v>
      </c>
      <c r="E16" s="3">
        <v>0</v>
      </c>
      <c r="F16" s="3">
        <v>0</v>
      </c>
      <c r="G16" s="3">
        <v>0</v>
      </c>
      <c r="H16" s="3">
        <v>3000</v>
      </c>
      <c r="I16" s="3">
        <v>60000</v>
      </c>
      <c r="J16" s="3">
        <v>12</v>
      </c>
      <c r="K16" s="3">
        <v>16</v>
      </c>
      <c r="L16" s="3">
        <v>3.5</v>
      </c>
      <c r="M16" s="20" t="s">
        <v>228</v>
      </c>
    </row>
    <row r="17" spans="1:13" ht="15" customHeight="1" x14ac:dyDescent="0.3">
      <c r="A17" s="3" t="s">
        <v>244</v>
      </c>
      <c r="B17" s="3" t="s">
        <v>245</v>
      </c>
      <c r="C17" s="3" t="s">
        <v>249</v>
      </c>
      <c r="D17" s="19" t="s">
        <v>227</v>
      </c>
      <c r="E17" s="3">
        <v>0</v>
      </c>
      <c r="F17" s="3">
        <v>0</v>
      </c>
      <c r="G17" s="3">
        <v>0</v>
      </c>
      <c r="H17" s="3">
        <v>3000</v>
      </c>
      <c r="I17" s="3">
        <v>60000</v>
      </c>
      <c r="J17" s="3">
        <v>12</v>
      </c>
      <c r="K17" s="3">
        <v>16</v>
      </c>
      <c r="L17" s="3">
        <v>3.5</v>
      </c>
      <c r="M17" s="20" t="s">
        <v>228</v>
      </c>
    </row>
    <row r="18" spans="1:13" ht="15" customHeight="1" x14ac:dyDescent="0.3">
      <c r="A18" s="21" t="s">
        <v>250</v>
      </c>
      <c r="B18" s="21" t="s">
        <v>251</v>
      </c>
      <c r="C18" s="21" t="s">
        <v>252</v>
      </c>
      <c r="D18" s="22" t="s">
        <v>217</v>
      </c>
      <c r="E18" s="21">
        <v>0</v>
      </c>
      <c r="F18" s="21">
        <v>108840</v>
      </c>
      <c r="G18" s="21">
        <v>100</v>
      </c>
      <c r="H18" s="21">
        <v>3000</v>
      </c>
      <c r="I18" s="21">
        <v>60000</v>
      </c>
      <c r="J18" s="21">
        <v>12</v>
      </c>
      <c r="K18" s="21">
        <v>15</v>
      </c>
      <c r="L18" s="21">
        <v>3.5</v>
      </c>
      <c r="M18" s="23" t="s">
        <v>253</v>
      </c>
    </row>
    <row r="19" spans="1:13" ht="15" customHeight="1" x14ac:dyDescent="0.3">
      <c r="A19" s="21" t="s">
        <v>250</v>
      </c>
      <c r="B19" s="21" t="s">
        <v>251</v>
      </c>
      <c r="C19" s="21" t="s">
        <v>254</v>
      </c>
      <c r="D19" s="22" t="s">
        <v>217</v>
      </c>
      <c r="E19" s="21">
        <v>0</v>
      </c>
      <c r="F19" s="21">
        <v>42120</v>
      </c>
      <c r="G19" s="21">
        <v>100</v>
      </c>
      <c r="H19" s="21">
        <v>3000</v>
      </c>
      <c r="I19" s="21">
        <v>60000</v>
      </c>
      <c r="J19" s="21">
        <v>12</v>
      </c>
      <c r="K19" s="21">
        <v>15</v>
      </c>
      <c r="L19" s="21">
        <v>3.5</v>
      </c>
      <c r="M19" s="23" t="s">
        <v>253</v>
      </c>
    </row>
    <row r="20" spans="1:13" ht="15" customHeight="1" x14ac:dyDescent="0.3">
      <c r="A20" s="21" t="s">
        <v>250</v>
      </c>
      <c r="B20" s="21" t="s">
        <v>251</v>
      </c>
      <c r="C20" s="21" t="s">
        <v>255</v>
      </c>
      <c r="D20" s="22" t="s">
        <v>217</v>
      </c>
      <c r="E20" s="21">
        <v>0</v>
      </c>
      <c r="F20" s="21">
        <v>48920</v>
      </c>
      <c r="G20" s="21">
        <v>100</v>
      </c>
      <c r="H20" s="21">
        <v>3000</v>
      </c>
      <c r="I20" s="21">
        <v>60000</v>
      </c>
      <c r="J20" s="21">
        <v>12</v>
      </c>
      <c r="K20" s="21">
        <v>24</v>
      </c>
      <c r="L20" s="21">
        <v>3.5</v>
      </c>
      <c r="M20" s="23" t="s">
        <v>253</v>
      </c>
    </row>
    <row r="21" spans="1:13" ht="15" customHeight="1" x14ac:dyDescent="0.3">
      <c r="A21" s="21" t="s">
        <v>250</v>
      </c>
      <c r="B21" s="21" t="s">
        <v>251</v>
      </c>
      <c r="C21" s="21" t="s">
        <v>256</v>
      </c>
      <c r="D21" s="22" t="s">
        <v>217</v>
      </c>
      <c r="E21" s="21">
        <v>0</v>
      </c>
      <c r="F21" s="21">
        <v>49800</v>
      </c>
      <c r="G21" s="21">
        <v>100</v>
      </c>
      <c r="H21" s="21">
        <v>3000</v>
      </c>
      <c r="I21" s="21">
        <v>60000</v>
      </c>
      <c r="J21" s="21">
        <v>12</v>
      </c>
      <c r="K21" s="21">
        <v>18</v>
      </c>
      <c r="L21" s="21">
        <v>3.5</v>
      </c>
      <c r="M21" s="23" t="s">
        <v>253</v>
      </c>
    </row>
    <row r="22" spans="1:13" ht="15" customHeight="1" x14ac:dyDescent="0.3">
      <c r="A22" s="3" t="s">
        <v>250</v>
      </c>
      <c r="B22" s="3" t="s">
        <v>251</v>
      </c>
      <c r="C22" s="3" t="s">
        <v>257</v>
      </c>
      <c r="D22" s="19" t="s">
        <v>227</v>
      </c>
      <c r="E22" s="3">
        <v>0</v>
      </c>
      <c r="F22" s="3">
        <v>0</v>
      </c>
      <c r="G22" s="3">
        <v>0</v>
      </c>
      <c r="H22" s="3">
        <v>3000</v>
      </c>
      <c r="I22" s="3">
        <v>60000</v>
      </c>
      <c r="J22" s="3">
        <v>12</v>
      </c>
      <c r="K22" s="3">
        <v>16</v>
      </c>
      <c r="L22" s="3">
        <v>3.5</v>
      </c>
      <c r="M22" s="20" t="s">
        <v>228</v>
      </c>
    </row>
    <row r="23" spans="1:13" ht="15" customHeight="1" x14ac:dyDescent="0.3">
      <c r="A23" s="3" t="s">
        <v>250</v>
      </c>
      <c r="B23" s="3" t="s">
        <v>251</v>
      </c>
      <c r="C23" s="3" t="s">
        <v>258</v>
      </c>
      <c r="D23" s="19" t="s">
        <v>227</v>
      </c>
      <c r="E23" s="3">
        <v>0</v>
      </c>
      <c r="F23" s="3">
        <v>0</v>
      </c>
      <c r="G23" s="3">
        <v>0</v>
      </c>
      <c r="H23" s="3">
        <v>3000</v>
      </c>
      <c r="I23" s="3">
        <v>60000</v>
      </c>
      <c r="J23" s="3">
        <v>12</v>
      </c>
      <c r="K23" s="3">
        <v>16</v>
      </c>
      <c r="L23" s="3">
        <v>3.5</v>
      </c>
      <c r="M23" s="20" t="s">
        <v>228</v>
      </c>
    </row>
    <row r="24" spans="1:13" ht="15" customHeight="1" x14ac:dyDescent="0.3">
      <c r="A24" s="3" t="s">
        <v>250</v>
      </c>
      <c r="B24" s="3" t="s">
        <v>251</v>
      </c>
      <c r="C24" s="3" t="s">
        <v>259</v>
      </c>
      <c r="D24" s="19" t="s">
        <v>227</v>
      </c>
      <c r="E24" s="3">
        <v>0</v>
      </c>
      <c r="F24" s="3">
        <v>0</v>
      </c>
      <c r="G24" s="3">
        <v>0</v>
      </c>
      <c r="H24" s="3">
        <v>3000</v>
      </c>
      <c r="I24" s="3">
        <v>60000</v>
      </c>
      <c r="J24" s="3">
        <v>12</v>
      </c>
      <c r="K24" s="3">
        <v>16</v>
      </c>
      <c r="L24" s="3">
        <v>3.5</v>
      </c>
      <c r="M24" s="20" t="s">
        <v>228</v>
      </c>
    </row>
    <row r="25" spans="1:13" ht="15" customHeight="1" x14ac:dyDescent="0.3">
      <c r="A25" s="21" t="s">
        <v>260</v>
      </c>
      <c r="B25" s="21" t="s">
        <v>261</v>
      </c>
      <c r="C25" s="21" t="s">
        <v>262</v>
      </c>
      <c r="D25" s="22" t="s">
        <v>217</v>
      </c>
      <c r="E25" s="21">
        <v>0</v>
      </c>
      <c r="F25" s="24">
        <v>2094230</v>
      </c>
      <c r="G25" s="21">
        <v>22142</v>
      </c>
      <c r="H25" s="21">
        <v>3000</v>
      </c>
      <c r="I25" s="21">
        <v>60000</v>
      </c>
      <c r="J25" s="21">
        <v>12</v>
      </c>
      <c r="K25" s="21">
        <v>40</v>
      </c>
      <c r="L25" s="21">
        <v>3.5</v>
      </c>
      <c r="M25" s="23" t="s">
        <v>253</v>
      </c>
    </row>
    <row r="26" spans="1:13" ht="15" customHeight="1" x14ac:dyDescent="0.3">
      <c r="A26" s="3" t="s">
        <v>260</v>
      </c>
      <c r="B26" s="3" t="s">
        <v>261</v>
      </c>
      <c r="C26" s="3" t="s">
        <v>263</v>
      </c>
      <c r="D26" s="19" t="s">
        <v>227</v>
      </c>
      <c r="E26" s="3">
        <v>0</v>
      </c>
      <c r="F26" s="3">
        <v>0</v>
      </c>
      <c r="G26" s="3">
        <v>0</v>
      </c>
      <c r="H26" s="3">
        <v>3000</v>
      </c>
      <c r="I26" s="3">
        <v>60000</v>
      </c>
      <c r="J26" s="3">
        <v>12</v>
      </c>
      <c r="K26" s="3">
        <v>16</v>
      </c>
      <c r="L26" s="3">
        <v>3.5</v>
      </c>
      <c r="M26" s="20" t="s">
        <v>228</v>
      </c>
    </row>
    <row r="27" spans="1:13" ht="15" customHeight="1" x14ac:dyDescent="0.3">
      <c r="A27" s="3" t="s">
        <v>260</v>
      </c>
      <c r="B27" s="3" t="s">
        <v>261</v>
      </c>
      <c r="C27" s="3" t="s">
        <v>264</v>
      </c>
      <c r="D27" s="19" t="s">
        <v>227</v>
      </c>
      <c r="E27" s="3">
        <v>0</v>
      </c>
      <c r="F27" s="3">
        <v>0</v>
      </c>
      <c r="G27" s="3">
        <v>0</v>
      </c>
      <c r="H27" s="3">
        <v>3000</v>
      </c>
      <c r="I27" s="3">
        <v>60000</v>
      </c>
      <c r="J27" s="3">
        <v>12</v>
      </c>
      <c r="K27" s="3">
        <v>16</v>
      </c>
      <c r="L27" s="3">
        <v>3.5</v>
      </c>
      <c r="M27" s="20" t="s">
        <v>228</v>
      </c>
    </row>
    <row r="28" spans="1:13" ht="15" customHeight="1" x14ac:dyDescent="0.3">
      <c r="A28" s="3" t="s">
        <v>260</v>
      </c>
      <c r="B28" s="3" t="s">
        <v>261</v>
      </c>
      <c r="C28" s="3" t="s">
        <v>265</v>
      </c>
      <c r="D28" s="19" t="s">
        <v>227</v>
      </c>
      <c r="E28" s="3">
        <v>0</v>
      </c>
      <c r="F28" s="3">
        <v>0</v>
      </c>
      <c r="G28" s="3">
        <v>0</v>
      </c>
      <c r="H28" s="3">
        <v>3000</v>
      </c>
      <c r="I28" s="3">
        <v>60000</v>
      </c>
      <c r="J28" s="3">
        <v>12</v>
      </c>
      <c r="K28" s="3">
        <v>16</v>
      </c>
      <c r="L28" s="3">
        <v>3.5</v>
      </c>
      <c r="M28" s="20" t="s">
        <v>228</v>
      </c>
    </row>
    <row r="29" spans="1:13" ht="15" customHeight="1" x14ac:dyDescent="0.3">
      <c r="A29" s="3" t="s">
        <v>260</v>
      </c>
      <c r="B29" s="3" t="s">
        <v>261</v>
      </c>
      <c r="C29" s="3" t="s">
        <v>266</v>
      </c>
      <c r="D29" s="19" t="s">
        <v>227</v>
      </c>
      <c r="E29" s="3">
        <v>0</v>
      </c>
      <c r="F29" s="3">
        <v>0</v>
      </c>
      <c r="G29" s="3">
        <v>0</v>
      </c>
      <c r="H29" s="3">
        <v>3000</v>
      </c>
      <c r="I29" s="3">
        <v>60000</v>
      </c>
      <c r="J29" s="3">
        <v>12</v>
      </c>
      <c r="K29" s="3">
        <v>16</v>
      </c>
      <c r="L29" s="3">
        <v>3.5</v>
      </c>
      <c r="M29" s="20" t="s">
        <v>228</v>
      </c>
    </row>
    <row r="30" spans="1:13" ht="15" customHeight="1" x14ac:dyDescent="0.3">
      <c r="A30" s="3" t="s">
        <v>260</v>
      </c>
      <c r="B30" s="3" t="s">
        <v>261</v>
      </c>
      <c r="C30" s="3" t="s">
        <v>267</v>
      </c>
      <c r="D30" s="19" t="s">
        <v>227</v>
      </c>
      <c r="E30" s="3">
        <v>0</v>
      </c>
      <c r="F30" s="3">
        <v>0</v>
      </c>
      <c r="G30" s="3">
        <v>0</v>
      </c>
      <c r="H30" s="3">
        <v>3000</v>
      </c>
      <c r="I30" s="3">
        <v>60000</v>
      </c>
      <c r="J30" s="3">
        <v>12</v>
      </c>
      <c r="K30" s="3">
        <v>16</v>
      </c>
      <c r="L30" s="3">
        <v>3.5</v>
      </c>
      <c r="M30" s="20" t="s">
        <v>228</v>
      </c>
    </row>
    <row r="31" spans="1:13" ht="15" customHeight="1" x14ac:dyDescent="0.3">
      <c r="A31" s="3" t="s">
        <v>260</v>
      </c>
      <c r="B31" s="3" t="s">
        <v>261</v>
      </c>
      <c r="C31" s="3" t="s">
        <v>268</v>
      </c>
      <c r="D31" s="19" t="s">
        <v>227</v>
      </c>
      <c r="E31" s="3">
        <v>0</v>
      </c>
      <c r="F31" s="3">
        <v>0</v>
      </c>
      <c r="G31" s="3">
        <v>0</v>
      </c>
      <c r="H31" s="3">
        <v>3000</v>
      </c>
      <c r="I31" s="3">
        <v>60000</v>
      </c>
      <c r="J31" s="3">
        <v>12</v>
      </c>
      <c r="K31" s="3">
        <v>16</v>
      </c>
      <c r="L31" s="3">
        <v>3.5</v>
      </c>
      <c r="M31" s="20" t="s">
        <v>228</v>
      </c>
    </row>
    <row r="32" spans="1:13" ht="15" customHeight="1" x14ac:dyDescent="0.3">
      <c r="A32" s="3" t="s">
        <v>269</v>
      </c>
      <c r="B32" s="3" t="s">
        <v>270</v>
      </c>
      <c r="C32" s="3" t="s">
        <v>271</v>
      </c>
      <c r="D32" s="19" t="s">
        <v>227</v>
      </c>
      <c r="E32" s="3">
        <v>0</v>
      </c>
      <c r="F32" s="3">
        <v>0</v>
      </c>
      <c r="G32" s="3">
        <v>0</v>
      </c>
      <c r="H32" s="3">
        <v>3000</v>
      </c>
      <c r="I32" s="3">
        <v>60000</v>
      </c>
      <c r="J32" s="3">
        <v>12</v>
      </c>
      <c r="K32" s="3">
        <v>16</v>
      </c>
      <c r="L32" s="3">
        <v>3.5</v>
      </c>
      <c r="M32" s="20" t="s">
        <v>228</v>
      </c>
    </row>
    <row r="33" spans="1:13" ht="15" customHeight="1" x14ac:dyDescent="0.3">
      <c r="A33" s="3" t="s">
        <v>269</v>
      </c>
      <c r="B33" s="3" t="s">
        <v>270</v>
      </c>
      <c r="C33" s="3" t="s">
        <v>272</v>
      </c>
      <c r="D33" s="19" t="s">
        <v>227</v>
      </c>
      <c r="E33" s="3">
        <v>0</v>
      </c>
      <c r="F33" s="3">
        <v>0</v>
      </c>
      <c r="G33" s="3">
        <v>0</v>
      </c>
      <c r="H33" s="3">
        <v>3000</v>
      </c>
      <c r="I33" s="3">
        <v>60000</v>
      </c>
      <c r="J33" s="3">
        <v>12</v>
      </c>
      <c r="K33" s="3">
        <v>16</v>
      </c>
      <c r="L33" s="3">
        <v>3.5</v>
      </c>
      <c r="M33" s="20" t="s">
        <v>228</v>
      </c>
    </row>
    <row r="34" spans="1:13" ht="15" customHeight="1" x14ac:dyDescent="0.3">
      <c r="A34" s="3" t="s">
        <v>269</v>
      </c>
      <c r="B34" s="3" t="s">
        <v>270</v>
      </c>
      <c r="C34" s="3" t="s">
        <v>273</v>
      </c>
      <c r="D34" s="19" t="s">
        <v>227</v>
      </c>
      <c r="E34" s="3">
        <v>0</v>
      </c>
      <c r="F34" s="3">
        <v>0</v>
      </c>
      <c r="G34" s="3">
        <v>0</v>
      </c>
      <c r="H34" s="3">
        <v>3000</v>
      </c>
      <c r="I34" s="3">
        <v>60000</v>
      </c>
      <c r="J34" s="3">
        <v>12</v>
      </c>
      <c r="K34" s="3">
        <v>16</v>
      </c>
      <c r="L34" s="3">
        <v>3.5</v>
      </c>
      <c r="M34" s="20" t="s">
        <v>228</v>
      </c>
    </row>
    <row r="35" spans="1:13" ht="15" customHeight="1" x14ac:dyDescent="0.3">
      <c r="A35" s="3" t="s">
        <v>269</v>
      </c>
      <c r="B35" s="3" t="s">
        <v>270</v>
      </c>
      <c r="C35" s="3" t="s">
        <v>274</v>
      </c>
      <c r="D35" s="19" t="s">
        <v>227</v>
      </c>
      <c r="E35" s="3">
        <v>0</v>
      </c>
      <c r="F35" s="3">
        <v>0</v>
      </c>
      <c r="G35" s="3">
        <v>0</v>
      </c>
      <c r="H35" s="3">
        <v>3000</v>
      </c>
      <c r="I35" s="3">
        <v>60000</v>
      </c>
      <c r="J35" s="3">
        <v>12</v>
      </c>
      <c r="K35" s="3">
        <v>16</v>
      </c>
      <c r="L35" s="3">
        <v>3.5</v>
      </c>
      <c r="M35" s="20" t="s">
        <v>228</v>
      </c>
    </row>
    <row r="36" spans="1:13" ht="15" customHeight="1" x14ac:dyDescent="0.3">
      <c r="A36" s="3" t="s">
        <v>269</v>
      </c>
      <c r="B36" s="3" t="s">
        <v>270</v>
      </c>
      <c r="C36" s="3" t="s">
        <v>275</v>
      </c>
      <c r="D36" s="19" t="s">
        <v>227</v>
      </c>
      <c r="E36" s="3">
        <v>0</v>
      </c>
      <c r="F36" s="3">
        <v>0</v>
      </c>
      <c r="G36" s="3">
        <v>0</v>
      </c>
      <c r="H36" s="3">
        <v>3000</v>
      </c>
      <c r="I36" s="3">
        <v>60000</v>
      </c>
      <c r="J36" s="3">
        <v>12</v>
      </c>
      <c r="K36" s="3">
        <v>16</v>
      </c>
      <c r="L36" s="3">
        <v>3.5</v>
      </c>
      <c r="M36" s="20" t="s">
        <v>228</v>
      </c>
    </row>
    <row r="37" spans="1:13" ht="15" customHeight="1" x14ac:dyDescent="0.3">
      <c r="A37" s="3" t="s">
        <v>269</v>
      </c>
      <c r="B37" s="3" t="s">
        <v>270</v>
      </c>
      <c r="C37" s="3" t="s">
        <v>276</v>
      </c>
      <c r="D37" s="19" t="s">
        <v>227</v>
      </c>
      <c r="E37" s="3">
        <v>0</v>
      </c>
      <c r="F37" s="3">
        <v>0</v>
      </c>
      <c r="G37" s="3">
        <v>0</v>
      </c>
      <c r="H37" s="3">
        <v>3000</v>
      </c>
      <c r="I37" s="3">
        <v>60000</v>
      </c>
      <c r="J37" s="3">
        <v>12</v>
      </c>
      <c r="K37" s="3">
        <v>16</v>
      </c>
      <c r="L37" s="3">
        <v>3.5</v>
      </c>
      <c r="M37" s="20" t="s">
        <v>228</v>
      </c>
    </row>
    <row r="38" spans="1:13" ht="15" customHeight="1" x14ac:dyDescent="0.3">
      <c r="A38" s="3" t="s">
        <v>269</v>
      </c>
      <c r="B38" s="3" t="s">
        <v>270</v>
      </c>
      <c r="C38" s="3" t="s">
        <v>277</v>
      </c>
      <c r="D38" s="19" t="s">
        <v>227</v>
      </c>
      <c r="E38" s="3">
        <v>0</v>
      </c>
      <c r="F38" s="3">
        <v>0</v>
      </c>
      <c r="G38" s="3">
        <v>0</v>
      </c>
      <c r="H38" s="3">
        <v>3000</v>
      </c>
      <c r="I38" s="3">
        <v>60000</v>
      </c>
      <c r="J38" s="3">
        <v>12</v>
      </c>
      <c r="K38" s="3">
        <v>16</v>
      </c>
      <c r="L38" s="3">
        <v>3.5</v>
      </c>
      <c r="M38" s="20" t="s">
        <v>228</v>
      </c>
    </row>
  </sheetData>
  <dataValidations count="1">
    <dataValidation type="list" showInputMessage="1" showErrorMessage="1" sqref="D2:D38">
      <formula1>"T,M"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opLeftCell="B1" zoomScale="115" zoomScaleNormal="115" workbookViewId="0">
      <selection activeCell="L26" sqref="L26"/>
    </sheetView>
  </sheetViews>
  <sheetFormatPr defaultRowHeight="14.4" x14ac:dyDescent="0.3"/>
  <cols>
    <col min="1" max="1" width="20" style="2" customWidth="1"/>
    <col min="2" max="2" width="10.44140625" style="2" customWidth="1"/>
    <col min="3" max="3" width="17.88671875" style="2" customWidth="1"/>
    <col min="4" max="4" width="18.21875" style="2" customWidth="1"/>
    <col min="5" max="5" width="9.77734375" style="2" customWidth="1"/>
    <col min="12" max="12" width="10.5546875" style="2" customWidth="1"/>
    <col min="13" max="13" width="14.88671875" style="2" customWidth="1"/>
    <col min="14" max="14" width="14.21875" style="2" customWidth="1"/>
    <col min="17" max="17" width="20.109375" style="1" customWidth="1"/>
    <col min="18" max="18" width="30.33203125" style="1" customWidth="1"/>
    <col min="19" max="19" width="13.33203125" style="1" customWidth="1"/>
    <col min="20" max="20" width="38.33203125" style="2" customWidth="1"/>
  </cols>
  <sheetData>
    <row r="1" spans="1:22" x14ac:dyDescent="0.3">
      <c r="A1" s="1" t="s">
        <v>212</v>
      </c>
      <c r="B1" s="1" t="s">
        <v>213</v>
      </c>
      <c r="C1" s="1" t="s">
        <v>214</v>
      </c>
      <c r="D1" s="1" t="s">
        <v>215</v>
      </c>
      <c r="E1" s="3" t="s">
        <v>216</v>
      </c>
      <c r="F1" s="3" t="s">
        <v>217</v>
      </c>
      <c r="G1" s="3" t="s">
        <v>218</v>
      </c>
      <c r="H1" s="3" t="s">
        <v>219</v>
      </c>
      <c r="I1" s="3" t="s">
        <v>119</v>
      </c>
      <c r="J1" s="3" t="s">
        <v>220</v>
      </c>
      <c r="K1" s="3" t="s">
        <v>221</v>
      </c>
      <c r="L1" s="3" t="s">
        <v>222</v>
      </c>
      <c r="M1" s="3" t="s">
        <v>278</v>
      </c>
      <c r="N1" t="s">
        <v>279</v>
      </c>
      <c r="O1" t="s">
        <v>223</v>
      </c>
      <c r="P1" t="s">
        <v>280</v>
      </c>
      <c r="Q1" s="1" t="s">
        <v>281</v>
      </c>
      <c r="R1" s="1" t="s">
        <v>282</v>
      </c>
      <c r="S1" s="1" t="s">
        <v>283</v>
      </c>
      <c r="T1" s="1" t="s">
        <v>284</v>
      </c>
      <c r="U1" t="s">
        <v>285</v>
      </c>
      <c r="V1" t="s">
        <v>286</v>
      </c>
    </row>
    <row r="2" spans="1:22" ht="15" customHeight="1" x14ac:dyDescent="0.3">
      <c r="A2" s="3" t="s">
        <v>224</v>
      </c>
      <c r="B2" s="3" t="s">
        <v>225</v>
      </c>
      <c r="C2" s="3" t="s">
        <v>226</v>
      </c>
      <c r="D2" s="19" t="s">
        <v>227</v>
      </c>
      <c r="E2" s="3">
        <v>0</v>
      </c>
      <c r="F2" s="3">
        <v>0</v>
      </c>
      <c r="G2" s="3">
        <v>0</v>
      </c>
      <c r="H2" s="3">
        <v>3000</v>
      </c>
      <c r="I2" s="3">
        <v>60000</v>
      </c>
      <c r="J2" s="3">
        <v>6</v>
      </c>
      <c r="K2" s="3">
        <v>6</v>
      </c>
      <c r="L2" s="3">
        <v>1.5</v>
      </c>
      <c r="M2" s="20">
        <v>6</v>
      </c>
      <c r="N2" s="1">
        <v>150</v>
      </c>
      <c r="O2" s="1" t="s">
        <v>228</v>
      </c>
      <c r="P2">
        <v>2</v>
      </c>
      <c r="Q2" s="1" t="s">
        <v>287</v>
      </c>
      <c r="R2" s="1">
        <v>0.20571428571428571</v>
      </c>
      <c r="S2" s="1">
        <v>3.5</v>
      </c>
      <c r="T2" s="1" t="s">
        <v>288</v>
      </c>
      <c r="U2" s="1">
        <v>85</v>
      </c>
      <c r="V2" t="s">
        <v>289</v>
      </c>
    </row>
    <row r="3" spans="1:22" ht="15" customHeight="1" x14ac:dyDescent="0.3">
      <c r="A3" s="3" t="s">
        <v>224</v>
      </c>
      <c r="B3" s="3" t="s">
        <v>225</v>
      </c>
      <c r="C3" s="3" t="s">
        <v>229</v>
      </c>
      <c r="D3" s="19" t="s">
        <v>227</v>
      </c>
      <c r="E3" s="3">
        <v>0</v>
      </c>
      <c r="F3" s="3">
        <v>0</v>
      </c>
      <c r="G3" s="3">
        <v>0</v>
      </c>
      <c r="H3" s="3">
        <v>3000</v>
      </c>
      <c r="I3" s="3">
        <v>60000</v>
      </c>
      <c r="J3" s="3">
        <v>8</v>
      </c>
      <c r="K3" s="3">
        <v>8</v>
      </c>
      <c r="L3" s="3">
        <v>1.5</v>
      </c>
      <c r="M3" s="20">
        <v>8</v>
      </c>
      <c r="N3" s="1">
        <v>200</v>
      </c>
      <c r="O3" s="1" t="s">
        <v>228</v>
      </c>
      <c r="P3">
        <v>3</v>
      </c>
      <c r="Q3" s="1" t="s">
        <v>290</v>
      </c>
      <c r="R3" s="1">
        <v>0.27428571428571419</v>
      </c>
      <c r="S3" s="1">
        <v>3.5</v>
      </c>
      <c r="T3" s="1" t="s">
        <v>288</v>
      </c>
      <c r="U3" s="1">
        <v>85</v>
      </c>
      <c r="V3" t="s">
        <v>289</v>
      </c>
    </row>
    <row r="4" spans="1:22" ht="15" customHeight="1" x14ac:dyDescent="0.3">
      <c r="A4" s="3" t="s">
        <v>224</v>
      </c>
      <c r="B4" s="3" t="s">
        <v>225</v>
      </c>
      <c r="C4" s="3" t="s">
        <v>230</v>
      </c>
      <c r="D4" s="19" t="s">
        <v>227</v>
      </c>
      <c r="E4" s="3">
        <v>0</v>
      </c>
      <c r="F4" s="3">
        <v>0</v>
      </c>
      <c r="G4" s="3">
        <v>0</v>
      </c>
      <c r="H4" s="3">
        <v>3000</v>
      </c>
      <c r="I4" s="3">
        <v>60000</v>
      </c>
      <c r="J4" s="3">
        <v>12</v>
      </c>
      <c r="K4" s="3">
        <v>16</v>
      </c>
      <c r="L4" s="3">
        <v>3.5</v>
      </c>
      <c r="M4" s="20">
        <v>16</v>
      </c>
      <c r="N4" s="1">
        <v>400</v>
      </c>
      <c r="O4" s="1" t="s">
        <v>228</v>
      </c>
      <c r="P4">
        <v>4</v>
      </c>
      <c r="Q4" s="1" t="s">
        <v>291</v>
      </c>
      <c r="R4" s="1">
        <v>0.41142857142857142</v>
      </c>
      <c r="S4" s="1">
        <v>3.5</v>
      </c>
      <c r="T4" s="1" t="s">
        <v>288</v>
      </c>
      <c r="U4" s="1">
        <v>85</v>
      </c>
      <c r="V4" t="s">
        <v>289</v>
      </c>
    </row>
    <row r="5" spans="1:22" ht="15" customHeight="1" x14ac:dyDescent="0.3">
      <c r="A5" s="3" t="s">
        <v>224</v>
      </c>
      <c r="B5" s="3" t="s">
        <v>225</v>
      </c>
      <c r="C5" s="3" t="s">
        <v>231</v>
      </c>
      <c r="D5" s="19" t="s">
        <v>227</v>
      </c>
      <c r="E5" s="3">
        <v>0</v>
      </c>
      <c r="F5" s="3">
        <v>0</v>
      </c>
      <c r="G5" s="3">
        <v>0</v>
      </c>
      <c r="H5" s="3">
        <v>3000</v>
      </c>
      <c r="I5" s="3">
        <v>60000</v>
      </c>
      <c r="J5" s="3">
        <v>12</v>
      </c>
      <c r="K5" s="3">
        <v>16</v>
      </c>
      <c r="L5" s="3">
        <v>3.5</v>
      </c>
      <c r="M5" s="20">
        <v>16</v>
      </c>
      <c r="N5" s="1">
        <v>400</v>
      </c>
      <c r="O5" s="1" t="s">
        <v>228</v>
      </c>
      <c r="P5">
        <v>4</v>
      </c>
      <c r="Q5" s="1" t="s">
        <v>291</v>
      </c>
      <c r="R5" s="1">
        <v>0.41142857142857142</v>
      </c>
      <c r="S5" s="1">
        <v>3.5</v>
      </c>
      <c r="T5" s="1" t="s">
        <v>288</v>
      </c>
      <c r="U5" s="1">
        <v>85</v>
      </c>
      <c r="V5" t="s">
        <v>289</v>
      </c>
    </row>
    <row r="6" spans="1:22" ht="15" customHeight="1" x14ac:dyDescent="0.3">
      <c r="A6" s="3" t="s">
        <v>232</v>
      </c>
      <c r="B6" s="3" t="s">
        <v>233</v>
      </c>
      <c r="C6" s="3" t="s">
        <v>234</v>
      </c>
      <c r="D6" s="19" t="s">
        <v>227</v>
      </c>
      <c r="E6" s="3">
        <v>0</v>
      </c>
      <c r="F6" s="3">
        <v>0</v>
      </c>
      <c r="G6" s="3">
        <v>0</v>
      </c>
      <c r="H6" s="3">
        <v>3000</v>
      </c>
      <c r="I6" s="3">
        <v>60000</v>
      </c>
      <c r="J6" s="3">
        <v>12</v>
      </c>
      <c r="K6" s="3">
        <v>16</v>
      </c>
      <c r="L6" s="3">
        <v>3.5</v>
      </c>
      <c r="M6" s="20">
        <v>16</v>
      </c>
      <c r="N6" s="1">
        <v>400</v>
      </c>
      <c r="O6" s="1" t="s">
        <v>228</v>
      </c>
      <c r="P6">
        <v>4</v>
      </c>
      <c r="Q6" s="1" t="s">
        <v>291</v>
      </c>
      <c r="R6" s="1">
        <v>0.41142857142857142</v>
      </c>
      <c r="S6" s="1">
        <v>3.5</v>
      </c>
      <c r="T6" s="1" t="s">
        <v>288</v>
      </c>
      <c r="U6" s="1">
        <v>85</v>
      </c>
      <c r="V6" t="s">
        <v>289</v>
      </c>
    </row>
    <row r="7" spans="1:22" ht="15" customHeight="1" x14ac:dyDescent="0.3">
      <c r="A7" s="3" t="s">
        <v>232</v>
      </c>
      <c r="B7" s="3" t="s">
        <v>233</v>
      </c>
      <c r="C7" s="3" t="s">
        <v>235</v>
      </c>
      <c r="D7" s="19" t="s">
        <v>227</v>
      </c>
      <c r="E7" s="3">
        <v>0</v>
      </c>
      <c r="F7" s="3">
        <v>0</v>
      </c>
      <c r="G7" s="3">
        <v>0</v>
      </c>
      <c r="H7" s="3">
        <v>3000</v>
      </c>
      <c r="I7" s="3">
        <v>60000</v>
      </c>
      <c r="J7" s="3">
        <v>12</v>
      </c>
      <c r="K7" s="3">
        <v>16</v>
      </c>
      <c r="L7" s="3">
        <v>3.5</v>
      </c>
      <c r="M7" s="20">
        <v>16</v>
      </c>
      <c r="N7" s="1">
        <v>400</v>
      </c>
      <c r="O7" s="1" t="s">
        <v>228</v>
      </c>
      <c r="P7">
        <v>4</v>
      </c>
      <c r="Q7" s="1" t="s">
        <v>291</v>
      </c>
      <c r="R7" s="1">
        <v>0.41142857142857142</v>
      </c>
      <c r="S7" s="1">
        <v>3.5</v>
      </c>
      <c r="T7" s="1" t="s">
        <v>288</v>
      </c>
      <c r="U7" s="1">
        <v>85</v>
      </c>
      <c r="V7" t="s">
        <v>289</v>
      </c>
    </row>
    <row r="8" spans="1:22" ht="15" customHeight="1" x14ac:dyDescent="0.3">
      <c r="A8" s="3" t="s">
        <v>232</v>
      </c>
      <c r="B8" s="3" t="s">
        <v>233</v>
      </c>
      <c r="C8" s="3" t="s">
        <v>236</v>
      </c>
      <c r="D8" s="19" t="s">
        <v>227</v>
      </c>
      <c r="E8" s="3">
        <v>0</v>
      </c>
      <c r="F8" s="3">
        <v>0</v>
      </c>
      <c r="G8" s="3">
        <v>0</v>
      </c>
      <c r="H8" s="3">
        <v>3000</v>
      </c>
      <c r="I8" s="3">
        <v>60000</v>
      </c>
      <c r="J8" s="3">
        <v>12</v>
      </c>
      <c r="K8" s="3">
        <v>16</v>
      </c>
      <c r="L8" s="3">
        <v>3.5</v>
      </c>
      <c r="M8" s="20">
        <v>16</v>
      </c>
      <c r="N8" s="1">
        <v>400</v>
      </c>
      <c r="O8" s="1" t="s">
        <v>228</v>
      </c>
      <c r="P8">
        <v>4</v>
      </c>
      <c r="Q8" s="1" t="s">
        <v>291</v>
      </c>
      <c r="R8" s="1">
        <v>0.41142857142857142</v>
      </c>
      <c r="S8" s="1">
        <v>3.5</v>
      </c>
      <c r="T8" s="1" t="s">
        <v>288</v>
      </c>
      <c r="U8" s="1">
        <v>85</v>
      </c>
      <c r="V8" t="s">
        <v>289</v>
      </c>
    </row>
    <row r="9" spans="1:22" ht="15" customHeight="1" x14ac:dyDescent="0.3">
      <c r="A9" s="3" t="s">
        <v>232</v>
      </c>
      <c r="B9" s="3" t="s">
        <v>233</v>
      </c>
      <c r="C9" s="3" t="s">
        <v>237</v>
      </c>
      <c r="D9" s="19" t="s">
        <v>227</v>
      </c>
      <c r="E9" s="3">
        <v>0</v>
      </c>
      <c r="F9" s="3">
        <v>0</v>
      </c>
      <c r="G9" s="3">
        <v>0</v>
      </c>
      <c r="H9" s="3">
        <v>3000</v>
      </c>
      <c r="I9" s="3">
        <v>60000</v>
      </c>
      <c r="J9" s="3">
        <v>12</v>
      </c>
      <c r="K9" s="3">
        <v>16</v>
      </c>
      <c r="L9" s="3">
        <v>3.5</v>
      </c>
      <c r="M9" s="20">
        <v>16</v>
      </c>
      <c r="N9" s="1">
        <v>400</v>
      </c>
      <c r="O9" s="1" t="s">
        <v>228</v>
      </c>
      <c r="P9">
        <v>4</v>
      </c>
      <c r="Q9" s="1" t="s">
        <v>291</v>
      </c>
      <c r="R9" s="1">
        <v>0.41142857142857142</v>
      </c>
      <c r="S9" s="1">
        <v>3.5</v>
      </c>
      <c r="T9" s="1" t="s">
        <v>288</v>
      </c>
      <c r="U9" s="1">
        <v>85</v>
      </c>
      <c r="V9" t="s">
        <v>289</v>
      </c>
    </row>
    <row r="10" spans="1:22" ht="15" customHeight="1" x14ac:dyDescent="0.3">
      <c r="A10" s="3" t="s">
        <v>238</v>
      </c>
      <c r="B10" s="3" t="s">
        <v>239</v>
      </c>
      <c r="C10" s="3" t="s">
        <v>240</v>
      </c>
      <c r="D10" s="19" t="s">
        <v>227</v>
      </c>
      <c r="E10" s="3">
        <v>0</v>
      </c>
      <c r="F10" s="3">
        <v>0</v>
      </c>
      <c r="G10" s="3">
        <v>0</v>
      </c>
      <c r="H10" s="3">
        <v>3000</v>
      </c>
      <c r="I10" s="3">
        <v>60000</v>
      </c>
      <c r="J10" s="3">
        <v>12</v>
      </c>
      <c r="K10" s="3">
        <v>16</v>
      </c>
      <c r="L10" s="3">
        <v>3.5</v>
      </c>
      <c r="M10" s="20">
        <v>16</v>
      </c>
      <c r="N10" s="1">
        <v>400</v>
      </c>
      <c r="O10" s="1" t="s">
        <v>228</v>
      </c>
      <c r="P10">
        <v>4</v>
      </c>
      <c r="Q10" s="1" t="s">
        <v>291</v>
      </c>
      <c r="R10" s="1">
        <v>0.41142857142857142</v>
      </c>
      <c r="S10" s="1">
        <v>3.5</v>
      </c>
      <c r="T10" s="1" t="s">
        <v>288</v>
      </c>
      <c r="U10" s="1">
        <v>85</v>
      </c>
      <c r="V10" t="s">
        <v>289</v>
      </c>
    </row>
    <row r="11" spans="1:22" ht="15" customHeight="1" x14ac:dyDescent="0.3">
      <c r="A11" s="3" t="s">
        <v>238</v>
      </c>
      <c r="B11" s="3" t="s">
        <v>239</v>
      </c>
      <c r="C11" s="3" t="s">
        <v>241</v>
      </c>
      <c r="D11" s="19" t="s">
        <v>227</v>
      </c>
      <c r="E11" s="3">
        <v>0</v>
      </c>
      <c r="F11" s="3">
        <v>0</v>
      </c>
      <c r="G11" s="3">
        <v>0</v>
      </c>
      <c r="H11" s="3">
        <v>3000</v>
      </c>
      <c r="I11" s="3">
        <v>60000</v>
      </c>
      <c r="J11" s="3">
        <v>12</v>
      </c>
      <c r="K11" s="3">
        <v>16</v>
      </c>
      <c r="L11" s="3">
        <v>3.5</v>
      </c>
      <c r="M11" s="20">
        <v>16</v>
      </c>
      <c r="N11" s="1">
        <v>400</v>
      </c>
      <c r="O11" s="1" t="s">
        <v>228</v>
      </c>
      <c r="P11">
        <v>4</v>
      </c>
      <c r="Q11" s="1" t="s">
        <v>291</v>
      </c>
      <c r="R11" s="1">
        <v>0.41142857142857142</v>
      </c>
      <c r="S11" s="1">
        <v>3.5</v>
      </c>
      <c r="T11" s="1" t="s">
        <v>288</v>
      </c>
      <c r="U11" s="1">
        <v>85</v>
      </c>
      <c r="V11" t="s">
        <v>289</v>
      </c>
    </row>
    <row r="12" spans="1:22" ht="15" customHeight="1" x14ac:dyDescent="0.3">
      <c r="A12" s="3" t="s">
        <v>238</v>
      </c>
      <c r="B12" s="3" t="s">
        <v>239</v>
      </c>
      <c r="C12" s="3" t="s">
        <v>242</v>
      </c>
      <c r="D12" s="19" t="s">
        <v>227</v>
      </c>
      <c r="E12" s="3">
        <v>0</v>
      </c>
      <c r="F12" s="3">
        <v>0</v>
      </c>
      <c r="G12" s="3">
        <v>0</v>
      </c>
      <c r="H12" s="3">
        <v>3000</v>
      </c>
      <c r="I12" s="3">
        <v>60000</v>
      </c>
      <c r="J12" s="3">
        <v>12</v>
      </c>
      <c r="K12" s="3">
        <v>16</v>
      </c>
      <c r="L12" s="3">
        <v>3.5</v>
      </c>
      <c r="M12" s="20">
        <v>16</v>
      </c>
      <c r="N12" s="1">
        <v>400</v>
      </c>
      <c r="O12" s="1" t="s">
        <v>228</v>
      </c>
      <c r="P12">
        <v>4</v>
      </c>
      <c r="Q12" s="1" t="s">
        <v>291</v>
      </c>
      <c r="R12" s="1">
        <v>0.41142857142857142</v>
      </c>
      <c r="S12" s="1">
        <v>3.5</v>
      </c>
      <c r="T12" s="1" t="s">
        <v>288</v>
      </c>
      <c r="U12" s="1">
        <v>85</v>
      </c>
      <c r="V12" t="s">
        <v>289</v>
      </c>
    </row>
    <row r="13" spans="1:22" ht="15" customHeight="1" x14ac:dyDescent="0.3">
      <c r="A13" s="3" t="s">
        <v>238</v>
      </c>
      <c r="B13" s="3" t="s">
        <v>239</v>
      </c>
      <c r="C13" s="3" t="s">
        <v>243</v>
      </c>
      <c r="D13" s="19" t="s">
        <v>227</v>
      </c>
      <c r="E13" s="3">
        <v>0</v>
      </c>
      <c r="F13" s="3">
        <v>0</v>
      </c>
      <c r="G13" s="3">
        <v>0</v>
      </c>
      <c r="H13" s="3">
        <v>3000</v>
      </c>
      <c r="I13" s="3">
        <v>60000</v>
      </c>
      <c r="J13" s="3">
        <v>12</v>
      </c>
      <c r="K13" s="3">
        <v>16</v>
      </c>
      <c r="L13" s="3">
        <v>3.5</v>
      </c>
      <c r="M13" s="20">
        <v>16</v>
      </c>
      <c r="N13" s="1">
        <v>400</v>
      </c>
      <c r="O13" s="1" t="s">
        <v>228</v>
      </c>
      <c r="P13">
        <v>4</v>
      </c>
      <c r="Q13" s="1" t="s">
        <v>291</v>
      </c>
      <c r="R13" s="1">
        <v>0.41142857142857142</v>
      </c>
      <c r="S13" s="1">
        <v>3.5</v>
      </c>
      <c r="T13" s="1" t="s">
        <v>288</v>
      </c>
      <c r="U13" s="1">
        <v>85</v>
      </c>
      <c r="V13" t="s">
        <v>289</v>
      </c>
    </row>
    <row r="14" spans="1:22" ht="15" customHeight="1" x14ac:dyDescent="0.3">
      <c r="A14" s="3" t="s">
        <v>244</v>
      </c>
      <c r="B14" s="3" t="s">
        <v>245</v>
      </c>
      <c r="C14" s="3" t="s">
        <v>246</v>
      </c>
      <c r="D14" s="19" t="s">
        <v>227</v>
      </c>
      <c r="E14" s="3">
        <v>0</v>
      </c>
      <c r="F14" s="3">
        <v>0</v>
      </c>
      <c r="G14" s="3">
        <v>0</v>
      </c>
      <c r="H14" s="3">
        <v>3000</v>
      </c>
      <c r="I14" s="3">
        <v>60000</v>
      </c>
      <c r="J14" s="3">
        <v>12</v>
      </c>
      <c r="K14" s="3">
        <v>16</v>
      </c>
      <c r="L14" s="3">
        <v>3.5</v>
      </c>
      <c r="M14" s="20">
        <v>16</v>
      </c>
      <c r="N14" s="1">
        <v>400</v>
      </c>
      <c r="O14" s="1" t="s">
        <v>228</v>
      </c>
      <c r="P14">
        <v>4</v>
      </c>
      <c r="Q14" s="1" t="s">
        <v>291</v>
      </c>
      <c r="R14" s="1">
        <v>0.41142857142857142</v>
      </c>
      <c r="S14" s="1">
        <v>3.5</v>
      </c>
      <c r="T14" s="1" t="s">
        <v>288</v>
      </c>
      <c r="U14" s="1">
        <v>85</v>
      </c>
      <c r="V14" t="s">
        <v>289</v>
      </c>
    </row>
    <row r="15" spans="1:22" ht="15" customHeight="1" x14ac:dyDescent="0.3">
      <c r="A15" s="3" t="s">
        <v>244</v>
      </c>
      <c r="B15" s="3" t="s">
        <v>245</v>
      </c>
      <c r="C15" s="3" t="s">
        <v>247</v>
      </c>
      <c r="D15" s="19" t="s">
        <v>227</v>
      </c>
      <c r="E15" s="3">
        <v>0</v>
      </c>
      <c r="F15" s="3">
        <v>0</v>
      </c>
      <c r="G15" s="3">
        <v>0</v>
      </c>
      <c r="H15" s="3">
        <v>3000</v>
      </c>
      <c r="I15" s="3">
        <v>60000</v>
      </c>
      <c r="J15" s="3">
        <v>12</v>
      </c>
      <c r="K15" s="3">
        <v>16</v>
      </c>
      <c r="L15" s="3">
        <v>3.5</v>
      </c>
      <c r="M15" s="20">
        <v>16</v>
      </c>
      <c r="N15" s="1">
        <v>400</v>
      </c>
      <c r="O15" s="1" t="s">
        <v>228</v>
      </c>
      <c r="P15">
        <v>4</v>
      </c>
      <c r="Q15" s="1" t="s">
        <v>291</v>
      </c>
      <c r="R15" s="1">
        <v>0.41142857142857142</v>
      </c>
      <c r="S15" s="1">
        <v>3.5</v>
      </c>
      <c r="T15" s="1" t="s">
        <v>288</v>
      </c>
      <c r="U15" s="1">
        <v>85</v>
      </c>
      <c r="V15" t="s">
        <v>289</v>
      </c>
    </row>
    <row r="16" spans="1:22" ht="15" customHeight="1" x14ac:dyDescent="0.3">
      <c r="A16" s="3" t="s">
        <v>244</v>
      </c>
      <c r="B16" s="3" t="s">
        <v>245</v>
      </c>
      <c r="C16" s="3" t="s">
        <v>248</v>
      </c>
      <c r="D16" s="19" t="s">
        <v>227</v>
      </c>
      <c r="E16" s="3">
        <v>0</v>
      </c>
      <c r="F16" s="3">
        <v>0</v>
      </c>
      <c r="G16" s="3">
        <v>0</v>
      </c>
      <c r="H16" s="3">
        <v>3000</v>
      </c>
      <c r="I16" s="3">
        <v>60000</v>
      </c>
      <c r="J16" s="3">
        <v>12</v>
      </c>
      <c r="K16" s="3">
        <v>16</v>
      </c>
      <c r="L16" s="3">
        <v>3.5</v>
      </c>
      <c r="M16" s="20">
        <v>16</v>
      </c>
      <c r="N16" s="1">
        <v>400</v>
      </c>
      <c r="O16" s="1" t="s">
        <v>228</v>
      </c>
      <c r="P16">
        <v>4</v>
      </c>
      <c r="Q16" s="1" t="s">
        <v>291</v>
      </c>
      <c r="R16" s="1">
        <v>0.41142857142857142</v>
      </c>
      <c r="S16" s="1">
        <v>3.5</v>
      </c>
      <c r="T16" s="1" t="s">
        <v>288</v>
      </c>
      <c r="U16" s="1">
        <v>85</v>
      </c>
      <c r="V16" t="s">
        <v>289</v>
      </c>
    </row>
    <row r="17" spans="1:22" ht="15" customHeight="1" x14ac:dyDescent="0.3">
      <c r="A17" s="3" t="s">
        <v>244</v>
      </c>
      <c r="B17" s="3" t="s">
        <v>245</v>
      </c>
      <c r="C17" s="3" t="s">
        <v>249</v>
      </c>
      <c r="D17" s="19" t="s">
        <v>227</v>
      </c>
      <c r="E17" s="3">
        <v>0</v>
      </c>
      <c r="F17" s="3">
        <v>0</v>
      </c>
      <c r="G17" s="3">
        <v>0</v>
      </c>
      <c r="H17" s="3">
        <v>3000</v>
      </c>
      <c r="I17" s="3">
        <v>60000</v>
      </c>
      <c r="J17" s="3">
        <v>12</v>
      </c>
      <c r="K17" s="3">
        <v>16</v>
      </c>
      <c r="L17" s="3">
        <v>3.5</v>
      </c>
      <c r="M17" s="20">
        <v>16</v>
      </c>
      <c r="N17" s="1">
        <v>400</v>
      </c>
      <c r="O17" s="1" t="s">
        <v>228</v>
      </c>
      <c r="P17">
        <v>4</v>
      </c>
      <c r="Q17" s="1" t="s">
        <v>291</v>
      </c>
      <c r="R17" s="1">
        <v>0.41142857142857142</v>
      </c>
      <c r="S17" s="1">
        <v>3.5</v>
      </c>
      <c r="T17" s="1" t="s">
        <v>288</v>
      </c>
      <c r="U17" s="1">
        <v>85</v>
      </c>
      <c r="V17" t="s">
        <v>289</v>
      </c>
    </row>
    <row r="18" spans="1:22" ht="15" customHeight="1" x14ac:dyDescent="0.3">
      <c r="A18" s="3" t="s">
        <v>250</v>
      </c>
      <c r="B18" s="3" t="s">
        <v>251</v>
      </c>
      <c r="C18" s="3" t="s">
        <v>252</v>
      </c>
      <c r="D18" s="19" t="s">
        <v>217</v>
      </c>
      <c r="E18" s="3">
        <v>0</v>
      </c>
      <c r="F18" s="3">
        <v>108840</v>
      </c>
      <c r="G18" s="3">
        <v>100</v>
      </c>
      <c r="H18" s="3">
        <v>3000</v>
      </c>
      <c r="I18" s="3">
        <v>60000</v>
      </c>
      <c r="J18" s="3">
        <v>12</v>
      </c>
      <c r="K18" s="3">
        <v>15</v>
      </c>
      <c r="L18" s="3">
        <v>3.5</v>
      </c>
      <c r="M18" s="20">
        <v>15</v>
      </c>
      <c r="N18" s="1">
        <v>375</v>
      </c>
      <c r="O18" s="1" t="s">
        <v>253</v>
      </c>
      <c r="P18">
        <v>2</v>
      </c>
      <c r="Q18" s="1" t="s">
        <v>292</v>
      </c>
      <c r="R18" s="1">
        <v>0.41333333333333327</v>
      </c>
      <c r="S18" s="1">
        <v>9</v>
      </c>
      <c r="T18" s="1" t="s">
        <v>293</v>
      </c>
      <c r="U18" s="1">
        <v>225</v>
      </c>
      <c r="V18" t="s">
        <v>294</v>
      </c>
    </row>
    <row r="19" spans="1:22" ht="15" customHeight="1" x14ac:dyDescent="0.3">
      <c r="A19" s="3" t="s">
        <v>250</v>
      </c>
      <c r="B19" s="3" t="s">
        <v>251</v>
      </c>
      <c r="C19" s="3" t="s">
        <v>254</v>
      </c>
      <c r="D19" s="19" t="s">
        <v>217</v>
      </c>
      <c r="E19" s="3">
        <v>0</v>
      </c>
      <c r="F19" s="3">
        <v>42120</v>
      </c>
      <c r="G19" s="3">
        <v>100</v>
      </c>
      <c r="H19" s="3">
        <v>3000</v>
      </c>
      <c r="I19" s="3">
        <v>60000</v>
      </c>
      <c r="J19" s="3">
        <v>12</v>
      </c>
      <c r="K19" s="3">
        <v>15</v>
      </c>
      <c r="L19" s="3">
        <v>3.5</v>
      </c>
      <c r="M19" s="20">
        <v>15</v>
      </c>
      <c r="N19" s="1">
        <v>375</v>
      </c>
      <c r="O19" s="1" t="s">
        <v>253</v>
      </c>
      <c r="P19">
        <v>2</v>
      </c>
      <c r="Q19" s="1" t="s">
        <v>292</v>
      </c>
      <c r="R19" s="1">
        <v>0.372</v>
      </c>
      <c r="S19" s="1">
        <v>10</v>
      </c>
      <c r="T19" s="1" t="s">
        <v>295</v>
      </c>
      <c r="U19" s="1">
        <v>250</v>
      </c>
      <c r="V19" t="s">
        <v>296</v>
      </c>
    </row>
    <row r="20" spans="1:22" ht="15" customHeight="1" x14ac:dyDescent="0.3">
      <c r="A20" s="3" t="s">
        <v>250</v>
      </c>
      <c r="B20" s="3" t="s">
        <v>251</v>
      </c>
      <c r="C20" s="3" t="s">
        <v>255</v>
      </c>
      <c r="D20" s="19" t="s">
        <v>217</v>
      </c>
      <c r="E20" s="3">
        <v>0</v>
      </c>
      <c r="F20" s="3">
        <v>48920</v>
      </c>
      <c r="G20" s="3">
        <v>100</v>
      </c>
      <c r="H20" s="3">
        <v>3000</v>
      </c>
      <c r="I20" s="3">
        <v>60000</v>
      </c>
      <c r="J20" s="3">
        <v>12</v>
      </c>
      <c r="K20" s="3">
        <v>24</v>
      </c>
      <c r="L20" s="3">
        <v>3.5</v>
      </c>
      <c r="M20" s="20">
        <v>24</v>
      </c>
      <c r="N20" s="1">
        <v>600</v>
      </c>
      <c r="O20" s="1" t="s">
        <v>253</v>
      </c>
      <c r="P20">
        <v>2</v>
      </c>
      <c r="Q20" s="1" t="s">
        <v>292</v>
      </c>
      <c r="R20" s="1">
        <v>0.372</v>
      </c>
      <c r="S20" s="1">
        <v>10</v>
      </c>
      <c r="T20" s="1" t="s">
        <v>295</v>
      </c>
      <c r="U20" s="1">
        <v>250</v>
      </c>
      <c r="V20" t="s">
        <v>296</v>
      </c>
    </row>
    <row r="21" spans="1:22" ht="15" customHeight="1" x14ac:dyDescent="0.3">
      <c r="A21" s="3" t="s">
        <v>250</v>
      </c>
      <c r="B21" s="3" t="s">
        <v>251</v>
      </c>
      <c r="C21" s="3" t="s">
        <v>256</v>
      </c>
      <c r="D21" s="19" t="s">
        <v>217</v>
      </c>
      <c r="E21" s="3">
        <v>0</v>
      </c>
      <c r="F21" s="3">
        <v>49800</v>
      </c>
      <c r="G21" s="3">
        <v>100</v>
      </c>
      <c r="H21" s="3">
        <v>3000</v>
      </c>
      <c r="I21" s="3">
        <v>60000</v>
      </c>
      <c r="J21" s="3">
        <v>12</v>
      </c>
      <c r="K21" s="3">
        <v>18</v>
      </c>
      <c r="L21" s="3">
        <v>3.5</v>
      </c>
      <c r="M21" s="20">
        <v>18</v>
      </c>
      <c r="N21" s="1">
        <v>450</v>
      </c>
      <c r="O21" s="1" t="s">
        <v>253</v>
      </c>
      <c r="P21">
        <v>2</v>
      </c>
      <c r="Q21" s="1" t="s">
        <v>292</v>
      </c>
      <c r="R21" s="1">
        <v>0.372</v>
      </c>
      <c r="S21" s="1">
        <v>10</v>
      </c>
      <c r="T21" s="1" t="s">
        <v>295</v>
      </c>
      <c r="U21" s="1">
        <v>250</v>
      </c>
      <c r="V21" t="s">
        <v>296</v>
      </c>
    </row>
    <row r="22" spans="1:22" ht="15" customHeight="1" x14ac:dyDescent="0.3">
      <c r="A22" s="3" t="s">
        <v>250</v>
      </c>
      <c r="B22" s="3" t="s">
        <v>251</v>
      </c>
      <c r="C22" s="3" t="s">
        <v>257</v>
      </c>
      <c r="D22" s="19" t="s">
        <v>227</v>
      </c>
      <c r="E22" s="3">
        <v>0</v>
      </c>
      <c r="F22" s="3">
        <v>0</v>
      </c>
      <c r="G22" s="3">
        <v>0</v>
      </c>
      <c r="H22" s="3">
        <v>3000</v>
      </c>
      <c r="I22" s="3">
        <v>60000</v>
      </c>
      <c r="J22" s="3">
        <v>12</v>
      </c>
      <c r="K22" s="3">
        <v>16</v>
      </c>
      <c r="L22" s="3">
        <v>3.5</v>
      </c>
      <c r="M22" s="20">
        <v>16</v>
      </c>
      <c r="N22" s="1">
        <v>400</v>
      </c>
      <c r="O22" s="1" t="s">
        <v>228</v>
      </c>
      <c r="P22">
        <v>4</v>
      </c>
      <c r="Q22" s="1" t="s">
        <v>291</v>
      </c>
      <c r="R22" s="1">
        <v>0.41142857142857142</v>
      </c>
      <c r="S22" s="1">
        <v>3.5</v>
      </c>
      <c r="T22" s="1" t="s">
        <v>288</v>
      </c>
      <c r="U22" s="1">
        <v>85</v>
      </c>
      <c r="V22" t="s">
        <v>289</v>
      </c>
    </row>
    <row r="23" spans="1:22" ht="15" customHeight="1" x14ac:dyDescent="0.3">
      <c r="A23" s="3" t="s">
        <v>250</v>
      </c>
      <c r="B23" s="3" t="s">
        <v>251</v>
      </c>
      <c r="C23" s="3" t="s">
        <v>258</v>
      </c>
      <c r="D23" s="19" t="s">
        <v>227</v>
      </c>
      <c r="E23" s="3">
        <v>0</v>
      </c>
      <c r="F23" s="3">
        <v>0</v>
      </c>
      <c r="G23" s="3">
        <v>0</v>
      </c>
      <c r="H23" s="3">
        <v>3000</v>
      </c>
      <c r="I23" s="3">
        <v>60000</v>
      </c>
      <c r="J23" s="3">
        <v>12</v>
      </c>
      <c r="K23" s="3">
        <v>16</v>
      </c>
      <c r="L23" s="3">
        <v>3.5</v>
      </c>
      <c r="M23" s="20">
        <v>16</v>
      </c>
      <c r="N23" s="1">
        <v>400</v>
      </c>
      <c r="O23" s="1" t="s">
        <v>228</v>
      </c>
      <c r="P23">
        <v>4</v>
      </c>
      <c r="Q23" s="1" t="s">
        <v>291</v>
      </c>
      <c r="R23" s="1">
        <v>0.41142857142857142</v>
      </c>
      <c r="S23" s="1">
        <v>3.5</v>
      </c>
      <c r="T23" s="1" t="s">
        <v>288</v>
      </c>
      <c r="U23" s="1">
        <v>85</v>
      </c>
      <c r="V23" t="s">
        <v>289</v>
      </c>
    </row>
    <row r="24" spans="1:22" ht="15" customHeight="1" x14ac:dyDescent="0.3">
      <c r="A24" s="3" t="s">
        <v>250</v>
      </c>
      <c r="B24" s="3" t="s">
        <v>251</v>
      </c>
      <c r="C24" s="3" t="s">
        <v>259</v>
      </c>
      <c r="D24" s="19" t="s">
        <v>227</v>
      </c>
      <c r="E24" s="3">
        <v>0</v>
      </c>
      <c r="F24" s="3">
        <v>0</v>
      </c>
      <c r="G24" s="3">
        <v>0</v>
      </c>
      <c r="H24" s="3">
        <v>3000</v>
      </c>
      <c r="I24" s="3">
        <v>60000</v>
      </c>
      <c r="J24" s="3">
        <v>12</v>
      </c>
      <c r="K24" s="3">
        <v>16</v>
      </c>
      <c r="L24" s="3">
        <v>3.5</v>
      </c>
      <c r="M24" s="20">
        <v>16</v>
      </c>
      <c r="N24" s="1">
        <v>400</v>
      </c>
      <c r="O24" s="1" t="s">
        <v>228</v>
      </c>
      <c r="P24">
        <v>4</v>
      </c>
      <c r="Q24" s="1" t="s">
        <v>291</v>
      </c>
      <c r="R24" s="1">
        <v>0.41142857142857142</v>
      </c>
      <c r="S24" s="1">
        <v>3.5</v>
      </c>
      <c r="T24" s="1" t="s">
        <v>288</v>
      </c>
      <c r="U24" s="1">
        <v>85</v>
      </c>
      <c r="V24" t="s">
        <v>289</v>
      </c>
    </row>
    <row r="25" spans="1:22" ht="15" customHeight="1" x14ac:dyDescent="0.3">
      <c r="A25" s="3" t="s">
        <v>260</v>
      </c>
      <c r="B25" s="3" t="s">
        <v>261</v>
      </c>
      <c r="C25" s="3" t="s">
        <v>262</v>
      </c>
      <c r="D25" s="19" t="s">
        <v>217</v>
      </c>
      <c r="E25" s="3">
        <v>0</v>
      </c>
      <c r="F25" s="3">
        <v>151068</v>
      </c>
      <c r="G25" s="3">
        <v>22162</v>
      </c>
      <c r="H25" s="3">
        <v>3000</v>
      </c>
      <c r="I25" s="3">
        <v>60000</v>
      </c>
      <c r="J25" s="3">
        <v>12</v>
      </c>
      <c r="K25" s="3">
        <v>32</v>
      </c>
      <c r="L25" s="3">
        <v>3.5</v>
      </c>
      <c r="M25" s="20">
        <v>34.200000000000003</v>
      </c>
      <c r="N25" s="1">
        <v>860</v>
      </c>
      <c r="O25" s="1" t="s">
        <v>253</v>
      </c>
      <c r="P25">
        <v>2</v>
      </c>
      <c r="Q25" s="1" t="s">
        <v>292</v>
      </c>
      <c r="R25" s="1">
        <v>0.372</v>
      </c>
      <c r="S25" s="1">
        <v>10</v>
      </c>
      <c r="T25" s="1" t="s">
        <v>295</v>
      </c>
      <c r="U25" s="1">
        <v>250</v>
      </c>
      <c r="V25" t="s">
        <v>296</v>
      </c>
    </row>
    <row r="26" spans="1:22" ht="15" customHeight="1" x14ac:dyDescent="0.3">
      <c r="A26" s="3" t="s">
        <v>260</v>
      </c>
      <c r="B26" s="3" t="s">
        <v>261</v>
      </c>
      <c r="C26" s="3" t="s">
        <v>263</v>
      </c>
      <c r="D26" s="19" t="s">
        <v>227</v>
      </c>
      <c r="E26" s="3">
        <v>0</v>
      </c>
      <c r="F26" s="3">
        <v>0</v>
      </c>
      <c r="G26" s="3">
        <v>0</v>
      </c>
      <c r="H26" s="3">
        <v>3000</v>
      </c>
      <c r="I26" s="3">
        <v>60000</v>
      </c>
      <c r="J26" s="3">
        <v>12</v>
      </c>
      <c r="K26" s="3">
        <v>16</v>
      </c>
      <c r="L26" s="3">
        <v>3.5</v>
      </c>
      <c r="M26" s="20">
        <v>16</v>
      </c>
      <c r="N26" s="1">
        <v>400</v>
      </c>
      <c r="O26" s="1" t="s">
        <v>228</v>
      </c>
      <c r="P26">
        <v>4</v>
      </c>
      <c r="Q26" s="1" t="s">
        <v>291</v>
      </c>
      <c r="R26" s="1">
        <v>0.41142857142857142</v>
      </c>
      <c r="S26" s="1">
        <v>3.5</v>
      </c>
      <c r="T26" s="1" t="s">
        <v>288</v>
      </c>
      <c r="U26" s="1">
        <v>85</v>
      </c>
      <c r="V26" t="s">
        <v>289</v>
      </c>
    </row>
    <row r="27" spans="1:22" ht="15" customHeight="1" x14ac:dyDescent="0.3">
      <c r="A27" s="3" t="s">
        <v>260</v>
      </c>
      <c r="B27" s="3" t="s">
        <v>261</v>
      </c>
      <c r="C27" s="3" t="s">
        <v>264</v>
      </c>
      <c r="D27" s="19" t="s">
        <v>227</v>
      </c>
      <c r="E27" s="3">
        <v>0</v>
      </c>
      <c r="F27" s="3">
        <v>0</v>
      </c>
      <c r="G27" s="3">
        <v>0</v>
      </c>
      <c r="H27" s="3">
        <v>3000</v>
      </c>
      <c r="I27" s="3">
        <v>60000</v>
      </c>
      <c r="J27" s="3">
        <v>12</v>
      </c>
      <c r="K27" s="3">
        <v>16</v>
      </c>
      <c r="L27" s="3">
        <v>3.5</v>
      </c>
      <c r="M27" s="20">
        <v>16</v>
      </c>
      <c r="N27" s="1">
        <v>400</v>
      </c>
      <c r="O27" s="1" t="s">
        <v>228</v>
      </c>
      <c r="P27">
        <v>4</v>
      </c>
      <c r="Q27" s="1" t="s">
        <v>291</v>
      </c>
      <c r="R27" s="1">
        <v>0.41142857142857142</v>
      </c>
      <c r="S27" s="1">
        <v>3.5</v>
      </c>
      <c r="T27" s="1" t="s">
        <v>288</v>
      </c>
      <c r="U27" s="1">
        <v>85</v>
      </c>
      <c r="V27" t="s">
        <v>289</v>
      </c>
    </row>
    <row r="28" spans="1:22" ht="15" customHeight="1" x14ac:dyDescent="0.3">
      <c r="A28" s="3" t="s">
        <v>260</v>
      </c>
      <c r="B28" s="3" t="s">
        <v>261</v>
      </c>
      <c r="C28" s="3" t="s">
        <v>265</v>
      </c>
      <c r="D28" s="19" t="s">
        <v>227</v>
      </c>
      <c r="E28" s="3">
        <v>0</v>
      </c>
      <c r="F28" s="3">
        <v>0</v>
      </c>
      <c r="G28" s="3">
        <v>0</v>
      </c>
      <c r="H28" s="3">
        <v>3000</v>
      </c>
      <c r="I28" s="3">
        <v>60000</v>
      </c>
      <c r="J28" s="3">
        <v>12</v>
      </c>
      <c r="K28" s="3">
        <v>16</v>
      </c>
      <c r="L28" s="3">
        <v>3.5</v>
      </c>
      <c r="M28" s="20">
        <v>16</v>
      </c>
      <c r="N28" s="1">
        <v>400</v>
      </c>
      <c r="O28" s="1" t="s">
        <v>228</v>
      </c>
      <c r="P28">
        <v>4</v>
      </c>
      <c r="Q28" s="1" t="s">
        <v>291</v>
      </c>
      <c r="R28" s="1">
        <v>0.41142857142857142</v>
      </c>
      <c r="S28" s="1">
        <v>3.5</v>
      </c>
      <c r="T28" s="1" t="s">
        <v>288</v>
      </c>
      <c r="U28" s="1">
        <v>85</v>
      </c>
      <c r="V28" t="s">
        <v>289</v>
      </c>
    </row>
    <row r="29" spans="1:22" ht="15" customHeight="1" x14ac:dyDescent="0.3">
      <c r="A29" s="3" t="s">
        <v>260</v>
      </c>
      <c r="B29" s="3" t="s">
        <v>261</v>
      </c>
      <c r="C29" s="3" t="s">
        <v>266</v>
      </c>
      <c r="D29" s="19" t="s">
        <v>227</v>
      </c>
      <c r="E29" s="3">
        <v>0</v>
      </c>
      <c r="F29" s="3">
        <v>0</v>
      </c>
      <c r="G29" s="3">
        <v>0</v>
      </c>
      <c r="H29" s="3">
        <v>3000</v>
      </c>
      <c r="I29" s="3">
        <v>60000</v>
      </c>
      <c r="J29" s="3">
        <v>12</v>
      </c>
      <c r="K29" s="3">
        <v>16</v>
      </c>
      <c r="L29" s="3">
        <v>3.5</v>
      </c>
      <c r="M29" s="20">
        <v>16</v>
      </c>
      <c r="N29" s="1">
        <v>400</v>
      </c>
      <c r="O29" s="1" t="s">
        <v>228</v>
      </c>
      <c r="P29">
        <v>4</v>
      </c>
      <c r="Q29" s="1" t="s">
        <v>291</v>
      </c>
      <c r="R29" s="1">
        <v>0.41142857142857142</v>
      </c>
      <c r="S29" s="1">
        <v>3.5</v>
      </c>
      <c r="T29" s="1" t="s">
        <v>288</v>
      </c>
      <c r="U29" s="1">
        <v>85</v>
      </c>
      <c r="V29" t="s">
        <v>289</v>
      </c>
    </row>
    <row r="30" spans="1:22" ht="15" customHeight="1" x14ac:dyDescent="0.3">
      <c r="A30" s="3" t="s">
        <v>260</v>
      </c>
      <c r="B30" s="3" t="s">
        <v>261</v>
      </c>
      <c r="C30" s="3" t="s">
        <v>267</v>
      </c>
      <c r="D30" s="19" t="s">
        <v>227</v>
      </c>
      <c r="E30" s="3">
        <v>0</v>
      </c>
      <c r="F30" s="3">
        <v>0</v>
      </c>
      <c r="G30" s="3">
        <v>0</v>
      </c>
      <c r="H30" s="3">
        <v>3000</v>
      </c>
      <c r="I30" s="3">
        <v>60000</v>
      </c>
      <c r="J30" s="3">
        <v>12</v>
      </c>
      <c r="K30" s="3">
        <v>16</v>
      </c>
      <c r="L30" s="3">
        <v>3.5</v>
      </c>
      <c r="M30" s="20">
        <v>16</v>
      </c>
      <c r="N30" s="1">
        <v>400</v>
      </c>
      <c r="O30" s="1" t="s">
        <v>228</v>
      </c>
      <c r="P30">
        <v>4</v>
      </c>
      <c r="Q30" s="1" t="s">
        <v>291</v>
      </c>
      <c r="R30" s="1">
        <v>0.41142857142857142</v>
      </c>
      <c r="S30" s="1">
        <v>3.5</v>
      </c>
      <c r="T30" s="1" t="s">
        <v>288</v>
      </c>
      <c r="U30" s="1">
        <v>85</v>
      </c>
      <c r="V30" t="s">
        <v>289</v>
      </c>
    </row>
    <row r="31" spans="1:22" ht="15" customHeight="1" x14ac:dyDescent="0.3">
      <c r="A31" s="3" t="s">
        <v>260</v>
      </c>
      <c r="B31" s="3" t="s">
        <v>261</v>
      </c>
      <c r="C31" s="3" t="s">
        <v>268</v>
      </c>
      <c r="D31" s="19" t="s">
        <v>227</v>
      </c>
      <c r="E31" s="3">
        <v>0</v>
      </c>
      <c r="F31" s="3">
        <v>0</v>
      </c>
      <c r="G31" s="3">
        <v>0</v>
      </c>
      <c r="H31" s="3">
        <v>3000</v>
      </c>
      <c r="I31" s="3">
        <v>60000</v>
      </c>
      <c r="J31" s="3">
        <v>12</v>
      </c>
      <c r="K31" s="3">
        <v>16</v>
      </c>
      <c r="L31" s="3">
        <v>3.5</v>
      </c>
      <c r="M31" s="20">
        <v>16</v>
      </c>
      <c r="N31" s="1">
        <v>400</v>
      </c>
      <c r="O31" s="1" t="s">
        <v>228</v>
      </c>
      <c r="P31">
        <v>4</v>
      </c>
      <c r="Q31" s="1" t="s">
        <v>291</v>
      </c>
      <c r="R31" s="1">
        <v>0.41142857142857142</v>
      </c>
      <c r="S31" s="1">
        <v>3.5</v>
      </c>
      <c r="T31" s="1" t="s">
        <v>288</v>
      </c>
      <c r="U31" s="1">
        <v>85</v>
      </c>
      <c r="V31" t="s">
        <v>289</v>
      </c>
    </row>
    <row r="32" spans="1:22" ht="15" customHeight="1" x14ac:dyDescent="0.3">
      <c r="A32" s="3" t="s">
        <v>269</v>
      </c>
      <c r="B32" s="3" t="s">
        <v>270</v>
      </c>
      <c r="C32" s="3" t="s">
        <v>271</v>
      </c>
      <c r="D32" s="19" t="s">
        <v>227</v>
      </c>
      <c r="E32" s="3">
        <v>0</v>
      </c>
      <c r="F32" s="3">
        <v>0</v>
      </c>
      <c r="G32" s="3">
        <v>0</v>
      </c>
      <c r="H32" s="3">
        <v>3000</v>
      </c>
      <c r="I32" s="3">
        <v>60000</v>
      </c>
      <c r="J32" s="3">
        <v>12</v>
      </c>
      <c r="K32" s="3">
        <v>16</v>
      </c>
      <c r="L32" s="3">
        <v>3.5</v>
      </c>
      <c r="M32" s="20">
        <v>16</v>
      </c>
      <c r="N32" s="1">
        <v>400</v>
      </c>
      <c r="O32" s="1" t="s">
        <v>228</v>
      </c>
      <c r="P32">
        <v>4</v>
      </c>
      <c r="Q32" s="1" t="s">
        <v>291</v>
      </c>
      <c r="R32" s="1">
        <v>0.41142857142857142</v>
      </c>
      <c r="S32" s="1">
        <v>3.5</v>
      </c>
      <c r="T32" s="1" t="s">
        <v>288</v>
      </c>
      <c r="U32" s="1">
        <v>85</v>
      </c>
      <c r="V32" t="s">
        <v>289</v>
      </c>
    </row>
    <row r="33" spans="1:22" ht="15" customHeight="1" x14ac:dyDescent="0.3">
      <c r="A33" s="3" t="s">
        <v>269</v>
      </c>
      <c r="B33" s="3" t="s">
        <v>270</v>
      </c>
      <c r="C33" s="3" t="s">
        <v>272</v>
      </c>
      <c r="D33" s="19" t="s">
        <v>227</v>
      </c>
      <c r="E33" s="3">
        <v>0</v>
      </c>
      <c r="F33" s="3">
        <v>0</v>
      </c>
      <c r="G33" s="3">
        <v>0</v>
      </c>
      <c r="H33" s="3">
        <v>3000</v>
      </c>
      <c r="I33" s="3">
        <v>60000</v>
      </c>
      <c r="J33" s="3">
        <v>12</v>
      </c>
      <c r="K33" s="3">
        <v>16</v>
      </c>
      <c r="L33" s="3">
        <v>3.5</v>
      </c>
      <c r="M33" s="20">
        <v>16</v>
      </c>
      <c r="N33" s="1">
        <v>400</v>
      </c>
      <c r="O33" s="1" t="s">
        <v>228</v>
      </c>
      <c r="P33">
        <v>4</v>
      </c>
      <c r="Q33" s="1" t="s">
        <v>291</v>
      </c>
      <c r="R33" s="1">
        <v>0.41142857142857142</v>
      </c>
      <c r="S33" s="1">
        <v>3.5</v>
      </c>
      <c r="T33" s="1" t="s">
        <v>288</v>
      </c>
      <c r="U33" s="1">
        <v>85</v>
      </c>
      <c r="V33" t="s">
        <v>289</v>
      </c>
    </row>
    <row r="34" spans="1:22" ht="15" customHeight="1" x14ac:dyDescent="0.3">
      <c r="A34" s="3" t="s">
        <v>269</v>
      </c>
      <c r="B34" s="3" t="s">
        <v>270</v>
      </c>
      <c r="C34" s="3" t="s">
        <v>273</v>
      </c>
      <c r="D34" s="19" t="s">
        <v>227</v>
      </c>
      <c r="E34" s="3">
        <v>0</v>
      </c>
      <c r="F34" s="3">
        <v>0</v>
      </c>
      <c r="G34" s="3">
        <v>0</v>
      </c>
      <c r="H34" s="3">
        <v>3000</v>
      </c>
      <c r="I34" s="3">
        <v>60000</v>
      </c>
      <c r="J34" s="3">
        <v>12</v>
      </c>
      <c r="K34" s="3">
        <v>16</v>
      </c>
      <c r="L34" s="3">
        <v>3.5</v>
      </c>
      <c r="M34" s="20">
        <v>16</v>
      </c>
      <c r="N34" s="1">
        <v>400</v>
      </c>
      <c r="O34" s="1" t="s">
        <v>228</v>
      </c>
      <c r="P34">
        <v>4</v>
      </c>
      <c r="Q34" s="1" t="s">
        <v>291</v>
      </c>
      <c r="R34" s="1">
        <v>0.41142857142857142</v>
      </c>
      <c r="S34" s="1">
        <v>3.5</v>
      </c>
      <c r="T34" s="1" t="s">
        <v>288</v>
      </c>
      <c r="U34" s="1">
        <v>85</v>
      </c>
      <c r="V34" t="s">
        <v>289</v>
      </c>
    </row>
    <row r="35" spans="1:22" ht="15" customHeight="1" x14ac:dyDescent="0.3">
      <c r="A35" s="3" t="s">
        <v>269</v>
      </c>
      <c r="B35" s="3" t="s">
        <v>270</v>
      </c>
      <c r="C35" s="3" t="s">
        <v>274</v>
      </c>
      <c r="D35" s="19" t="s">
        <v>227</v>
      </c>
      <c r="E35" s="3">
        <v>0</v>
      </c>
      <c r="F35" s="3">
        <v>0</v>
      </c>
      <c r="G35" s="3">
        <v>0</v>
      </c>
      <c r="H35" s="3">
        <v>3000</v>
      </c>
      <c r="I35" s="3">
        <v>60000</v>
      </c>
      <c r="J35" s="3">
        <v>12</v>
      </c>
      <c r="K35" s="3">
        <v>16</v>
      </c>
      <c r="L35" s="3">
        <v>3.5</v>
      </c>
      <c r="M35" s="20">
        <v>16</v>
      </c>
      <c r="N35" s="1">
        <v>400</v>
      </c>
      <c r="O35" s="1" t="s">
        <v>228</v>
      </c>
      <c r="P35">
        <v>4</v>
      </c>
      <c r="Q35" s="1" t="s">
        <v>291</v>
      </c>
      <c r="R35" s="1">
        <v>0.41142857142857142</v>
      </c>
      <c r="S35" s="1">
        <v>3.5</v>
      </c>
      <c r="T35" s="1" t="s">
        <v>288</v>
      </c>
      <c r="U35" s="1">
        <v>85</v>
      </c>
      <c r="V35" t="s">
        <v>289</v>
      </c>
    </row>
    <row r="36" spans="1:22" ht="15" customHeight="1" x14ac:dyDescent="0.3">
      <c r="A36" s="3" t="s">
        <v>269</v>
      </c>
      <c r="B36" s="3" t="s">
        <v>270</v>
      </c>
      <c r="C36" s="3" t="s">
        <v>275</v>
      </c>
      <c r="D36" s="19" t="s">
        <v>227</v>
      </c>
      <c r="E36" s="3">
        <v>0</v>
      </c>
      <c r="F36" s="3">
        <v>0</v>
      </c>
      <c r="G36" s="3">
        <v>0</v>
      </c>
      <c r="H36" s="3">
        <v>3000</v>
      </c>
      <c r="I36" s="3">
        <v>60000</v>
      </c>
      <c r="J36" s="3">
        <v>12</v>
      </c>
      <c r="K36" s="3">
        <v>16</v>
      </c>
      <c r="L36" s="3">
        <v>3.5</v>
      </c>
      <c r="M36" s="20">
        <v>16</v>
      </c>
      <c r="N36" s="1">
        <v>400</v>
      </c>
      <c r="O36" s="1" t="s">
        <v>228</v>
      </c>
      <c r="P36">
        <v>4</v>
      </c>
      <c r="Q36" s="1" t="s">
        <v>291</v>
      </c>
      <c r="R36" s="1">
        <v>0.41142857142857142</v>
      </c>
      <c r="S36" s="1">
        <v>3.5</v>
      </c>
      <c r="T36" s="1" t="s">
        <v>288</v>
      </c>
      <c r="U36" s="1">
        <v>85</v>
      </c>
      <c r="V36" t="s">
        <v>289</v>
      </c>
    </row>
    <row r="37" spans="1:22" ht="15" customHeight="1" x14ac:dyDescent="0.3">
      <c r="A37" s="3" t="s">
        <v>269</v>
      </c>
      <c r="B37" s="3" t="s">
        <v>270</v>
      </c>
      <c r="C37" s="3" t="s">
        <v>276</v>
      </c>
      <c r="D37" s="19" t="s">
        <v>227</v>
      </c>
      <c r="E37" s="3">
        <v>0</v>
      </c>
      <c r="F37" s="3">
        <v>0</v>
      </c>
      <c r="G37" s="3">
        <v>0</v>
      </c>
      <c r="H37" s="3">
        <v>3000</v>
      </c>
      <c r="I37" s="3">
        <v>60000</v>
      </c>
      <c r="J37" s="3">
        <v>12</v>
      </c>
      <c r="K37" s="3">
        <v>16</v>
      </c>
      <c r="L37" s="3">
        <v>3.5</v>
      </c>
      <c r="M37" s="20">
        <v>16</v>
      </c>
      <c r="N37" s="1">
        <v>400</v>
      </c>
      <c r="O37" s="1" t="s">
        <v>228</v>
      </c>
      <c r="P37">
        <v>4</v>
      </c>
      <c r="Q37" s="1" t="s">
        <v>291</v>
      </c>
      <c r="R37" s="1">
        <v>0.41142857142857142</v>
      </c>
      <c r="S37" s="1">
        <v>3.5</v>
      </c>
      <c r="T37" s="1" t="s">
        <v>288</v>
      </c>
      <c r="U37" s="1">
        <v>85</v>
      </c>
      <c r="V37" t="s">
        <v>289</v>
      </c>
    </row>
    <row r="38" spans="1:22" ht="15" customHeight="1" x14ac:dyDescent="0.3">
      <c r="A38" s="3" t="s">
        <v>269</v>
      </c>
      <c r="B38" s="3" t="s">
        <v>270</v>
      </c>
      <c r="C38" s="3" t="s">
        <v>277</v>
      </c>
      <c r="D38" s="19" t="s">
        <v>227</v>
      </c>
      <c r="E38" s="3">
        <v>0</v>
      </c>
      <c r="F38" s="3">
        <v>0</v>
      </c>
      <c r="G38" s="3">
        <v>0</v>
      </c>
      <c r="H38" s="3">
        <v>3000</v>
      </c>
      <c r="I38" s="3">
        <v>60000</v>
      </c>
      <c r="J38" s="3">
        <v>12</v>
      </c>
      <c r="K38" s="3">
        <v>16</v>
      </c>
      <c r="L38" s="3">
        <v>3.5</v>
      </c>
      <c r="M38" s="20">
        <v>16</v>
      </c>
      <c r="N38" s="1">
        <v>400</v>
      </c>
      <c r="O38" s="1" t="s">
        <v>228</v>
      </c>
      <c r="P38">
        <v>4</v>
      </c>
      <c r="Q38" s="1" t="s">
        <v>291</v>
      </c>
      <c r="R38" s="1">
        <v>0.41142857142857142</v>
      </c>
      <c r="S38" s="1">
        <v>3.5</v>
      </c>
      <c r="T38" s="1" t="s">
        <v>288</v>
      </c>
      <c r="U38" s="1">
        <v>85</v>
      </c>
      <c r="V38" t="s">
        <v>289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6" zoomScale="190" zoomScaleNormal="190" workbookViewId="0">
      <selection activeCell="C32" sqref="C32"/>
    </sheetView>
  </sheetViews>
  <sheetFormatPr defaultRowHeight="14.4" x14ac:dyDescent="0.3"/>
  <cols>
    <col min="1" max="1" width="29" style="2" customWidth="1"/>
    <col min="4" max="4" width="8.88671875" style="1" customWidth="1"/>
    <col min="6" max="6" width="11.44140625" style="2" customWidth="1"/>
  </cols>
  <sheetData>
    <row r="1" spans="1:9" ht="15" customHeight="1" x14ac:dyDescent="0.3">
      <c r="A1" s="3" t="s">
        <v>0</v>
      </c>
      <c r="B1" s="3" t="s">
        <v>1</v>
      </c>
      <c r="C1" s="3" t="s">
        <v>2</v>
      </c>
      <c r="D1" s="3"/>
    </row>
    <row r="2" spans="1:9" ht="15" customHeight="1" x14ac:dyDescent="0.3">
      <c r="A2" s="11" t="s">
        <v>3</v>
      </c>
      <c r="B2" s="3" t="s">
        <v>4</v>
      </c>
      <c r="C2" s="3">
        <v>10.4</v>
      </c>
      <c r="D2" s="3"/>
    </row>
    <row r="3" spans="1:9" ht="15" customHeight="1" x14ac:dyDescent="0.3">
      <c r="A3" s="11" t="s">
        <v>5</v>
      </c>
      <c r="B3" s="3" t="s">
        <v>6</v>
      </c>
      <c r="C3" s="3">
        <v>4.92</v>
      </c>
      <c r="D3" s="3"/>
    </row>
    <row r="4" spans="1:9" ht="15" customHeight="1" x14ac:dyDescent="0.3">
      <c r="A4" s="11" t="s">
        <v>7</v>
      </c>
      <c r="B4" s="3" t="s">
        <v>6</v>
      </c>
      <c r="C4" s="3">
        <v>16.7</v>
      </c>
      <c r="D4" s="3"/>
      <c r="I4" s="1"/>
    </row>
    <row r="5" spans="1:9" ht="15" customHeight="1" x14ac:dyDescent="0.3">
      <c r="A5" s="11" t="s">
        <v>8</v>
      </c>
      <c r="B5" s="3" t="s">
        <v>6</v>
      </c>
      <c r="C5" s="3">
        <v>-4.92</v>
      </c>
      <c r="D5" s="3">
        <f>C4-C11</f>
        <v>21.619999999999997</v>
      </c>
      <c r="I5" s="1"/>
    </row>
    <row r="6" spans="1:9" ht="15" customHeight="1" x14ac:dyDescent="0.3">
      <c r="A6" s="11" t="s">
        <v>9</v>
      </c>
      <c r="B6" s="3" t="s">
        <v>6</v>
      </c>
      <c r="C6" s="3">
        <v>-4.5919999999999996</v>
      </c>
      <c r="D6" s="3"/>
      <c r="I6" s="1"/>
    </row>
    <row r="7" spans="1:9" ht="15" customHeight="1" x14ac:dyDescent="0.3">
      <c r="A7" s="11" t="s">
        <v>10</v>
      </c>
      <c r="B7" s="3" t="s">
        <v>6</v>
      </c>
      <c r="C7" s="6">
        <v>18.04</v>
      </c>
      <c r="D7" s="3"/>
      <c r="I7" s="1"/>
    </row>
    <row r="8" spans="1:9" ht="15" customHeight="1" x14ac:dyDescent="0.3">
      <c r="A8" s="11" t="s">
        <v>11</v>
      </c>
      <c r="B8" s="3" t="s">
        <v>6</v>
      </c>
      <c r="C8" s="3">
        <v>19.68</v>
      </c>
      <c r="D8" s="3"/>
      <c r="I8" s="1"/>
    </row>
    <row r="9" spans="1:9" ht="15" customHeight="1" x14ac:dyDescent="0.3">
      <c r="A9" s="11" t="s">
        <v>12</v>
      </c>
      <c r="B9" s="3"/>
      <c r="C9" s="3">
        <v>2</v>
      </c>
      <c r="D9" s="3"/>
    </row>
    <row r="10" spans="1:9" ht="15" customHeight="1" x14ac:dyDescent="0.3">
      <c r="A10" s="11" t="s">
        <v>13</v>
      </c>
      <c r="B10" s="3"/>
      <c r="C10" s="3">
        <v>3</v>
      </c>
      <c r="D10" s="3"/>
    </row>
    <row r="11" spans="1:9" ht="15" customHeight="1" x14ac:dyDescent="0.3">
      <c r="A11" s="11" t="s">
        <v>14</v>
      </c>
      <c r="B11" s="3" t="s">
        <v>6</v>
      </c>
      <c r="C11" s="6">
        <v>-4.92</v>
      </c>
      <c r="D11" s="3"/>
    </row>
    <row r="12" spans="1:9" ht="15" customHeight="1" x14ac:dyDescent="0.3">
      <c r="A12" s="11" t="s">
        <v>15</v>
      </c>
      <c r="B12" s="3" t="s">
        <v>16</v>
      </c>
      <c r="C12" s="3">
        <v>54</v>
      </c>
      <c r="D12" s="3"/>
    </row>
    <row r="13" spans="1:9" ht="15" customHeight="1" x14ac:dyDescent="0.3">
      <c r="A13" s="11" t="s">
        <v>17</v>
      </c>
      <c r="B13" s="3"/>
      <c r="C13" s="3">
        <v>3</v>
      </c>
      <c r="D13" s="3"/>
    </row>
    <row r="14" spans="1:9" ht="15" customHeight="1" x14ac:dyDescent="0.3">
      <c r="A14" s="11" t="s">
        <v>18</v>
      </c>
      <c r="B14" s="3" t="s">
        <v>19</v>
      </c>
      <c r="C14" s="3">
        <v>5</v>
      </c>
      <c r="D14" s="3"/>
    </row>
    <row r="15" spans="1:9" x14ac:dyDescent="0.3">
      <c r="A15" s="11" t="s">
        <v>20</v>
      </c>
      <c r="B15" s="3" t="s">
        <v>19</v>
      </c>
      <c r="C15" s="3">
        <v>6</v>
      </c>
      <c r="D15" s="3"/>
    </row>
    <row r="16" spans="1:9" x14ac:dyDescent="0.3">
      <c r="A16" s="11" t="s">
        <v>21</v>
      </c>
      <c r="B16" s="3" t="s">
        <v>22</v>
      </c>
      <c r="C16" s="3">
        <v>15</v>
      </c>
      <c r="D16" s="3"/>
    </row>
    <row r="17" spans="1:4" x14ac:dyDescent="0.3">
      <c r="A17" s="11" t="s">
        <v>23</v>
      </c>
      <c r="B17" s="3" t="s">
        <v>22</v>
      </c>
      <c r="C17" s="3">
        <v>18</v>
      </c>
      <c r="D17" s="3"/>
    </row>
    <row r="18" spans="1:4" x14ac:dyDescent="0.3">
      <c r="A18" s="11" t="s">
        <v>24</v>
      </c>
      <c r="B18" s="3" t="s">
        <v>25</v>
      </c>
      <c r="C18" s="3">
        <v>8</v>
      </c>
      <c r="D18" s="3"/>
    </row>
    <row r="19" spans="1:4" x14ac:dyDescent="0.3">
      <c r="A19" s="11" t="s">
        <v>26</v>
      </c>
      <c r="B19" s="3" t="s">
        <v>25</v>
      </c>
      <c r="C19" s="3">
        <v>12</v>
      </c>
      <c r="D19" s="3"/>
    </row>
    <row r="20" spans="1:4" x14ac:dyDescent="0.3">
      <c r="A20" s="11" t="s">
        <v>27</v>
      </c>
      <c r="B20" s="3" t="s">
        <v>19</v>
      </c>
      <c r="C20" s="3">
        <v>3</v>
      </c>
      <c r="D20" s="3"/>
    </row>
    <row r="21" spans="1:4" x14ac:dyDescent="0.3">
      <c r="A21" s="11" t="s">
        <v>28</v>
      </c>
      <c r="B21" s="3" t="s">
        <v>19</v>
      </c>
      <c r="C21" s="3">
        <v>4</v>
      </c>
      <c r="D21" s="3"/>
    </row>
    <row r="22" spans="1:4" x14ac:dyDescent="0.3">
      <c r="A22" s="11" t="s">
        <v>29</v>
      </c>
      <c r="B22" s="3" t="s">
        <v>19</v>
      </c>
      <c r="C22" s="3">
        <v>34</v>
      </c>
      <c r="D22" s="3"/>
    </row>
    <row r="23" spans="1:4" x14ac:dyDescent="0.3">
      <c r="A23" s="11" t="s">
        <v>30</v>
      </c>
      <c r="B23" s="3" t="s">
        <v>31</v>
      </c>
      <c r="C23" s="3">
        <v>9.84</v>
      </c>
      <c r="D23" s="3"/>
    </row>
    <row r="24" spans="1:4" x14ac:dyDescent="0.3">
      <c r="A24" s="11" t="s">
        <v>32</v>
      </c>
      <c r="B24" s="3" t="s">
        <v>33</v>
      </c>
      <c r="C24" s="3">
        <v>21.32</v>
      </c>
      <c r="D24" s="3"/>
    </row>
    <row r="25" spans="1:4" x14ac:dyDescent="0.3">
      <c r="A25" s="11" t="s">
        <v>34</v>
      </c>
      <c r="B25" s="11"/>
      <c r="C25" s="3">
        <v>0.4</v>
      </c>
      <c r="D25" s="3"/>
    </row>
    <row r="26" spans="1:4" x14ac:dyDescent="0.3">
      <c r="A26" s="11" t="s">
        <v>35</v>
      </c>
      <c r="B26" s="3" t="s">
        <v>19</v>
      </c>
      <c r="C26" s="3">
        <v>17.876000000000001</v>
      </c>
      <c r="D26" s="3"/>
    </row>
    <row r="27" spans="1:4" x14ac:dyDescent="0.3">
      <c r="A27" s="11" t="s">
        <v>36</v>
      </c>
      <c r="B27" s="11"/>
      <c r="C27" s="3">
        <v>0.14299999999999999</v>
      </c>
      <c r="D27" s="3"/>
    </row>
    <row r="28" spans="1:4" x14ac:dyDescent="0.3">
      <c r="A28" s="11" t="s">
        <v>37</v>
      </c>
      <c r="B28" s="3" t="s">
        <v>19</v>
      </c>
      <c r="C28" s="3">
        <v>3.28</v>
      </c>
      <c r="D28" s="3"/>
    </row>
    <row r="29" spans="1:4" x14ac:dyDescent="0.3">
      <c r="A29" s="11" t="s">
        <v>38</v>
      </c>
      <c r="B29" s="3" t="s">
        <v>22</v>
      </c>
      <c r="C29" s="3">
        <v>20</v>
      </c>
      <c r="D29" s="3"/>
    </row>
    <row r="30" spans="1:4" x14ac:dyDescent="0.3">
      <c r="A30" s="11" t="s">
        <v>39</v>
      </c>
      <c r="B30" s="3" t="s">
        <v>40</v>
      </c>
      <c r="C30" s="3">
        <v>120</v>
      </c>
      <c r="D30" s="3"/>
    </row>
    <row r="31" spans="1:4" x14ac:dyDescent="0.3">
      <c r="A31" s="11" t="s">
        <v>41</v>
      </c>
      <c r="B31" s="3" t="s">
        <v>25</v>
      </c>
      <c r="C31" s="3">
        <v>20</v>
      </c>
      <c r="D31" s="3"/>
    </row>
    <row r="32" spans="1:4" x14ac:dyDescent="0.3">
      <c r="A32" s="11" t="s">
        <v>42</v>
      </c>
      <c r="B32" s="3" t="s">
        <v>19</v>
      </c>
      <c r="C32" s="6">
        <v>17.04</v>
      </c>
      <c r="D32" s="3"/>
    </row>
    <row r="33" spans="1:4" x14ac:dyDescent="0.3">
      <c r="A33" s="11" t="s">
        <v>43</v>
      </c>
      <c r="B33" s="3" t="s">
        <v>44</v>
      </c>
      <c r="C33" s="3">
        <v>16.7</v>
      </c>
      <c r="D3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45" zoomScaleNormal="145" workbookViewId="0">
      <selection activeCell="F12" sqref="F12"/>
    </sheetView>
  </sheetViews>
  <sheetFormatPr defaultRowHeight="14.4" x14ac:dyDescent="0.3"/>
  <cols>
    <col min="3" max="4" width="12.109375" style="2" customWidth="1"/>
  </cols>
  <sheetData>
    <row r="1" spans="1:4" x14ac:dyDescent="0.3">
      <c r="A1" s="1" t="s">
        <v>45</v>
      </c>
      <c r="B1" s="1" t="s">
        <v>46</v>
      </c>
      <c r="C1" s="1" t="s">
        <v>47</v>
      </c>
      <c r="D1" s="1" t="s">
        <v>48</v>
      </c>
    </row>
    <row r="2" spans="1:4" x14ac:dyDescent="0.3">
      <c r="A2" s="1">
        <v>1200</v>
      </c>
      <c r="B2" s="1">
        <v>5</v>
      </c>
      <c r="C2" s="1">
        <v>12</v>
      </c>
      <c r="D2" s="1">
        <v>3</v>
      </c>
    </row>
    <row r="3" spans="1:4" x14ac:dyDescent="0.3">
      <c r="A3" s="1">
        <v>1200</v>
      </c>
      <c r="B3" s="1">
        <v>5</v>
      </c>
      <c r="C3" s="1">
        <v>7</v>
      </c>
      <c r="D3" s="1">
        <v>3</v>
      </c>
    </row>
    <row r="4" spans="1:4" x14ac:dyDescent="0.3">
      <c r="A4" s="1">
        <v>1200</v>
      </c>
      <c r="B4" s="1">
        <v>5</v>
      </c>
      <c r="C4" s="1">
        <v>8</v>
      </c>
      <c r="D4" s="1">
        <v>3</v>
      </c>
    </row>
    <row r="5" spans="1:4" x14ac:dyDescent="0.3">
      <c r="A5" s="1">
        <v>1200</v>
      </c>
      <c r="B5" s="1">
        <v>5</v>
      </c>
      <c r="C5" s="1">
        <v>9</v>
      </c>
      <c r="D5" s="1">
        <v>3</v>
      </c>
    </row>
    <row r="6" spans="1:4" x14ac:dyDescent="0.3">
      <c r="A6" s="1">
        <v>1200</v>
      </c>
      <c r="B6" s="1">
        <v>5</v>
      </c>
      <c r="C6" s="1">
        <v>7</v>
      </c>
      <c r="D6" s="1">
        <v>4</v>
      </c>
    </row>
    <row r="7" spans="1:4" x14ac:dyDescent="0.3">
      <c r="A7" s="1">
        <v>1200</v>
      </c>
      <c r="B7" s="1">
        <v>5</v>
      </c>
      <c r="C7" s="1">
        <v>8</v>
      </c>
      <c r="D7" s="1">
        <v>4</v>
      </c>
    </row>
    <row r="8" spans="1:4" x14ac:dyDescent="0.3">
      <c r="A8" s="1">
        <v>1200</v>
      </c>
      <c r="B8" s="1">
        <v>5</v>
      </c>
      <c r="C8" s="1">
        <v>9</v>
      </c>
      <c r="D8" s="1">
        <v>4</v>
      </c>
    </row>
    <row r="9" spans="1:4" x14ac:dyDescent="0.3">
      <c r="A9" s="1">
        <v>1200</v>
      </c>
      <c r="B9" s="1">
        <v>6</v>
      </c>
      <c r="C9" s="1">
        <v>7</v>
      </c>
      <c r="D9" s="1">
        <v>3</v>
      </c>
    </row>
    <row r="10" spans="1:4" x14ac:dyDescent="0.3">
      <c r="A10" s="1">
        <v>1200</v>
      </c>
      <c r="B10" s="1">
        <v>6</v>
      </c>
      <c r="C10" s="1">
        <v>8</v>
      </c>
      <c r="D10" s="1">
        <v>3</v>
      </c>
    </row>
    <row r="11" spans="1:4" x14ac:dyDescent="0.3">
      <c r="A11" s="1">
        <v>1200</v>
      </c>
      <c r="B11" s="1">
        <v>6</v>
      </c>
      <c r="C11" s="1">
        <v>9</v>
      </c>
      <c r="D11" s="1">
        <v>3</v>
      </c>
    </row>
    <row r="12" spans="1:4" x14ac:dyDescent="0.3">
      <c r="A12" s="1">
        <v>1200</v>
      </c>
      <c r="B12" s="1">
        <v>6</v>
      </c>
      <c r="C12" s="1">
        <v>7</v>
      </c>
      <c r="D12" s="1">
        <v>4</v>
      </c>
    </row>
    <row r="13" spans="1:4" x14ac:dyDescent="0.3">
      <c r="A13" s="1">
        <v>1200</v>
      </c>
      <c r="B13" s="1">
        <v>6</v>
      </c>
      <c r="C13" s="1">
        <v>8</v>
      </c>
      <c r="D13" s="1">
        <v>4</v>
      </c>
    </row>
    <row r="14" spans="1:4" x14ac:dyDescent="0.3">
      <c r="A14" s="1">
        <v>1200</v>
      </c>
      <c r="B14" s="1">
        <v>6</v>
      </c>
      <c r="C14" s="1">
        <v>9</v>
      </c>
      <c r="D14" s="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370" zoomScaleNormal="370" workbookViewId="0">
      <selection activeCell="B4" sqref="B4"/>
    </sheetView>
  </sheetViews>
  <sheetFormatPr defaultRowHeight="14.4" x14ac:dyDescent="0.3"/>
  <cols>
    <col min="1" max="1" width="23.33203125" style="2" customWidth="1"/>
  </cols>
  <sheetData>
    <row r="1" spans="1:1" x14ac:dyDescent="0.3">
      <c r="A1" t="s">
        <v>49</v>
      </c>
    </row>
    <row r="2" spans="1:1" x14ac:dyDescent="0.3">
      <c r="A2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opLeftCell="A31" zoomScale="220" zoomScaleNormal="220" workbookViewId="0">
      <selection activeCell="D7" sqref="D7"/>
    </sheetView>
  </sheetViews>
  <sheetFormatPr defaultRowHeight="14.4" x14ac:dyDescent="0.3"/>
  <cols>
    <col min="1" max="1" width="22.33203125" style="2" customWidth="1"/>
    <col min="2" max="2" width="12.109375" style="2" customWidth="1"/>
    <col min="4" max="4" width="39" style="2" customWidth="1"/>
  </cols>
  <sheetData>
    <row r="1" spans="1:6" ht="15" customHeight="1" x14ac:dyDescent="0.3">
      <c r="A1" s="1" t="s">
        <v>0</v>
      </c>
      <c r="B1" s="1" t="s">
        <v>1</v>
      </c>
      <c r="C1" s="1" t="s">
        <v>2</v>
      </c>
      <c r="D1" s="1" t="s">
        <v>51</v>
      </c>
      <c r="F1">
        <v>4.55</v>
      </c>
    </row>
    <row r="2" spans="1:6" ht="15" customHeight="1" x14ac:dyDescent="0.3">
      <c r="A2" s="1" t="s">
        <v>52</v>
      </c>
      <c r="B2" s="1" t="s">
        <v>44</v>
      </c>
      <c r="C2" s="1">
        <v>-8.92</v>
      </c>
      <c r="D2" s="1"/>
      <c r="F2">
        <f>3.28*F1</f>
        <v>14.923999999999998</v>
      </c>
    </row>
    <row r="3" spans="1:6" x14ac:dyDescent="0.3">
      <c r="A3" s="1" t="s">
        <v>53</v>
      </c>
      <c r="B3" s="1" t="s">
        <v>44</v>
      </c>
      <c r="C3" s="1">
        <v>16.7</v>
      </c>
      <c r="D3" s="1"/>
    </row>
    <row r="4" spans="1:6" x14ac:dyDescent="0.3">
      <c r="A4" s="1" t="s">
        <v>54</v>
      </c>
      <c r="B4" s="1" t="s">
        <v>55</v>
      </c>
      <c r="C4" s="1">
        <v>0.3</v>
      </c>
      <c r="D4" s="1" t="s">
        <v>56</v>
      </c>
    </row>
    <row r="5" spans="1:6" x14ac:dyDescent="0.3">
      <c r="A5" s="1" t="s">
        <v>57</v>
      </c>
      <c r="B5" s="1" t="s">
        <v>58</v>
      </c>
      <c r="C5" s="1">
        <v>0.17499999999999999</v>
      </c>
      <c r="D5" s="1" t="s">
        <v>59</v>
      </c>
    </row>
    <row r="6" spans="1:6" x14ac:dyDescent="0.3">
      <c r="A6" s="1" t="s">
        <v>60</v>
      </c>
      <c r="B6" s="1" t="s">
        <v>58</v>
      </c>
      <c r="C6" s="1">
        <v>0.17499999999999999</v>
      </c>
      <c r="D6" s="1" t="s">
        <v>61</v>
      </c>
    </row>
    <row r="7" spans="1:6" x14ac:dyDescent="0.3">
      <c r="A7" s="1" t="s">
        <v>62</v>
      </c>
      <c r="B7" s="1" t="s">
        <v>58</v>
      </c>
      <c r="C7" s="1">
        <v>0.56999999999999995</v>
      </c>
      <c r="D7" s="1" t="s">
        <v>63</v>
      </c>
    </row>
    <row r="8" spans="1:6" x14ac:dyDescent="0.3">
      <c r="A8" s="1" t="s">
        <v>64</v>
      </c>
      <c r="B8" s="1" t="s">
        <v>58</v>
      </c>
      <c r="C8" s="1">
        <v>0.39</v>
      </c>
      <c r="D8" s="1" t="s">
        <v>65</v>
      </c>
    </row>
    <row r="9" spans="1:6" x14ac:dyDescent="0.3">
      <c r="A9" s="1" t="s">
        <v>66</v>
      </c>
      <c r="B9" s="1" t="s">
        <v>19</v>
      </c>
      <c r="C9" s="1">
        <v>25.62</v>
      </c>
      <c r="D9" s="1" t="s">
        <v>67</v>
      </c>
    </row>
    <row r="10" spans="1:6" x14ac:dyDescent="0.3">
      <c r="A10" s="1" t="s">
        <v>68</v>
      </c>
      <c r="B10" s="1" t="s">
        <v>19</v>
      </c>
      <c r="C10" s="1">
        <v>1</v>
      </c>
      <c r="D10" s="1" t="s">
        <v>69</v>
      </c>
    </row>
    <row r="11" spans="1:6" x14ac:dyDescent="0.3">
      <c r="A11" s="1" t="s">
        <v>70</v>
      </c>
      <c r="B11" s="1" t="s">
        <v>19</v>
      </c>
      <c r="C11" s="1">
        <v>24.62</v>
      </c>
      <c r="D11" s="1" t="s">
        <v>71</v>
      </c>
    </row>
    <row r="12" spans="1:6" x14ac:dyDescent="0.3">
      <c r="A12" s="1" t="s">
        <v>72</v>
      </c>
      <c r="B12" s="1" t="s">
        <v>19</v>
      </c>
      <c r="C12" s="1">
        <v>1</v>
      </c>
      <c r="D12" s="1" t="s">
        <v>73</v>
      </c>
    </row>
    <row r="13" spans="1:6" x14ac:dyDescent="0.3">
      <c r="A13" s="1" t="s">
        <v>74</v>
      </c>
      <c r="B13" s="1" t="s">
        <v>58</v>
      </c>
      <c r="C13" s="1">
        <v>0.49</v>
      </c>
      <c r="D13" s="1" t="s">
        <v>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205" zoomScaleNormal="205" workbookViewId="0">
      <selection activeCell="B18" sqref="B18"/>
    </sheetView>
  </sheetViews>
  <sheetFormatPr defaultRowHeight="14.4" x14ac:dyDescent="0.3"/>
  <cols>
    <col min="1" max="1" width="22.33203125" style="2" customWidth="1"/>
    <col min="2" max="2" width="12.109375" style="2" customWidth="1"/>
    <col min="3" max="3" width="12.5546875" customWidth="1"/>
    <col min="4" max="4" width="39" style="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51</v>
      </c>
    </row>
    <row r="2" spans="1:4" x14ac:dyDescent="0.3">
      <c r="A2" s="1" t="s">
        <v>52</v>
      </c>
      <c r="B2" s="1" t="s">
        <v>44</v>
      </c>
      <c r="C2" s="1">
        <v>-2.5499999999999998</v>
      </c>
      <c r="D2" s="1"/>
    </row>
    <row r="3" spans="1:4" x14ac:dyDescent="0.3">
      <c r="A3" s="1" t="s">
        <v>53</v>
      </c>
      <c r="B3" s="1" t="s">
        <v>44</v>
      </c>
      <c r="C3" s="1">
        <v>2.5</v>
      </c>
      <c r="D3" s="1"/>
    </row>
    <row r="4" spans="1:4" x14ac:dyDescent="0.3">
      <c r="A4" s="1" t="s">
        <v>54</v>
      </c>
      <c r="B4" s="1" t="s">
        <v>55</v>
      </c>
      <c r="C4" s="1">
        <v>0.3</v>
      </c>
      <c r="D4" s="1" t="s">
        <v>56</v>
      </c>
    </row>
    <row r="5" spans="1:4" x14ac:dyDescent="0.3">
      <c r="A5" s="1" t="s">
        <v>57</v>
      </c>
      <c r="B5" s="1" t="s">
        <v>58</v>
      </c>
      <c r="C5" s="1">
        <v>0.17499999999999999</v>
      </c>
      <c r="D5" s="1" t="s">
        <v>59</v>
      </c>
    </row>
    <row r="6" spans="1:4" x14ac:dyDescent="0.3">
      <c r="A6" s="1" t="s">
        <v>60</v>
      </c>
      <c r="B6" s="1" t="s">
        <v>58</v>
      </c>
      <c r="C6" s="1">
        <v>0.17499999999999999</v>
      </c>
      <c r="D6" s="1" t="s">
        <v>61</v>
      </c>
    </row>
    <row r="7" spans="1:4" x14ac:dyDescent="0.3">
      <c r="A7" s="1" t="s">
        <v>62</v>
      </c>
      <c r="B7" s="1" t="s">
        <v>58</v>
      </c>
      <c r="C7" s="1">
        <v>0.56999999999999995</v>
      </c>
      <c r="D7" s="1" t="s">
        <v>63</v>
      </c>
    </row>
    <row r="8" spans="1:4" x14ac:dyDescent="0.3">
      <c r="A8" s="1" t="s">
        <v>64</v>
      </c>
      <c r="B8" s="1" t="s">
        <v>58</v>
      </c>
      <c r="C8" s="1">
        <v>0.39</v>
      </c>
      <c r="D8" s="1" t="s">
        <v>65</v>
      </c>
    </row>
    <row r="9" spans="1:4" x14ac:dyDescent="0.3">
      <c r="A9" s="1" t="s">
        <v>66</v>
      </c>
      <c r="B9" s="1" t="s">
        <v>55</v>
      </c>
      <c r="C9" s="1">
        <v>4.55</v>
      </c>
      <c r="D9" s="1" t="s">
        <v>76</v>
      </c>
    </row>
    <row r="10" spans="1:4" x14ac:dyDescent="0.3">
      <c r="A10" s="1" t="s">
        <v>68</v>
      </c>
      <c r="B10" s="1" t="s">
        <v>55</v>
      </c>
      <c r="C10" s="1">
        <v>3.06</v>
      </c>
      <c r="D10" s="1"/>
    </row>
    <row r="11" spans="1:4" x14ac:dyDescent="0.3">
      <c r="A11" s="1" t="s">
        <v>70</v>
      </c>
      <c r="B11" s="1" t="s">
        <v>55</v>
      </c>
      <c r="C11" s="1">
        <v>1.49</v>
      </c>
      <c r="D11" s="1"/>
    </row>
    <row r="12" spans="1:4" x14ac:dyDescent="0.3">
      <c r="A12" s="1" t="s">
        <v>72</v>
      </c>
      <c r="B12" s="1" t="s">
        <v>55</v>
      </c>
      <c r="C12" s="1">
        <v>1.7</v>
      </c>
      <c r="D12" s="1"/>
    </row>
    <row r="13" spans="1:4" x14ac:dyDescent="0.3">
      <c r="A13" s="1" t="s">
        <v>74</v>
      </c>
      <c r="B13" s="1" t="s">
        <v>58</v>
      </c>
      <c r="C13" s="1">
        <v>0.49</v>
      </c>
      <c r="D13" s="1" t="s">
        <v>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190" zoomScaleNormal="190" workbookViewId="0">
      <selection activeCell="D18" sqref="D18"/>
    </sheetView>
  </sheetViews>
  <sheetFormatPr defaultRowHeight="14.4" x14ac:dyDescent="0.3"/>
  <cols>
    <col min="1" max="1" width="22.33203125" style="2" customWidth="1"/>
    <col min="2" max="2" width="14.21875" style="2" customWidth="1"/>
    <col min="3" max="3" width="12.5546875" style="2" customWidth="1"/>
    <col min="4" max="4" width="39" style="2" customWidth="1"/>
    <col min="5" max="16384" width="8.88671875" style="2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51</v>
      </c>
    </row>
    <row r="2" spans="1:4" x14ac:dyDescent="0.3">
      <c r="A2" s="1" t="s">
        <v>52</v>
      </c>
      <c r="B2" s="1" t="s">
        <v>163</v>
      </c>
      <c r="C2" s="1">
        <v>-2.5499999999999998</v>
      </c>
      <c r="D2" s="1"/>
    </row>
    <row r="3" spans="1:4" x14ac:dyDescent="0.3">
      <c r="A3" s="1" t="s">
        <v>53</v>
      </c>
      <c r="B3" s="1" t="s">
        <v>163</v>
      </c>
      <c r="C3" s="1">
        <v>5.5</v>
      </c>
      <c r="D3" s="1"/>
    </row>
    <row r="4" spans="1:4" x14ac:dyDescent="0.3">
      <c r="A4" s="1" t="s">
        <v>54</v>
      </c>
      <c r="B4" s="1" t="s">
        <v>55</v>
      </c>
      <c r="C4" s="1">
        <v>0.3</v>
      </c>
      <c r="D4" s="1" t="s">
        <v>56</v>
      </c>
    </row>
    <row r="5" spans="1:4" x14ac:dyDescent="0.3">
      <c r="A5" s="1" t="s">
        <v>57</v>
      </c>
      <c r="B5" s="1" t="s">
        <v>58</v>
      </c>
      <c r="C5" s="1">
        <v>0.17499999999999999</v>
      </c>
      <c r="D5" s="1" t="s">
        <v>59</v>
      </c>
    </row>
    <row r="6" spans="1:4" x14ac:dyDescent="0.3">
      <c r="A6" s="1" t="s">
        <v>60</v>
      </c>
      <c r="B6" s="1" t="s">
        <v>58</v>
      </c>
      <c r="C6" s="1">
        <v>0.08</v>
      </c>
      <c r="D6" s="1" t="s">
        <v>61</v>
      </c>
    </row>
    <row r="7" spans="1:4" x14ac:dyDescent="0.3">
      <c r="A7" s="1" t="s">
        <v>62</v>
      </c>
      <c r="B7" s="1" t="s">
        <v>58</v>
      </c>
      <c r="C7" s="1">
        <v>0.54500000000000004</v>
      </c>
      <c r="D7" s="1" t="s">
        <v>63</v>
      </c>
    </row>
    <row r="8" spans="1:4" x14ac:dyDescent="0.3">
      <c r="A8" s="1" t="s">
        <v>64</v>
      </c>
      <c r="B8" s="1" t="s">
        <v>58</v>
      </c>
      <c r="C8" s="1">
        <v>0.16300000000000001</v>
      </c>
      <c r="D8" s="1" t="s">
        <v>65</v>
      </c>
    </row>
    <row r="9" spans="1:4" x14ac:dyDescent="0.3">
      <c r="A9" s="1" t="s">
        <v>300</v>
      </c>
      <c r="B9" s="1" t="s">
        <v>58</v>
      </c>
      <c r="C9" s="1">
        <v>0.54500000000000004</v>
      </c>
      <c r="D9" s="1" t="s">
        <v>299</v>
      </c>
    </row>
    <row r="10" spans="1:4" x14ac:dyDescent="0.3">
      <c r="A10" s="1" t="s">
        <v>301</v>
      </c>
      <c r="B10" s="1" t="s">
        <v>58</v>
      </c>
      <c r="C10" s="1">
        <v>5.3999999999999999E-2</v>
      </c>
      <c r="D10" s="1" t="s">
        <v>302</v>
      </c>
    </row>
    <row r="11" spans="1:4" x14ac:dyDescent="0.3">
      <c r="A11" s="1" t="s">
        <v>66</v>
      </c>
      <c r="B11" s="1" t="s">
        <v>55</v>
      </c>
      <c r="C11" s="1">
        <v>5.5</v>
      </c>
      <c r="D11" s="1" t="s">
        <v>298</v>
      </c>
    </row>
    <row r="12" spans="1:4" x14ac:dyDescent="0.3">
      <c r="A12" s="1" t="s">
        <v>68</v>
      </c>
      <c r="B12" s="1" t="s">
        <v>55</v>
      </c>
      <c r="C12" s="1">
        <v>3.06</v>
      </c>
      <c r="D12" s="1"/>
    </row>
    <row r="13" spans="1:4" x14ac:dyDescent="0.3">
      <c r="A13" s="1" t="s">
        <v>70</v>
      </c>
      <c r="B13" s="1" t="s">
        <v>55</v>
      </c>
      <c r="C13" s="1">
        <v>1.49</v>
      </c>
      <c r="D13" s="1"/>
    </row>
    <row r="14" spans="1:4" x14ac:dyDescent="0.3">
      <c r="A14" s="1" t="s">
        <v>72</v>
      </c>
      <c r="B14" s="1" t="s">
        <v>55</v>
      </c>
      <c r="C14" s="1">
        <v>1.7</v>
      </c>
      <c r="D14" s="1"/>
    </row>
    <row r="15" spans="1:4" x14ac:dyDescent="0.3">
      <c r="A15" s="1" t="s">
        <v>74</v>
      </c>
      <c r="B15" s="1" t="s">
        <v>58</v>
      </c>
      <c r="C15" s="1">
        <v>0.49</v>
      </c>
      <c r="D15" s="1" t="s">
        <v>75</v>
      </c>
    </row>
    <row r="16" spans="1:4" x14ac:dyDescent="0.3">
      <c r="A16" s="1" t="s">
        <v>303</v>
      </c>
      <c r="B16" s="1" t="s">
        <v>304</v>
      </c>
      <c r="C16" s="1">
        <v>200</v>
      </c>
      <c r="D16" s="1" t="s">
        <v>305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75" zoomScaleNormal="175" workbookViewId="0">
      <selection activeCell="C3" sqref="C3"/>
    </sheetView>
  </sheetViews>
  <sheetFormatPr defaultRowHeight="14.4" x14ac:dyDescent="0.3"/>
  <cols>
    <col min="1" max="1" width="22.33203125" style="2" customWidth="1"/>
    <col min="2" max="2" width="12.109375" style="2" customWidth="1"/>
    <col min="4" max="4" width="39" style="2" customWidth="1"/>
  </cols>
  <sheetData>
    <row r="1" spans="1:6" ht="15" customHeight="1" x14ac:dyDescent="0.3">
      <c r="A1" s="1" t="s">
        <v>0</v>
      </c>
      <c r="B1" s="1" t="s">
        <v>1</v>
      </c>
      <c r="C1" s="1" t="s">
        <v>2</v>
      </c>
      <c r="D1" s="1" t="s">
        <v>51</v>
      </c>
    </row>
    <row r="2" spans="1:6" ht="15" customHeight="1" x14ac:dyDescent="0.3">
      <c r="A2" s="1" t="s">
        <v>52</v>
      </c>
      <c r="B2" s="1" t="s">
        <v>44</v>
      </c>
      <c r="C2" s="1">
        <v>-8.92</v>
      </c>
      <c r="D2" s="1"/>
    </row>
    <row r="3" spans="1:6" x14ac:dyDescent="0.3">
      <c r="A3" s="1" t="s">
        <v>297</v>
      </c>
      <c r="B3" s="1" t="s">
        <v>44</v>
      </c>
      <c r="C3" s="1">
        <v>16.7</v>
      </c>
      <c r="D3" s="1"/>
    </row>
    <row r="4" spans="1:6" x14ac:dyDescent="0.3">
      <c r="A4" s="1" t="s">
        <v>77</v>
      </c>
      <c r="B4" s="1" t="s">
        <v>19</v>
      </c>
      <c r="C4" s="1">
        <v>1</v>
      </c>
      <c r="D4" s="1" t="s">
        <v>78</v>
      </c>
    </row>
    <row r="5" spans="1:6" x14ac:dyDescent="0.3">
      <c r="A5" s="1" t="s">
        <v>79</v>
      </c>
      <c r="B5" s="1" t="s">
        <v>19</v>
      </c>
      <c r="C5" s="1">
        <v>2.67</v>
      </c>
      <c r="D5" s="1" t="s">
        <v>59</v>
      </c>
      <c r="F5" s="1">
        <v>0.17499999999999999</v>
      </c>
    </row>
    <row r="6" spans="1:6" x14ac:dyDescent="0.3">
      <c r="A6" s="1" t="s">
        <v>80</v>
      </c>
      <c r="B6" s="1" t="s">
        <v>19</v>
      </c>
      <c r="C6" s="1">
        <v>2.67</v>
      </c>
      <c r="D6" s="1" t="s">
        <v>81</v>
      </c>
      <c r="F6" s="1">
        <v>0.17499999999999999</v>
      </c>
    </row>
    <row r="7" spans="1:6" x14ac:dyDescent="0.3">
      <c r="A7" s="1" t="s">
        <v>82</v>
      </c>
      <c r="B7" s="1" t="s">
        <v>19</v>
      </c>
      <c r="C7" s="1">
        <v>39.36</v>
      </c>
      <c r="D7" s="1" t="s">
        <v>83</v>
      </c>
      <c r="F7" s="1">
        <v>0.56999999999999995</v>
      </c>
    </row>
    <row r="8" spans="1:6" x14ac:dyDescent="0.3">
      <c r="A8" s="1" t="s">
        <v>66</v>
      </c>
      <c r="B8" s="1" t="s">
        <v>19</v>
      </c>
      <c r="C8" s="1">
        <v>25.62</v>
      </c>
      <c r="D8" s="1" t="s">
        <v>84</v>
      </c>
      <c r="F8" s="1">
        <v>0.39</v>
      </c>
    </row>
    <row r="9" spans="1:6" x14ac:dyDescent="0.3">
      <c r="A9" s="1" t="s">
        <v>68</v>
      </c>
      <c r="B9" s="1" t="s">
        <v>19</v>
      </c>
      <c r="C9" s="1">
        <f>Return_wall_data_MKS!C10*3.28</f>
        <v>10.036799999999999</v>
      </c>
      <c r="D9" s="1" t="s">
        <v>69</v>
      </c>
    </row>
    <row r="10" spans="1:6" x14ac:dyDescent="0.3">
      <c r="A10" s="1" t="s">
        <v>70</v>
      </c>
      <c r="B10" s="1" t="s">
        <v>19</v>
      </c>
      <c r="C10" s="1">
        <v>15.58</v>
      </c>
      <c r="D10" s="1" t="s">
        <v>85</v>
      </c>
    </row>
    <row r="11" spans="1:6" x14ac:dyDescent="0.3">
      <c r="A11" s="1" t="s">
        <v>72</v>
      </c>
      <c r="B11" s="1" t="s">
        <v>19</v>
      </c>
      <c r="C11" s="1">
        <f>Return_wall_data_MKS!C12*3.28</f>
        <v>5.5759999999999996</v>
      </c>
      <c r="D11" s="1" t="s">
        <v>73</v>
      </c>
    </row>
    <row r="12" spans="1:6" x14ac:dyDescent="0.3">
      <c r="A12" s="1" t="s">
        <v>74</v>
      </c>
      <c r="B12" s="1" t="s">
        <v>58</v>
      </c>
      <c r="C12" s="1">
        <v>0.49</v>
      </c>
      <c r="D12" s="1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Лист1</vt:lpstr>
      <vt:lpstr>Sheet1</vt:lpstr>
      <vt:lpstr>Basic_Parameter</vt:lpstr>
      <vt:lpstr>Basin Input</vt:lpstr>
      <vt:lpstr>structure_name</vt:lpstr>
      <vt:lpstr>Return_wall_data</vt:lpstr>
      <vt:lpstr>Return_wall_data_MKS</vt:lpstr>
      <vt:lpstr>Counter_Fort</vt:lpstr>
      <vt:lpstr>Wing_Wall_Data</vt:lpstr>
      <vt:lpstr>Foundation_Pressure_Calcualtion</vt:lpstr>
      <vt:lpstr>granualr_column_settlement</vt:lpstr>
      <vt:lpstr>Structural_Design_Parameter</vt:lpstr>
      <vt:lpstr>Flexure_Design</vt:lpstr>
      <vt:lpstr>Regulator_plan</vt:lpstr>
      <vt:lpstr>reinforcement_data</vt:lpstr>
      <vt:lpstr>reinforcement_design_result</vt:lpstr>
      <vt:lpstr>Regulator_plan!Print_Area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Home</cp:lastModifiedBy>
  <dcterms:created xsi:type="dcterms:W3CDTF">2015-06-05T18:19:34Z</dcterms:created>
  <dcterms:modified xsi:type="dcterms:W3CDTF">2023-03-09T08:16:09Z</dcterms:modified>
</cp:coreProperties>
</file>