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2120" windowHeight="8016" activeTab="2"/>
  </bookViews>
  <sheets>
    <sheet name="EARTH CALCULATION" sheetId="1" r:id="rId1"/>
    <sheet name="ABSTRACT" sheetId="2" r:id="rId2"/>
    <sheet name="DETAILED" sheetId="5" r:id="rId3"/>
  </sheets>
  <calcPr calcId="162913"/>
  <fileRecoveryPr autoRecover="0"/>
</workbook>
</file>

<file path=xl/calcChain.xml><?xml version="1.0" encoding="utf-8"?>
<calcChain xmlns="http://schemas.openxmlformats.org/spreadsheetml/2006/main">
  <c r="C17" i="2" l="1"/>
  <c r="C9" i="2"/>
  <c r="C8" i="2"/>
  <c r="C7" i="2"/>
  <c r="F181" i="5" l="1"/>
  <c r="F179" i="5"/>
  <c r="E175" i="5"/>
  <c r="C199" i="5"/>
  <c r="H190" i="5"/>
  <c r="E199" i="5" s="1"/>
  <c r="E113" i="5"/>
  <c r="F106" i="5"/>
  <c r="F108" i="5" s="1"/>
  <c r="F103" i="5"/>
  <c r="F105" i="5" s="1"/>
  <c r="F19" i="5"/>
  <c r="F21" i="5" s="1"/>
  <c r="F16" i="5"/>
  <c r="F18" i="5" s="1"/>
  <c r="F163" i="5"/>
  <c r="F161" i="5"/>
  <c r="F143" i="5"/>
  <c r="F141" i="5"/>
  <c r="F64" i="5"/>
  <c r="F62" i="5"/>
  <c r="F182" i="5" l="1"/>
  <c r="F184" i="5" s="1"/>
  <c r="E190" i="5" s="1"/>
  <c r="E194" i="5" s="1"/>
  <c r="F196" i="5" s="1"/>
  <c r="J199" i="5"/>
  <c r="G109" i="5"/>
  <c r="E111" i="5" s="1"/>
  <c r="C113" i="5" s="1"/>
  <c r="H113" i="5" s="1"/>
  <c r="F164" i="5"/>
  <c r="F166" i="5" s="1"/>
  <c r="C169" i="5" s="1"/>
  <c r="F144" i="5"/>
  <c r="F146" i="5" s="1"/>
  <c r="C149" i="5" s="1"/>
  <c r="G22" i="5"/>
  <c r="C27" i="5" s="1"/>
  <c r="F65" i="5"/>
  <c r="F67" i="5" s="1"/>
  <c r="C69" i="5" s="1"/>
  <c r="J190" i="5" l="1"/>
  <c r="J201" i="5" s="1"/>
  <c r="C26" i="2" s="1"/>
  <c r="H83" i="5" l="1"/>
  <c r="H84" i="5"/>
  <c r="H133" i="5" l="1"/>
  <c r="C19" i="2" s="1"/>
  <c r="H53" i="5"/>
  <c r="E51" i="5"/>
  <c r="H38" i="5"/>
  <c r="E35" i="5"/>
  <c r="H35" i="5" s="1"/>
  <c r="H36" i="5" s="1"/>
  <c r="H39" i="5" s="1"/>
  <c r="E83" i="5" s="1"/>
  <c r="J83" i="5" s="1"/>
  <c r="H51" i="5" l="1"/>
  <c r="H52" i="5" s="1"/>
  <c r="H54" i="5" s="1"/>
  <c r="E84" i="5" s="1"/>
  <c r="J84" i="5" s="1"/>
  <c r="E157" i="5" l="1"/>
  <c r="E159" i="5" s="1"/>
  <c r="E137" i="5"/>
  <c r="E139" i="5" s="1"/>
  <c r="E58" i="5"/>
  <c r="F28" i="2" l="1"/>
  <c r="E169" i="5" l="1"/>
  <c r="J169" i="5" s="1"/>
  <c r="J170" i="5" s="1"/>
  <c r="E149" i="5"/>
  <c r="E171" i="5" l="1"/>
  <c r="C23" i="2" s="1"/>
  <c r="E120" i="5"/>
  <c r="C120" i="5"/>
  <c r="H97" i="5"/>
  <c r="H82" i="5"/>
  <c r="E82" i="5"/>
  <c r="H120" i="5" l="1"/>
  <c r="H122" i="5" s="1"/>
  <c r="F9" i="2"/>
  <c r="H73" i="5" l="1"/>
  <c r="H70" i="5"/>
  <c r="J10" i="5"/>
  <c r="C5" i="2" s="1"/>
  <c r="J219" i="5" l="1"/>
  <c r="C30" i="2" l="1"/>
  <c r="F30" i="2" s="1"/>
  <c r="F5" i="2"/>
  <c r="H46" i="5" l="1"/>
  <c r="H30" i="5"/>
  <c r="C63" i="1" l="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43" i="5"/>
  <c r="D27" i="1"/>
  <c r="D114" i="1" s="1"/>
  <c r="C10" i="1"/>
  <c r="D10" i="1"/>
  <c r="C8" i="1"/>
  <c r="D8" i="1"/>
  <c r="C9" i="1"/>
  <c r="D9" i="1"/>
  <c r="E64" i="1" l="1"/>
  <c r="E59" i="1"/>
  <c r="E63" i="1"/>
  <c r="E56" i="1"/>
  <c r="L52" i="1"/>
  <c r="L55" i="1" s="1"/>
  <c r="E52" i="1"/>
  <c r="E54" i="1"/>
  <c r="E53" i="1"/>
  <c r="E55" i="1"/>
  <c r="E58" i="1"/>
  <c r="E60" i="1"/>
  <c r="E62" i="1"/>
  <c r="E65" i="1"/>
  <c r="E61" i="1"/>
  <c r="E57" i="1"/>
  <c r="D68" i="1"/>
  <c r="J27" i="1"/>
  <c r="E8" i="1"/>
  <c r="E10" i="1"/>
  <c r="E9" i="1"/>
  <c r="E68" i="1" l="1"/>
  <c r="I68" i="1" l="1"/>
  <c r="F72" i="1" s="1"/>
  <c r="J72" i="1" s="1"/>
  <c r="J75" i="1" s="1"/>
  <c r="F19" i="2"/>
  <c r="J82" i="5"/>
  <c r="J85" i="5" s="1"/>
  <c r="C44" i="5"/>
  <c r="E60" i="5"/>
  <c r="E69" i="5" s="1"/>
  <c r="E44" i="5"/>
  <c r="F7" i="2"/>
  <c r="E27" i="5"/>
  <c r="F17" i="2" l="1"/>
  <c r="J149" i="5"/>
  <c r="J152" i="5" s="1"/>
  <c r="C21" i="2" s="1"/>
  <c r="H125" i="5"/>
  <c r="H87" i="5"/>
  <c r="J88" i="5" s="1"/>
  <c r="H69" i="5"/>
  <c r="H44" i="5"/>
  <c r="H45" i="5" s="1"/>
  <c r="H47" i="5" s="1"/>
  <c r="H27" i="5"/>
  <c r="H28" i="5" s="1"/>
  <c r="H31" i="5" s="1"/>
  <c r="H41" i="5" s="1"/>
  <c r="C12" i="2" l="1"/>
  <c r="F12" i="2" s="1"/>
  <c r="H56" i="5"/>
  <c r="E97" i="5"/>
  <c r="J97" i="5" s="1"/>
  <c r="E96" i="5"/>
  <c r="J96" i="5" s="1"/>
  <c r="H71" i="5"/>
  <c r="H75" i="5" s="1"/>
  <c r="F8" i="2"/>
  <c r="H86" i="5"/>
  <c r="J86" i="5" s="1"/>
  <c r="F26" i="2"/>
  <c r="H7" i="5"/>
  <c r="J7" i="5" s="1"/>
  <c r="F87" i="2"/>
  <c r="F86" i="2"/>
  <c r="F85" i="2"/>
  <c r="F84" i="2"/>
  <c r="F83" i="2"/>
  <c r="F82" i="2"/>
  <c r="F81" i="2"/>
  <c r="F80" i="2"/>
  <c r="C7" i="1"/>
  <c r="D7" i="1"/>
  <c r="C11" i="1"/>
  <c r="I104" i="1"/>
  <c r="I103" i="1"/>
  <c r="J103" i="1" s="1"/>
  <c r="I101" i="1"/>
  <c r="J102" i="1" s="1"/>
  <c r="C104" i="1"/>
  <c r="D103" i="1"/>
  <c r="C103" i="1"/>
  <c r="D102" i="1"/>
  <c r="C102" i="1"/>
  <c r="C4" i="2" l="1"/>
  <c r="F4" i="2" s="1"/>
  <c r="C11" i="2"/>
  <c r="F11" i="2" s="1"/>
  <c r="J98" i="5"/>
  <c r="H99" i="5" s="1"/>
  <c r="J99" i="5" s="1"/>
  <c r="F21" i="2"/>
  <c r="F88" i="2"/>
  <c r="E7" i="1"/>
  <c r="J104" i="1"/>
  <c r="H102" i="1"/>
  <c r="E102" i="1"/>
  <c r="E103" i="1"/>
  <c r="C14" i="2" l="1"/>
  <c r="F14" i="2" s="1"/>
  <c r="H101" i="5"/>
  <c r="J101" i="5" s="1"/>
  <c r="K102" i="1"/>
  <c r="L102" i="1" s="1"/>
  <c r="H103" i="1"/>
  <c r="H104" i="1" s="1"/>
  <c r="A104" i="1" s="1"/>
  <c r="D104" i="1" s="1"/>
  <c r="H173" i="5"/>
  <c r="C24" i="2" s="1"/>
  <c r="I5" i="1"/>
  <c r="D6" i="1"/>
  <c r="C6" i="1"/>
  <c r="C15" i="2" l="1"/>
  <c r="F15" i="2" s="1"/>
  <c r="K103" i="1"/>
  <c r="L103" i="1" s="1"/>
  <c r="F23" i="2"/>
  <c r="F24" i="2"/>
  <c r="E104" i="1"/>
  <c r="E105" i="1" s="1"/>
  <c r="D105" i="1"/>
  <c r="K104" i="1"/>
  <c r="L104" i="1" s="1"/>
  <c r="J6" i="1"/>
  <c r="E6" i="1"/>
  <c r="K105" i="1" l="1"/>
  <c r="L105" i="1"/>
  <c r="I107" i="1" s="1"/>
  <c r="E114" i="1" s="1"/>
  <c r="J114" i="1" l="1"/>
  <c r="D11" i="1"/>
  <c r="E11" i="1" s="1"/>
  <c r="E12" i="1" s="1"/>
  <c r="D12" i="1" l="1"/>
  <c r="K6" i="1"/>
  <c r="K9" i="1" s="1"/>
  <c r="L6" i="1" l="1"/>
  <c r="L9" i="1" s="1"/>
  <c r="I12" i="1" s="1"/>
  <c r="F25" i="1" s="1"/>
  <c r="J25" i="1" s="1"/>
  <c r="J28" i="1" s="1"/>
  <c r="F27" i="2" l="1"/>
  <c r="F31" i="2" s="1"/>
</calcChain>
</file>

<file path=xl/sharedStrings.xml><?xml version="1.0" encoding="utf-8"?>
<sst xmlns="http://schemas.openxmlformats.org/spreadsheetml/2006/main" count="478" uniqueCount="185">
  <si>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</si>
  <si>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</si>
  <si>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</si>
  <si>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</si>
  <si>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</si>
  <si>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</si>
  <si>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</si>
  <si>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</si>
  <si>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</si>
  <si>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</si>
  <si>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</si>
  <si>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</si>
  <si>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</si>
  <si>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</si>
  <si>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</si>
  <si>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</si>
  <si>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</si>
  <si>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</si>
  <si>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</si>
  <si>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 xml:space="preserve"> x</t>
  </si>
  <si>
    <t xml:space="preserve"> =</t>
  </si>
  <si>
    <t>Total=</t>
  </si>
  <si>
    <t>Kg</t>
  </si>
  <si>
    <t>M</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</si>
  <si>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</si>
  <si>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</si>
  <si>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</si>
  <si>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</si>
  <si>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</si>
  <si>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</si>
  <si>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</si>
  <si>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</si>
  <si>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</si>
  <si>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</si>
  <si>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</si>
  <si>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</si>
  <si>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</si>
  <si>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</si>
  <si>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</si>
  <si>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</si>
  <si>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</si>
  <si>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</si>
  <si>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</si>
  <si>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</si>
  <si>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</si>
  <si>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</si>
  <si>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</si>
  <si>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</si>
  <si>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</si>
  <si>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</si>
  <si>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</si>
  <si>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</si>
  <si>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</si>
  <si>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</si>
  <si>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</si>
  <si>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</si>
  <si>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</si>
  <si>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</si>
  <si>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</si>
  <si>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</si>
  <si>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</si>
  <si>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</si>
  <si>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</si>
  <si>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</si>
  <si>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</si>
  <si>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</si>
  <si>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</si>
  <si>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</si>
  <si>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</si>
  <si>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</si>
  <si>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</si>
  <si>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</si>
  <si>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</si>
  <si>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</si>
  <si>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</si>
  <si>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</si>
  <si>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</si>
  <si>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</si>
  <si>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</si>
  <si>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</si>
  <si>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</si>
  <si>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</si>
  <si>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</si>
  <si>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</si>
  <si>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</si>
  <si>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</si>
  <si>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</si>
  <si>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</si>
  <si>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As per attached calculation sheet =</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</si>
  <si>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</si>
  <si>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</si>
  <si>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Total</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</si>
  <si>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</si>
  <si>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</si>
  <si>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</si>
  <si>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</si>
  <si>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</si>
  <si>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70 % of =</t>
  </si>
  <si>
    <t>30% of =</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</si>
  <si>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</si>
  <si>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</si>
  <si>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t>2/                                                 04-180</t>
  </si>
  <si>
    <t>No of profile =</t>
  </si>
  <si>
    <t>Total No of block =</t>
  </si>
  <si>
    <t>70% of  =</t>
  </si>
  <si>
    <t>28-120-20</t>
  </si>
  <si>
    <t>With 25mm down graded stone chips.</t>
  </si>
  <si>
    <t>Block Size: 40cmx40cmx20cm.</t>
  </si>
  <si>
    <t xml:space="preserve">Surface Area of a block </t>
  </si>
  <si>
    <t xml:space="preserve">Edging block </t>
  </si>
  <si>
    <t>÷</t>
  </si>
  <si>
    <t>nos</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</si>
  <si>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</si>
  <si>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</si>
  <si>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</si>
  <si>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</si>
  <si>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</si>
  <si>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</si>
  <si>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</si>
  <si>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</si>
  <si>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</si>
  <si>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</si>
  <si>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</si>
  <si>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0.2+0.2+1.2+5.59+0.45+1.35+1=</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</si>
  <si>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</si>
  <si>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</si>
  <si>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</si>
  <si>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Geo-bag;                                  inner size:1100mmx850mm,            outer size:1150mmx900mm,
geo-fabric th.=&gt;3.0mm, Fill Vol: 0.1333cum; wt: 200kg</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</si>
  <si>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</si>
  <si>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</si>
  <si>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</si>
  <si>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</si>
  <si>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</si>
  <si>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45x45x45</t>
  </si>
  <si>
    <t>A1 to B1</t>
  </si>
  <si>
    <t>B1 to C1</t>
  </si>
  <si>
    <t>35x35x35</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</si>
  <si>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</si>
  <si>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 xml:space="preserve">3
40-230
</t>
  </si>
  <si>
    <t xml:space="preserve">4
40-270
</t>
  </si>
  <si>
    <t>6
40-320</t>
  </si>
  <si>
    <r>
      <rPr>
        <u/>
        <sz val="9"/>
        <rFont val="Arial"/>
        <family val="2"/>
      </rPr>
      <t xml:space="preserve">
7</t>
    </r>
    <r>
      <rPr>
        <sz val="9"/>
        <rFont val="Arial"/>
        <family val="2"/>
      </rPr>
      <t xml:space="preserve">
40-330
</t>
    </r>
  </si>
  <si>
    <r>
      <rPr>
        <u/>
        <sz val="9"/>
        <rFont val="Arial"/>
        <family val="2"/>
      </rPr>
      <t xml:space="preserve">
8</t>
    </r>
    <r>
      <rPr>
        <sz val="9"/>
        <rFont val="Arial"/>
        <family val="2"/>
      </rPr>
      <t xml:space="preserve">
40-550
</t>
    </r>
  </si>
  <si>
    <r>
      <rPr>
        <u/>
        <sz val="9"/>
        <rFont val="Arial"/>
        <family val="2"/>
      </rPr>
      <t xml:space="preserve">
9</t>
    </r>
    <r>
      <rPr>
        <sz val="9"/>
        <rFont val="Arial"/>
        <family val="2"/>
      </rPr>
      <t xml:space="preserve">
40-520
</t>
    </r>
  </si>
  <si>
    <r>
      <rPr>
        <u/>
        <sz val="9"/>
        <rFont val="Arial"/>
        <family val="2"/>
      </rPr>
      <t xml:space="preserve">
10</t>
    </r>
    <r>
      <rPr>
        <sz val="9"/>
        <rFont val="Arial"/>
        <family val="2"/>
      </rPr>
      <t xml:space="preserve">
40-500
</t>
    </r>
  </si>
  <si>
    <r>
      <rPr>
        <u/>
        <sz val="9"/>
        <rFont val="Arial"/>
        <family val="2"/>
      </rPr>
      <t xml:space="preserve">
11</t>
    </r>
    <r>
      <rPr>
        <sz val="9"/>
        <rFont val="Arial"/>
        <family val="2"/>
      </rPr>
      <t xml:space="preserve">
40-920
</t>
    </r>
  </si>
  <si>
    <t xml:space="preserve">Detailed  Estimate for U/S End Termination at Fulhata Bazar  in Morrelgonj Upazila, District : Bagerhat Under Bagerhat O&amp;M Division, BWDB, Bagerhat. </t>
  </si>
  <si>
    <t xml:space="preserve">3                    40-230                         </t>
  </si>
  <si>
    <r>
      <rPr>
        <u/>
        <sz val="9"/>
        <rFont val="Times New Roman"/>
        <family val="1"/>
      </rPr>
      <t xml:space="preserve">11
</t>
    </r>
    <r>
      <rPr>
        <sz val="9"/>
        <rFont val="Times New Roman"/>
        <family val="1"/>
      </rPr>
      <t xml:space="preserve">40-920
</t>
    </r>
  </si>
  <si>
    <t xml:space="preserve">Labour charge for protective works in laying stone/hard rock/ boulders of different sizes from 15cm to 50 cm including preparation of base and levelling, dressing etc. complete as per direction of Engineer in charge.
</t>
  </si>
  <si>
    <t xml:space="preserve">5
40-280
</t>
  </si>
  <si>
    <t>A) 40-280-10</t>
  </si>
  <si>
    <t>4                                          40-270</t>
  </si>
  <si>
    <t>5                                         40-280</t>
  </si>
  <si>
    <t>Chainage km 0.00 to chainage km 0.500          RL= 2.5, Slope 1:2</t>
  </si>
  <si>
    <t>Inner Curve length</t>
  </si>
  <si>
    <t>Outer Curve length</t>
  </si>
  <si>
    <t>Average Length</t>
  </si>
  <si>
    <t>2*3.142*25*90/360</t>
  </si>
  <si>
    <t>2*3.142*(25+5)*90/360</t>
  </si>
  <si>
    <t xml:space="preserve">Top width </t>
  </si>
  <si>
    <t>=</t>
  </si>
  <si>
    <t>Total length =</t>
  </si>
  <si>
    <t>(43.203+25) m</t>
  </si>
  <si>
    <t>Inner radius</t>
  </si>
  <si>
    <t>Inner curve length</t>
  </si>
  <si>
    <t>Outer radius</t>
  </si>
  <si>
    <t>Outer curve length</t>
  </si>
  <si>
    <t>Average length</t>
  </si>
  <si>
    <t>2*3.142*30*90/360</t>
  </si>
  <si>
    <t>2*3.142*55.35*90/360</t>
  </si>
  <si>
    <t>2*3.142*30.45*90/360</t>
  </si>
  <si>
    <t>2*3.142*54.45*90/360</t>
  </si>
  <si>
    <t>Mass =&gt;400 gm/m², thickness(Under 2 kpa pressure) =&gt;3.00 mm, EoS&lt;=0.08mm, strip tensile strength =&gt;23 kn/m, grab strength =&gt;1500 N, CBR puncture resistance =&gt;3800 N</t>
  </si>
  <si>
    <t>2*3.142*(25+5+1.35+1)*90/360</t>
  </si>
  <si>
    <t>(45.048+25) m</t>
  </si>
  <si>
    <t>6                                        40-320</t>
  </si>
  <si>
    <t xml:space="preserve">    7            
    40-330</t>
  </si>
  <si>
    <r>
      <rPr>
        <u/>
        <sz val="9"/>
        <rFont val="Times New Roman"/>
        <family val="1"/>
      </rPr>
      <t xml:space="preserve">8
</t>
    </r>
    <r>
      <rPr>
        <sz val="9"/>
        <rFont val="Times New Roman"/>
        <family val="1"/>
      </rPr>
      <t xml:space="preserve">40-550
</t>
    </r>
  </si>
  <si>
    <r>
      <rPr>
        <u/>
        <sz val="9"/>
        <rFont val="Times New Roman"/>
        <family val="1"/>
      </rPr>
      <t xml:space="preserve">9
</t>
    </r>
    <r>
      <rPr>
        <sz val="9"/>
        <rFont val="Times New Roman"/>
        <family val="1"/>
      </rPr>
      <t xml:space="preserve">40-520
</t>
    </r>
  </si>
  <si>
    <r>
      <rPr>
        <u/>
        <sz val="9"/>
        <rFont val="Times New Roman"/>
        <family val="1"/>
      </rPr>
      <t xml:space="preserve">10
</t>
    </r>
    <r>
      <rPr>
        <sz val="9"/>
        <rFont val="Times New Roman"/>
        <family val="1"/>
      </rPr>
      <t xml:space="preserve">40-500
</t>
    </r>
  </si>
  <si>
    <t xml:space="preserve">Abstract cost of U/S End Termination at Fulhata Bazar and Sinnikhali   in Morrelgonj Upazila, District : Bagerhat Under Bagerhat O&amp;M Division, BWDB, Bagerhat. </t>
  </si>
  <si>
    <t xml:space="preserve">13
28-120
</t>
  </si>
  <si>
    <t>12                     16-500</t>
  </si>
  <si>
    <t>13                     28-120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</si>
</sst>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32"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10"/>
      <name val="Arial"/>
      <family val="2"/>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u/>
      <sz val="9"/>
      <name val="Arial"/>
      <family val="2"/>
    </font>
    <font>
      <u/>
      <sz val="9"/>
      <color rgb="FFFF0000"/>
      <name val="Arial"/>
      <family val="2"/>
    </font>
    <font>
      <sz val="9"/>
      <name val="Calibri"/>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Calibri"/>
      <family val="2"/>
      <scheme val="minor"/>
    </font>
    <font>
      <sz val="11"/>
      <color rgb="FFFF0000"/>
      <name val="Times New Roman"/>
      <family val="1"/>
    </font>
    <font>
      <sz val="9"/>
      <color indexed="8"/>
      <name val="Calibri"/>
      <family val="2"/>
    </font>
    <font>
      <sz val="10"/>
      <color theme="1"/>
      <name val="Times New Roman"/>
      <family val="1"/>
    </font>
    <font>
      <sz val="10"/>
      <color indexed="8"/>
      <name val="Times New Roman"/>
      <family val="1"/>
    </font>
    <font>
      <sz val="9"/>
      <color theme="1"/>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51">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7" fillId="0" borderId="2" xfId="0" applyFont="1" applyBorder="1" applyAlignment="1">
      <alignment horizontal="center" vertical="top" wrapText="1"/>
    </xf>
    <xf numFmtId="0" fontId="9" fillId="0" borderId="8" xfId="0" applyFont="1" applyBorder="1" applyAlignment="1">
      <alignment horizontal="center" vertical="top" wrapText="1"/>
    </xf>
    <xf numFmtId="164" fontId="2" fillId="0" borderId="0" xfId="0" applyNumberFormat="1" applyFont="1" applyAlignment="1">
      <alignment horizontal="center"/>
    </xf>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10" fillId="0" borderId="2" xfId="0" applyFont="1" applyBorder="1" applyAlignment="1">
      <alignment horizontal="justify" vertical="top" wrapText="1"/>
    </xf>
    <xf numFmtId="0" fontId="7" fillId="0" borderId="3" xfId="0" applyFont="1" applyBorder="1" applyAlignment="1">
      <alignment horizontal="center" vertical="top" wrapText="1"/>
    </xf>
    <xf numFmtId="2" fontId="9" fillId="0" borderId="10" xfId="0" applyNumberFormat="1" applyFont="1" applyBorder="1" applyAlignment="1">
      <alignment horizontal="right" vertical="top" wrapText="1"/>
    </xf>
    <xf numFmtId="0" fontId="9" fillId="0" borderId="1" xfId="0" applyFont="1" applyBorder="1" applyAlignment="1">
      <alignment horizontal="left" vertical="top" wrapText="1"/>
    </xf>
    <xf numFmtId="0" fontId="9" fillId="0" borderId="9" xfId="0" applyFont="1" applyBorder="1" applyAlignment="1">
      <alignment horizontal="center" vertical="top" wrapText="1"/>
    </xf>
    <xf numFmtId="0" fontId="9" fillId="0" borderId="8" xfId="0" applyFont="1" applyBorder="1" applyAlignment="1">
      <alignment vertical="top" wrapText="1"/>
    </xf>
    <xf numFmtId="0" fontId="9" fillId="0" borderId="14" xfId="0" applyFont="1" applyBorder="1" applyAlignment="1">
      <alignment horizontal="left" vertical="top" wrapText="1"/>
    </xf>
    <xf numFmtId="0" fontId="9" fillId="0" borderId="0" xfId="0" applyFont="1" applyBorder="1" applyAlignment="1">
      <alignment horizontal="left" vertical="top" wrapText="1"/>
    </xf>
    <xf numFmtId="0" fontId="0" fillId="0" borderId="0" xfId="0" applyBorder="1" applyAlignment="1">
      <alignment vertical="top" wrapText="1"/>
    </xf>
    <xf numFmtId="0" fontId="8" fillId="0" borderId="0" xfId="0" applyFont="1" applyBorder="1" applyAlignment="1">
      <alignment vertical="top" wrapText="1"/>
    </xf>
    <xf numFmtId="0" fontId="8" fillId="0" borderId="0" xfId="0" applyFont="1"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horizontal="left" vertical="top" wrapText="1"/>
    </xf>
    <xf numFmtId="0" fontId="0" fillId="0" borderId="2" xfId="0" applyBorder="1"/>
    <xf numFmtId="0" fontId="0" fillId="0" borderId="0" xfId="0" applyBorder="1"/>
    <xf numFmtId="0" fontId="11" fillId="0" borderId="2" xfId="0" applyFont="1" applyBorder="1" applyAlignment="1">
      <alignment horizontal="center" vertical="center" wrapText="1"/>
    </xf>
    <xf numFmtId="164" fontId="11" fillId="0" borderId="2" xfId="0" applyNumberFormat="1" applyFont="1" applyBorder="1" applyAlignment="1">
      <alignment horizontal="center" vertical="center" wrapText="1"/>
    </xf>
    <xf numFmtId="0" fontId="11" fillId="2" borderId="2" xfId="0"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0" fontId="11" fillId="2" borderId="2" xfId="0" applyFont="1" applyFill="1" applyBorder="1" applyAlignment="1">
      <alignment horizontal="center" wrapText="1"/>
    </xf>
    <xf numFmtId="0" fontId="13" fillId="0" borderId="2" xfId="0" applyFont="1" applyBorder="1" applyAlignment="1">
      <alignment horizontal="center" vertical="top" wrapText="1"/>
    </xf>
    <xf numFmtId="2" fontId="13"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0" fontId="13" fillId="0" borderId="0" xfId="0" applyFont="1" applyBorder="1" applyAlignment="1">
      <alignment vertical="top" wrapText="1"/>
    </xf>
    <xf numFmtId="2" fontId="10" fillId="0" borderId="0" xfId="0" applyNumberFormat="1" applyFont="1" applyBorder="1" applyAlignment="1">
      <alignment vertical="top" wrapText="1"/>
    </xf>
    <xf numFmtId="2" fontId="9" fillId="0" borderId="0" xfId="0" applyNumberFormat="1" applyFont="1" applyBorder="1" applyAlignment="1">
      <alignment vertical="top" wrapText="1"/>
    </xf>
    <xf numFmtId="2" fontId="10" fillId="0" borderId="14" xfId="0" applyNumberFormat="1" applyFont="1" applyBorder="1" applyAlignment="1">
      <alignment vertical="top" wrapText="1"/>
    </xf>
    <xf numFmtId="2" fontId="9" fillId="0" borderId="9" xfId="0" applyNumberFormat="1" applyFont="1" applyBorder="1" applyAlignment="1">
      <alignment vertical="top" wrapText="1"/>
    </xf>
    <xf numFmtId="2" fontId="9" fillId="0" borderId="9" xfId="0" applyNumberFormat="1" applyFont="1" applyBorder="1" applyAlignment="1">
      <alignment horizontal="right" vertical="top" wrapText="1"/>
    </xf>
    <xf numFmtId="0" fontId="0" fillId="0" borderId="6" xfId="0" applyBorder="1"/>
    <xf numFmtId="164" fontId="3" fillId="0" borderId="2" xfId="0" applyNumberFormat="1" applyFont="1" applyBorder="1" applyAlignment="1">
      <alignment horizontal="center" vertical="top"/>
    </xf>
    <xf numFmtId="164" fontId="13" fillId="0" borderId="2" xfId="0" applyNumberFormat="1" applyFont="1" applyBorder="1" applyAlignment="1">
      <alignment horizontal="center"/>
    </xf>
    <xf numFmtId="0" fontId="16" fillId="0" borderId="2" xfId="0" applyFont="1" applyBorder="1" applyAlignment="1">
      <alignment horizontal="center" vertical="top" wrapText="1"/>
    </xf>
    <xf numFmtId="0" fontId="15" fillId="0" borderId="2" xfId="0" applyFont="1" applyBorder="1" applyAlignment="1">
      <alignment horizontal="justify" vertical="top" wrapText="1"/>
    </xf>
    <xf numFmtId="2" fontId="16" fillId="0" borderId="2" xfId="0" applyNumberFormat="1" applyFont="1" applyBorder="1" applyAlignment="1">
      <alignment horizontal="center" wrapText="1"/>
    </xf>
    <xf numFmtId="164" fontId="16" fillId="0" borderId="2" xfId="0" applyNumberFormat="1" applyFont="1" applyBorder="1" applyAlignment="1">
      <alignment horizontal="center"/>
    </xf>
    <xf numFmtId="0" fontId="10" fillId="0" borderId="14" xfId="0" applyFont="1" applyBorder="1" applyAlignment="1">
      <alignment horizontal="left" vertical="top" wrapText="1"/>
    </xf>
    <xf numFmtId="0" fontId="20" fillId="0" borderId="2" xfId="0" applyFont="1" applyBorder="1" applyAlignment="1">
      <alignment horizontal="center" vertical="top" wrapText="1"/>
    </xf>
    <xf numFmtId="0" fontId="22" fillId="0" borderId="2" xfId="0" applyFont="1" applyBorder="1" applyAlignment="1">
      <alignment horizontal="justify" vertical="top" wrapText="1"/>
    </xf>
    <xf numFmtId="2" fontId="20" fillId="0" borderId="2" xfId="0" applyNumberFormat="1" applyFont="1" applyBorder="1" applyAlignment="1">
      <alignment horizontal="center" wrapText="1"/>
    </xf>
    <xf numFmtId="164" fontId="20" fillId="0" borderId="2" xfId="0" applyNumberFormat="1" applyFont="1" applyBorder="1" applyAlignment="1">
      <alignment horizontal="center"/>
    </xf>
    <xf numFmtId="0" fontId="22" fillId="0" borderId="9" xfId="0" applyFont="1" applyBorder="1" applyAlignment="1">
      <alignment horizontal="center" vertical="top" wrapText="1"/>
    </xf>
    <xf numFmtId="1" fontId="13" fillId="0" borderId="2" xfId="0" applyNumberFormat="1" applyFont="1" applyBorder="1" applyAlignment="1">
      <alignment horizontal="center" wrapText="1"/>
    </xf>
    <xf numFmtId="0" fontId="20" fillId="0" borderId="3" xfId="0" applyFont="1" applyBorder="1" applyAlignment="1">
      <alignment horizontal="center" vertical="top" wrapText="1"/>
    </xf>
    <xf numFmtId="0" fontId="22" fillId="0" borderId="3" xfId="0" applyFont="1" applyBorder="1" applyAlignment="1">
      <alignment horizontal="justify"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0" fontId="22" fillId="0" borderId="9" xfId="0" applyFont="1" applyBorder="1" applyAlignment="1">
      <alignment horizontal="justify" vertical="top" wrapText="1"/>
    </xf>
    <xf numFmtId="2" fontId="9" fillId="0" borderId="14"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0" fontId="15" fillId="0" borderId="8" xfId="0" applyFont="1" applyBorder="1" applyAlignment="1">
      <alignment horizontal="center" vertical="top" wrapText="1"/>
    </xf>
    <xf numFmtId="0" fontId="2" fillId="0" borderId="0" xfId="0" applyFont="1" applyAlignment="1">
      <alignment horizontal="center"/>
    </xf>
    <xf numFmtId="2" fontId="9" fillId="0" borderId="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0" fontId="10" fillId="0" borderId="0" xfId="0" applyFont="1" applyBorder="1" applyAlignment="1">
      <alignment horizontal="left" vertical="top" wrapText="1"/>
    </xf>
    <xf numFmtId="2" fontId="9" fillId="0" borderId="13" xfId="0" applyNumberFormat="1" applyFont="1" applyBorder="1" applyAlignment="1">
      <alignment vertical="top" wrapText="1"/>
    </xf>
    <xf numFmtId="0" fontId="13" fillId="0" borderId="15" xfId="0" applyFont="1" applyBorder="1" applyAlignment="1">
      <alignment vertical="top" wrapText="1"/>
    </xf>
    <xf numFmtId="0" fontId="13" fillId="0" borderId="12" xfId="0" applyFont="1" applyBorder="1" applyAlignment="1">
      <alignment vertical="top" wrapText="1"/>
    </xf>
    <xf numFmtId="2" fontId="9" fillId="0" borderId="10" xfId="0" applyNumberFormat="1" applyFont="1" applyBorder="1" applyAlignment="1">
      <alignment vertical="top" wrapText="1"/>
    </xf>
    <xf numFmtId="0" fontId="13" fillId="0" borderId="11" xfId="0" applyFont="1" applyBorder="1" applyAlignment="1">
      <alignment vertical="top" wrapText="1"/>
    </xf>
    <xf numFmtId="2" fontId="10" fillId="0" borderId="13" xfId="0" applyNumberFormat="1" applyFont="1" applyBorder="1" applyAlignment="1">
      <alignment vertical="top" wrapText="1"/>
    </xf>
    <xf numFmtId="2" fontId="10" fillId="0" borderId="0" xfId="0" applyNumberFormat="1" applyFont="1" applyBorder="1" applyAlignment="1">
      <alignment horizontal="left" vertical="top" wrapText="1"/>
    </xf>
    <xf numFmtId="2" fontId="10" fillId="0" borderId="9" xfId="0" applyNumberFormat="1" applyFont="1" applyBorder="1" applyAlignment="1">
      <alignment vertical="top" wrapText="1"/>
    </xf>
    <xf numFmtId="2" fontId="10" fillId="0" borderId="9" xfId="0" applyNumberFormat="1" applyFont="1" applyBorder="1" applyAlignment="1">
      <alignment horizontal="right" vertical="top" wrapText="1"/>
    </xf>
    <xf numFmtId="0" fontId="10" fillId="0" borderId="0" xfId="0" applyFont="1" applyBorder="1" applyAlignment="1">
      <alignment horizontal="right" vertical="top" wrapText="1"/>
    </xf>
    <xf numFmtId="164" fontId="10" fillId="0" borderId="0" xfId="0" applyNumberFormat="1" applyFont="1" applyBorder="1" applyAlignment="1">
      <alignment horizontal="left" vertical="top" wrapText="1"/>
    </xf>
    <xf numFmtId="0" fontId="10" fillId="0" borderId="1" xfId="0" applyFont="1" applyBorder="1" applyAlignment="1">
      <alignment horizontal="left" vertical="top" wrapText="1"/>
    </xf>
    <xf numFmtId="0" fontId="10" fillId="0" borderId="9" xfId="0" applyFont="1" applyBorder="1" applyAlignment="1">
      <alignment horizontal="center" vertical="top" wrapText="1"/>
    </xf>
    <xf numFmtId="0" fontId="13" fillId="0" borderId="2" xfId="0" applyFont="1" applyBorder="1" applyAlignment="1">
      <alignment horizontal="center" vertical="center" wrapText="1"/>
    </xf>
    <xf numFmtId="0" fontId="10" fillId="0" borderId="2" xfId="0" applyFont="1" applyBorder="1" applyAlignment="1">
      <alignment horizontal="justify" vertical="center" wrapText="1"/>
    </xf>
    <xf numFmtId="1" fontId="16" fillId="0" borderId="2" xfId="0" applyNumberFormat="1" applyFont="1" applyBorder="1" applyAlignment="1">
      <alignment horizontal="center" vertical="center" wrapText="1"/>
    </xf>
    <xf numFmtId="2" fontId="13" fillId="0" borderId="2" xfId="0" applyNumberFormat="1" applyFont="1" applyBorder="1" applyAlignment="1">
      <alignment horizontal="center" vertical="center" wrapText="1"/>
    </xf>
    <xf numFmtId="164" fontId="13" fillId="0" borderId="2" xfId="0" applyNumberFormat="1" applyFont="1" applyBorder="1" applyAlignment="1">
      <alignment horizontal="center" vertical="center"/>
    </xf>
    <xf numFmtId="0" fontId="10" fillId="0" borderId="8" xfId="0" applyFont="1" applyBorder="1" applyAlignment="1">
      <alignment vertical="top" wrapText="1"/>
    </xf>
    <xf numFmtId="0" fontId="9" fillId="0" borderId="9" xfId="0" applyFont="1" applyBorder="1" applyAlignment="1">
      <alignment vertical="top" wrapText="1"/>
    </xf>
    <xf numFmtId="0" fontId="22" fillId="0" borderId="0" xfId="0" applyFont="1" applyBorder="1" applyAlignment="1">
      <alignment horizontal="left" vertical="top" wrapText="1"/>
    </xf>
    <xf numFmtId="0" fontId="10" fillId="0" borderId="8" xfId="0" applyFont="1" applyBorder="1" applyAlignment="1">
      <alignment horizontal="left" vertical="top" wrapText="1"/>
    </xf>
    <xf numFmtId="0" fontId="9" fillId="0" borderId="6" xfId="0" applyFont="1" applyBorder="1" applyAlignment="1">
      <alignment vertical="top" wrapText="1"/>
    </xf>
    <xf numFmtId="0" fontId="10" fillId="0" borderId="8" xfId="0" applyFont="1" applyBorder="1" applyAlignment="1">
      <alignment horizontal="center" vertical="top" wrapText="1"/>
    </xf>
    <xf numFmtId="0" fontId="9" fillId="0" borderId="7" xfId="0" applyFont="1" applyBorder="1" applyAlignment="1">
      <alignment horizontal="center" vertical="top" wrapText="1"/>
    </xf>
    <xf numFmtId="0" fontId="9" fillId="0" borderId="13" xfId="0" applyFont="1" applyBorder="1" applyAlignment="1">
      <alignment vertical="top" wrapText="1"/>
    </xf>
    <xf numFmtId="0" fontId="22" fillId="0" borderId="14" xfId="0" applyFont="1" applyBorder="1" applyAlignment="1">
      <alignment horizontal="left" vertical="top" wrapText="1"/>
    </xf>
    <xf numFmtId="1" fontId="22" fillId="0" borderId="9" xfId="0" applyNumberFormat="1" applyFont="1" applyBorder="1" applyAlignment="1">
      <alignment vertical="top" wrapText="1"/>
    </xf>
    <xf numFmtId="0" fontId="20" fillId="0" borderId="12" xfId="0" applyFont="1" applyBorder="1" applyAlignment="1">
      <alignment vertical="top" wrapText="1"/>
    </xf>
    <xf numFmtId="1" fontId="22" fillId="0" borderId="13" xfId="0" applyNumberFormat="1" applyFont="1" applyBorder="1" applyAlignment="1">
      <alignment vertical="top" wrapText="1"/>
    </xf>
    <xf numFmtId="0" fontId="20" fillId="0" borderId="15" xfId="0" applyFont="1" applyBorder="1" applyAlignment="1">
      <alignment vertical="top" wrapText="1"/>
    </xf>
    <xf numFmtId="1" fontId="9" fillId="0" borderId="9" xfId="0" applyNumberFormat="1" applyFont="1" applyBorder="1" applyAlignment="1">
      <alignment horizontal="right" vertical="top" wrapText="1"/>
    </xf>
    <xf numFmtId="2" fontId="10" fillId="0" borderId="15" xfId="0" applyNumberFormat="1" applyFont="1" applyBorder="1" applyAlignment="1">
      <alignment vertical="top" wrapText="1"/>
    </xf>
    <xf numFmtId="0" fontId="23" fillId="0" borderId="14" xfId="0" applyFont="1" applyBorder="1" applyAlignment="1">
      <alignment horizontal="left" vertical="top" wrapText="1"/>
    </xf>
    <xf numFmtId="164" fontId="16" fillId="0" borderId="2" xfId="0" applyNumberFormat="1" applyFont="1" applyBorder="1" applyAlignment="1">
      <alignment horizontal="center" vertical="center" wrapText="1"/>
    </xf>
    <xf numFmtId="0" fontId="15" fillId="0" borderId="6" xfId="0" applyFont="1" applyBorder="1" applyAlignment="1">
      <alignment horizontal="center" vertical="top" wrapText="1"/>
    </xf>
    <xf numFmtId="0" fontId="10" fillId="0" borderId="9" xfId="0" applyFont="1" applyBorder="1" applyAlignment="1">
      <alignment vertical="top" wrapText="1"/>
    </xf>
    <xf numFmtId="0" fontId="15" fillId="0" borderId="9" xfId="0" applyFont="1" applyBorder="1" applyAlignment="1">
      <alignment vertical="top" wrapText="1"/>
    </xf>
    <xf numFmtId="0" fontId="15" fillId="0" borderId="10" xfId="0" applyFont="1" applyBorder="1" applyAlignment="1">
      <alignment vertical="top" wrapText="1"/>
    </xf>
    <xf numFmtId="0" fontId="10" fillId="0" borderId="0" xfId="0" applyFont="1" applyBorder="1" applyAlignment="1">
      <alignment horizontal="center" vertical="center" wrapText="1"/>
    </xf>
    <xf numFmtId="2" fontId="1" fillId="0" borderId="0" xfId="0" applyNumberFormat="1" applyFont="1" applyBorder="1" applyAlignment="1">
      <alignment vertical="top" wrapText="1"/>
    </xf>
    <xf numFmtId="2" fontId="8" fillId="0" borderId="0" xfId="0" applyNumberFormat="1" applyFont="1" applyBorder="1" applyAlignment="1">
      <alignment horizontal="center" vertical="center" wrapText="1"/>
    </xf>
    <xf numFmtId="1" fontId="1" fillId="0" borderId="0" xfId="0" applyNumberFormat="1" applyFont="1" applyBorder="1" applyAlignment="1">
      <alignment horizontal="center" vertical="top" wrapText="1"/>
    </xf>
    <xf numFmtId="1" fontId="10" fillId="0" borderId="0" xfId="0" applyNumberFormat="1" applyFont="1" applyBorder="1" applyAlignment="1">
      <alignment vertical="center" wrapText="1"/>
    </xf>
    <xf numFmtId="2" fontId="10" fillId="0" borderId="0" xfId="0" applyNumberFormat="1" applyFont="1" applyBorder="1" applyAlignment="1">
      <alignment vertical="center" wrapText="1"/>
    </xf>
    <xf numFmtId="0" fontId="10" fillId="0" borderId="0" xfId="0" applyFont="1" applyBorder="1" applyAlignment="1">
      <alignment vertical="center" wrapText="1"/>
    </xf>
    <xf numFmtId="0" fontId="0" fillId="0" borderId="0" xfId="0" applyBorder="1" applyAlignment="1">
      <alignment vertical="center"/>
    </xf>
    <xf numFmtId="164" fontId="10" fillId="0" borderId="0" xfId="0" applyNumberFormat="1" applyFont="1" applyBorder="1" applyAlignment="1">
      <alignment vertical="top" wrapText="1"/>
    </xf>
    <xf numFmtId="0" fontId="10" fillId="0" borderId="0" xfId="0" applyFont="1" applyBorder="1" applyAlignment="1">
      <alignment horizontal="center" vertical="top" wrapText="1"/>
    </xf>
    <xf numFmtId="1" fontId="10" fillId="0" borderId="0" xfId="0" applyNumberFormat="1" applyFont="1" applyBorder="1" applyAlignment="1">
      <alignment horizontal="left" vertical="top" wrapText="1"/>
    </xf>
    <xf numFmtId="0" fontId="23" fillId="0" borderId="0" xfId="0" applyFont="1" applyBorder="1" applyAlignment="1">
      <alignment horizontal="left" vertical="top" wrapText="1"/>
    </xf>
    <xf numFmtId="164" fontId="22" fillId="0" borderId="0" xfId="0" applyNumberFormat="1" applyFont="1" applyBorder="1" applyAlignment="1">
      <alignment vertical="top" wrapText="1"/>
    </xf>
    <xf numFmtId="2" fontId="10" fillId="0" borderId="14" xfId="0" applyNumberFormat="1"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9" xfId="0" applyNumberFormat="1" applyFont="1" applyBorder="1" applyAlignment="1">
      <alignment horizontal="left" vertical="top" wrapText="1"/>
    </xf>
    <xf numFmtId="164" fontId="22" fillId="0" borderId="14" xfId="0" applyNumberFormat="1" applyFont="1" applyBorder="1" applyAlignment="1">
      <alignment horizontal="left" vertical="top" wrapText="1"/>
    </xf>
    <xf numFmtId="1" fontId="22" fillId="0" borderId="14" xfId="0" applyNumberFormat="1" applyFont="1" applyBorder="1" applyAlignment="1">
      <alignment vertical="top" wrapText="1"/>
    </xf>
    <xf numFmtId="0" fontId="10" fillId="0" borderId="0" xfId="0" applyFont="1" applyBorder="1" applyAlignment="1">
      <alignment horizontal="left" vertical="center" wrapText="1"/>
    </xf>
    <xf numFmtId="0" fontId="0" fillId="0" borderId="9" xfId="0" applyBorder="1"/>
    <xf numFmtId="0" fontId="24" fillId="0" borderId="0" xfId="0" applyFont="1" applyBorder="1" applyAlignment="1">
      <alignment horizontal="left" vertical="top" wrapText="1"/>
    </xf>
    <xf numFmtId="164" fontId="10" fillId="0" borderId="9" xfId="0" applyNumberFormat="1" applyFont="1" applyBorder="1" applyAlignment="1">
      <alignment vertical="top" wrapText="1"/>
    </xf>
    <xf numFmtId="1" fontId="9" fillId="0" borderId="9" xfId="0" applyNumberFormat="1" applyFont="1" applyBorder="1" applyAlignment="1">
      <alignment vertical="top" wrapText="1"/>
    </xf>
    <xf numFmtId="164" fontId="13" fillId="0" borderId="2" xfId="0" applyNumberFormat="1" applyFont="1" applyBorder="1" applyAlignment="1">
      <alignment horizontal="center" vertical="center" wrapText="1"/>
    </xf>
    <xf numFmtId="0" fontId="13" fillId="0" borderId="0" xfId="0" applyFont="1" applyBorder="1" applyAlignment="1">
      <alignment horizontal="right" vertical="top" wrapText="1"/>
    </xf>
    <xf numFmtId="0" fontId="0" fillId="0" borderId="10" xfId="0" applyBorder="1"/>
    <xf numFmtId="0" fontId="9" fillId="0" borderId="9" xfId="0" applyFont="1" applyBorder="1" applyAlignment="1">
      <alignment horizontal="left" vertical="top" wrapText="1"/>
    </xf>
    <xf numFmtId="0" fontId="10" fillId="0" borderId="9" xfId="0" applyFont="1" applyBorder="1" applyAlignment="1">
      <alignment horizontal="justify"/>
    </xf>
    <xf numFmtId="0" fontId="10" fillId="0" borderId="9" xfId="0" applyFont="1" applyBorder="1" applyAlignment="1">
      <alignment horizontal="justify" vertical="top" wrapText="1"/>
    </xf>
    <xf numFmtId="0" fontId="15" fillId="0" borderId="0" xfId="0" applyFont="1" applyBorder="1" applyAlignment="1">
      <alignment horizontal="left" vertical="top" wrapText="1"/>
    </xf>
    <xf numFmtId="2" fontId="15" fillId="0" borderId="0" xfId="0" applyNumberFormat="1" applyFont="1" applyBorder="1" applyAlignment="1">
      <alignment horizontal="left" vertical="top" wrapText="1"/>
    </xf>
    <xf numFmtId="0" fontId="15" fillId="0" borderId="0" xfId="0" applyFont="1" applyBorder="1" applyAlignment="1">
      <alignment horizontal="left" vertical="center" wrapText="1"/>
    </xf>
    <xf numFmtId="2" fontId="15" fillId="0" borderId="13" xfId="0" applyNumberFormat="1" applyFont="1" applyBorder="1" applyAlignment="1">
      <alignment horizontal="center" vertical="center" wrapText="1"/>
    </xf>
    <xf numFmtId="0" fontId="16" fillId="0" borderId="14" xfId="0" applyFont="1" applyBorder="1" applyAlignment="1">
      <alignment horizontal="center" vertical="center" wrapText="1"/>
    </xf>
    <xf numFmtId="2"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2" fontId="10" fillId="0" borderId="12" xfId="0" applyNumberFormat="1" applyFont="1" applyBorder="1" applyAlignment="1">
      <alignment vertical="top" wrapText="1"/>
    </xf>
    <xf numFmtId="2" fontId="10" fillId="0" borderId="0" xfId="0" applyNumberFormat="1" applyFont="1" applyBorder="1" applyAlignment="1">
      <alignment horizontal="center" vertical="center" wrapText="1"/>
    </xf>
    <xf numFmtId="0" fontId="13" fillId="0" borderId="0" xfId="0" applyFont="1" applyBorder="1" applyAlignment="1">
      <alignment horizontal="center" vertical="center" wrapText="1"/>
    </xf>
    <xf numFmtId="0" fontId="0" fillId="0" borderId="9" xfId="0" applyBorder="1" applyAlignment="1">
      <alignment vertical="top"/>
    </xf>
    <xf numFmtId="2" fontId="9" fillId="0" borderId="1" xfId="0" applyNumberFormat="1" applyFont="1" applyBorder="1" applyAlignment="1">
      <alignment vertical="top" wrapText="1"/>
    </xf>
    <xf numFmtId="2" fontId="9" fillId="0" borderId="1" xfId="0" applyNumberFormat="1" applyFont="1" applyBorder="1" applyAlignment="1">
      <alignment horizontal="left" vertical="top" wrapText="1"/>
    </xf>
    <xf numFmtId="164" fontId="9" fillId="0" borderId="0" xfId="0" applyNumberFormat="1" applyFont="1" applyBorder="1" applyAlignment="1">
      <alignment vertical="top" wrapText="1"/>
    </xf>
    <xf numFmtId="164" fontId="9" fillId="0" borderId="1" xfId="0" applyNumberFormat="1" applyFont="1" applyBorder="1" applyAlignment="1">
      <alignment vertical="top" wrapText="1"/>
    </xf>
    <xf numFmtId="0" fontId="26" fillId="0" borderId="9" xfId="0" applyFont="1" applyBorder="1" applyAlignment="1">
      <alignment vertical="top"/>
    </xf>
    <xf numFmtId="0" fontId="26" fillId="0" borderId="9" xfId="0" applyFont="1" applyBorder="1" applyAlignment="1">
      <alignment vertical="top" wrapText="1"/>
    </xf>
    <xf numFmtId="2" fontId="27" fillId="0" borderId="0" xfId="0" applyNumberFormat="1" applyFont="1"/>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0" fontId="13" fillId="0" borderId="3" xfId="0" applyFont="1" applyBorder="1" applyAlignment="1">
      <alignment horizontal="center" vertical="top" wrapText="1"/>
    </xf>
    <xf numFmtId="0" fontId="10" fillId="0" borderId="3" xfId="0" applyFont="1" applyBorder="1" applyAlignment="1">
      <alignment horizontal="justify" vertical="top" wrapText="1"/>
    </xf>
    <xf numFmtId="0" fontId="13" fillId="0" borderId="12" xfId="0" applyFont="1" applyBorder="1" applyAlignment="1">
      <alignment vertical="center" wrapText="1"/>
    </xf>
    <xf numFmtId="0" fontId="0" fillId="0" borderId="8" xfId="0" applyBorder="1" applyAlignment="1">
      <alignment vertical="top" wrapText="1"/>
    </xf>
    <xf numFmtId="2" fontId="0" fillId="0" borderId="0" xfId="0" applyNumberFormat="1" applyBorder="1" applyAlignment="1">
      <alignment horizontal="center" vertical="top" wrapText="1"/>
    </xf>
    <xf numFmtId="165" fontId="15" fillId="0" borderId="9" xfId="0" applyNumberFormat="1" applyFont="1" applyBorder="1" applyAlignment="1">
      <alignment vertical="top" wrapText="1"/>
    </xf>
    <xf numFmtId="0" fontId="13" fillId="0" borderId="3" xfId="0" applyFont="1" applyBorder="1" applyAlignment="1">
      <alignment horizontal="center" vertical="center" wrapText="1"/>
    </xf>
    <xf numFmtId="0" fontId="9" fillId="0" borderId="7" xfId="0" applyFont="1" applyBorder="1" applyAlignment="1">
      <alignment vertical="top" wrapText="1"/>
    </xf>
    <xf numFmtId="0" fontId="0" fillId="0" borderId="0" xfId="0" applyBorder="1" applyAlignment="1">
      <alignment horizontal="left" vertical="top" wrapText="1"/>
    </xf>
    <xf numFmtId="0" fontId="9" fillId="0" borderId="0" xfId="0" applyFont="1" applyBorder="1" applyAlignment="1">
      <alignment horizontal="left" vertical="top" wrapText="1"/>
    </xf>
    <xf numFmtId="0" fontId="10" fillId="0" borderId="0" xfId="0" applyFont="1" applyBorder="1" applyAlignment="1">
      <alignment horizontal="left" vertical="top" wrapText="1"/>
    </xf>
    <xf numFmtId="0" fontId="10" fillId="0" borderId="7" xfId="0" applyFont="1" applyBorder="1" applyAlignment="1">
      <alignment horizontal="center" vertical="top" wrapText="1"/>
    </xf>
    <xf numFmtId="0" fontId="0" fillId="0" borderId="0" xfId="0" applyBorder="1" applyAlignment="1">
      <alignment horizontal="left"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1" xfId="0" applyNumberFormat="1" applyFont="1" applyBorder="1" applyAlignment="1">
      <alignment horizontal="center" vertical="top" wrapText="1"/>
    </xf>
    <xf numFmtId="2" fontId="10" fillId="0" borderId="10" xfId="0" applyNumberFormat="1" applyFont="1" applyBorder="1" applyAlignment="1">
      <alignment horizontal="right" vertical="top" wrapText="1"/>
    </xf>
    <xf numFmtId="2" fontId="10" fillId="0" borderId="1" xfId="0" applyNumberFormat="1" applyFont="1" applyBorder="1" applyAlignment="1">
      <alignment horizontal="left" vertical="top" wrapText="1"/>
    </xf>
    <xf numFmtId="2" fontId="10" fillId="0" borderId="10" xfId="0" applyNumberFormat="1" applyFont="1" applyBorder="1" applyAlignment="1">
      <alignment vertical="top" wrapText="1"/>
    </xf>
    <xf numFmtId="1" fontId="10" fillId="0" borderId="9" xfId="0" applyNumberFormat="1" applyFont="1" applyBorder="1" applyAlignment="1">
      <alignmen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1" fontId="9" fillId="0" borderId="9"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0" xfId="0" applyNumberFormat="1" applyFont="1" applyBorder="1" applyAlignment="1">
      <alignment vertical="center"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164" fontId="22" fillId="0" borderId="10" xfId="0" applyNumberFormat="1" applyFont="1" applyBorder="1" applyAlignment="1">
      <alignment vertical="top" wrapText="1"/>
    </xf>
    <xf numFmtId="0" fontId="20" fillId="0" borderId="11" xfId="0" applyFont="1" applyBorder="1" applyAlignment="1">
      <alignment vertical="top" wrapText="1"/>
    </xf>
    <xf numFmtId="0" fontId="8" fillId="0" borderId="9" xfId="0" applyFont="1" applyBorder="1" applyAlignment="1">
      <alignment horizontal="center" vertical="top" wrapText="1"/>
    </xf>
    <xf numFmtId="1" fontId="15" fillId="0" borderId="9" xfId="0" applyNumberFormat="1" applyFont="1" applyBorder="1" applyAlignment="1">
      <alignment vertical="top" wrapText="1"/>
    </xf>
    <xf numFmtId="0" fontId="0" fillId="0" borderId="10" xfId="0" applyBorder="1" applyAlignment="1">
      <alignment vertical="top" wrapText="1"/>
    </xf>
    <xf numFmtId="0" fontId="0" fillId="0" borderId="1" xfId="0" applyBorder="1" applyAlignment="1">
      <alignment vertical="top" wrapText="1"/>
    </xf>
    <xf numFmtId="164" fontId="0" fillId="0" borderId="1" xfId="0" applyNumberFormat="1" applyBorder="1" applyAlignment="1">
      <alignment horizontal="center" vertical="top" wrapText="1"/>
    </xf>
    <xf numFmtId="2" fontId="9"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0" fontId="16" fillId="0" borderId="12" xfId="0" applyFont="1" applyBorder="1" applyAlignment="1">
      <alignment vertical="top" wrapText="1"/>
    </xf>
    <xf numFmtId="2" fontId="28"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2" fontId="9" fillId="0" borderId="0" xfId="0" applyNumberFormat="1" applyFont="1" applyBorder="1" applyAlignment="1">
      <alignment horizontal="left" vertical="top" wrapText="1"/>
    </xf>
    <xf numFmtId="0" fontId="22" fillId="0" borderId="9" xfId="0" applyFont="1" applyBorder="1" applyAlignment="1">
      <alignment horizontal="justify" vertical="top" wrapText="1"/>
    </xf>
    <xf numFmtId="2" fontId="10" fillId="0" borderId="9" xfId="0" applyNumberFormat="1" applyFont="1" applyBorder="1" applyAlignment="1">
      <alignment horizontal="right" vertical="top" wrapText="1"/>
    </xf>
    <xf numFmtId="0" fontId="10" fillId="0" borderId="0" xfId="0" applyFont="1" applyBorder="1" applyAlignment="1">
      <alignment horizontal="left"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2" fontId="10" fillId="0" borderId="0" xfId="0" applyNumberFormat="1" applyFont="1" applyBorder="1" applyAlignment="1">
      <alignment horizontal="center" vertical="center"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1" fontId="9" fillId="0" borderId="0" xfId="0" applyNumberFormat="1" applyFont="1" applyBorder="1" applyAlignment="1">
      <alignment horizontal="center" vertical="top" wrapText="1"/>
    </xf>
    <xf numFmtId="0" fontId="29" fillId="0" borderId="9" xfId="0" applyFont="1" applyBorder="1" applyAlignment="1">
      <alignment vertical="top" wrapText="1"/>
    </xf>
    <xf numFmtId="0" fontId="8" fillId="0" borderId="9" xfId="0" applyFont="1" applyBorder="1" applyAlignment="1">
      <alignment horizontal="center" vertical="top" wrapText="1"/>
    </xf>
    <xf numFmtId="0" fontId="0" fillId="0" borderId="8" xfId="0" applyBorder="1" applyAlignment="1">
      <alignment horizontal="center" vertical="top" wrapText="1"/>
    </xf>
    <xf numFmtId="2" fontId="15" fillId="0" borderId="0" xfId="0" applyNumberFormat="1" applyFont="1" applyBorder="1" applyAlignment="1">
      <alignment vertical="top" wrapText="1"/>
    </xf>
    <xf numFmtId="2" fontId="15" fillId="0" borderId="0" xfId="0" applyNumberFormat="1" applyFont="1" applyBorder="1" applyAlignment="1">
      <alignment horizontal="center" vertical="top" wrapText="1"/>
    </xf>
    <xf numFmtId="164" fontId="10" fillId="0" borderId="0" xfId="0" applyNumberFormat="1" applyFont="1" applyBorder="1" applyAlignment="1">
      <alignment vertical="center" wrapText="1"/>
    </xf>
    <xf numFmtId="164" fontId="10" fillId="0" borderId="9" xfId="0" applyNumberFormat="1" applyFont="1" applyBorder="1" applyAlignment="1">
      <alignment vertical="center" wrapText="1"/>
    </xf>
    <xf numFmtId="2" fontId="10" fillId="0" borderId="0" xfId="0" applyNumberFormat="1" applyFont="1" applyBorder="1" applyAlignment="1">
      <alignment vertical="center"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0" fontId="15" fillId="0" borderId="8" xfId="0" applyFont="1" applyBorder="1" applyAlignment="1">
      <alignment horizontal="center" vertical="top" wrapText="1"/>
    </xf>
    <xf numFmtId="0" fontId="22" fillId="0" borderId="10" xfId="0" applyFont="1" applyBorder="1" applyAlignment="1">
      <alignment horizontal="center" vertical="top" wrapText="1"/>
    </xf>
    <xf numFmtId="1" fontId="9" fillId="0" borderId="10" xfId="0" applyNumberFormat="1" applyFont="1" applyBorder="1" applyAlignment="1">
      <alignment vertical="top" wrapText="1"/>
    </xf>
    <xf numFmtId="0" fontId="22" fillId="0" borderId="6" xfId="0" applyFont="1" applyBorder="1" applyAlignment="1">
      <alignment horizontal="justify" vertical="top" wrapText="1"/>
    </xf>
    <xf numFmtId="0" fontId="0" fillId="0" borderId="1" xfId="0" applyBorder="1"/>
    <xf numFmtId="0" fontId="0" fillId="0" borderId="11" xfId="0" applyBorder="1"/>
    <xf numFmtId="2" fontId="10" fillId="0" borderId="0" xfId="0" applyNumberFormat="1" applyFont="1" applyBorder="1" applyAlignment="1">
      <alignment vertical="center"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10" fillId="0" borderId="7" xfId="0" applyFont="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1" fontId="9"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1" fontId="9" fillId="0" borderId="0" xfId="0" applyNumberFormat="1" applyFont="1" applyBorder="1" applyAlignment="1">
      <alignment horizontal="left" vertical="top" wrapText="1"/>
    </xf>
    <xf numFmtId="0" fontId="0" fillId="0" borderId="0" xfId="0" applyFont="1" applyBorder="1" applyAlignment="1">
      <alignment vertical="center"/>
    </xf>
    <xf numFmtId="0" fontId="9" fillId="0" borderId="0" xfId="0"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0" fontId="29" fillId="0" borderId="2" xfId="0" applyFont="1" applyBorder="1" applyAlignment="1">
      <alignment horizontal="center" vertical="center"/>
    </xf>
    <xf numFmtId="0" fontId="29" fillId="0" borderId="8" xfId="0" applyFont="1" applyBorder="1" applyAlignment="1">
      <alignment horizontal="center" vertical="center"/>
    </xf>
    <xf numFmtId="0" fontId="30" fillId="0" borderId="0" xfId="0" applyFont="1" applyBorder="1" applyAlignment="1">
      <alignment horizontal="left" vertical="top" wrapText="1"/>
    </xf>
    <xf numFmtId="0" fontId="30" fillId="0" borderId="12" xfId="0" applyFont="1" applyBorder="1" applyAlignment="1">
      <alignment vertical="top" wrapText="1"/>
    </xf>
    <xf numFmtId="0" fontId="22" fillId="0" borderId="1" xfId="0" applyFont="1" applyBorder="1" applyAlignment="1">
      <alignment horizontal="left" vertical="top" wrapText="1"/>
    </xf>
    <xf numFmtId="1" fontId="22" fillId="0" borderId="10" xfId="0" applyNumberFormat="1" applyFont="1" applyBorder="1" applyAlignment="1">
      <alignment vertical="top" wrapText="1"/>
    </xf>
    <xf numFmtId="2" fontId="19" fillId="0" borderId="1" xfId="0" applyNumberFormat="1" applyFont="1" applyBorder="1" applyAlignment="1">
      <alignment horizontal="center" vertical="top" wrapText="1"/>
    </xf>
    <xf numFmtId="0" fontId="10" fillId="0" borderId="1" xfId="0" applyFont="1" applyBorder="1" applyAlignment="1">
      <alignment horizontal="center" vertical="top" wrapText="1"/>
    </xf>
    <xf numFmtId="0" fontId="31" fillId="0" borderId="9" xfId="0" applyFont="1" applyBorder="1" applyAlignment="1">
      <alignment vertical="top" wrapText="1"/>
    </xf>
    <xf numFmtId="0" fontId="10" fillId="0" borderId="9" xfId="0" applyFont="1" applyBorder="1" applyAlignment="1">
      <alignment horizontal="center" vertical="top" wrapText="1"/>
    </xf>
    <xf numFmtId="0" fontId="10" fillId="0" borderId="9" xfId="0" applyFont="1" applyBorder="1" applyAlignment="1">
      <alignment horizontal="justify" vertical="top" wrapText="1"/>
    </xf>
    <xf numFmtId="0" fontId="10" fillId="0" borderId="13" xfId="0" applyFont="1" applyBorder="1" applyAlignment="1">
      <alignment horizontal="center" vertical="top" wrapText="1"/>
    </xf>
    <xf numFmtId="0" fontId="10" fillId="0" borderId="8" xfId="0" applyFont="1" applyBorder="1" applyAlignment="1">
      <alignment horizontal="center" vertical="top" wrapText="1"/>
    </xf>
    <xf numFmtId="0" fontId="10" fillId="0" borderId="6" xfId="0" applyFont="1" applyBorder="1" applyAlignment="1">
      <alignment horizontal="center" vertical="top" wrapText="1"/>
    </xf>
    <xf numFmtId="0" fontId="10" fillId="0" borderId="10" xfId="0" applyFont="1" applyBorder="1" applyAlignment="1">
      <alignment vertical="top" wrapText="1"/>
    </xf>
    <xf numFmtId="0" fontId="2" fillId="0" borderId="0" xfId="0" applyFont="1" applyAlignment="1">
      <alignment horizontal="justify" vertical="top" wrapText="1"/>
    </xf>
    <xf numFmtId="0" fontId="2" fillId="0" borderId="0" xfId="0" applyFont="1" applyAlignment="1">
      <alignment horizontal="center"/>
    </xf>
    <xf numFmtId="0" fontId="12"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0" fontId="9" fillId="0" borderId="0" xfId="0" applyFont="1" applyBorder="1" applyAlignment="1">
      <alignment horizontal="left" vertical="top" wrapText="1"/>
    </xf>
    <xf numFmtId="2" fontId="30" fillId="0" borderId="9"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6"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2" fontId="9" fillId="0" borderId="0" xfId="0" applyNumberFormat="1" applyFont="1" applyBorder="1" applyAlignment="1">
      <alignment horizontal="center"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8" fillId="0" borderId="6" xfId="0" applyFont="1" applyBorder="1" applyAlignment="1">
      <alignment horizontal="left" vertical="top" wrapText="1"/>
    </xf>
    <xf numFmtId="0" fontId="10" fillId="0" borderId="13" xfId="0" applyFont="1" applyBorder="1" applyAlignment="1">
      <alignment horizontal="center" vertical="top" wrapText="1"/>
    </xf>
    <xf numFmtId="0" fontId="10" fillId="0" borderId="9" xfId="0" applyFont="1" applyBorder="1" applyAlignment="1">
      <alignment horizontal="center" vertical="top" wrapText="1"/>
    </xf>
    <xf numFmtId="0" fontId="29" fillId="0" borderId="7" xfId="0" applyFont="1" applyBorder="1" applyAlignment="1">
      <alignment horizontal="left" vertical="top" wrapText="1"/>
    </xf>
    <xf numFmtId="0" fontId="29" fillId="0" borderId="8" xfId="0" applyFont="1" applyBorder="1" applyAlignment="1">
      <alignment horizontal="left" vertical="top" wrapText="1"/>
    </xf>
    <xf numFmtId="2" fontId="9" fillId="0" borderId="9" xfId="0" applyNumberFormat="1" applyFont="1" applyBorder="1" applyAlignment="1">
      <alignment horizontal="center" vertical="top" wrapText="1"/>
    </xf>
    <xf numFmtId="0" fontId="30" fillId="0" borderId="0" xfId="0" applyFont="1" applyBorder="1" applyAlignment="1">
      <alignment horizontal="center" vertical="top" wrapText="1"/>
    </xf>
    <xf numFmtId="0" fontId="30" fillId="0" borderId="12" xfId="0" applyFont="1" applyBorder="1" applyAlignment="1">
      <alignment horizontal="center" vertical="top" wrapText="1"/>
    </xf>
    <xf numFmtId="0" fontId="10" fillId="0" borderId="13" xfId="0" applyFont="1" applyBorder="1" applyAlignment="1">
      <alignment horizontal="left" vertical="top" wrapText="1"/>
    </xf>
    <xf numFmtId="0" fontId="10" fillId="0" borderId="9" xfId="0"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0" fontId="14" fillId="0" borderId="3" xfId="0" applyFont="1" applyBorder="1" applyAlignment="1">
      <alignment horizontal="justify" vertical="top" wrapText="1"/>
    </xf>
    <xf numFmtId="0" fontId="14" fillId="0" borderId="4" xfId="0" applyFont="1" applyBorder="1" applyAlignment="1">
      <alignment horizontal="justify" vertical="top" wrapText="1"/>
    </xf>
    <xf numFmtId="0" fontId="14"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2" fontId="10" fillId="0" borderId="13" xfId="0" applyNumberFormat="1" applyFont="1" applyBorder="1" applyAlignment="1">
      <alignment horizontal="center" vertical="top" wrapText="1"/>
    </xf>
    <xf numFmtId="2" fontId="10" fillId="0" borderId="14" xfId="0" applyNumberFormat="1" applyFont="1" applyBorder="1" applyAlignment="1">
      <alignment horizontal="center" vertical="top" wrapText="1"/>
    </xf>
    <xf numFmtId="2" fontId="10" fillId="0" borderId="9"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10" fillId="0" borderId="10" xfId="0" applyFont="1" applyBorder="1" applyAlignment="1">
      <alignment horizontal="left" vertical="top" wrapText="1"/>
    </xf>
    <xf numFmtId="2" fontId="9" fillId="0" borderId="13" xfId="0" applyNumberFormat="1" applyFont="1" applyBorder="1" applyAlignment="1">
      <alignment horizontal="center" vertical="center" wrapText="1"/>
    </xf>
    <xf numFmtId="2" fontId="9" fillId="0" borderId="14" xfId="0" applyNumberFormat="1" applyFont="1" applyBorder="1" applyAlignment="1">
      <alignment horizontal="center" vertical="center"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2" fontId="10" fillId="0" borderId="9"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2" fontId="10" fillId="0" borderId="13" xfId="0" applyNumberFormat="1" applyFont="1" applyBorder="1" applyAlignment="1">
      <alignment horizontal="left" vertical="top" wrapText="1"/>
    </xf>
    <xf numFmtId="2" fontId="10" fillId="0" borderId="14"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10" xfId="0" applyNumberFormat="1" applyFont="1" applyBorder="1" applyAlignment="1">
      <alignment horizontal="center" vertical="top" wrapText="1"/>
    </xf>
    <xf numFmtId="2" fontId="10" fillId="0" borderId="1" xfId="0" applyNumberFormat="1" applyFont="1" applyBorder="1" applyAlignment="1">
      <alignment horizontal="center" vertical="top" wrapText="1"/>
    </xf>
    <xf numFmtId="2" fontId="10" fillId="0" borderId="9" xfId="0" applyNumberFormat="1" applyFont="1" applyBorder="1" applyAlignment="1">
      <alignment vertical="center" wrapText="1"/>
    </xf>
    <xf numFmtId="2" fontId="10" fillId="0" borderId="0" xfId="0" applyNumberFormat="1" applyFont="1" applyBorder="1" applyAlignment="1">
      <alignment vertical="center" wrapText="1"/>
    </xf>
    <xf numFmtId="0" fontId="10" fillId="0" borderId="9" xfId="0" applyFont="1" applyBorder="1" applyAlignment="1">
      <alignment horizontal="justify"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9" fillId="0" borderId="9" xfId="0" applyFont="1" applyBorder="1" applyAlignment="1">
      <alignment horizontal="center" vertical="top" wrapText="1"/>
    </xf>
    <xf numFmtId="0" fontId="9" fillId="0" borderId="0" xfId="0" applyFont="1" applyBorder="1" applyAlignment="1">
      <alignment horizontal="center" vertical="top" wrapText="1"/>
    </xf>
    <xf numFmtId="0" fontId="10" fillId="0" borderId="13" xfId="0" applyFont="1" applyBorder="1" applyAlignment="1">
      <alignment horizontal="justify" vertical="top" wrapText="1"/>
    </xf>
    <xf numFmtId="2" fontId="15" fillId="0" borderId="10" xfId="0" applyNumberFormat="1" applyFont="1" applyBorder="1" applyAlignment="1">
      <alignment horizontal="center" vertical="top" wrapText="1"/>
    </xf>
    <xf numFmtId="2" fontId="15" fillId="0" borderId="1"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220420696"/>
        <c:axId val="220417168"/>
      </c:scatterChart>
      <c:valAx>
        <c:axId val="220420696"/>
        <c:scaling>
          <c:orientation val="minMax"/>
          <c:max val="12.5"/>
        </c:scaling>
        <c:delete val="0"/>
        <c:axPos val="b"/>
        <c:numFmt formatCode="0.00" sourceLinked="1"/>
        <c:majorTickMark val="out"/>
        <c:minorTickMark val="none"/>
        <c:tickLblPos val="nextTo"/>
        <c:crossAx val="220417168"/>
        <c:crosses val="autoZero"/>
        <c:crossBetween val="midCat"/>
        <c:majorUnit val="2"/>
      </c:valAx>
      <c:valAx>
        <c:axId val="220417168"/>
        <c:scaling>
          <c:orientation val="minMax"/>
          <c:max val="5"/>
        </c:scaling>
        <c:delete val="0"/>
        <c:axPos val="l"/>
        <c:majorGridlines/>
        <c:numFmt formatCode="0.00" sourceLinked="1"/>
        <c:majorTickMark val="out"/>
        <c:minorTickMark val="none"/>
        <c:tickLblPos val="nextTo"/>
        <c:crossAx val="220420696"/>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220418736"/>
        <c:axId val="220419128"/>
      </c:scatterChart>
      <c:valAx>
        <c:axId val="220418736"/>
        <c:scaling>
          <c:orientation val="minMax"/>
          <c:max val="15"/>
        </c:scaling>
        <c:delete val="0"/>
        <c:axPos val="b"/>
        <c:numFmt formatCode="0.00" sourceLinked="1"/>
        <c:majorTickMark val="out"/>
        <c:minorTickMark val="none"/>
        <c:tickLblPos val="nextTo"/>
        <c:crossAx val="220419128"/>
        <c:crosses val="autoZero"/>
        <c:crossBetween val="midCat"/>
        <c:majorUnit val="2"/>
      </c:valAx>
      <c:valAx>
        <c:axId val="220419128"/>
        <c:scaling>
          <c:orientation val="minMax"/>
          <c:max val="5"/>
        </c:scaling>
        <c:delete val="0"/>
        <c:axPos val="l"/>
        <c:majorGridlines/>
        <c:numFmt formatCode="0.00" sourceLinked="1"/>
        <c:majorTickMark val="out"/>
        <c:minorTickMark val="none"/>
        <c:tickLblPos val="nextTo"/>
        <c:crossAx val="220418736"/>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91</xdr:row>
      <xdr:rowOff>145838</xdr:rowOff>
    </xdr:from>
    <xdr:to>
      <xdr:col>1</xdr:col>
      <xdr:colOff>2329243</xdr:colOff>
      <xdr:row>95</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92</xdr:row>
      <xdr:rowOff>11401</xdr:rowOff>
    </xdr:from>
    <xdr:to>
      <xdr:col>5</xdr:col>
      <xdr:colOff>495723</xdr:colOff>
      <xdr:row>95</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35</xdr:row>
      <xdr:rowOff>142876</xdr:rowOff>
    </xdr:from>
    <xdr:to>
      <xdr:col>1</xdr:col>
      <xdr:colOff>1200150</xdr:colOff>
      <xdr:row>40</xdr:row>
      <xdr:rowOff>71718</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1</xdr:col>
      <xdr:colOff>1428751</xdr:colOff>
      <xdr:row>35</xdr:row>
      <xdr:rowOff>133349</xdr:rowOff>
    </xdr:from>
    <xdr:to>
      <xdr:col>3</xdr:col>
      <xdr:colOff>249850</xdr:colOff>
      <xdr:row>40</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333626" y="27536774"/>
          <a:ext cx="2202474"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twoCellAnchor>
    <xdr:from>
      <xdr:col>3</xdr:col>
      <xdr:colOff>295275</xdr:colOff>
      <xdr:row>35</xdr:row>
      <xdr:rowOff>142875</xdr:rowOff>
    </xdr:from>
    <xdr:to>
      <xdr:col>6</xdr:col>
      <xdr:colOff>10899</xdr:colOff>
      <xdr:row>40</xdr:row>
      <xdr:rowOff>9525</xdr:rowOff>
    </xdr:to>
    <xdr:sp macro="" textlink="">
      <xdr:nvSpPr>
        <xdr:cNvPr id="10" name="TextBox 9">
          <a:extLst>
            <a:ext uri="{FF2B5EF4-FFF2-40B4-BE49-F238E27FC236}">
              <a16:creationId xmlns:a16="http://schemas.microsoft.com/office/drawing/2014/main" id="{00000000-0008-0000-0000-000004000000}"/>
            </a:ext>
          </a:extLst>
        </xdr:cNvPr>
        <xdr:cNvSpPr txBox="1"/>
      </xdr:nvSpPr>
      <xdr:spPr>
        <a:xfrm>
          <a:off x="4581525" y="27546300"/>
          <a:ext cx="227784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Mosharaf Hossain)</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Sannashi O&amp;M Section</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244</xdr:row>
      <xdr:rowOff>125015</xdr:rowOff>
    </xdr:from>
    <xdr:to>
      <xdr:col>9</xdr:col>
      <xdr:colOff>411294</xdr:colOff>
      <xdr:row>249</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244</xdr:row>
      <xdr:rowOff>156448</xdr:rowOff>
    </xdr:from>
    <xdr:to>
      <xdr:col>2</xdr:col>
      <xdr:colOff>640281</xdr:colOff>
      <xdr:row>249</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O18" sqref="O18"/>
    </sheetView>
  </sheetViews>
  <sheetFormatPr defaultColWidth="9.109375" defaultRowHeight="13.8" x14ac:dyDescent="0.25"/>
  <cols>
    <col min="1" max="1" width="9.109375" style="2" customWidth="1"/>
    <col min="2" max="2" width="7.109375" style="2" customWidth="1"/>
    <col min="3" max="3" width="6.77734375" style="2" customWidth="1"/>
    <col min="4" max="5" width="8.6640625" style="2" customWidth="1"/>
    <col min="6" max="6" width="8.21875" style="2" customWidth="1"/>
    <col min="7" max="7" width="2.21875" style="2" customWidth="1"/>
    <col min="8" max="8" width="6.6640625" style="2" customWidth="1"/>
    <col min="9" max="9" width="7.21875" style="2" customWidth="1"/>
    <col min="10" max="10" width="9.109375" style="2" customWidth="1"/>
    <col min="11" max="11" width="6.109375" style="2" customWidth="1"/>
    <col min="12" max="12" width="6.21875" style="2" customWidth="1"/>
    <col min="13" max="16384" width="9.109375" style="2"/>
  </cols>
  <sheetData>
    <row r="2" spans="1:12" ht="83.25" customHeight="1" x14ac:dyDescent="0.25">
      <c r="A2" s="280" t="s">
        <v>92</v>
      </c>
      <c r="B2" s="280"/>
      <c r="C2" s="280"/>
      <c r="D2" s="280"/>
      <c r="E2" s="280"/>
      <c r="F2" s="280"/>
      <c r="G2" s="280"/>
      <c r="H2" s="280"/>
      <c r="I2" s="280"/>
      <c r="J2" s="280"/>
      <c r="K2" s="280"/>
      <c r="L2" s="280"/>
    </row>
    <row r="3" spans="1:12" x14ac:dyDescent="0.25">
      <c r="A3" s="281"/>
      <c r="B3" s="281"/>
      <c r="C3" s="281"/>
      <c r="D3" s="281"/>
      <c r="E3" s="281"/>
      <c r="F3" s="281"/>
      <c r="G3" s="281"/>
      <c r="H3" s="281"/>
      <c r="I3" s="281"/>
      <c r="J3" s="14"/>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86</v>
      </c>
      <c r="D25" s="164">
        <v>1000</v>
      </c>
      <c r="E25" s="2" t="s">
        <v>19</v>
      </c>
      <c r="F25" s="4">
        <f>I12</f>
        <v>7.220000000000006</v>
      </c>
      <c r="I25" s="2" t="s">
        <v>20</v>
      </c>
      <c r="J25" s="2">
        <f>D25*F25</f>
        <v>7220.0000000000064</v>
      </c>
      <c r="K25" s="2" t="s">
        <v>3</v>
      </c>
    </row>
    <row r="26" spans="2:11" x14ac:dyDescent="0.25">
      <c r="B26" s="2" t="s">
        <v>87</v>
      </c>
      <c r="D26" s="164"/>
      <c r="F26" s="4"/>
    </row>
    <row r="27" spans="2:11" x14ac:dyDescent="0.25">
      <c r="B27" s="4"/>
      <c r="D27" s="4">
        <f>D25</f>
        <v>1000</v>
      </c>
      <c r="E27" s="2" t="s">
        <v>16</v>
      </c>
      <c r="F27" s="2">
        <v>1.56</v>
      </c>
      <c r="G27" s="2" t="s">
        <v>16</v>
      </c>
      <c r="H27" s="4">
        <v>1</v>
      </c>
      <c r="I27" s="2" t="s">
        <v>20</v>
      </c>
      <c r="J27" s="7">
        <f>D27*F27*H27</f>
        <v>1560</v>
      </c>
      <c r="K27" s="2" t="s">
        <v>3</v>
      </c>
    </row>
    <row r="28" spans="2:11" x14ac:dyDescent="0.25">
      <c r="J28" s="2">
        <f>SUM(J25:J27)</f>
        <v>8780.0000000000073</v>
      </c>
      <c r="K28" s="2" t="s">
        <v>3</v>
      </c>
    </row>
    <row r="46" spans="1:1" x14ac:dyDescent="0.25">
      <c r="A46" s="2" t="s">
        <v>93</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86</v>
      </c>
      <c r="D72" s="164">
        <v>800</v>
      </c>
      <c r="E72" s="2" t="s">
        <v>19</v>
      </c>
      <c r="F72" s="4">
        <f>I68</f>
        <v>270.76150000000007</v>
      </c>
      <c r="I72" s="2" t="s">
        <v>20</v>
      </c>
      <c r="J72" s="2">
        <f>D72*F72</f>
        <v>216609.20000000007</v>
      </c>
      <c r="K72" s="2" t="s">
        <v>3</v>
      </c>
    </row>
    <row r="74" spans="1:12" x14ac:dyDescent="0.25">
      <c r="E74" s="2">
        <v>0.04</v>
      </c>
      <c r="F74" s="2" t="s">
        <v>95</v>
      </c>
    </row>
    <row r="75" spans="1:12" x14ac:dyDescent="0.25">
      <c r="D75" s="2" t="s">
        <v>94</v>
      </c>
      <c r="J75" s="2">
        <f>J72/E74</f>
        <v>5415230.0000000019</v>
      </c>
      <c r="K75" s="2" t="s">
        <v>18</v>
      </c>
    </row>
    <row r="99" spans="1:12" x14ac:dyDescent="0.25">
      <c r="A99" s="281"/>
      <c r="B99" s="281"/>
      <c r="C99" s="281"/>
      <c r="D99" s="281"/>
      <c r="E99" s="281"/>
      <c r="F99" s="281"/>
      <c r="G99" s="281"/>
      <c r="H99" s="281"/>
      <c r="I99" s="281"/>
      <c r="J99" s="14"/>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75"/>
      <c r="B113" s="75"/>
      <c r="C113" s="75"/>
      <c r="D113" s="75"/>
      <c r="E113" s="75"/>
      <c r="F113" s="75"/>
      <c r="G113" s="75"/>
      <c r="H113" s="75"/>
      <c r="I113" s="75"/>
    </row>
    <row r="114" spans="1:14" x14ac:dyDescent="0.25">
      <c r="B114" s="2" t="s">
        <v>90</v>
      </c>
      <c r="C114" s="2" t="s">
        <v>20</v>
      </c>
      <c r="D114" s="4">
        <f>D27</f>
        <v>1000</v>
      </c>
      <c r="E114" s="4">
        <f>I107</f>
        <v>29.42</v>
      </c>
      <c r="I114" s="2" t="s">
        <v>20</v>
      </c>
      <c r="J114" s="4">
        <f>D114*E114</f>
        <v>29420</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topLeftCell="A27" workbookViewId="0">
      <selection activeCell="F45" sqref="F45"/>
    </sheetView>
  </sheetViews>
  <sheetFormatPr defaultColWidth="9.109375" defaultRowHeight="13.8" x14ac:dyDescent="0.25"/>
  <cols>
    <col min="1" max="1" width="11.88671875" style="2" customWidth="1"/>
    <col min="2" max="2" width="33.33203125" style="2" customWidth="1"/>
    <col min="3" max="3" width="11" style="2" customWidth="1"/>
    <col min="4" max="4" width="8.33203125" style="2" customWidth="1"/>
    <col min="5" max="5" width="10.88671875" style="2" customWidth="1"/>
    <col min="6" max="6" width="14.33203125" style="2" customWidth="1"/>
    <col min="7" max="7" width="9.109375" style="2"/>
    <col min="8" max="8" width="10.109375" style="2" bestFit="1" customWidth="1"/>
    <col min="9" max="16384" width="9.109375" style="2"/>
  </cols>
  <sheetData>
    <row r="1" spans="1:6" ht="47.25" customHeight="1" x14ac:dyDescent="0.25">
      <c r="A1" s="282" t="s">
        <v>181</v>
      </c>
      <c r="B1" s="282"/>
      <c r="C1" s="282"/>
      <c r="D1" s="282"/>
      <c r="E1" s="282"/>
      <c r="F1" s="282"/>
    </row>
    <row r="2" spans="1:6" ht="42.75" customHeight="1" x14ac:dyDescent="0.25">
      <c r="A2" s="33" t="s">
        <v>7</v>
      </c>
      <c r="B2" s="33" t="s">
        <v>8</v>
      </c>
      <c r="C2" s="34" t="s">
        <v>9</v>
      </c>
      <c r="D2" s="33" t="s">
        <v>10</v>
      </c>
      <c r="E2" s="33" t="s">
        <v>11</v>
      </c>
      <c r="F2" s="33" t="s">
        <v>12</v>
      </c>
    </row>
    <row r="3" spans="1:6" x14ac:dyDescent="0.25">
      <c r="A3" s="35">
        <v>1</v>
      </c>
      <c r="B3" s="35">
        <v>2</v>
      </c>
      <c r="C3" s="36">
        <v>3</v>
      </c>
      <c r="D3" s="37">
        <v>4</v>
      </c>
      <c r="E3" s="35">
        <v>5</v>
      </c>
      <c r="F3" s="35">
        <v>6</v>
      </c>
    </row>
    <row r="4" spans="1:6" ht="77.25" customHeight="1" x14ac:dyDescent="0.25">
      <c r="A4" s="38" t="s">
        <v>45</v>
      </c>
      <c r="B4" s="18" t="s">
        <v>42</v>
      </c>
      <c r="C4" s="39">
        <f>DETAILED!J7*2</f>
        <v>8400</v>
      </c>
      <c r="D4" s="39" t="s">
        <v>43</v>
      </c>
      <c r="E4" s="53">
        <v>38.130000000000003</v>
      </c>
      <c r="F4" s="53">
        <f t="shared" ref="F4:F15" si="0">C4*E4</f>
        <v>320292</v>
      </c>
    </row>
    <row r="5" spans="1:6" ht="57.75" customHeight="1" x14ac:dyDescent="0.25">
      <c r="A5" s="38" t="s">
        <v>99</v>
      </c>
      <c r="B5" s="18" t="s">
        <v>100</v>
      </c>
      <c r="C5" s="64">
        <f>DETAILED!J10*2</f>
        <v>4</v>
      </c>
      <c r="D5" s="39" t="s">
        <v>18</v>
      </c>
      <c r="E5" s="53">
        <v>367.41</v>
      </c>
      <c r="F5" s="53">
        <f t="shared" ref="F5" si="1">C5*E5</f>
        <v>1469.64</v>
      </c>
    </row>
    <row r="6" spans="1:6" ht="147.75" customHeight="1" x14ac:dyDescent="0.25">
      <c r="A6" s="38" t="s">
        <v>138</v>
      </c>
      <c r="B6" s="18" t="s">
        <v>53</v>
      </c>
      <c r="C6" s="56"/>
      <c r="D6" s="56"/>
      <c r="E6" s="57"/>
      <c r="F6" s="57"/>
    </row>
    <row r="7" spans="1:6" ht="24" customHeight="1" x14ac:dyDescent="0.25">
      <c r="A7" s="92" t="s">
        <v>47</v>
      </c>
      <c r="B7" s="93" t="s">
        <v>48</v>
      </c>
      <c r="C7" s="94">
        <f>DETAILED!J41*2</f>
        <v>22926</v>
      </c>
      <c r="D7" s="95" t="s">
        <v>17</v>
      </c>
      <c r="E7" s="96">
        <v>1442.18</v>
      </c>
      <c r="F7" s="96">
        <f t="shared" si="0"/>
        <v>33063418.68</v>
      </c>
    </row>
    <row r="8" spans="1:6" ht="24" customHeight="1" x14ac:dyDescent="0.25">
      <c r="A8" s="92" t="s">
        <v>55</v>
      </c>
      <c r="B8" s="93" t="s">
        <v>56</v>
      </c>
      <c r="C8" s="94">
        <f>DETAILED!J56*2</f>
        <v>32484</v>
      </c>
      <c r="D8" s="95" t="s">
        <v>17</v>
      </c>
      <c r="E8" s="96">
        <v>650.79</v>
      </c>
      <c r="F8" s="96">
        <f t="shared" ref="F8" si="2">C8*E8</f>
        <v>21140262.359999999</v>
      </c>
    </row>
    <row r="9" spans="1:6" ht="24" customHeight="1" x14ac:dyDescent="0.25">
      <c r="A9" s="92" t="s">
        <v>113</v>
      </c>
      <c r="B9" s="93" t="s">
        <v>107</v>
      </c>
      <c r="C9" s="94">
        <f>DETAILED!J75*2</f>
        <v>6112</v>
      </c>
      <c r="D9" s="95" t="s">
        <v>17</v>
      </c>
      <c r="E9" s="96">
        <v>499.32</v>
      </c>
      <c r="F9" s="96">
        <f>C9*E9</f>
        <v>3051843.84</v>
      </c>
    </row>
    <row r="10" spans="1:6" ht="62.25" customHeight="1" x14ac:dyDescent="0.25">
      <c r="A10" s="38" t="s">
        <v>139</v>
      </c>
      <c r="B10" s="18" t="s">
        <v>114</v>
      </c>
      <c r="C10" s="56"/>
      <c r="D10" s="56"/>
      <c r="E10" s="57"/>
      <c r="F10" s="57"/>
    </row>
    <row r="11" spans="1:6" ht="33.75" customHeight="1" x14ac:dyDescent="0.25">
      <c r="A11" s="38" t="s">
        <v>60</v>
      </c>
      <c r="B11" s="18" t="s">
        <v>59</v>
      </c>
      <c r="C11" s="113">
        <f>DETAILED!J86*2</f>
        <v>298.67520000000002</v>
      </c>
      <c r="D11" s="95" t="s">
        <v>5</v>
      </c>
      <c r="E11" s="96">
        <v>1395.03</v>
      </c>
      <c r="F11" s="96">
        <f t="shared" ref="F11" si="3">C11*E11</f>
        <v>416660.86425600003</v>
      </c>
    </row>
    <row r="12" spans="1:6" ht="33.75" customHeight="1" x14ac:dyDescent="0.25">
      <c r="A12" s="38" t="s">
        <v>63</v>
      </c>
      <c r="B12" s="18" t="s">
        <v>64</v>
      </c>
      <c r="C12" s="113">
        <f>DETAILED!J88*2</f>
        <v>696.90880000000004</v>
      </c>
      <c r="D12" s="95" t="s">
        <v>5</v>
      </c>
      <c r="E12" s="96">
        <v>2185.1</v>
      </c>
      <c r="F12" s="96">
        <f t="shared" ref="F12" si="4">C12*E12</f>
        <v>1522815.41888</v>
      </c>
    </row>
    <row r="13" spans="1:6" ht="67.5" customHeight="1" x14ac:dyDescent="0.25">
      <c r="A13" s="38" t="s">
        <v>150</v>
      </c>
      <c r="B13" s="18" t="s">
        <v>149</v>
      </c>
      <c r="C13" s="61"/>
      <c r="D13" s="61"/>
      <c r="E13" s="62"/>
      <c r="F13" s="62"/>
    </row>
    <row r="14" spans="1:6" ht="22.95" customHeight="1" x14ac:dyDescent="0.25">
      <c r="A14" s="38" t="s">
        <v>151</v>
      </c>
      <c r="B14" s="18" t="s">
        <v>59</v>
      </c>
      <c r="C14" s="113">
        <f>DETAILED!J99*2</f>
        <v>804.50909999999976</v>
      </c>
      <c r="D14" s="95" t="s">
        <v>5</v>
      </c>
      <c r="E14" s="266">
        <v>1408.93</v>
      </c>
      <c r="F14" s="96">
        <f t="shared" si="0"/>
        <v>1133497.0062629997</v>
      </c>
    </row>
    <row r="15" spans="1:6" ht="22.95" customHeight="1" x14ac:dyDescent="0.25">
      <c r="A15" s="38" t="s">
        <v>65</v>
      </c>
      <c r="B15" s="18" t="s">
        <v>64</v>
      </c>
      <c r="C15" s="113">
        <f>DETAILED!J101*2</f>
        <v>1877.1878999999992</v>
      </c>
      <c r="D15" s="95" t="s">
        <v>5</v>
      </c>
      <c r="E15" s="265">
        <v>2206.86</v>
      </c>
      <c r="F15" s="96">
        <f t="shared" si="0"/>
        <v>4142690.8889939985</v>
      </c>
    </row>
    <row r="16" spans="1:6" ht="159.75" customHeight="1" x14ac:dyDescent="0.25">
      <c r="A16" s="38" t="s">
        <v>140</v>
      </c>
      <c r="B16" s="18" t="s">
        <v>96</v>
      </c>
      <c r="C16" s="61"/>
      <c r="D16" s="61"/>
      <c r="E16" s="62"/>
      <c r="F16" s="62"/>
    </row>
    <row r="17" spans="1:6" ht="51.75" customHeight="1" x14ac:dyDescent="0.25">
      <c r="A17" s="38" t="s">
        <v>116</v>
      </c>
      <c r="B17" s="18" t="s">
        <v>117</v>
      </c>
      <c r="C17" s="94">
        <f>DETAILED!J125*2</f>
        <v>18354</v>
      </c>
      <c r="D17" s="95" t="s">
        <v>17</v>
      </c>
      <c r="E17" s="96">
        <v>299.02999999999997</v>
      </c>
      <c r="F17" s="96">
        <f t="shared" ref="F17" si="5">C17*E17</f>
        <v>5488396.6199999992</v>
      </c>
    </row>
    <row r="18" spans="1:6" ht="267" customHeight="1" x14ac:dyDescent="0.25">
      <c r="A18" s="38" t="s">
        <v>141</v>
      </c>
      <c r="B18" s="18" t="s">
        <v>137</v>
      </c>
      <c r="C18" s="64"/>
      <c r="D18" s="39"/>
      <c r="E18" s="53"/>
      <c r="F18" s="53"/>
    </row>
    <row r="19" spans="1:6" ht="41.25" customHeight="1" x14ac:dyDescent="0.25">
      <c r="A19" s="38" t="s">
        <v>120</v>
      </c>
      <c r="B19" s="18" t="s">
        <v>119</v>
      </c>
      <c r="C19" s="64">
        <f>DETAILED!H133*2</f>
        <v>18354</v>
      </c>
      <c r="D19" s="39" t="s">
        <v>17</v>
      </c>
      <c r="E19" s="53">
        <v>206.37</v>
      </c>
      <c r="F19" s="53">
        <f t="shared" ref="F19" si="6">C19*E19</f>
        <v>3787714.98</v>
      </c>
    </row>
    <row r="20" spans="1:6" ht="64.5" customHeight="1" x14ac:dyDescent="0.25">
      <c r="A20" s="38" t="s">
        <v>142</v>
      </c>
      <c r="B20" s="18" t="s">
        <v>73</v>
      </c>
      <c r="C20" s="64"/>
      <c r="D20" s="39"/>
      <c r="E20" s="53"/>
      <c r="F20" s="53"/>
    </row>
    <row r="21" spans="1:6" ht="27.75" customHeight="1" x14ac:dyDescent="0.25">
      <c r="A21" s="92" t="s">
        <v>71</v>
      </c>
      <c r="B21" s="93" t="s">
        <v>72</v>
      </c>
      <c r="C21" s="141">
        <f>DETAILED!J152*2</f>
        <v>92.62131311771472</v>
      </c>
      <c r="D21" s="95" t="s">
        <v>5</v>
      </c>
      <c r="E21" s="96">
        <v>1316.45</v>
      </c>
      <c r="F21" s="96">
        <f t="shared" ref="F21" si="7">C21*E21</f>
        <v>121931.32765381555</v>
      </c>
    </row>
    <row r="22" spans="1:6" ht="87.75" customHeight="1" x14ac:dyDescent="0.25">
      <c r="A22" s="38" t="s">
        <v>143</v>
      </c>
      <c r="B22" s="18" t="s">
        <v>74</v>
      </c>
      <c r="C22" s="64"/>
      <c r="D22" s="39"/>
      <c r="E22" s="53"/>
      <c r="F22" s="53"/>
    </row>
    <row r="23" spans="1:6" ht="27.75" customHeight="1" x14ac:dyDescent="0.25">
      <c r="A23" s="92" t="s">
        <v>77</v>
      </c>
      <c r="B23" s="93" t="s">
        <v>75</v>
      </c>
      <c r="C23" s="141">
        <f>DETAILED!E171*2</f>
        <v>46.31065655885736</v>
      </c>
      <c r="D23" s="95" t="s">
        <v>5</v>
      </c>
      <c r="E23" s="96">
        <v>4564.59</v>
      </c>
      <c r="F23" s="96">
        <f t="shared" ref="F23" si="8">C23*E23</f>
        <v>211389.15982199472</v>
      </c>
    </row>
    <row r="24" spans="1:6" ht="39" customHeight="1" x14ac:dyDescent="0.25">
      <c r="A24" s="92" t="s">
        <v>78</v>
      </c>
      <c r="B24" s="93" t="s">
        <v>76</v>
      </c>
      <c r="C24" s="141">
        <f>DETAILED!H173*2</f>
        <v>46.31065655885736</v>
      </c>
      <c r="D24" s="95" t="s">
        <v>5</v>
      </c>
      <c r="E24" s="96">
        <v>5028.49</v>
      </c>
      <c r="F24" s="96">
        <f t="shared" ref="F24" si="9">C24*E24</f>
        <v>232872.67339964863</v>
      </c>
    </row>
    <row r="25" spans="1:6" ht="228.75" customHeight="1" x14ac:dyDescent="0.25">
      <c r="A25" s="38" t="s">
        <v>144</v>
      </c>
      <c r="B25" s="18" t="s">
        <v>125</v>
      </c>
      <c r="C25" s="64"/>
      <c r="D25" s="39"/>
      <c r="E25" s="53"/>
      <c r="F25" s="53"/>
    </row>
    <row r="26" spans="1:6" ht="66" customHeight="1" x14ac:dyDescent="0.25">
      <c r="A26" s="92" t="s">
        <v>80</v>
      </c>
      <c r="B26" s="93" t="s">
        <v>81</v>
      </c>
      <c r="C26" s="141">
        <f>DETAILED!J201*2</f>
        <v>1760.9684999999999</v>
      </c>
      <c r="D26" s="95" t="s">
        <v>5</v>
      </c>
      <c r="E26" s="96">
        <v>250.13</v>
      </c>
      <c r="F26" s="96">
        <f t="shared" ref="F26" si="10">C26*E26</f>
        <v>440471.05090499995</v>
      </c>
    </row>
    <row r="27" spans="1:6" ht="131.25" customHeight="1" x14ac:dyDescent="0.25">
      <c r="A27" s="38" t="s">
        <v>145</v>
      </c>
      <c r="B27" s="18" t="s">
        <v>89</v>
      </c>
      <c r="C27" s="141">
        <v>549.87</v>
      </c>
      <c r="D27" s="95" t="s">
        <v>5</v>
      </c>
      <c r="E27" s="96">
        <v>218.36</v>
      </c>
      <c r="F27" s="96">
        <f t="shared" ref="F27" si="11">C27*E27</f>
        <v>120069.61320000001</v>
      </c>
    </row>
    <row r="28" spans="1:6" ht="60" customHeight="1" x14ac:dyDescent="0.25">
      <c r="A28" s="169" t="s">
        <v>183</v>
      </c>
      <c r="B28" s="170" t="s">
        <v>128</v>
      </c>
      <c r="C28" s="39">
        <v>7298.59</v>
      </c>
      <c r="D28" s="39" t="s">
        <v>5</v>
      </c>
      <c r="E28" s="53">
        <v>238.12</v>
      </c>
      <c r="F28" s="53">
        <f>C28*E28</f>
        <v>1737940.2508</v>
      </c>
    </row>
    <row r="29" spans="1:6" ht="102" customHeight="1" x14ac:dyDescent="0.25">
      <c r="A29" s="169" t="s">
        <v>182</v>
      </c>
      <c r="B29" s="170" t="s">
        <v>129</v>
      </c>
      <c r="C29" s="39"/>
      <c r="D29" s="39"/>
      <c r="E29" s="53"/>
      <c r="F29" s="53"/>
    </row>
    <row r="30" spans="1:6" ht="26.25" customHeight="1" x14ac:dyDescent="0.25">
      <c r="A30" s="175" t="s">
        <v>105</v>
      </c>
      <c r="B30" s="101" t="s">
        <v>106</v>
      </c>
      <c r="C30" s="141">
        <f>DETAILED!J219*2</f>
        <v>1.9280999999999997</v>
      </c>
      <c r="D30" s="95" t="s">
        <v>3</v>
      </c>
      <c r="E30" s="96">
        <v>13107.46</v>
      </c>
      <c r="F30" s="96">
        <f t="shared" ref="F30" si="12">C30*E30</f>
        <v>25272.493625999996</v>
      </c>
    </row>
    <row r="31" spans="1:6" ht="14.4" x14ac:dyDescent="0.25">
      <c r="A31" s="283" t="s">
        <v>21</v>
      </c>
      <c r="B31" s="284"/>
      <c r="C31" s="284"/>
      <c r="D31" s="284"/>
      <c r="E31" s="285"/>
      <c r="F31" s="52">
        <f>SUM(F4:F30)</f>
        <v>76959008.867799461</v>
      </c>
    </row>
    <row r="32" spans="1:6" ht="14.4" x14ac:dyDescent="0.3">
      <c r="A32" s="40"/>
      <c r="B32" s="41"/>
      <c r="C32" s="42"/>
      <c r="D32" s="43"/>
      <c r="E32" s="40"/>
      <c r="F32" s="44"/>
    </row>
    <row r="33" spans="1:8" ht="14.4" x14ac:dyDescent="0.3">
      <c r="A33" s="40"/>
      <c r="B33" s="41"/>
      <c r="C33" s="42"/>
      <c r="D33" s="43"/>
      <c r="E33" s="40"/>
      <c r="F33" s="44"/>
    </row>
    <row r="34" spans="1:8" ht="14.4" x14ac:dyDescent="0.3">
      <c r="A34" s="40"/>
      <c r="B34" s="41"/>
      <c r="C34" s="42"/>
      <c r="D34" s="43"/>
      <c r="E34" s="40"/>
      <c r="F34" s="44"/>
    </row>
    <row r="35" spans="1:8" ht="14.4" x14ac:dyDescent="0.3">
      <c r="B35"/>
      <c r="C35"/>
      <c r="D35"/>
      <c r="E35"/>
      <c r="F35"/>
      <c r="G35"/>
    </row>
    <row r="36" spans="1:8" ht="14.4" x14ac:dyDescent="0.3">
      <c r="A36"/>
      <c r="B36"/>
      <c r="C36"/>
      <c r="D36"/>
      <c r="E36"/>
      <c r="F36"/>
      <c r="G36"/>
    </row>
    <row r="37" spans="1:8" ht="14.4" x14ac:dyDescent="0.3">
      <c r="A37"/>
      <c r="B37"/>
      <c r="C37"/>
      <c r="D37"/>
      <c r="E37"/>
      <c r="F37"/>
      <c r="G37"/>
    </row>
    <row r="38" spans="1:8" ht="14.4" x14ac:dyDescent="0.3">
      <c r="A38"/>
      <c r="B38"/>
      <c r="C38"/>
      <c r="D38"/>
      <c r="E38"/>
      <c r="F38"/>
      <c r="G38"/>
    </row>
    <row r="39" spans="1:8" ht="14.4" x14ac:dyDescent="0.3">
      <c r="A39"/>
      <c r="B39"/>
      <c r="C39"/>
      <c r="D39"/>
      <c r="E39"/>
      <c r="F39"/>
      <c r="G39"/>
    </row>
    <row r="40" spans="1:8" ht="14.4" x14ac:dyDescent="0.3">
      <c r="A40"/>
      <c r="B40"/>
      <c r="C40"/>
      <c r="D40"/>
      <c r="E40"/>
      <c r="F40"/>
      <c r="G40"/>
    </row>
    <row r="41" spans="1:8" ht="14.4" x14ac:dyDescent="0.3">
      <c r="A41"/>
      <c r="B41"/>
      <c r="C41"/>
      <c r="D41"/>
      <c r="E41"/>
      <c r="F41"/>
      <c r="G41"/>
    </row>
    <row r="42" spans="1:8" ht="14.4" x14ac:dyDescent="0.3">
      <c r="A42" s="40"/>
      <c r="B42" s="41"/>
      <c r="C42" s="42"/>
      <c r="D42" s="43"/>
      <c r="E42" s="40"/>
      <c r="F42" s="44"/>
    </row>
    <row r="43" spans="1:8" ht="14.4" x14ac:dyDescent="0.3">
      <c r="A43" s="40"/>
      <c r="B43" s="41"/>
      <c r="C43" s="42"/>
      <c r="D43" s="43"/>
      <c r="E43" s="40"/>
      <c r="F43" s="44"/>
      <c r="H43" s="4"/>
    </row>
    <row r="44" spans="1:8" ht="14.4" x14ac:dyDescent="0.3">
      <c r="A44" s="40"/>
      <c r="B44" s="41"/>
      <c r="C44" s="42"/>
      <c r="D44" s="43"/>
      <c r="E44" s="40"/>
      <c r="F44" s="44"/>
    </row>
    <row r="45" spans="1:8" ht="14.4" x14ac:dyDescent="0.3">
      <c r="A45" s="40"/>
      <c r="B45" s="41"/>
      <c r="C45" s="42"/>
      <c r="D45" s="43"/>
      <c r="E45" s="40"/>
      <c r="F45" s="44"/>
    </row>
    <row r="46" spans="1:8" ht="14.4" x14ac:dyDescent="0.3">
      <c r="A46" s="40"/>
      <c r="B46" s="41"/>
      <c r="C46" s="42"/>
      <c r="D46" s="43"/>
      <c r="E46" s="40"/>
      <c r="F46" s="44"/>
    </row>
    <row r="47" spans="1:8" ht="14.4" x14ac:dyDescent="0.3">
      <c r="A47" s="40"/>
      <c r="B47" s="41"/>
      <c r="C47" s="42"/>
      <c r="D47" s="43"/>
      <c r="E47" s="40"/>
      <c r="F47" s="44"/>
    </row>
    <row r="48" spans="1:8" ht="14.4" x14ac:dyDescent="0.3">
      <c r="A48" s="40"/>
      <c r="B48" s="41"/>
      <c r="C48" s="42"/>
      <c r="D48" s="43"/>
      <c r="E48" s="40"/>
      <c r="F48" s="44"/>
    </row>
    <row r="49" spans="1:6" ht="14.4" x14ac:dyDescent="0.3">
      <c r="A49" s="40"/>
      <c r="B49" s="41"/>
      <c r="C49" s="42"/>
      <c r="D49" s="43"/>
      <c r="E49" s="40"/>
      <c r="F49" s="44"/>
    </row>
    <row r="50" spans="1:6" ht="14.4" x14ac:dyDescent="0.3">
      <c r="A50" s="40"/>
      <c r="B50" s="41"/>
      <c r="C50" s="42"/>
      <c r="D50" s="43"/>
      <c r="E50" s="40"/>
      <c r="F50" s="44"/>
    </row>
    <row r="77" spans="1:6" ht="60" customHeight="1" x14ac:dyDescent="0.25">
      <c r="A77" s="282" t="s">
        <v>40</v>
      </c>
      <c r="B77" s="282"/>
      <c r="C77" s="282"/>
      <c r="D77" s="282"/>
      <c r="E77" s="282"/>
      <c r="F77" s="282"/>
    </row>
    <row r="78" spans="1:6" ht="24" x14ac:dyDescent="0.25">
      <c r="A78" s="33" t="s">
        <v>7</v>
      </c>
      <c r="B78" s="33" t="s">
        <v>8</v>
      </c>
      <c r="C78" s="34" t="s">
        <v>9</v>
      </c>
      <c r="D78" s="33" t="s">
        <v>10</v>
      </c>
      <c r="E78" s="33" t="s">
        <v>11</v>
      </c>
      <c r="F78" s="33" t="s">
        <v>12</v>
      </c>
    </row>
    <row r="79" spans="1:6" x14ac:dyDescent="0.25">
      <c r="A79" s="35">
        <v>1</v>
      </c>
      <c r="B79" s="35">
        <v>2</v>
      </c>
      <c r="C79" s="36">
        <v>3</v>
      </c>
      <c r="D79" s="37">
        <v>4</v>
      </c>
      <c r="E79" s="35">
        <v>5</v>
      </c>
      <c r="F79" s="35">
        <v>6</v>
      </c>
    </row>
    <row r="80" spans="1:6" ht="111.75" customHeight="1" x14ac:dyDescent="0.25">
      <c r="A80" s="54" t="s">
        <v>25</v>
      </c>
      <c r="B80" s="55" t="s">
        <v>24</v>
      </c>
      <c r="C80" s="56">
        <v>669</v>
      </c>
      <c r="D80" s="56" t="s">
        <v>6</v>
      </c>
      <c r="E80" s="57">
        <v>315.14</v>
      </c>
      <c r="F80" s="57">
        <f t="shared" ref="F80:F87" si="13">C80*E80</f>
        <v>210828.66</v>
      </c>
    </row>
    <row r="81" spans="1:6" ht="97.5" customHeight="1" x14ac:dyDescent="0.25">
      <c r="A81" s="54" t="s">
        <v>27</v>
      </c>
      <c r="B81" s="55" t="s">
        <v>26</v>
      </c>
      <c r="C81" s="56">
        <v>456.5</v>
      </c>
      <c r="D81" s="56" t="s">
        <v>6</v>
      </c>
      <c r="E81" s="57">
        <v>183.57</v>
      </c>
      <c r="F81" s="57">
        <f t="shared" si="13"/>
        <v>83799.705000000002</v>
      </c>
    </row>
    <row r="82" spans="1:6" ht="72" x14ac:dyDescent="0.25">
      <c r="A82" s="54" t="s">
        <v>29</v>
      </c>
      <c r="B82" s="55" t="s">
        <v>28</v>
      </c>
      <c r="C82" s="56">
        <v>334</v>
      </c>
      <c r="D82" s="56" t="s">
        <v>17</v>
      </c>
      <c r="E82" s="57">
        <v>317.06</v>
      </c>
      <c r="F82" s="57">
        <f t="shared" si="13"/>
        <v>105898.04</v>
      </c>
    </row>
    <row r="83" spans="1:6" ht="72" x14ac:dyDescent="0.25">
      <c r="A83" s="59" t="s">
        <v>31</v>
      </c>
      <c r="B83" s="60" t="s">
        <v>30</v>
      </c>
      <c r="C83" s="61">
        <v>668</v>
      </c>
      <c r="D83" s="61" t="s">
        <v>6</v>
      </c>
      <c r="E83" s="62">
        <v>185.58</v>
      </c>
      <c r="F83" s="62">
        <f t="shared" si="13"/>
        <v>123967.44</v>
      </c>
    </row>
    <row r="84" spans="1:6" ht="72" x14ac:dyDescent="0.25">
      <c r="A84" s="59" t="s">
        <v>33</v>
      </c>
      <c r="B84" s="60" t="s">
        <v>32</v>
      </c>
      <c r="C84" s="61">
        <v>200.6</v>
      </c>
      <c r="D84" s="61" t="s">
        <v>23</v>
      </c>
      <c r="E84" s="62">
        <v>228.65</v>
      </c>
      <c r="F84" s="62">
        <f t="shared" si="13"/>
        <v>45867.19</v>
      </c>
    </row>
    <row r="85" spans="1:6" ht="96" x14ac:dyDescent="0.25">
      <c r="A85" s="59" t="s">
        <v>35</v>
      </c>
      <c r="B85" s="60" t="s">
        <v>34</v>
      </c>
      <c r="C85" s="64">
        <v>10833</v>
      </c>
      <c r="D85" s="39" t="s">
        <v>17</v>
      </c>
      <c r="E85" s="53">
        <v>37.090000000000003</v>
      </c>
      <c r="F85" s="53">
        <f t="shared" si="13"/>
        <v>401795.97000000003</v>
      </c>
    </row>
    <row r="86" spans="1:6" ht="117.75" customHeight="1" x14ac:dyDescent="0.25">
      <c r="A86" s="59" t="s">
        <v>37</v>
      </c>
      <c r="B86" s="60" t="s">
        <v>36</v>
      </c>
      <c r="C86" s="39">
        <v>143.22</v>
      </c>
      <c r="D86" s="39" t="s">
        <v>22</v>
      </c>
      <c r="E86" s="53">
        <v>85.47</v>
      </c>
      <c r="F86" s="53">
        <f t="shared" si="13"/>
        <v>12241.0134</v>
      </c>
    </row>
    <row r="87" spans="1:6" ht="192" x14ac:dyDescent="0.25">
      <c r="A87" s="65" t="s">
        <v>39</v>
      </c>
      <c r="B87" s="66" t="s">
        <v>38</v>
      </c>
      <c r="C87" s="39">
        <v>550</v>
      </c>
      <c r="D87" s="39" t="s">
        <v>3</v>
      </c>
      <c r="E87" s="53">
        <v>214.38</v>
      </c>
      <c r="F87" s="53">
        <f t="shared" si="13"/>
        <v>117909</v>
      </c>
    </row>
    <row r="88" spans="1:6" ht="14.4" x14ac:dyDescent="0.25">
      <c r="A88" s="283" t="s">
        <v>21</v>
      </c>
      <c r="B88" s="284"/>
      <c r="C88" s="284"/>
      <c r="D88" s="284"/>
      <c r="E88" s="285"/>
      <c r="F88" s="52">
        <f>SUM(F80:F87)</f>
        <v>1102307.0183999999</v>
      </c>
    </row>
    <row r="89" spans="1:6" ht="14.4" x14ac:dyDescent="0.3">
      <c r="A89" s="40"/>
      <c r="B89" s="41"/>
      <c r="C89" s="42"/>
      <c r="D89" s="43"/>
      <c r="E89" s="40"/>
      <c r="F89" s="44"/>
    </row>
    <row r="90" spans="1:6" ht="14.4" x14ac:dyDescent="0.3">
      <c r="A90" s="40"/>
      <c r="B90" s="41"/>
      <c r="C90" s="42"/>
      <c r="D90" s="43"/>
      <c r="E90" s="40"/>
      <c r="F90" s="44"/>
    </row>
    <row r="91" spans="1:6" ht="14.4" x14ac:dyDescent="0.3">
      <c r="A91" s="40"/>
      <c r="B91" s="41"/>
      <c r="C91" s="42"/>
      <c r="D91" s="43"/>
      <c r="E91" s="40"/>
      <c r="F91" s="44"/>
    </row>
    <row r="92" spans="1:6" ht="14.4" x14ac:dyDescent="0.3">
      <c r="A92" s="40"/>
      <c r="B92" s="41"/>
      <c r="C92" s="42"/>
      <c r="D92" s="43"/>
      <c r="E92" s="40"/>
      <c r="F92" s="44"/>
    </row>
    <row r="93" spans="1:6" ht="14.4" x14ac:dyDescent="0.3">
      <c r="A93" s="40"/>
      <c r="B93" s="41"/>
      <c r="C93" s="42"/>
      <c r="D93" s="43"/>
      <c r="E93" s="40"/>
      <c r="F93" s="44"/>
    </row>
    <row r="94" spans="1:6" ht="14.4" x14ac:dyDescent="0.3">
      <c r="A94" s="40"/>
      <c r="B94" s="41"/>
      <c r="C94" s="42"/>
      <c r="D94" s="43"/>
      <c r="E94" s="40"/>
      <c r="F94" s="44"/>
    </row>
    <row r="95" spans="1:6" ht="14.4" x14ac:dyDescent="0.3">
      <c r="A95" s="40"/>
      <c r="B95" s="41"/>
      <c r="C95" s="42"/>
      <c r="D95" s="43"/>
      <c r="E95" s="40"/>
      <c r="F95" s="44"/>
    </row>
    <row r="96" spans="1:6" ht="14.4" x14ac:dyDescent="0.3">
      <c r="A96" s="40"/>
      <c r="B96" s="41"/>
      <c r="C96" s="42"/>
      <c r="D96" s="43"/>
      <c r="E96" s="40"/>
      <c r="F96" s="44"/>
    </row>
    <row r="97" spans="1:6" ht="14.4" x14ac:dyDescent="0.3">
      <c r="A97" s="40"/>
      <c r="B97" s="41"/>
      <c r="C97" s="42"/>
      <c r="D97" s="43"/>
      <c r="E97" s="40"/>
      <c r="F97" s="44"/>
    </row>
    <row r="98" spans="1:6" ht="14.4" x14ac:dyDescent="0.3">
      <c r="A98" s="40"/>
      <c r="B98" s="41"/>
      <c r="C98" s="42"/>
      <c r="D98" s="43"/>
      <c r="E98" s="40"/>
      <c r="F98" s="44"/>
    </row>
  </sheetData>
  <mergeCells count="4">
    <mergeCell ref="A1:F1"/>
    <mergeCell ref="A31:E31"/>
    <mergeCell ref="A77:F77"/>
    <mergeCell ref="A88:E88"/>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2"/>
  <sheetViews>
    <sheetView tabSelected="1" topLeftCell="A184" zoomScale="130" zoomScaleNormal="130" workbookViewId="0">
      <selection activeCell="J190" sqref="J190"/>
    </sheetView>
  </sheetViews>
  <sheetFormatPr defaultRowHeight="14.4" x14ac:dyDescent="0.3"/>
  <cols>
    <col min="1" max="1" width="11.33203125" customWidth="1"/>
    <col min="2" max="2" width="23.88671875" customWidth="1"/>
    <col min="3" max="3" width="6.88671875" customWidth="1"/>
    <col min="4" max="4" width="1.88671875" customWidth="1"/>
    <col min="5" max="5" width="7.88671875" customWidth="1"/>
    <col min="6" max="6" width="5.88671875" customWidth="1"/>
    <col min="7" max="7" width="2.6640625" customWidth="1"/>
    <col min="8" max="8" width="9" customWidth="1"/>
    <col min="9" max="9" width="8.88671875" customWidth="1"/>
    <col min="10" max="10" width="9.109375" style="31" customWidth="1"/>
    <col min="11" max="11" width="4.6640625" style="31" customWidth="1"/>
  </cols>
  <sheetData>
    <row r="1" spans="1:13" ht="52.5" customHeight="1" x14ac:dyDescent="0.3">
      <c r="A1" s="314" t="s">
        <v>146</v>
      </c>
      <c r="B1" s="315"/>
      <c r="C1" s="315"/>
      <c r="D1" s="315"/>
      <c r="E1" s="315"/>
      <c r="F1" s="315"/>
      <c r="G1" s="315"/>
      <c r="H1" s="315"/>
      <c r="I1" s="315"/>
      <c r="J1" s="315"/>
      <c r="K1" s="316"/>
      <c r="L1" s="32"/>
    </row>
    <row r="2" spans="1:13" ht="26.4" customHeight="1" x14ac:dyDescent="0.3">
      <c r="A2" s="12" t="s">
        <v>13</v>
      </c>
      <c r="B2" s="12" t="s">
        <v>14</v>
      </c>
      <c r="C2" s="322" t="s">
        <v>15</v>
      </c>
      <c r="D2" s="322"/>
      <c r="E2" s="322"/>
      <c r="F2" s="322"/>
      <c r="G2" s="322"/>
      <c r="H2" s="322"/>
      <c r="I2" s="322"/>
      <c r="J2" s="317" t="s">
        <v>9</v>
      </c>
      <c r="K2" s="318"/>
      <c r="L2" s="32"/>
    </row>
    <row r="3" spans="1:13" x14ac:dyDescent="0.3">
      <c r="A3" s="12">
        <v>1</v>
      </c>
      <c r="B3" s="19">
        <v>2</v>
      </c>
      <c r="C3" s="321">
        <v>3</v>
      </c>
      <c r="D3" s="321"/>
      <c r="E3" s="321"/>
      <c r="F3" s="321"/>
      <c r="G3" s="321"/>
      <c r="H3" s="321"/>
      <c r="I3" s="321"/>
      <c r="J3" s="319">
        <v>4</v>
      </c>
      <c r="K3" s="320"/>
      <c r="L3" s="32"/>
      <c r="M3" s="32"/>
    </row>
    <row r="4" spans="1:13" ht="55.5" customHeight="1" x14ac:dyDescent="0.3">
      <c r="A4" s="289" t="s">
        <v>41</v>
      </c>
      <c r="B4" s="310" t="s">
        <v>42</v>
      </c>
      <c r="C4" s="323"/>
      <c r="D4" s="324"/>
      <c r="E4" s="324"/>
      <c r="F4" s="324"/>
      <c r="G4" s="324"/>
      <c r="H4" s="58"/>
      <c r="I4" s="58"/>
      <c r="J4" s="84"/>
      <c r="K4" s="80"/>
    </row>
    <row r="5" spans="1:13" x14ac:dyDescent="0.3">
      <c r="A5" s="290"/>
      <c r="B5" s="311"/>
      <c r="C5" s="325"/>
      <c r="D5" s="326"/>
      <c r="E5" s="85"/>
      <c r="F5" s="78"/>
      <c r="G5" s="78"/>
      <c r="H5" s="78"/>
      <c r="I5" s="78"/>
      <c r="J5" s="86"/>
      <c r="K5" s="81"/>
    </row>
    <row r="6" spans="1:13" x14ac:dyDescent="0.3">
      <c r="A6" s="290"/>
      <c r="B6" s="311"/>
      <c r="C6" s="327" t="s">
        <v>44</v>
      </c>
      <c r="D6" s="328"/>
      <c r="E6" s="328"/>
      <c r="F6" s="328"/>
      <c r="G6" s="328"/>
      <c r="H6" s="78"/>
      <c r="I6" s="78"/>
      <c r="J6" s="86"/>
      <c r="K6" s="81"/>
    </row>
    <row r="7" spans="1:13" x14ac:dyDescent="0.3">
      <c r="A7" s="290"/>
      <c r="B7" s="311"/>
      <c r="C7" s="87">
        <v>70</v>
      </c>
      <c r="D7" s="78" t="s">
        <v>16</v>
      </c>
      <c r="E7" s="85">
        <v>60</v>
      </c>
      <c r="F7" s="88"/>
      <c r="G7" s="78" t="s">
        <v>20</v>
      </c>
      <c r="H7" s="89">
        <f>ROUND((C7*E7),3)</f>
        <v>4200</v>
      </c>
      <c r="I7" s="89" t="s">
        <v>43</v>
      </c>
      <c r="J7" s="86">
        <f>H7</f>
        <v>4200</v>
      </c>
      <c r="K7" s="81" t="s">
        <v>43</v>
      </c>
    </row>
    <row r="8" spans="1:13" x14ac:dyDescent="0.3">
      <c r="A8" s="291"/>
      <c r="B8" s="329"/>
      <c r="C8" s="189"/>
      <c r="D8" s="90"/>
      <c r="E8" s="190"/>
      <c r="F8" s="90"/>
      <c r="G8" s="90"/>
      <c r="H8" s="90"/>
      <c r="I8" s="90"/>
      <c r="J8" s="191"/>
      <c r="K8" s="83"/>
    </row>
    <row r="9" spans="1:13" ht="15" customHeight="1" x14ac:dyDescent="0.3">
      <c r="A9" s="289" t="s">
        <v>101</v>
      </c>
      <c r="B9" s="292" t="s">
        <v>100</v>
      </c>
      <c r="C9" s="187"/>
      <c r="D9" s="186"/>
      <c r="E9" s="185"/>
      <c r="F9" s="186"/>
      <c r="G9" s="186"/>
      <c r="H9" s="186"/>
      <c r="I9" s="186"/>
      <c r="J9" s="86"/>
      <c r="K9" s="81"/>
    </row>
    <row r="10" spans="1:13" ht="24" customHeight="1" x14ac:dyDescent="0.3">
      <c r="A10" s="290"/>
      <c r="B10" s="293"/>
      <c r="C10" s="327" t="s">
        <v>102</v>
      </c>
      <c r="D10" s="328"/>
      <c r="E10" s="328"/>
      <c r="F10" s="328"/>
      <c r="G10" s="186"/>
      <c r="H10" s="186">
        <v>2</v>
      </c>
      <c r="I10" s="186" t="s">
        <v>18</v>
      </c>
      <c r="J10" s="192">
        <f>H10</f>
        <v>2</v>
      </c>
      <c r="K10" s="81" t="s">
        <v>18</v>
      </c>
    </row>
    <row r="11" spans="1:13" x14ac:dyDescent="0.3">
      <c r="A11" s="290"/>
      <c r="B11" s="293"/>
      <c r="C11" s="187"/>
      <c r="D11" s="186"/>
      <c r="E11" s="185"/>
      <c r="F11" s="186"/>
      <c r="G11" s="186"/>
      <c r="H11" s="186"/>
      <c r="I11" s="186"/>
      <c r="J11" s="86"/>
      <c r="K11" s="81"/>
    </row>
    <row r="12" spans="1:13" x14ac:dyDescent="0.3">
      <c r="A12" s="290"/>
      <c r="B12" s="293"/>
      <c r="C12" s="187"/>
      <c r="D12" s="186"/>
      <c r="E12" s="185"/>
      <c r="F12" s="186"/>
      <c r="G12" s="186"/>
      <c r="H12" s="186"/>
      <c r="I12" s="186"/>
      <c r="J12" s="86"/>
      <c r="K12" s="81"/>
    </row>
    <row r="13" spans="1:13" x14ac:dyDescent="0.3">
      <c r="A13" s="290"/>
      <c r="B13" s="293"/>
      <c r="C13" s="187"/>
      <c r="D13" s="186"/>
      <c r="E13" s="185"/>
      <c r="F13" s="186"/>
      <c r="G13" s="186"/>
      <c r="H13" s="186"/>
      <c r="I13" s="186"/>
      <c r="J13" s="86"/>
      <c r="K13" s="81"/>
    </row>
    <row r="14" spans="1:13" x14ac:dyDescent="0.3">
      <c r="A14" s="291"/>
      <c r="B14" s="294"/>
      <c r="C14" s="189"/>
      <c r="D14" s="90"/>
      <c r="E14" s="190"/>
      <c r="F14" s="90"/>
      <c r="G14" s="90"/>
      <c r="H14" s="90"/>
      <c r="I14" s="90"/>
      <c r="J14" s="191"/>
      <c r="K14" s="83"/>
    </row>
    <row r="15" spans="1:13" ht="52.5" customHeight="1" x14ac:dyDescent="0.3">
      <c r="A15" s="180" t="s">
        <v>147</v>
      </c>
      <c r="B15" s="292" t="s">
        <v>46</v>
      </c>
      <c r="C15" s="330" t="s">
        <v>134</v>
      </c>
      <c r="D15" s="331"/>
      <c r="E15" s="331"/>
      <c r="F15" s="331"/>
      <c r="G15" s="331"/>
      <c r="H15" s="331"/>
      <c r="I15" s="72"/>
      <c r="J15" s="79"/>
      <c r="K15" s="80"/>
    </row>
    <row r="16" spans="1:13" x14ac:dyDescent="0.3">
      <c r="A16" s="97"/>
      <c r="B16" s="293"/>
      <c r="C16" s="287" t="s">
        <v>164</v>
      </c>
      <c r="D16" s="288"/>
      <c r="E16" s="288"/>
      <c r="F16" s="256">
        <f>25+2.5*2</f>
        <v>30</v>
      </c>
      <c r="G16" s="256" t="s">
        <v>6</v>
      </c>
      <c r="H16" s="256"/>
      <c r="I16" s="256"/>
      <c r="J16" s="49"/>
      <c r="K16" s="81"/>
    </row>
    <row r="17" spans="1:11" x14ac:dyDescent="0.3">
      <c r="A17" s="97"/>
      <c r="B17" s="293"/>
      <c r="C17" s="287" t="s">
        <v>165</v>
      </c>
      <c r="D17" s="288"/>
      <c r="E17" s="288"/>
      <c r="F17" s="308" t="s">
        <v>169</v>
      </c>
      <c r="G17" s="308"/>
      <c r="H17" s="308"/>
      <c r="I17" s="268"/>
      <c r="J17" s="49"/>
      <c r="K17" s="81"/>
    </row>
    <row r="18" spans="1:11" x14ac:dyDescent="0.3">
      <c r="A18" s="102"/>
      <c r="B18" s="293"/>
      <c r="C18" s="49"/>
      <c r="D18" s="47"/>
      <c r="E18" s="47"/>
      <c r="F18" s="299">
        <f>2*3.142*F16*90/360</f>
        <v>47.129999999999995</v>
      </c>
      <c r="G18" s="299"/>
      <c r="H18" s="299"/>
      <c r="I18" s="256" t="s">
        <v>6</v>
      </c>
      <c r="J18" s="49"/>
      <c r="K18" s="81"/>
    </row>
    <row r="19" spans="1:11" x14ac:dyDescent="0.3">
      <c r="A19" s="102"/>
      <c r="B19" s="293"/>
      <c r="C19" s="287" t="s">
        <v>166</v>
      </c>
      <c r="D19" s="288"/>
      <c r="E19" s="288"/>
      <c r="F19" s="261">
        <f>25+2*2.5+1.35+24</f>
        <v>55.35</v>
      </c>
      <c r="G19" s="256" t="s">
        <v>6</v>
      </c>
      <c r="H19" s="256"/>
      <c r="I19" s="256"/>
      <c r="J19" s="49"/>
      <c r="K19" s="81"/>
    </row>
    <row r="20" spans="1:11" x14ac:dyDescent="0.3">
      <c r="A20" s="102"/>
      <c r="B20" s="293"/>
      <c r="C20" s="287" t="s">
        <v>167</v>
      </c>
      <c r="D20" s="288"/>
      <c r="E20" s="288"/>
      <c r="F20" s="308" t="s">
        <v>170</v>
      </c>
      <c r="G20" s="308"/>
      <c r="H20" s="308"/>
      <c r="I20" s="256"/>
      <c r="J20" s="49"/>
      <c r="K20" s="81"/>
    </row>
    <row r="21" spans="1:11" x14ac:dyDescent="0.3">
      <c r="A21" s="102"/>
      <c r="B21" s="293"/>
      <c r="C21" s="50"/>
      <c r="D21" s="256"/>
      <c r="E21" s="262"/>
      <c r="F21" s="299">
        <f>2*3.142*F19*90/360</f>
        <v>86.954849999999993</v>
      </c>
      <c r="G21" s="299"/>
      <c r="H21" s="299"/>
      <c r="I21" s="256" t="s">
        <v>6</v>
      </c>
      <c r="J21" s="49"/>
      <c r="K21" s="81"/>
    </row>
    <row r="22" spans="1:11" x14ac:dyDescent="0.3">
      <c r="A22" s="102"/>
      <c r="B22" s="293"/>
      <c r="C22" s="307" t="s">
        <v>168</v>
      </c>
      <c r="D22" s="299"/>
      <c r="E22" s="299"/>
      <c r="F22" s="256"/>
      <c r="G22" s="299">
        <f>(F18+F21)/2</f>
        <v>67.042424999999994</v>
      </c>
      <c r="H22" s="299"/>
      <c r="I22" s="256" t="s">
        <v>6</v>
      </c>
      <c r="J22" s="49"/>
      <c r="K22" s="81"/>
    </row>
    <row r="23" spans="1:11" x14ac:dyDescent="0.3">
      <c r="A23" s="102"/>
      <c r="B23" s="293"/>
      <c r="C23" s="49"/>
      <c r="D23" s="47"/>
      <c r="E23" s="47"/>
      <c r="F23" s="47"/>
      <c r="G23" s="47"/>
      <c r="H23" s="256"/>
      <c r="I23" s="256"/>
      <c r="J23" s="49"/>
      <c r="K23" s="81"/>
    </row>
    <row r="24" spans="1:11" ht="20.25" customHeight="1" x14ac:dyDescent="0.3">
      <c r="A24" s="102"/>
      <c r="B24" s="293"/>
      <c r="C24" s="49"/>
      <c r="D24" s="47"/>
      <c r="E24" s="47"/>
      <c r="F24" s="261"/>
      <c r="G24" s="256"/>
      <c r="H24" s="256"/>
      <c r="I24" s="256"/>
      <c r="J24" s="49"/>
      <c r="K24" s="81"/>
    </row>
    <row r="25" spans="1:11" ht="24" customHeight="1" x14ac:dyDescent="0.3">
      <c r="A25" s="102" t="s">
        <v>47</v>
      </c>
      <c r="B25" s="100" t="s">
        <v>48</v>
      </c>
      <c r="C25" s="307" t="s">
        <v>134</v>
      </c>
      <c r="D25" s="299"/>
      <c r="E25" s="299"/>
      <c r="F25" s="25"/>
      <c r="G25" s="25"/>
      <c r="H25" s="25"/>
      <c r="I25" s="25"/>
      <c r="J25" s="49"/>
      <c r="K25" s="81"/>
    </row>
    <row r="26" spans="1:11" x14ac:dyDescent="0.3">
      <c r="A26" s="13"/>
      <c r="B26" s="23"/>
      <c r="C26" s="50">
        <v>20</v>
      </c>
      <c r="D26" s="25"/>
      <c r="E26" s="69" t="s">
        <v>49</v>
      </c>
      <c r="F26" s="25"/>
      <c r="G26" s="25"/>
      <c r="H26" s="25"/>
      <c r="I26" s="25"/>
      <c r="J26" s="49"/>
      <c r="K26" s="81"/>
    </row>
    <row r="27" spans="1:11" x14ac:dyDescent="0.3">
      <c r="A27" s="13"/>
      <c r="B27" s="23"/>
      <c r="C27" s="50">
        <f>G22</f>
        <v>67.042424999999994</v>
      </c>
      <c r="D27" s="25" t="s">
        <v>16</v>
      </c>
      <c r="E27" s="69">
        <f>C26</f>
        <v>20</v>
      </c>
      <c r="F27" s="25"/>
      <c r="G27" s="25" t="s">
        <v>20</v>
      </c>
      <c r="H27" s="69">
        <f>C27*E27</f>
        <v>1340.8484999999998</v>
      </c>
      <c r="I27" s="25" t="s">
        <v>3</v>
      </c>
      <c r="J27" s="49"/>
      <c r="K27" s="81"/>
    </row>
    <row r="28" spans="1:11" x14ac:dyDescent="0.3">
      <c r="A28" s="13"/>
      <c r="B28" s="23"/>
      <c r="C28" s="50" t="s">
        <v>50</v>
      </c>
      <c r="D28" s="25"/>
      <c r="E28" s="69"/>
      <c r="F28" s="25"/>
      <c r="G28" s="25" t="s">
        <v>20</v>
      </c>
      <c r="H28" s="69">
        <f>H27*0.6</f>
        <v>804.50909999999988</v>
      </c>
      <c r="I28" s="25" t="s">
        <v>3</v>
      </c>
      <c r="J28" s="49"/>
      <c r="K28" s="81"/>
    </row>
    <row r="29" spans="1:11" x14ac:dyDescent="0.3">
      <c r="A29" s="13"/>
      <c r="B29" s="23"/>
      <c r="C29" s="50"/>
      <c r="D29" s="183"/>
      <c r="E29" s="184"/>
      <c r="F29" s="183"/>
      <c r="G29" s="183"/>
      <c r="H29" s="184"/>
      <c r="I29" s="183"/>
      <c r="J29" s="49"/>
      <c r="K29" s="81"/>
    </row>
    <row r="30" spans="1:11" ht="18" customHeight="1" x14ac:dyDescent="0.3">
      <c r="A30" s="13"/>
      <c r="B30" s="23"/>
      <c r="C30" s="295" t="s">
        <v>51</v>
      </c>
      <c r="D30" s="296"/>
      <c r="E30" s="296"/>
      <c r="F30" s="32"/>
      <c r="G30" s="25"/>
      <c r="H30" s="25">
        <f>0.45*0.45*0.45</f>
        <v>9.1125000000000012E-2</v>
      </c>
      <c r="I30" s="25" t="s">
        <v>3</v>
      </c>
      <c r="J30" s="49"/>
      <c r="K30" s="81"/>
    </row>
    <row r="31" spans="1:11" ht="18" customHeight="1" x14ac:dyDescent="0.3">
      <c r="A31" s="182"/>
      <c r="B31" s="23"/>
      <c r="C31" s="295" t="s">
        <v>52</v>
      </c>
      <c r="D31" s="296"/>
      <c r="E31" s="296"/>
      <c r="F31" s="183"/>
      <c r="G31" s="183"/>
      <c r="H31" s="99">
        <f>H28/H30</f>
        <v>8828.632098765429</v>
      </c>
      <c r="I31" s="99" t="s">
        <v>18</v>
      </c>
      <c r="J31" s="106"/>
      <c r="K31" s="107"/>
    </row>
    <row r="32" spans="1:11" ht="18" customHeight="1" x14ac:dyDescent="0.3">
      <c r="A32" s="251"/>
      <c r="B32" s="23"/>
      <c r="C32" s="248"/>
      <c r="D32" s="249"/>
      <c r="E32" s="249"/>
      <c r="F32" s="252"/>
      <c r="G32" s="252"/>
      <c r="H32" s="99"/>
      <c r="I32" s="99"/>
      <c r="J32" s="106"/>
      <c r="K32" s="107"/>
    </row>
    <row r="33" spans="1:11" ht="18" customHeight="1" x14ac:dyDescent="0.3">
      <c r="A33" s="251"/>
      <c r="B33" s="23"/>
      <c r="C33" s="307" t="s">
        <v>135</v>
      </c>
      <c r="D33" s="299"/>
      <c r="E33" s="299"/>
      <c r="F33" s="252"/>
      <c r="G33" s="252"/>
      <c r="H33" s="99"/>
      <c r="I33" s="99"/>
      <c r="J33" s="106"/>
      <c r="K33" s="107"/>
    </row>
    <row r="34" spans="1:11" ht="18" customHeight="1" x14ac:dyDescent="0.3">
      <c r="A34" s="251"/>
      <c r="B34" s="23"/>
      <c r="C34" s="50">
        <v>16</v>
      </c>
      <c r="D34" s="252"/>
      <c r="E34" s="249" t="s">
        <v>49</v>
      </c>
      <c r="F34" s="252"/>
      <c r="G34" s="252"/>
      <c r="H34" s="252"/>
      <c r="I34" s="252"/>
      <c r="J34" s="106"/>
      <c r="K34" s="107"/>
    </row>
    <row r="35" spans="1:11" ht="18" customHeight="1" x14ac:dyDescent="0.3">
      <c r="A35" s="251"/>
      <c r="B35" s="23"/>
      <c r="C35" s="50">
        <v>25</v>
      </c>
      <c r="D35" s="252" t="s">
        <v>16</v>
      </c>
      <c r="E35" s="249">
        <f>C34</f>
        <v>16</v>
      </c>
      <c r="F35" s="252"/>
      <c r="G35" s="252" t="s">
        <v>20</v>
      </c>
      <c r="H35" s="249">
        <f>C35*E35</f>
        <v>400</v>
      </c>
      <c r="I35" s="252" t="s">
        <v>3</v>
      </c>
      <c r="J35" s="106"/>
      <c r="K35" s="107"/>
    </row>
    <row r="36" spans="1:11" ht="18" customHeight="1" x14ac:dyDescent="0.3">
      <c r="A36" s="251"/>
      <c r="B36" s="23"/>
      <c r="C36" s="50" t="s">
        <v>50</v>
      </c>
      <c r="D36" s="252"/>
      <c r="E36" s="249"/>
      <c r="F36" s="252"/>
      <c r="G36" s="252" t="s">
        <v>20</v>
      </c>
      <c r="H36" s="249">
        <f>H35*0.6</f>
        <v>240</v>
      </c>
      <c r="I36" s="252" t="s">
        <v>3</v>
      </c>
      <c r="J36" s="106"/>
      <c r="K36" s="107"/>
    </row>
    <row r="37" spans="1:11" ht="18" customHeight="1" x14ac:dyDescent="0.3">
      <c r="A37" s="251"/>
      <c r="B37" s="23"/>
      <c r="C37" s="50"/>
      <c r="D37" s="252"/>
      <c r="E37" s="249"/>
      <c r="F37" s="252"/>
      <c r="G37" s="252"/>
      <c r="H37" s="249"/>
      <c r="I37" s="252"/>
      <c r="J37" s="106"/>
      <c r="K37" s="107"/>
    </row>
    <row r="38" spans="1:11" ht="18" customHeight="1" x14ac:dyDescent="0.3">
      <c r="A38" s="251"/>
      <c r="B38" s="23"/>
      <c r="C38" s="295" t="s">
        <v>51</v>
      </c>
      <c r="D38" s="296"/>
      <c r="E38" s="296"/>
      <c r="F38" s="32"/>
      <c r="G38" s="252"/>
      <c r="H38" s="252">
        <f>0.45*0.45*0.45</f>
        <v>9.1125000000000012E-2</v>
      </c>
      <c r="I38" s="252" t="s">
        <v>3</v>
      </c>
      <c r="J38" s="106"/>
      <c r="K38" s="107"/>
    </row>
    <row r="39" spans="1:11" ht="18" customHeight="1" x14ac:dyDescent="0.3">
      <c r="A39" s="251"/>
      <c r="B39" s="23"/>
      <c r="C39" s="295" t="s">
        <v>52</v>
      </c>
      <c r="D39" s="296"/>
      <c r="E39" s="296"/>
      <c r="F39" s="252"/>
      <c r="G39" s="252"/>
      <c r="H39" s="99">
        <f>H36/H38</f>
        <v>2633.7448559670779</v>
      </c>
      <c r="I39" s="99" t="s">
        <v>18</v>
      </c>
      <c r="J39" s="106"/>
      <c r="K39" s="107"/>
    </row>
    <row r="40" spans="1:11" ht="24" customHeight="1" x14ac:dyDescent="0.3">
      <c r="A40" s="13"/>
      <c r="B40" s="98"/>
      <c r="C40" s="137"/>
      <c r="I40" s="99"/>
      <c r="J40" s="206"/>
      <c r="K40" s="216"/>
    </row>
    <row r="41" spans="1:11" ht="24" customHeight="1" x14ac:dyDescent="0.3">
      <c r="A41" s="13"/>
      <c r="B41" s="98"/>
      <c r="C41" s="349" t="s">
        <v>112</v>
      </c>
      <c r="D41" s="350"/>
      <c r="E41" s="350"/>
      <c r="F41" s="147"/>
      <c r="G41" s="215" t="s">
        <v>20</v>
      </c>
      <c r="H41" s="147">
        <f>H31+H39</f>
        <v>11462.376954732506</v>
      </c>
      <c r="I41" s="147"/>
      <c r="J41" s="206">
        <v>11463</v>
      </c>
      <c r="K41" s="216" t="s">
        <v>18</v>
      </c>
    </row>
    <row r="42" spans="1:11" ht="24" customHeight="1" x14ac:dyDescent="0.3">
      <c r="A42" s="103"/>
      <c r="B42" s="104"/>
      <c r="C42" s="307" t="s">
        <v>134</v>
      </c>
      <c r="D42" s="299"/>
      <c r="E42" s="299"/>
      <c r="F42" s="24"/>
      <c r="G42" s="24"/>
      <c r="H42" s="105"/>
      <c r="I42" s="105"/>
      <c r="J42" s="108"/>
      <c r="K42" s="109"/>
    </row>
    <row r="43" spans="1:11" ht="24" customHeight="1" x14ac:dyDescent="0.3">
      <c r="A43" s="13" t="s">
        <v>55</v>
      </c>
      <c r="B43" s="98" t="s">
        <v>56</v>
      </c>
      <c r="C43" s="50">
        <f>C26</f>
        <v>20</v>
      </c>
      <c r="D43" s="25"/>
      <c r="E43" s="69" t="s">
        <v>49</v>
      </c>
      <c r="F43" s="25"/>
      <c r="G43" s="25"/>
      <c r="H43" s="25"/>
      <c r="I43" s="25"/>
      <c r="J43" s="49"/>
      <c r="K43" s="81"/>
    </row>
    <row r="44" spans="1:11" ht="24" customHeight="1" x14ac:dyDescent="0.3">
      <c r="A44" s="13"/>
      <c r="B44" s="98"/>
      <c r="C44" s="50">
        <f>C27</f>
        <v>67.042424999999994</v>
      </c>
      <c r="D44" s="25" t="s">
        <v>16</v>
      </c>
      <c r="E44" s="69">
        <f>C43</f>
        <v>20</v>
      </c>
      <c r="F44" s="25"/>
      <c r="G44" s="25" t="s">
        <v>20</v>
      </c>
      <c r="H44" s="249">
        <f>C44*E44</f>
        <v>1340.8484999999998</v>
      </c>
      <c r="I44" s="25" t="s">
        <v>3</v>
      </c>
      <c r="J44" s="49"/>
      <c r="K44" s="81"/>
    </row>
    <row r="45" spans="1:11" ht="24" customHeight="1" x14ac:dyDescent="0.3">
      <c r="A45" s="13"/>
      <c r="B45" s="98"/>
      <c r="C45" s="50" t="s">
        <v>54</v>
      </c>
      <c r="D45" s="25"/>
      <c r="E45" s="69"/>
      <c r="F45" s="25"/>
      <c r="G45" s="25" t="s">
        <v>20</v>
      </c>
      <c r="H45" s="69">
        <f>H44*0.4</f>
        <v>536.33939999999996</v>
      </c>
      <c r="I45" s="25" t="s">
        <v>3</v>
      </c>
      <c r="J45" s="49"/>
      <c r="K45" s="81"/>
    </row>
    <row r="46" spans="1:11" ht="24" customHeight="1" x14ac:dyDescent="0.3">
      <c r="A46" s="13"/>
      <c r="B46" s="98"/>
      <c r="C46" s="295" t="s">
        <v>51</v>
      </c>
      <c r="D46" s="296"/>
      <c r="E46" s="296"/>
      <c r="F46" s="32"/>
      <c r="G46" s="25"/>
      <c r="H46" s="252">
        <f>0.35*0.35*0.35</f>
        <v>4.287499999999999E-2</v>
      </c>
      <c r="I46" s="25" t="s">
        <v>3</v>
      </c>
      <c r="J46" s="49"/>
      <c r="K46" s="81"/>
    </row>
    <row r="47" spans="1:11" ht="24" customHeight="1" x14ac:dyDescent="0.3">
      <c r="A47" s="13"/>
      <c r="B47" s="98"/>
      <c r="C47" s="295" t="s">
        <v>52</v>
      </c>
      <c r="D47" s="296"/>
      <c r="E47" s="296"/>
      <c r="F47" s="215"/>
      <c r="G47" s="215"/>
      <c r="H47" s="99">
        <f>H45/H46</f>
        <v>12509.373760932947</v>
      </c>
      <c r="I47" s="99" t="s">
        <v>18</v>
      </c>
      <c r="J47" s="49"/>
      <c r="K47" s="81"/>
    </row>
    <row r="48" spans="1:11" ht="24" customHeight="1" x14ac:dyDescent="0.3">
      <c r="A48" s="13"/>
      <c r="B48" s="98"/>
      <c r="C48" s="248"/>
      <c r="D48" s="249"/>
      <c r="E48" s="249"/>
      <c r="F48" s="252"/>
      <c r="G48" s="252"/>
      <c r="H48" s="99"/>
      <c r="I48" s="99"/>
      <c r="J48" s="49"/>
      <c r="K48" s="81"/>
    </row>
    <row r="49" spans="1:11" ht="24" customHeight="1" x14ac:dyDescent="0.3">
      <c r="A49" s="13"/>
      <c r="B49" s="98"/>
      <c r="C49" s="307" t="s">
        <v>135</v>
      </c>
      <c r="D49" s="299"/>
      <c r="E49" s="299"/>
      <c r="F49" s="24"/>
      <c r="G49" s="24"/>
      <c r="H49" s="105"/>
      <c r="I49" s="105"/>
      <c r="J49" s="49"/>
      <c r="K49" s="81"/>
    </row>
    <row r="50" spans="1:11" ht="24" customHeight="1" x14ac:dyDescent="0.3">
      <c r="A50" s="13"/>
      <c r="B50" s="98"/>
      <c r="C50" s="50">
        <v>16</v>
      </c>
      <c r="D50" s="252"/>
      <c r="E50" s="249" t="s">
        <v>49</v>
      </c>
      <c r="F50" s="252"/>
      <c r="G50" s="252"/>
      <c r="H50" s="252"/>
      <c r="I50" s="252"/>
      <c r="J50" s="49"/>
      <c r="K50" s="81"/>
    </row>
    <row r="51" spans="1:11" ht="24" customHeight="1" x14ac:dyDescent="0.3">
      <c r="A51" s="13"/>
      <c r="B51" s="98"/>
      <c r="C51" s="50">
        <v>25</v>
      </c>
      <c r="D51" s="252" t="s">
        <v>16</v>
      </c>
      <c r="E51" s="249">
        <f>C50</f>
        <v>16</v>
      </c>
      <c r="F51" s="252"/>
      <c r="G51" s="252" t="s">
        <v>20</v>
      </c>
      <c r="H51" s="249">
        <f>C51*E51</f>
        <v>400</v>
      </c>
      <c r="I51" s="252" t="s">
        <v>3</v>
      </c>
      <c r="J51" s="49"/>
      <c r="K51" s="81"/>
    </row>
    <row r="52" spans="1:11" ht="24" customHeight="1" x14ac:dyDescent="0.3">
      <c r="A52" s="13"/>
      <c r="B52" s="98"/>
      <c r="C52" s="50" t="s">
        <v>54</v>
      </c>
      <c r="D52" s="252"/>
      <c r="E52" s="249"/>
      <c r="F52" s="252"/>
      <c r="G52" s="252" t="s">
        <v>20</v>
      </c>
      <c r="H52" s="249">
        <f>H51*0.4</f>
        <v>160</v>
      </c>
      <c r="I52" s="252" t="s">
        <v>3</v>
      </c>
      <c r="J52" s="49"/>
      <c r="K52" s="81"/>
    </row>
    <row r="53" spans="1:11" ht="24" customHeight="1" x14ac:dyDescent="0.3">
      <c r="A53" s="13"/>
      <c r="B53" s="98"/>
      <c r="C53" s="295" t="s">
        <v>51</v>
      </c>
      <c r="D53" s="296"/>
      <c r="E53" s="296"/>
      <c r="F53" s="32"/>
      <c r="G53" s="252"/>
      <c r="H53" s="252">
        <f>0.35*0.35*0.35</f>
        <v>4.287499999999999E-2</v>
      </c>
      <c r="I53" s="252" t="s">
        <v>3</v>
      </c>
      <c r="J53" s="49"/>
      <c r="K53" s="81"/>
    </row>
    <row r="54" spans="1:11" ht="24" customHeight="1" x14ac:dyDescent="0.3">
      <c r="A54" s="13"/>
      <c r="B54" s="98"/>
      <c r="C54" s="295" t="s">
        <v>52</v>
      </c>
      <c r="D54" s="296"/>
      <c r="E54" s="296"/>
      <c r="F54" s="252"/>
      <c r="G54" s="252"/>
      <c r="H54" s="99">
        <f>H52/H53</f>
        <v>3731.7784256559776</v>
      </c>
      <c r="I54" s="99" t="s">
        <v>18</v>
      </c>
      <c r="J54" s="49"/>
      <c r="K54" s="81"/>
    </row>
    <row r="55" spans="1:11" ht="24" customHeight="1" x14ac:dyDescent="0.3">
      <c r="A55" s="13"/>
      <c r="B55" s="98"/>
      <c r="C55" s="213"/>
      <c r="D55" s="214"/>
      <c r="E55" s="214"/>
      <c r="F55" s="215"/>
      <c r="G55" s="215"/>
      <c r="H55" s="99"/>
      <c r="I55" s="99"/>
      <c r="J55" s="106"/>
      <c r="K55" s="107"/>
    </row>
    <row r="56" spans="1:11" ht="24" customHeight="1" x14ac:dyDescent="0.3">
      <c r="A56" s="13"/>
      <c r="B56" s="98"/>
      <c r="C56" s="263" t="s">
        <v>21</v>
      </c>
      <c r="D56" s="264"/>
      <c r="E56" s="264"/>
      <c r="F56" s="21"/>
      <c r="G56" s="21"/>
      <c r="H56" s="269">
        <f>H47+H54</f>
        <v>16241.152186588924</v>
      </c>
      <c r="I56" s="269"/>
      <c r="J56" s="270">
        <v>16242</v>
      </c>
      <c r="K56" s="204" t="s">
        <v>18</v>
      </c>
    </row>
    <row r="57" spans="1:11" ht="24" customHeight="1" x14ac:dyDescent="0.3">
      <c r="A57" s="103" t="s">
        <v>113</v>
      </c>
      <c r="B57" s="104" t="s">
        <v>107</v>
      </c>
      <c r="C57" s="307" t="s">
        <v>154</v>
      </c>
      <c r="D57" s="299"/>
      <c r="E57" s="299"/>
      <c r="F57" s="299"/>
      <c r="G57" s="299"/>
      <c r="H57" s="299"/>
      <c r="I57" s="99"/>
      <c r="J57" s="106"/>
      <c r="K57" s="107"/>
    </row>
    <row r="58" spans="1:11" ht="24" customHeight="1" x14ac:dyDescent="0.3">
      <c r="A58" s="13"/>
      <c r="B58" s="98"/>
      <c r="C58" s="68" t="s">
        <v>57</v>
      </c>
      <c r="D58" s="69"/>
      <c r="E58" s="69">
        <f>SQRT(2.5^2+5^2)</f>
        <v>5.5901699437494745</v>
      </c>
      <c r="F58" s="25" t="s">
        <v>6</v>
      </c>
      <c r="G58" s="25"/>
      <c r="H58" s="99"/>
      <c r="I58" s="99"/>
      <c r="J58" s="106"/>
      <c r="K58" s="107"/>
    </row>
    <row r="59" spans="1:11" ht="24" customHeight="1" x14ac:dyDescent="0.3">
      <c r="A59" s="13"/>
      <c r="B59" s="98"/>
      <c r="C59" s="68" t="s">
        <v>160</v>
      </c>
      <c r="D59" s="261" t="s">
        <v>161</v>
      </c>
      <c r="E59" s="69">
        <v>1.2</v>
      </c>
      <c r="F59" s="25" t="s">
        <v>6</v>
      </c>
      <c r="G59" s="25"/>
      <c r="H59" s="99"/>
      <c r="I59" s="99"/>
      <c r="J59" s="106"/>
      <c r="K59" s="107"/>
    </row>
    <row r="60" spans="1:11" ht="24" customHeight="1" x14ac:dyDescent="0.3">
      <c r="A60" s="13"/>
      <c r="B60" s="98"/>
      <c r="C60" s="68"/>
      <c r="D60" s="69"/>
      <c r="E60" s="69">
        <f>SUM(E58:E59)</f>
        <v>6.7901699437494747</v>
      </c>
      <c r="F60" s="25" t="s">
        <v>6</v>
      </c>
      <c r="G60" s="25"/>
      <c r="H60" s="99"/>
      <c r="I60" s="99"/>
      <c r="J60" s="106"/>
      <c r="K60" s="107"/>
    </row>
    <row r="61" spans="1:11" ht="24" customHeight="1" x14ac:dyDescent="0.3">
      <c r="A61" s="13"/>
      <c r="B61" s="98"/>
      <c r="C61" s="307" t="s">
        <v>155</v>
      </c>
      <c r="D61" s="299"/>
      <c r="E61" s="299"/>
      <c r="F61" s="308" t="s">
        <v>158</v>
      </c>
      <c r="G61" s="308"/>
      <c r="H61" s="308"/>
      <c r="I61" s="147"/>
      <c r="J61" s="106"/>
      <c r="K61" s="107"/>
    </row>
    <row r="62" spans="1:11" ht="24" customHeight="1" x14ac:dyDescent="0.3">
      <c r="A62" s="13"/>
      <c r="B62" s="98"/>
      <c r="C62" s="260"/>
      <c r="D62" s="261"/>
      <c r="E62" s="261"/>
      <c r="F62" s="267">
        <f>2*3.142*25*90/360</f>
        <v>39.274999999999999</v>
      </c>
      <c r="G62" s="256" t="s">
        <v>6</v>
      </c>
      <c r="H62" s="99"/>
      <c r="I62" s="147"/>
      <c r="J62" s="106"/>
      <c r="K62" s="107"/>
    </row>
    <row r="63" spans="1:11" ht="24" customHeight="1" x14ac:dyDescent="0.3">
      <c r="A63" s="13"/>
      <c r="B63" s="98"/>
      <c r="C63" s="307" t="s">
        <v>156</v>
      </c>
      <c r="D63" s="299"/>
      <c r="E63" s="299"/>
      <c r="F63" s="308" t="s">
        <v>159</v>
      </c>
      <c r="G63" s="308"/>
      <c r="H63" s="308"/>
      <c r="I63" s="309"/>
      <c r="J63" s="106"/>
      <c r="K63" s="107"/>
    </row>
    <row r="64" spans="1:11" ht="24" customHeight="1" x14ac:dyDescent="0.3">
      <c r="A64" s="13"/>
      <c r="B64" s="98"/>
      <c r="C64" s="260"/>
      <c r="D64" s="261"/>
      <c r="E64" s="261"/>
      <c r="F64" s="267">
        <f>2*3.142*30*90/360</f>
        <v>47.129999999999995</v>
      </c>
      <c r="G64" s="256" t="s">
        <v>6</v>
      </c>
      <c r="H64" s="99"/>
      <c r="I64" s="147"/>
      <c r="J64" s="106"/>
      <c r="K64" s="107"/>
    </row>
    <row r="65" spans="1:11" ht="24" customHeight="1" x14ac:dyDescent="0.3">
      <c r="A65" s="13"/>
      <c r="B65" s="98"/>
      <c r="C65" s="307" t="s">
        <v>157</v>
      </c>
      <c r="D65" s="299"/>
      <c r="E65" s="299"/>
      <c r="F65" s="256">
        <f>(F62+F64)/2</f>
        <v>43.202500000000001</v>
      </c>
      <c r="G65" s="256" t="s">
        <v>6</v>
      </c>
      <c r="H65" s="99"/>
      <c r="I65" s="147"/>
      <c r="J65" s="106"/>
      <c r="K65" s="107"/>
    </row>
    <row r="66" spans="1:11" ht="24" customHeight="1" x14ac:dyDescent="0.3">
      <c r="A66" s="13"/>
      <c r="B66" s="98"/>
      <c r="C66" s="307" t="s">
        <v>162</v>
      </c>
      <c r="D66" s="299"/>
      <c r="E66" s="299"/>
      <c r="F66" s="286" t="s">
        <v>163</v>
      </c>
      <c r="G66" s="286"/>
      <c r="H66" s="286"/>
      <c r="I66" s="99"/>
      <c r="J66" s="106"/>
      <c r="K66" s="107"/>
    </row>
    <row r="67" spans="1:11" ht="24" customHeight="1" x14ac:dyDescent="0.3">
      <c r="A67" s="13"/>
      <c r="B67" s="98"/>
      <c r="C67" s="68"/>
      <c r="D67" s="69"/>
      <c r="E67" s="69"/>
      <c r="F67" s="25">
        <f>F65+25</f>
        <v>68.202500000000001</v>
      </c>
      <c r="G67" s="25" t="s">
        <v>6</v>
      </c>
      <c r="H67" s="99"/>
      <c r="I67" s="99"/>
      <c r="J67" s="106"/>
      <c r="K67" s="107"/>
    </row>
    <row r="68" spans="1:11" ht="24" customHeight="1" x14ac:dyDescent="0.3">
      <c r="A68" s="13"/>
      <c r="B68" s="98"/>
      <c r="C68" s="68" t="s">
        <v>44</v>
      </c>
      <c r="D68" s="69"/>
      <c r="E68" s="69"/>
      <c r="F68" s="25"/>
      <c r="G68" s="25"/>
      <c r="H68" s="99"/>
      <c r="I68" s="99"/>
      <c r="J68" s="106"/>
      <c r="K68" s="107"/>
    </row>
    <row r="69" spans="1:11" ht="24" customHeight="1" x14ac:dyDescent="0.3">
      <c r="A69" s="13"/>
      <c r="B69" s="98"/>
      <c r="C69" s="68">
        <f>F67</f>
        <v>68.202500000000001</v>
      </c>
      <c r="D69" s="69" t="s">
        <v>16</v>
      </c>
      <c r="E69" s="69">
        <f>E60</f>
        <v>6.7901699437494747</v>
      </c>
      <c r="F69" s="25"/>
      <c r="G69" s="25" t="s">
        <v>20</v>
      </c>
      <c r="H69" s="85">
        <f>C69*E69</f>
        <v>463.10656558857357</v>
      </c>
      <c r="I69" s="78" t="s">
        <v>43</v>
      </c>
      <c r="J69" s="106"/>
      <c r="K69" s="107"/>
    </row>
    <row r="70" spans="1:11" ht="24" customHeight="1" x14ac:dyDescent="0.3">
      <c r="A70" s="13"/>
      <c r="B70" s="98"/>
      <c r="C70" s="307" t="s">
        <v>108</v>
      </c>
      <c r="D70" s="299"/>
      <c r="E70" s="299"/>
      <c r="F70" s="299"/>
      <c r="G70" s="212" t="s">
        <v>20</v>
      </c>
      <c r="H70" s="185">
        <f>0.4^2</f>
        <v>0.16000000000000003</v>
      </c>
      <c r="I70" s="211" t="s">
        <v>43</v>
      </c>
      <c r="J70" s="106"/>
      <c r="K70" s="107"/>
    </row>
    <row r="71" spans="1:11" ht="24" customHeight="1" x14ac:dyDescent="0.3">
      <c r="A71" s="13"/>
      <c r="B71" s="98"/>
      <c r="C71" s="295" t="s">
        <v>52</v>
      </c>
      <c r="D71" s="296"/>
      <c r="E71" s="296"/>
      <c r="F71" s="168"/>
      <c r="G71" s="168"/>
      <c r="H71" s="165">
        <f>H69/H70</f>
        <v>2894.4160349285844</v>
      </c>
      <c r="I71" s="166" t="s">
        <v>18</v>
      </c>
      <c r="J71" s="106"/>
      <c r="K71" s="107"/>
    </row>
    <row r="72" spans="1:11" ht="24" customHeight="1" x14ac:dyDescent="0.3">
      <c r="A72" s="13"/>
      <c r="B72" s="98"/>
      <c r="C72" s="193" t="s">
        <v>109</v>
      </c>
      <c r="D72" s="194"/>
      <c r="E72" s="194"/>
      <c r="F72" s="197"/>
      <c r="G72" s="197"/>
      <c r="H72" s="196"/>
      <c r="I72" s="199"/>
      <c r="J72" s="106"/>
      <c r="K72" s="107"/>
    </row>
    <row r="73" spans="1:11" ht="24" customHeight="1" x14ac:dyDescent="0.3">
      <c r="A73" s="13"/>
      <c r="B73" s="98"/>
      <c r="C73" s="198">
        <v>64.27</v>
      </c>
      <c r="D73" s="217" t="s">
        <v>110</v>
      </c>
      <c r="E73" s="210">
        <v>0.4</v>
      </c>
      <c r="F73" s="197"/>
      <c r="G73" s="197" t="s">
        <v>20</v>
      </c>
      <c r="H73" s="128">
        <f>C73/E73</f>
        <v>160.67499999999998</v>
      </c>
      <c r="I73" s="99" t="s">
        <v>111</v>
      </c>
      <c r="J73" s="106"/>
      <c r="K73" s="107"/>
    </row>
    <row r="74" spans="1:11" ht="24" customHeight="1" x14ac:dyDescent="0.3">
      <c r="A74" s="13"/>
      <c r="B74" s="98"/>
      <c r="C74" s="295"/>
      <c r="D74" s="296"/>
      <c r="E74" s="296"/>
      <c r="F74" s="296"/>
      <c r="G74" s="25"/>
      <c r="H74" s="165"/>
      <c r="I74" s="78"/>
      <c r="J74" s="106"/>
      <c r="K74" s="107"/>
    </row>
    <row r="75" spans="1:11" ht="24" customHeight="1" x14ac:dyDescent="0.3">
      <c r="A75" s="13"/>
      <c r="B75" s="98"/>
      <c r="C75" s="295" t="s">
        <v>103</v>
      </c>
      <c r="D75" s="296"/>
      <c r="E75" s="296"/>
      <c r="F75" s="178"/>
      <c r="G75" s="178"/>
      <c r="H75" s="196">
        <f>H71+H73</f>
        <v>3055.0910349285846</v>
      </c>
      <c r="I75" s="179" t="s">
        <v>18</v>
      </c>
      <c r="J75" s="106">
        <v>3056</v>
      </c>
      <c r="K75" s="107" t="s">
        <v>18</v>
      </c>
    </row>
    <row r="76" spans="1:11" ht="24" customHeight="1" x14ac:dyDescent="0.3">
      <c r="A76" s="180" t="s">
        <v>152</v>
      </c>
      <c r="B76" s="310" t="s">
        <v>114</v>
      </c>
      <c r="C76" s="336"/>
      <c r="D76" s="337"/>
      <c r="E76" s="131"/>
      <c r="F76" s="58"/>
      <c r="G76" s="58"/>
      <c r="H76" s="58"/>
      <c r="I76" s="58"/>
      <c r="J76" s="48"/>
      <c r="K76" s="80"/>
    </row>
    <row r="77" spans="1:11" ht="24" customHeight="1" x14ac:dyDescent="0.3">
      <c r="A77" s="102"/>
      <c r="B77" s="311"/>
      <c r="C77" s="311"/>
      <c r="D77" s="338"/>
      <c r="E77" s="338"/>
      <c r="F77" s="338"/>
      <c r="G77" s="338"/>
      <c r="H77" s="338"/>
      <c r="I77" s="78"/>
      <c r="J77" s="46"/>
      <c r="K77" s="81"/>
    </row>
    <row r="78" spans="1:11" ht="24" customHeight="1" x14ac:dyDescent="0.3">
      <c r="A78" s="102"/>
      <c r="B78" s="311"/>
      <c r="C78" s="132"/>
      <c r="D78" s="118"/>
      <c r="E78" s="119"/>
      <c r="F78" s="28"/>
      <c r="G78" s="85"/>
      <c r="H78" s="78"/>
      <c r="I78" s="78"/>
      <c r="J78" s="46"/>
      <c r="K78" s="81"/>
    </row>
    <row r="79" spans="1:11" ht="12.75" customHeight="1" x14ac:dyDescent="0.3">
      <c r="A79" s="102"/>
      <c r="B79" s="311"/>
      <c r="C79" s="132"/>
      <c r="D79" s="118"/>
      <c r="E79" s="120"/>
      <c r="F79" s="121"/>
      <c r="G79" s="85"/>
      <c r="H79" s="78"/>
      <c r="I79" s="78"/>
      <c r="J79" s="46"/>
      <c r="K79" s="81"/>
    </row>
    <row r="80" spans="1:11" ht="24" customHeight="1" x14ac:dyDescent="0.3">
      <c r="A80" s="102" t="s">
        <v>60</v>
      </c>
      <c r="B80" s="115" t="s">
        <v>59</v>
      </c>
      <c r="C80" s="327"/>
      <c r="D80" s="328"/>
      <c r="E80" s="328"/>
      <c r="F80" s="46"/>
      <c r="G80" s="46"/>
      <c r="H80" s="78"/>
      <c r="I80" s="78"/>
      <c r="J80" s="46"/>
      <c r="K80" s="81"/>
    </row>
    <row r="81" spans="1:11" ht="24" customHeight="1" x14ac:dyDescent="0.3">
      <c r="A81" s="102"/>
      <c r="B81" s="115"/>
      <c r="C81" s="312" t="s">
        <v>66</v>
      </c>
      <c r="D81" s="313"/>
      <c r="E81" s="85"/>
      <c r="F81" s="46"/>
      <c r="G81" s="46"/>
      <c r="H81" s="78"/>
      <c r="I81" s="78"/>
      <c r="J81" s="46"/>
      <c r="K81" s="81"/>
    </row>
    <row r="82" spans="1:11" ht="24" customHeight="1" x14ac:dyDescent="0.3">
      <c r="A82" s="74"/>
      <c r="B82" s="116"/>
      <c r="C82" s="341" t="s">
        <v>115</v>
      </c>
      <c r="D82" s="342"/>
      <c r="E82" s="122">
        <f>J75</f>
        <v>3056</v>
      </c>
      <c r="F82" s="123"/>
      <c r="G82" s="124" t="s">
        <v>16</v>
      </c>
      <c r="H82" s="125">
        <f>0.4*0.4*0.2</f>
        <v>3.2000000000000008E-2</v>
      </c>
      <c r="I82" s="136" t="s">
        <v>20</v>
      </c>
      <c r="J82" s="234">
        <f>E82*H82</f>
        <v>97.79200000000003</v>
      </c>
      <c r="K82" s="171" t="s">
        <v>5</v>
      </c>
    </row>
    <row r="83" spans="1:11" ht="24" customHeight="1" x14ac:dyDescent="0.3">
      <c r="A83" s="241"/>
      <c r="B83" s="116"/>
      <c r="C83" s="341" t="s">
        <v>133</v>
      </c>
      <c r="D83" s="342"/>
      <c r="E83" s="122">
        <f>H39</f>
        <v>2633.7448559670779</v>
      </c>
      <c r="F83" s="236"/>
      <c r="G83" s="124" t="s">
        <v>16</v>
      </c>
      <c r="H83" s="258">
        <f>0.45^3</f>
        <v>9.1125000000000012E-2</v>
      </c>
      <c r="I83" s="136" t="s">
        <v>20</v>
      </c>
      <c r="J83" s="234">
        <f>E83*H83</f>
        <v>240</v>
      </c>
      <c r="K83" s="171"/>
    </row>
    <row r="84" spans="1:11" ht="24" customHeight="1" x14ac:dyDescent="0.3">
      <c r="A84" s="241"/>
      <c r="B84" s="116"/>
      <c r="C84" s="341" t="s">
        <v>136</v>
      </c>
      <c r="D84" s="342"/>
      <c r="E84" s="122">
        <f>H54</f>
        <v>3731.7784256559776</v>
      </c>
      <c r="F84" s="247"/>
      <c r="G84" s="124" t="s">
        <v>16</v>
      </c>
      <c r="H84" s="258">
        <f>0.35^3</f>
        <v>4.287499999999999E-2</v>
      </c>
      <c r="I84" s="136" t="s">
        <v>20</v>
      </c>
      <c r="J84" s="234">
        <f>E84*H84</f>
        <v>160</v>
      </c>
      <c r="K84" s="171"/>
    </row>
    <row r="85" spans="1:11" ht="24" customHeight="1" x14ac:dyDescent="0.3">
      <c r="A85" s="74"/>
      <c r="B85" s="116"/>
      <c r="C85" s="133"/>
      <c r="D85" s="85"/>
      <c r="E85" s="85"/>
      <c r="F85" s="46"/>
      <c r="G85" s="127"/>
      <c r="H85" s="128"/>
      <c r="I85" s="78"/>
      <c r="J85" s="126">
        <f>J82+J83+J84</f>
        <v>497.79200000000003</v>
      </c>
      <c r="K85" s="81" t="s">
        <v>5</v>
      </c>
    </row>
    <row r="86" spans="1:11" ht="24" customHeight="1" x14ac:dyDescent="0.3">
      <c r="A86" s="114"/>
      <c r="B86" s="117"/>
      <c r="C86" s="312" t="s">
        <v>98</v>
      </c>
      <c r="D86" s="313"/>
      <c r="E86" s="313"/>
      <c r="F86" s="78" t="s">
        <v>20</v>
      </c>
      <c r="G86" s="78"/>
      <c r="H86" s="78">
        <f>J85*0.3</f>
        <v>149.33760000000001</v>
      </c>
      <c r="I86" s="129" t="s">
        <v>5</v>
      </c>
      <c r="J86" s="130">
        <f>H86</f>
        <v>149.33760000000001</v>
      </c>
      <c r="K86" s="107" t="s">
        <v>5</v>
      </c>
    </row>
    <row r="87" spans="1:11" ht="24" customHeight="1" x14ac:dyDescent="0.3">
      <c r="A87" s="102" t="s">
        <v>63</v>
      </c>
      <c r="B87" s="115" t="s">
        <v>64</v>
      </c>
      <c r="C87" s="344" t="s">
        <v>104</v>
      </c>
      <c r="D87" s="345"/>
      <c r="E87" s="345"/>
      <c r="F87" s="345"/>
      <c r="G87" s="24"/>
      <c r="H87" s="134">
        <f>J85*0.7</f>
        <v>348.45440000000002</v>
      </c>
      <c r="I87" s="112" t="s">
        <v>5</v>
      </c>
      <c r="J87" s="135"/>
      <c r="K87" s="109"/>
    </row>
    <row r="88" spans="1:11" ht="24" customHeight="1" x14ac:dyDescent="0.3">
      <c r="A88" s="22"/>
      <c r="B88" s="98"/>
      <c r="C88" s="68"/>
      <c r="D88" s="69"/>
      <c r="E88" s="69"/>
      <c r="F88" s="25"/>
      <c r="G88" s="25"/>
      <c r="H88" s="99"/>
      <c r="I88" s="99" t="s">
        <v>20</v>
      </c>
      <c r="J88" s="130">
        <f>H87</f>
        <v>348.45440000000002</v>
      </c>
      <c r="K88" s="107" t="s">
        <v>5</v>
      </c>
    </row>
    <row r="89" spans="1:11" ht="24" customHeight="1" x14ac:dyDescent="0.3">
      <c r="A89" s="250" t="s">
        <v>153</v>
      </c>
      <c r="B89" s="310" t="s">
        <v>149</v>
      </c>
      <c r="C89" s="336"/>
      <c r="D89" s="337"/>
      <c r="E89" s="131"/>
      <c r="F89" s="58"/>
      <c r="G89" s="58"/>
      <c r="H89" s="58"/>
      <c r="I89" s="58"/>
      <c r="J89" s="84"/>
      <c r="K89" s="80"/>
    </row>
    <row r="90" spans="1:11" x14ac:dyDescent="0.3">
      <c r="A90" s="74"/>
      <c r="B90" s="311"/>
      <c r="C90" s="311"/>
      <c r="D90" s="338"/>
      <c r="E90" s="338"/>
      <c r="F90" s="338"/>
      <c r="G90" s="338"/>
      <c r="H90" s="338"/>
      <c r="I90" s="78"/>
      <c r="J90" s="86"/>
      <c r="K90" s="81"/>
    </row>
    <row r="91" spans="1:11" x14ac:dyDescent="0.3">
      <c r="A91" s="74"/>
      <c r="B91" s="311"/>
      <c r="C91" s="132"/>
      <c r="D91" s="118"/>
      <c r="E91" s="119"/>
      <c r="F91" s="28"/>
      <c r="G91" s="85"/>
      <c r="H91" s="78"/>
      <c r="I91" s="78"/>
      <c r="J91" s="86"/>
      <c r="K91" s="81"/>
    </row>
    <row r="92" spans="1:11" x14ac:dyDescent="0.3">
      <c r="A92" s="74"/>
      <c r="B92" s="311"/>
      <c r="C92" s="137"/>
      <c r="D92" s="32"/>
      <c r="E92" s="32"/>
      <c r="F92" s="32"/>
      <c r="G92" s="32"/>
      <c r="H92" s="32"/>
      <c r="I92" s="32"/>
      <c r="J92" s="86"/>
      <c r="K92" s="81"/>
    </row>
    <row r="93" spans="1:11" ht="24" customHeight="1" x14ac:dyDescent="0.3">
      <c r="A93" s="74"/>
      <c r="B93" s="311"/>
      <c r="C93" s="137"/>
      <c r="D93" s="32"/>
      <c r="E93" s="32"/>
      <c r="F93" s="32"/>
      <c r="G93" s="32"/>
      <c r="H93" s="32"/>
      <c r="I93" s="32"/>
      <c r="J93" s="86"/>
      <c r="K93" s="81"/>
    </row>
    <row r="94" spans="1:11" ht="0.75" customHeight="1" x14ac:dyDescent="0.3">
      <c r="A94" s="74"/>
      <c r="B94" s="311"/>
      <c r="C94" s="137"/>
      <c r="D94" s="32"/>
      <c r="E94" s="32"/>
      <c r="F94" s="32"/>
      <c r="G94" s="32"/>
      <c r="H94" s="32"/>
      <c r="I94" s="32"/>
      <c r="J94" s="86"/>
      <c r="K94" s="81"/>
    </row>
    <row r="95" spans="1:11" x14ac:dyDescent="0.3">
      <c r="A95" s="74"/>
      <c r="B95" s="116"/>
      <c r="C95" s="312" t="s">
        <v>66</v>
      </c>
      <c r="D95" s="313"/>
      <c r="E95" s="196"/>
      <c r="F95" s="46"/>
      <c r="G95" s="46"/>
      <c r="H95" s="199"/>
      <c r="I95" s="199"/>
      <c r="J95" s="86"/>
      <c r="K95" s="81"/>
    </row>
    <row r="96" spans="1:11" ht="15" customHeight="1" x14ac:dyDescent="0.3">
      <c r="A96" s="74"/>
      <c r="B96" s="116"/>
      <c r="C96" s="341" t="s">
        <v>61</v>
      </c>
      <c r="D96" s="342"/>
      <c r="E96" s="122">
        <f xml:space="preserve"> H31</f>
        <v>8828.632098765429</v>
      </c>
      <c r="F96" s="200"/>
      <c r="G96" s="124" t="s">
        <v>16</v>
      </c>
      <c r="H96" s="125">
        <v>9.1124999999999998E-2</v>
      </c>
      <c r="I96" s="136" t="s">
        <v>20</v>
      </c>
      <c r="J96" s="235">
        <f>E96*H96</f>
        <v>804.50909999999965</v>
      </c>
      <c r="K96" s="81"/>
    </row>
    <row r="97" spans="1:11" ht="24" customHeight="1" x14ac:dyDescent="0.3">
      <c r="A97" s="74"/>
      <c r="B97" s="116"/>
      <c r="C97" s="341" t="s">
        <v>62</v>
      </c>
      <c r="D97" s="342"/>
      <c r="E97" s="122">
        <f>H47</f>
        <v>12509.373760932947</v>
      </c>
      <c r="F97" s="200"/>
      <c r="G97" s="124" t="s">
        <v>16</v>
      </c>
      <c r="H97" s="125">
        <f>0.35^3</f>
        <v>4.287499999999999E-2</v>
      </c>
      <c r="I97" s="136" t="s">
        <v>20</v>
      </c>
      <c r="J97" s="235">
        <f t="shared" ref="J97" si="0">E97*H97</f>
        <v>536.33939999999996</v>
      </c>
      <c r="K97" s="81"/>
    </row>
    <row r="98" spans="1:11" x14ac:dyDescent="0.3">
      <c r="A98" s="277" t="s">
        <v>151</v>
      </c>
      <c r="B98" s="115" t="s">
        <v>59</v>
      </c>
      <c r="C98" s="195"/>
      <c r="D98" s="196"/>
      <c r="E98" s="196"/>
      <c r="F98" s="46"/>
      <c r="G98" s="127"/>
      <c r="H98" s="128"/>
      <c r="I98" s="199"/>
      <c r="J98" s="139">
        <f>SUM(J96:J97)</f>
        <v>1340.8484999999996</v>
      </c>
      <c r="K98" s="81" t="s">
        <v>5</v>
      </c>
    </row>
    <row r="99" spans="1:11" ht="22.5" customHeight="1" x14ac:dyDescent="0.3">
      <c r="A99" s="278"/>
      <c r="B99" s="279"/>
      <c r="C99" s="339" t="s">
        <v>98</v>
      </c>
      <c r="D99" s="340"/>
      <c r="E99" s="340"/>
      <c r="F99" s="90" t="s">
        <v>20</v>
      </c>
      <c r="G99" s="90"/>
      <c r="H99" s="90">
        <f>J98*0.3</f>
        <v>402.25454999999988</v>
      </c>
      <c r="I99" s="202" t="s">
        <v>5</v>
      </c>
      <c r="J99" s="203">
        <f>H99</f>
        <v>402.25454999999988</v>
      </c>
      <c r="K99" s="204" t="s">
        <v>5</v>
      </c>
    </row>
    <row r="100" spans="1:11" ht="22.5" customHeight="1" x14ac:dyDescent="0.3">
      <c r="A100" s="277" t="s">
        <v>65</v>
      </c>
      <c r="B100" s="115" t="s">
        <v>64</v>
      </c>
      <c r="C100" s="133"/>
      <c r="D100" s="85"/>
      <c r="E100" s="85"/>
      <c r="F100" s="46"/>
      <c r="G100" s="46"/>
      <c r="H100" s="78"/>
      <c r="I100" s="129"/>
      <c r="J100" s="86"/>
      <c r="K100" s="81"/>
    </row>
    <row r="101" spans="1:11" ht="22.5" customHeight="1" x14ac:dyDescent="0.3">
      <c r="A101" s="277"/>
      <c r="B101" s="115"/>
      <c r="C101" s="339" t="s">
        <v>97</v>
      </c>
      <c r="D101" s="340"/>
      <c r="E101" s="271"/>
      <c r="F101" s="272" t="s">
        <v>20</v>
      </c>
      <c r="G101" s="272"/>
      <c r="H101" s="90">
        <f>J98*0.7</f>
        <v>938.59394999999961</v>
      </c>
      <c r="I101" s="78" t="s">
        <v>3</v>
      </c>
      <c r="J101" s="174">
        <f>H101</f>
        <v>938.59394999999961</v>
      </c>
      <c r="K101" s="81" t="s">
        <v>5</v>
      </c>
    </row>
    <row r="102" spans="1:11" ht="24" x14ac:dyDescent="0.3">
      <c r="A102" s="276" t="s">
        <v>176</v>
      </c>
      <c r="B102" s="348" t="s">
        <v>126</v>
      </c>
      <c r="C102" s="307" t="s">
        <v>134</v>
      </c>
      <c r="D102" s="299"/>
      <c r="E102" s="299"/>
      <c r="F102" s="299"/>
      <c r="G102" s="299"/>
      <c r="H102" s="299"/>
      <c r="I102" s="24"/>
      <c r="J102" s="79"/>
      <c r="K102" s="80"/>
    </row>
    <row r="103" spans="1:11" x14ac:dyDescent="0.3">
      <c r="A103" s="274"/>
      <c r="B103" s="343"/>
      <c r="C103" s="287" t="s">
        <v>164</v>
      </c>
      <c r="D103" s="288"/>
      <c r="E103" s="288"/>
      <c r="F103" s="256">
        <f>25+2.05*2+1.35</f>
        <v>30.450000000000003</v>
      </c>
      <c r="G103" s="256" t="s">
        <v>6</v>
      </c>
      <c r="H103" s="256"/>
      <c r="I103" s="256"/>
      <c r="J103" s="49"/>
      <c r="K103" s="81"/>
    </row>
    <row r="104" spans="1:11" x14ac:dyDescent="0.3">
      <c r="A104" s="274"/>
      <c r="B104" s="343"/>
      <c r="C104" s="287" t="s">
        <v>165</v>
      </c>
      <c r="D104" s="288"/>
      <c r="E104" s="288"/>
      <c r="F104" s="308" t="s">
        <v>171</v>
      </c>
      <c r="G104" s="308"/>
      <c r="H104" s="308"/>
      <c r="I104" s="268"/>
      <c r="J104" s="49"/>
      <c r="K104" s="81"/>
    </row>
    <row r="105" spans="1:11" x14ac:dyDescent="0.3">
      <c r="A105" s="274"/>
      <c r="B105" s="343"/>
      <c r="C105" s="49"/>
      <c r="D105" s="47"/>
      <c r="E105" s="47"/>
      <c r="F105" s="299">
        <f>2*3.142*F103*90/360</f>
        <v>47.836950000000002</v>
      </c>
      <c r="G105" s="299"/>
      <c r="H105" s="299"/>
      <c r="I105" s="256" t="s">
        <v>6</v>
      </c>
      <c r="J105" s="49"/>
      <c r="K105" s="81"/>
    </row>
    <row r="106" spans="1:11" x14ac:dyDescent="0.3">
      <c r="A106" s="274"/>
      <c r="B106" s="343"/>
      <c r="C106" s="287" t="s">
        <v>166</v>
      </c>
      <c r="D106" s="288"/>
      <c r="E106" s="288"/>
      <c r="F106" s="261">
        <f>25+2*2.05+1.35+24</f>
        <v>54.45</v>
      </c>
      <c r="G106" s="256" t="s">
        <v>6</v>
      </c>
      <c r="H106" s="256"/>
      <c r="I106" s="256"/>
      <c r="J106" s="49"/>
      <c r="K106" s="81"/>
    </row>
    <row r="107" spans="1:11" x14ac:dyDescent="0.3">
      <c r="A107" s="274"/>
      <c r="B107" s="343"/>
      <c r="C107" s="287" t="s">
        <v>167</v>
      </c>
      <c r="D107" s="288"/>
      <c r="E107" s="288"/>
      <c r="F107" s="308" t="s">
        <v>172</v>
      </c>
      <c r="G107" s="308"/>
      <c r="H107" s="308"/>
      <c r="I107" s="256"/>
      <c r="J107" s="49"/>
      <c r="K107" s="81"/>
    </row>
    <row r="108" spans="1:11" x14ac:dyDescent="0.3">
      <c r="A108" s="274"/>
      <c r="B108" s="343"/>
      <c r="C108" s="50"/>
      <c r="D108" s="256"/>
      <c r="E108" s="262"/>
      <c r="F108" s="299">
        <f>2*3.142*F106*90/360</f>
        <v>85.540949999999995</v>
      </c>
      <c r="G108" s="299"/>
      <c r="H108" s="299"/>
      <c r="I108" s="256" t="s">
        <v>6</v>
      </c>
      <c r="J108" s="49"/>
      <c r="K108" s="81"/>
    </row>
    <row r="109" spans="1:11" x14ac:dyDescent="0.3">
      <c r="A109" s="274"/>
      <c r="B109" s="343"/>
      <c r="C109" s="307" t="s">
        <v>168</v>
      </c>
      <c r="D109" s="299"/>
      <c r="E109" s="299"/>
      <c r="F109" s="256"/>
      <c r="G109" s="299">
        <f>(F105+F108)/2</f>
        <v>66.688950000000006</v>
      </c>
      <c r="H109" s="299"/>
      <c r="I109" s="256" t="s">
        <v>6</v>
      </c>
      <c r="J109" s="49"/>
      <c r="K109" s="81"/>
    </row>
    <row r="110" spans="1:11" x14ac:dyDescent="0.3">
      <c r="A110" s="274"/>
      <c r="B110" s="343"/>
      <c r="C110" s="49"/>
      <c r="D110" s="47"/>
      <c r="E110" s="47"/>
      <c r="F110" s="261"/>
      <c r="G110" s="256"/>
      <c r="H110" s="256"/>
      <c r="I110" s="256"/>
      <c r="J110" s="49"/>
      <c r="K110" s="81"/>
    </row>
    <row r="111" spans="1:11" x14ac:dyDescent="0.3">
      <c r="A111" s="274"/>
      <c r="B111" s="343"/>
      <c r="C111" s="50" t="s">
        <v>67</v>
      </c>
      <c r="D111" s="256"/>
      <c r="E111" s="262">
        <f>G109</f>
        <v>66.688950000000006</v>
      </c>
      <c r="F111" s="256" t="s">
        <v>6</v>
      </c>
      <c r="G111" s="256"/>
      <c r="H111" s="256"/>
      <c r="I111" s="256"/>
      <c r="J111" s="49"/>
      <c r="K111" s="81"/>
    </row>
    <row r="112" spans="1:11" x14ac:dyDescent="0.3">
      <c r="A112" s="274"/>
      <c r="B112" s="343"/>
      <c r="C112" s="50">
        <v>14.5</v>
      </c>
      <c r="D112" s="256"/>
      <c r="E112" s="261" t="s">
        <v>49</v>
      </c>
      <c r="F112" s="256"/>
      <c r="G112" s="256"/>
      <c r="H112" s="256"/>
      <c r="I112" s="256"/>
      <c r="J112" s="49"/>
      <c r="K112" s="81"/>
    </row>
    <row r="113" spans="1:11" x14ac:dyDescent="0.3">
      <c r="A113" s="274"/>
      <c r="B113" s="343"/>
      <c r="C113" s="50">
        <f>E111</f>
        <v>66.688950000000006</v>
      </c>
      <c r="D113" s="256" t="s">
        <v>16</v>
      </c>
      <c r="E113" s="261">
        <f>C112</f>
        <v>14.5</v>
      </c>
      <c r="F113" s="256"/>
      <c r="G113" s="256" t="s">
        <v>20</v>
      </c>
      <c r="H113" s="261">
        <f>C113*E113</f>
        <v>966.98977500000012</v>
      </c>
      <c r="I113" s="256" t="s">
        <v>3</v>
      </c>
      <c r="J113" s="49"/>
      <c r="K113" s="81"/>
    </row>
    <row r="114" spans="1:11" x14ac:dyDescent="0.3">
      <c r="A114" s="274"/>
      <c r="B114" s="343"/>
      <c r="C114" s="49"/>
      <c r="D114" s="47"/>
      <c r="E114" s="259"/>
      <c r="F114" s="259"/>
      <c r="G114" s="262"/>
      <c r="H114" s="256"/>
      <c r="I114" s="256"/>
      <c r="J114" s="49"/>
      <c r="K114" s="81"/>
    </row>
    <row r="115" spans="1:11" ht="31.5" customHeight="1" x14ac:dyDescent="0.3">
      <c r="A115" s="274"/>
      <c r="B115" s="343"/>
      <c r="C115" s="50"/>
      <c r="D115" s="256"/>
      <c r="E115" s="262"/>
      <c r="F115" s="256"/>
      <c r="G115" s="256"/>
      <c r="H115" s="256"/>
      <c r="I115" s="256"/>
      <c r="J115" s="49"/>
      <c r="K115" s="81"/>
    </row>
    <row r="116" spans="1:11" ht="63" customHeight="1" x14ac:dyDescent="0.3">
      <c r="A116" s="274" t="s">
        <v>116</v>
      </c>
      <c r="B116" s="275" t="s">
        <v>127</v>
      </c>
      <c r="C116" s="50"/>
      <c r="D116" s="256"/>
      <c r="E116" s="262"/>
      <c r="F116" s="256"/>
      <c r="G116" s="256"/>
      <c r="H116" s="256"/>
      <c r="I116" s="256"/>
      <c r="J116" s="49"/>
      <c r="K116" s="81"/>
    </row>
    <row r="117" spans="1:11" ht="17.25" customHeight="1" x14ac:dyDescent="0.3">
      <c r="A117" s="63"/>
      <c r="B117" s="220"/>
      <c r="C117" s="295" t="s">
        <v>135</v>
      </c>
      <c r="D117" s="296"/>
      <c r="E117" s="296"/>
      <c r="F117" s="296"/>
      <c r="G117" s="296"/>
      <c r="H117" s="296"/>
      <c r="I117" s="224"/>
      <c r="J117" s="49"/>
      <c r="K117" s="81"/>
    </row>
    <row r="118" spans="1:11" ht="17.25" customHeight="1" x14ac:dyDescent="0.3">
      <c r="A118" s="63"/>
      <c r="B118" s="220"/>
      <c r="C118" s="50" t="s">
        <v>67</v>
      </c>
      <c r="D118" s="224"/>
      <c r="E118" s="218">
        <v>25</v>
      </c>
      <c r="F118" s="224" t="s">
        <v>6</v>
      </c>
      <c r="G118" s="224"/>
      <c r="H118" s="224"/>
      <c r="I118" s="224"/>
      <c r="J118" s="49"/>
      <c r="K118" s="81"/>
    </row>
    <row r="119" spans="1:11" ht="17.25" customHeight="1" x14ac:dyDescent="0.3">
      <c r="A119" s="63"/>
      <c r="B119" s="220"/>
      <c r="C119" s="50">
        <v>10.25</v>
      </c>
      <c r="D119" s="224"/>
      <c r="E119" s="219" t="s">
        <v>49</v>
      </c>
      <c r="F119" s="224"/>
      <c r="G119" s="224"/>
      <c r="H119" s="224"/>
      <c r="I119" s="224"/>
      <c r="J119" s="49"/>
      <c r="K119" s="81"/>
    </row>
    <row r="120" spans="1:11" ht="17.25" customHeight="1" x14ac:dyDescent="0.3">
      <c r="A120" s="63"/>
      <c r="B120" s="220"/>
      <c r="C120" s="50">
        <f>E118</f>
        <v>25</v>
      </c>
      <c r="D120" s="224" t="s">
        <v>16</v>
      </c>
      <c r="E120" s="219">
        <f>C119</f>
        <v>10.25</v>
      </c>
      <c r="F120" s="224"/>
      <c r="G120" s="224" t="s">
        <v>20</v>
      </c>
      <c r="H120" s="219">
        <f>C120*E120</f>
        <v>256.25</v>
      </c>
      <c r="I120" s="224" t="s">
        <v>3</v>
      </c>
      <c r="J120" s="49"/>
      <c r="K120" s="81"/>
    </row>
    <row r="121" spans="1:11" ht="17.25" customHeight="1" x14ac:dyDescent="0.3">
      <c r="A121" s="63"/>
      <c r="B121" s="220"/>
      <c r="C121" s="50"/>
      <c r="D121" s="224"/>
      <c r="E121" s="219"/>
      <c r="F121" s="224"/>
      <c r="G121" s="224"/>
      <c r="H121" s="219"/>
      <c r="I121" s="224"/>
      <c r="J121" s="49"/>
      <c r="K121" s="81"/>
    </row>
    <row r="122" spans="1:11" ht="17.25" customHeight="1" x14ac:dyDescent="0.3">
      <c r="A122" s="63"/>
      <c r="B122" s="220"/>
      <c r="C122" s="50" t="s">
        <v>91</v>
      </c>
      <c r="D122" s="224"/>
      <c r="E122" s="219"/>
      <c r="F122" s="224"/>
      <c r="G122" s="224" t="s">
        <v>20</v>
      </c>
      <c r="H122" s="219">
        <f>H113+H120</f>
        <v>1223.239775</v>
      </c>
      <c r="I122" s="224" t="s">
        <v>5</v>
      </c>
      <c r="J122" s="49"/>
      <c r="K122" s="81"/>
    </row>
    <row r="123" spans="1:11" ht="17.25" customHeight="1" x14ac:dyDescent="0.3">
      <c r="A123" s="63"/>
      <c r="B123" s="71"/>
      <c r="C123" s="50"/>
      <c r="D123" s="25"/>
      <c r="E123" s="67"/>
      <c r="F123" s="25"/>
      <c r="G123" s="25"/>
      <c r="H123" s="69"/>
      <c r="I123" s="138"/>
      <c r="J123" s="49"/>
      <c r="K123" s="81"/>
    </row>
    <row r="124" spans="1:11" ht="17.25" customHeight="1" x14ac:dyDescent="0.3">
      <c r="A124" s="63"/>
      <c r="B124" s="71"/>
      <c r="C124" s="295" t="s">
        <v>118</v>
      </c>
      <c r="D124" s="296"/>
      <c r="E124" s="296"/>
      <c r="F124" s="296"/>
      <c r="G124" s="296"/>
      <c r="H124" s="25">
        <v>0.1333</v>
      </c>
      <c r="I124" s="138" t="s">
        <v>5</v>
      </c>
      <c r="J124" s="49"/>
      <c r="K124" s="81"/>
    </row>
    <row r="125" spans="1:11" ht="17.25" customHeight="1" x14ac:dyDescent="0.3">
      <c r="A125" s="63"/>
      <c r="B125" s="71"/>
      <c r="C125" s="68"/>
      <c r="D125" s="69"/>
      <c r="E125" s="69"/>
      <c r="F125" s="69"/>
      <c r="G125" s="69" t="s">
        <v>20</v>
      </c>
      <c r="H125" s="25">
        <f>H122/H124</f>
        <v>9176.592460615153</v>
      </c>
      <c r="I125" s="138" t="s">
        <v>18</v>
      </c>
      <c r="J125" s="140">
        <v>9177</v>
      </c>
      <c r="K125" s="81" t="s">
        <v>18</v>
      </c>
    </row>
    <row r="126" spans="1:11" ht="17.25" customHeight="1" x14ac:dyDescent="0.3">
      <c r="A126" s="242"/>
      <c r="B126" s="244"/>
      <c r="C126" s="143"/>
      <c r="D126" s="245"/>
      <c r="E126" s="245"/>
      <c r="F126" s="245"/>
      <c r="G126" s="245"/>
      <c r="H126" s="245"/>
      <c r="I126" s="246"/>
      <c r="J126" s="243"/>
      <c r="K126" s="83"/>
    </row>
    <row r="127" spans="1:11" ht="14.4" customHeight="1" x14ac:dyDescent="0.3">
      <c r="A127" s="304" t="s">
        <v>177</v>
      </c>
      <c r="B127" s="343" t="s">
        <v>68</v>
      </c>
      <c r="C127" s="50"/>
      <c r="D127" s="25"/>
      <c r="E127" s="25"/>
      <c r="F127" s="25"/>
      <c r="G127" s="25"/>
      <c r="H127" s="25"/>
      <c r="I127" s="25"/>
      <c r="J127" s="49"/>
      <c r="K127" s="81"/>
    </row>
    <row r="128" spans="1:11" x14ac:dyDescent="0.3">
      <c r="A128" s="304"/>
      <c r="B128" s="343"/>
      <c r="C128" s="295"/>
      <c r="D128" s="296"/>
      <c r="E128" s="69"/>
      <c r="F128" s="25"/>
      <c r="G128" s="25"/>
      <c r="H128" s="25"/>
      <c r="I128" s="25"/>
      <c r="J128" s="49"/>
      <c r="K128" s="81"/>
    </row>
    <row r="129" spans="1:11" x14ac:dyDescent="0.3">
      <c r="A129" s="304"/>
      <c r="B129" s="343"/>
      <c r="C129" s="295"/>
      <c r="D129" s="296"/>
      <c r="E129" s="296"/>
      <c r="F129" s="296"/>
      <c r="G129" s="25"/>
      <c r="H129" s="25"/>
      <c r="I129" s="25"/>
      <c r="J129" s="49"/>
      <c r="K129" s="81"/>
    </row>
    <row r="130" spans="1:11" x14ac:dyDescent="0.3">
      <c r="A130" s="63"/>
      <c r="B130" s="343"/>
      <c r="C130" s="307"/>
      <c r="D130" s="299"/>
      <c r="E130" s="25"/>
      <c r="F130" s="25"/>
      <c r="G130" s="25"/>
      <c r="H130" s="25"/>
      <c r="I130" s="25"/>
      <c r="J130" s="49"/>
      <c r="K130" s="81"/>
    </row>
    <row r="131" spans="1:11" x14ac:dyDescent="0.3">
      <c r="A131" s="63"/>
      <c r="B131" s="343"/>
      <c r="C131" s="110"/>
      <c r="D131" s="70"/>
      <c r="E131" s="69"/>
      <c r="F131" s="25"/>
      <c r="G131" s="25"/>
      <c r="H131" s="25"/>
      <c r="I131" s="25"/>
      <c r="J131" s="49"/>
      <c r="K131" s="81"/>
    </row>
    <row r="132" spans="1:11" ht="291" customHeight="1" x14ac:dyDescent="0.3">
      <c r="A132" s="63"/>
      <c r="B132" s="343"/>
      <c r="C132" s="110"/>
      <c r="D132" s="25"/>
      <c r="E132" s="69"/>
      <c r="F132" s="25"/>
      <c r="G132" s="25"/>
      <c r="H132" s="25"/>
      <c r="I132" s="25"/>
      <c r="J132" s="49"/>
      <c r="K132" s="81"/>
    </row>
    <row r="133" spans="1:11" ht="48" x14ac:dyDescent="0.3">
      <c r="A133" s="167" t="s">
        <v>120</v>
      </c>
      <c r="B133" s="144" t="s">
        <v>119</v>
      </c>
      <c r="C133" s="346" t="s">
        <v>69</v>
      </c>
      <c r="D133" s="347"/>
      <c r="E133" s="347"/>
      <c r="F133" s="347"/>
      <c r="G133" s="347"/>
      <c r="H133" s="253">
        <f>J125</f>
        <v>9177</v>
      </c>
      <c r="I133" s="25" t="s">
        <v>18</v>
      </c>
      <c r="J133" s="206"/>
      <c r="K133" s="81"/>
    </row>
    <row r="134" spans="1:11" x14ac:dyDescent="0.3">
      <c r="A134" s="254"/>
      <c r="B134" s="144"/>
      <c r="C134" s="254"/>
      <c r="D134" s="255"/>
      <c r="E134" s="255"/>
      <c r="F134" s="255"/>
      <c r="G134" s="255"/>
      <c r="H134" s="257"/>
      <c r="I134" s="256"/>
      <c r="J134" s="206"/>
      <c r="K134" s="81"/>
    </row>
    <row r="135" spans="1:11" ht="14.4" customHeight="1" x14ac:dyDescent="0.3">
      <c r="A135" s="303" t="s">
        <v>178</v>
      </c>
      <c r="B135" s="310" t="s">
        <v>70</v>
      </c>
      <c r="C135" s="150"/>
      <c r="D135" s="151"/>
      <c r="E135" s="151"/>
      <c r="F135" s="151"/>
      <c r="G135" s="152"/>
      <c r="H135" s="153"/>
      <c r="I135" s="153"/>
      <c r="J135" s="84"/>
      <c r="K135" s="111"/>
    </row>
    <row r="136" spans="1:11" ht="15" customHeight="1" x14ac:dyDescent="0.3">
      <c r="A136" s="304"/>
      <c r="B136" s="311"/>
      <c r="C136" s="295"/>
      <c r="D136" s="296"/>
      <c r="E136" s="296"/>
      <c r="F136" s="296"/>
      <c r="G136" s="296"/>
      <c r="H136" s="296"/>
      <c r="I136" s="147"/>
      <c r="J136" s="86"/>
      <c r="K136" s="154"/>
    </row>
    <row r="137" spans="1:11" ht="24" customHeight="1" x14ac:dyDescent="0.3">
      <c r="A137" s="304"/>
      <c r="B137" s="311"/>
      <c r="C137" s="237" t="s">
        <v>57</v>
      </c>
      <c r="D137" s="238"/>
      <c r="E137" s="238">
        <f>SQRT(2.5^2+5^2)</f>
        <v>5.5901699437494745</v>
      </c>
      <c r="F137" s="240" t="s">
        <v>6</v>
      </c>
      <c r="G137" s="240"/>
      <c r="H137" s="99"/>
      <c r="I137" s="148"/>
      <c r="J137" s="86"/>
      <c r="K137" s="154"/>
    </row>
    <row r="138" spans="1:11" ht="15" customHeight="1" x14ac:dyDescent="0.3">
      <c r="A138" s="304"/>
      <c r="B138" s="311"/>
      <c r="C138" s="237" t="s">
        <v>58</v>
      </c>
      <c r="D138" s="238"/>
      <c r="E138" s="238">
        <v>1.2</v>
      </c>
      <c r="F138" s="240" t="s">
        <v>6</v>
      </c>
      <c r="G138" s="240"/>
      <c r="H138" s="99"/>
      <c r="I138" s="147"/>
      <c r="J138" s="86"/>
      <c r="K138" s="154"/>
    </row>
    <row r="139" spans="1:11" ht="15" customHeight="1" x14ac:dyDescent="0.3">
      <c r="A139" s="304"/>
      <c r="B139" s="311"/>
      <c r="C139" s="237"/>
      <c r="D139" s="238"/>
      <c r="E139" s="238">
        <f>SUM(E137:E138)</f>
        <v>6.7901699437494747</v>
      </c>
      <c r="F139" s="240" t="s">
        <v>6</v>
      </c>
      <c r="G139" s="240"/>
      <c r="H139" s="99"/>
      <c r="I139" s="147"/>
      <c r="J139" s="86"/>
      <c r="K139" s="154"/>
    </row>
    <row r="140" spans="1:11" ht="15" customHeight="1" x14ac:dyDescent="0.3">
      <c r="A140" s="304"/>
      <c r="B140" s="311"/>
      <c r="C140" s="307" t="s">
        <v>155</v>
      </c>
      <c r="D140" s="299"/>
      <c r="E140" s="299"/>
      <c r="F140" s="308" t="s">
        <v>158</v>
      </c>
      <c r="G140" s="308"/>
      <c r="H140" s="308"/>
      <c r="I140" s="147"/>
      <c r="J140" s="86"/>
      <c r="K140" s="154"/>
    </row>
    <row r="141" spans="1:11" ht="15" customHeight="1" x14ac:dyDescent="0.3">
      <c r="A141" s="304"/>
      <c r="B141" s="311"/>
      <c r="C141" s="260"/>
      <c r="D141" s="261"/>
      <c r="E141" s="261"/>
      <c r="F141" s="267">
        <f>2*3.142*25*90/360</f>
        <v>39.274999999999999</v>
      </c>
      <c r="G141" s="256" t="s">
        <v>6</v>
      </c>
      <c r="H141" s="99"/>
      <c r="I141" s="147"/>
      <c r="J141" s="86"/>
      <c r="K141" s="154"/>
    </row>
    <row r="142" spans="1:11" ht="15" customHeight="1" x14ac:dyDescent="0.3">
      <c r="A142" s="304"/>
      <c r="B142" s="311"/>
      <c r="C142" s="307" t="s">
        <v>156</v>
      </c>
      <c r="D142" s="299"/>
      <c r="E142" s="299"/>
      <c r="F142" s="308" t="s">
        <v>159</v>
      </c>
      <c r="G142" s="308"/>
      <c r="H142" s="308"/>
      <c r="I142" s="309"/>
      <c r="J142" s="86"/>
      <c r="K142" s="154"/>
    </row>
    <row r="143" spans="1:11" ht="15" customHeight="1" x14ac:dyDescent="0.3">
      <c r="A143" s="304"/>
      <c r="B143" s="311"/>
      <c r="C143" s="260"/>
      <c r="D143" s="261"/>
      <c r="E143" s="261"/>
      <c r="F143" s="267">
        <f>2*3.142*30*90/360</f>
        <v>47.129999999999995</v>
      </c>
      <c r="G143" s="256" t="s">
        <v>6</v>
      </c>
      <c r="H143" s="99"/>
      <c r="I143" s="147"/>
      <c r="J143" s="86"/>
      <c r="K143" s="154"/>
    </row>
    <row r="144" spans="1:11" ht="15" customHeight="1" x14ac:dyDescent="0.3">
      <c r="A144" s="304"/>
      <c r="B144" s="311"/>
      <c r="C144" s="307" t="s">
        <v>157</v>
      </c>
      <c r="D144" s="299"/>
      <c r="E144" s="299"/>
      <c r="F144" s="256">
        <f>(F141+F143)/2</f>
        <v>43.202500000000001</v>
      </c>
      <c r="G144" s="256" t="s">
        <v>6</v>
      </c>
      <c r="H144" s="99"/>
      <c r="I144" s="147"/>
      <c r="J144" s="86"/>
      <c r="K144" s="154"/>
    </row>
    <row r="145" spans="1:11" ht="15" customHeight="1" x14ac:dyDescent="0.3">
      <c r="A145" s="304"/>
      <c r="B145" s="311"/>
      <c r="C145" s="307" t="s">
        <v>162</v>
      </c>
      <c r="D145" s="299"/>
      <c r="E145" s="299"/>
      <c r="F145" s="286" t="s">
        <v>163</v>
      </c>
      <c r="G145" s="286"/>
      <c r="H145" s="286"/>
      <c r="I145" s="99"/>
      <c r="J145" s="86"/>
      <c r="K145" s="154"/>
    </row>
    <row r="146" spans="1:11" ht="15" customHeight="1" x14ac:dyDescent="0.3">
      <c r="A146" s="304"/>
      <c r="B146" s="311"/>
      <c r="C146" s="260"/>
      <c r="D146" s="261"/>
      <c r="E146" s="261"/>
      <c r="F146" s="256">
        <f>F144+25</f>
        <v>68.202500000000001</v>
      </c>
      <c r="G146" s="256" t="s">
        <v>6</v>
      </c>
      <c r="H146" s="99"/>
      <c r="I146" s="99"/>
      <c r="J146" s="86"/>
      <c r="K146" s="154"/>
    </row>
    <row r="147" spans="1:11" ht="15" customHeight="1" x14ac:dyDescent="0.3">
      <c r="A147" s="304"/>
      <c r="B147" s="311"/>
      <c r="C147" s="260"/>
      <c r="D147" s="261"/>
      <c r="E147" s="261"/>
      <c r="F147" s="256"/>
      <c r="G147" s="256"/>
      <c r="H147" s="99"/>
      <c r="I147" s="147"/>
      <c r="J147" s="86"/>
      <c r="K147" s="154"/>
    </row>
    <row r="148" spans="1:11" x14ac:dyDescent="0.3">
      <c r="A148" s="304"/>
      <c r="B148" s="311"/>
      <c r="C148" s="334" t="s">
        <v>66</v>
      </c>
      <c r="D148" s="335"/>
      <c r="E148" s="156"/>
      <c r="F148" s="155"/>
      <c r="G148" s="118"/>
      <c r="H148" s="136"/>
      <c r="I148" s="149"/>
      <c r="J148" s="86"/>
      <c r="K148" s="154"/>
    </row>
    <row r="149" spans="1:11" ht="22.8" x14ac:dyDescent="0.3">
      <c r="A149" s="304"/>
      <c r="B149" s="311"/>
      <c r="C149" s="87">
        <f>F146</f>
        <v>68.202500000000001</v>
      </c>
      <c r="D149" s="142" t="s">
        <v>19</v>
      </c>
      <c r="E149" s="46">
        <f>E139</f>
        <v>6.7901699437494747</v>
      </c>
      <c r="F149" s="45"/>
      <c r="G149" s="78" t="s">
        <v>16</v>
      </c>
      <c r="H149" s="89">
        <v>0.1</v>
      </c>
      <c r="I149" s="78" t="s">
        <v>20</v>
      </c>
      <c r="J149" s="139">
        <f>C149*E149*H149</f>
        <v>46.31065655885736</v>
      </c>
      <c r="K149" s="81" t="s">
        <v>3</v>
      </c>
    </row>
    <row r="150" spans="1:11" ht="16.5" customHeight="1" x14ac:dyDescent="0.3">
      <c r="A150" s="22" t="s">
        <v>71</v>
      </c>
      <c r="B150" s="145" t="s">
        <v>72</v>
      </c>
      <c r="C150" s="237"/>
      <c r="D150" s="240"/>
      <c r="E150" s="238"/>
      <c r="F150" s="240"/>
      <c r="G150" s="240"/>
      <c r="H150" s="239"/>
      <c r="I150" s="148"/>
      <c r="J150" s="139"/>
      <c r="K150" s="81"/>
    </row>
    <row r="151" spans="1:11" x14ac:dyDescent="0.3">
      <c r="A151" s="223"/>
      <c r="B151" s="145"/>
      <c r="C151" s="221"/>
      <c r="D151" s="142"/>
      <c r="E151" s="126"/>
      <c r="F151" s="45"/>
      <c r="G151" s="222"/>
      <c r="H151" s="89"/>
      <c r="I151" s="222"/>
      <c r="J151" s="139"/>
      <c r="K151" s="81"/>
    </row>
    <row r="152" spans="1:11" x14ac:dyDescent="0.3">
      <c r="A152" s="223"/>
      <c r="B152" s="145"/>
      <c r="C152" s="221"/>
      <c r="D152" s="142"/>
      <c r="E152" s="126"/>
      <c r="F152" s="45"/>
      <c r="G152" s="222"/>
      <c r="H152" s="89" t="s">
        <v>91</v>
      </c>
      <c r="I152" s="222"/>
      <c r="J152" s="139">
        <f>J149</f>
        <v>46.31065655885736</v>
      </c>
      <c r="K152" s="81" t="s">
        <v>3</v>
      </c>
    </row>
    <row r="153" spans="1:11" ht="15" customHeight="1" x14ac:dyDescent="0.3">
      <c r="A153" s="91"/>
      <c r="B153" s="146"/>
      <c r="C153" s="334"/>
      <c r="D153" s="335"/>
      <c r="E153" s="156"/>
      <c r="F153" s="155"/>
      <c r="G153" s="118"/>
      <c r="H153" s="136"/>
      <c r="I153" s="149"/>
      <c r="J153" s="86"/>
      <c r="K153" s="154"/>
    </row>
    <row r="154" spans="1:11" x14ac:dyDescent="0.3">
      <c r="A154" s="143"/>
      <c r="B154" s="143"/>
      <c r="C154" s="20"/>
      <c r="D154" s="21"/>
      <c r="E154" s="73"/>
      <c r="F154" s="21"/>
      <c r="G154" s="21"/>
      <c r="H154" s="21"/>
      <c r="I154" s="21"/>
      <c r="J154" s="82"/>
      <c r="K154" s="83"/>
    </row>
    <row r="155" spans="1:11" x14ac:dyDescent="0.3">
      <c r="A155" s="303" t="s">
        <v>179</v>
      </c>
      <c r="B155" s="305" t="s">
        <v>74</v>
      </c>
      <c r="C155" s="50"/>
      <c r="D155" s="25"/>
      <c r="E155" s="76"/>
      <c r="F155" s="25"/>
      <c r="G155" s="25"/>
      <c r="H155" s="25"/>
      <c r="I155" s="25"/>
      <c r="J155" s="47"/>
      <c r="K155" s="81"/>
    </row>
    <row r="156" spans="1:11" ht="15" customHeight="1" x14ac:dyDescent="0.3">
      <c r="A156" s="304"/>
      <c r="B156" s="306"/>
      <c r="C156" s="295"/>
      <c r="D156" s="296"/>
      <c r="E156" s="296"/>
      <c r="F156" s="296"/>
      <c r="G156" s="296"/>
      <c r="H156" s="296"/>
      <c r="I156" s="147"/>
      <c r="J156" s="86"/>
      <c r="K156" s="154"/>
    </row>
    <row r="157" spans="1:11" x14ac:dyDescent="0.3">
      <c r="A157" s="304"/>
      <c r="B157" s="306"/>
      <c r="C157" s="237" t="s">
        <v>57</v>
      </c>
      <c r="D157" s="238"/>
      <c r="E157" s="238">
        <f>SQRT(2.5^2+5^2)</f>
        <v>5.5901699437494745</v>
      </c>
      <c r="F157" s="240" t="s">
        <v>6</v>
      </c>
      <c r="G157" s="240"/>
      <c r="H157" s="99"/>
      <c r="I157" s="148"/>
      <c r="J157" s="86"/>
      <c r="K157" s="154"/>
    </row>
    <row r="158" spans="1:11" ht="24" x14ac:dyDescent="0.3">
      <c r="A158" s="304"/>
      <c r="B158" s="306"/>
      <c r="C158" s="237" t="s">
        <v>58</v>
      </c>
      <c r="D158" s="238"/>
      <c r="E158" s="238">
        <v>1.2</v>
      </c>
      <c r="F158" s="240" t="s">
        <v>6</v>
      </c>
      <c r="G158" s="240"/>
      <c r="H158" s="99"/>
      <c r="I158" s="147"/>
      <c r="J158" s="86"/>
      <c r="K158" s="154"/>
    </row>
    <row r="159" spans="1:11" x14ac:dyDescent="0.3">
      <c r="A159" s="304"/>
      <c r="B159" s="306"/>
      <c r="C159" s="237"/>
      <c r="D159" s="238"/>
      <c r="E159" s="238">
        <f>SUM(E157:E158)</f>
        <v>6.7901699437494747</v>
      </c>
      <c r="F159" s="240" t="s">
        <v>6</v>
      </c>
      <c r="G159" s="240"/>
      <c r="H159" s="99"/>
      <c r="I159" s="147"/>
      <c r="J159" s="86"/>
      <c r="K159" s="154"/>
    </row>
    <row r="160" spans="1:11" x14ac:dyDescent="0.3">
      <c r="A160" s="304"/>
      <c r="B160" s="306"/>
      <c r="C160" s="307" t="s">
        <v>155</v>
      </c>
      <c r="D160" s="299"/>
      <c r="E160" s="299"/>
      <c r="F160" s="308" t="s">
        <v>158</v>
      </c>
      <c r="G160" s="308"/>
      <c r="H160" s="308"/>
      <c r="I160" s="147"/>
      <c r="J160" s="86"/>
      <c r="K160" s="154"/>
    </row>
    <row r="161" spans="1:11" x14ac:dyDescent="0.3">
      <c r="A161" s="304"/>
      <c r="B161" s="306"/>
      <c r="C161" s="260"/>
      <c r="D161" s="261"/>
      <c r="E161" s="261"/>
      <c r="F161" s="267">
        <f>2*3.142*25*90/360</f>
        <v>39.274999999999999</v>
      </c>
      <c r="G161" s="256" t="s">
        <v>6</v>
      </c>
      <c r="H161" s="99"/>
      <c r="I161" s="147"/>
      <c r="J161" s="86"/>
      <c r="K161" s="154"/>
    </row>
    <row r="162" spans="1:11" x14ac:dyDescent="0.3">
      <c r="A162" s="304"/>
      <c r="B162" s="306"/>
      <c r="C162" s="307" t="s">
        <v>156</v>
      </c>
      <c r="D162" s="299"/>
      <c r="E162" s="299"/>
      <c r="F162" s="308" t="s">
        <v>159</v>
      </c>
      <c r="G162" s="308"/>
      <c r="H162" s="308"/>
      <c r="I162" s="309"/>
      <c r="J162" s="86"/>
      <c r="K162" s="154"/>
    </row>
    <row r="163" spans="1:11" x14ac:dyDescent="0.3">
      <c r="A163" s="304"/>
      <c r="B163" s="306"/>
      <c r="C163" s="260"/>
      <c r="D163" s="261"/>
      <c r="E163" s="261"/>
      <c r="F163" s="267">
        <f>2*3.142*30*90/360</f>
        <v>47.129999999999995</v>
      </c>
      <c r="G163" s="256" t="s">
        <v>6</v>
      </c>
      <c r="H163" s="99"/>
      <c r="I163" s="147"/>
      <c r="J163" s="86"/>
      <c r="K163" s="154"/>
    </row>
    <row r="164" spans="1:11" x14ac:dyDescent="0.3">
      <c r="A164" s="304"/>
      <c r="B164" s="306"/>
      <c r="C164" s="307" t="s">
        <v>157</v>
      </c>
      <c r="D164" s="299"/>
      <c r="E164" s="299"/>
      <c r="F164" s="256">
        <f>(F161+F163)/2</f>
        <v>43.202500000000001</v>
      </c>
      <c r="G164" s="256" t="s">
        <v>6</v>
      </c>
      <c r="H164" s="99"/>
      <c r="I164" s="147"/>
      <c r="J164" s="86"/>
      <c r="K164" s="154"/>
    </row>
    <row r="165" spans="1:11" x14ac:dyDescent="0.3">
      <c r="A165" s="304"/>
      <c r="B165" s="306"/>
      <c r="C165" s="307" t="s">
        <v>162</v>
      </c>
      <c r="D165" s="299"/>
      <c r="E165" s="299"/>
      <c r="F165" s="286" t="s">
        <v>163</v>
      </c>
      <c r="G165" s="286"/>
      <c r="H165" s="286"/>
      <c r="I165" s="99"/>
      <c r="J165" s="86"/>
      <c r="K165" s="154"/>
    </row>
    <row r="166" spans="1:11" x14ac:dyDescent="0.3">
      <c r="A166" s="304"/>
      <c r="B166" s="306"/>
      <c r="C166" s="260"/>
      <c r="D166" s="261"/>
      <c r="E166" s="261"/>
      <c r="F166" s="256">
        <f>F164+25</f>
        <v>68.202500000000001</v>
      </c>
      <c r="G166" s="256" t="s">
        <v>6</v>
      </c>
      <c r="H166" s="99"/>
      <c r="I166" s="99"/>
      <c r="J166" s="86"/>
      <c r="K166" s="154"/>
    </row>
    <row r="167" spans="1:11" x14ac:dyDescent="0.3">
      <c r="A167" s="304"/>
      <c r="B167" s="306"/>
      <c r="C167" s="260"/>
      <c r="D167" s="261"/>
      <c r="E167" s="261"/>
      <c r="F167" s="256"/>
      <c r="G167" s="256"/>
      <c r="H167" s="99"/>
      <c r="I167" s="147"/>
      <c r="J167" s="86"/>
      <c r="K167" s="154"/>
    </row>
    <row r="168" spans="1:11" x14ac:dyDescent="0.3">
      <c r="A168" s="304"/>
      <c r="B168" s="306"/>
      <c r="C168" s="334" t="s">
        <v>66</v>
      </c>
      <c r="D168" s="335"/>
      <c r="E168" s="156"/>
      <c r="F168" s="225"/>
      <c r="G168" s="118"/>
      <c r="H168" s="136"/>
      <c r="I168" s="149"/>
      <c r="J168" s="86"/>
      <c r="K168" s="154"/>
    </row>
    <row r="169" spans="1:11" ht="28.5" customHeight="1" x14ac:dyDescent="0.3">
      <c r="A169" s="304"/>
      <c r="B169" s="306"/>
      <c r="C169" s="227">
        <f>F166</f>
        <v>68.202500000000001</v>
      </c>
      <c r="D169" s="142" t="s">
        <v>19</v>
      </c>
      <c r="E169" s="46">
        <f>E159</f>
        <v>6.7901699437494747</v>
      </c>
      <c r="F169" s="45"/>
      <c r="G169" s="226" t="s">
        <v>16</v>
      </c>
      <c r="H169" s="89">
        <v>0.1</v>
      </c>
      <c r="I169" s="226" t="s">
        <v>20</v>
      </c>
      <c r="J169" s="139">
        <f>C169*E169*H169</f>
        <v>46.31065655885736</v>
      </c>
      <c r="K169" s="81" t="s">
        <v>3</v>
      </c>
    </row>
    <row r="170" spans="1:11" ht="25.5" customHeight="1" x14ac:dyDescent="0.3">
      <c r="A170" s="157" t="s">
        <v>77</v>
      </c>
      <c r="B170" s="229" t="s">
        <v>75</v>
      </c>
      <c r="C170" s="227"/>
      <c r="D170" s="142"/>
      <c r="E170" s="126"/>
      <c r="F170" s="45"/>
      <c r="G170" s="226"/>
      <c r="H170" s="89" t="s">
        <v>91</v>
      </c>
      <c r="I170" s="226"/>
      <c r="J170" s="139">
        <f>J169</f>
        <v>46.31065655885736</v>
      </c>
      <c r="K170" s="81" t="s">
        <v>3</v>
      </c>
    </row>
    <row r="171" spans="1:11" ht="21.75" customHeight="1" x14ac:dyDescent="0.3">
      <c r="A171" s="143"/>
      <c r="B171" s="143"/>
      <c r="C171" s="20" t="s">
        <v>121</v>
      </c>
      <c r="D171" s="21" t="s">
        <v>20</v>
      </c>
      <c r="E171" s="77">
        <f>J170*0.5</f>
        <v>23.15532827942868</v>
      </c>
      <c r="F171" s="21" t="s">
        <v>3</v>
      </c>
      <c r="G171" s="21"/>
      <c r="H171" s="21"/>
      <c r="I171" s="21"/>
      <c r="J171" s="158"/>
      <c r="K171" s="83"/>
    </row>
    <row r="172" spans="1:11" ht="64.5" customHeight="1" x14ac:dyDescent="0.3">
      <c r="A172" s="157" t="s">
        <v>78</v>
      </c>
      <c r="B172" s="229" t="s">
        <v>76</v>
      </c>
      <c r="C172" s="50"/>
      <c r="D172" s="25"/>
      <c r="E172" s="76"/>
      <c r="F172" s="25"/>
      <c r="G172" s="25"/>
      <c r="H172" s="25"/>
      <c r="I172" s="25"/>
      <c r="J172" s="47"/>
      <c r="K172" s="81"/>
    </row>
    <row r="173" spans="1:11" ht="18" customHeight="1" x14ac:dyDescent="0.3">
      <c r="A173" s="143"/>
      <c r="B173" s="143"/>
      <c r="C173" s="332" t="s">
        <v>79</v>
      </c>
      <c r="D173" s="333"/>
      <c r="E173" s="333"/>
      <c r="F173" s="333"/>
      <c r="G173" s="21"/>
      <c r="H173" s="159">
        <f>E171</f>
        <v>23.15532827942868</v>
      </c>
      <c r="I173" s="21" t="s">
        <v>3</v>
      </c>
      <c r="J173" s="158"/>
      <c r="K173" s="83"/>
    </row>
    <row r="174" spans="1:11" x14ac:dyDescent="0.3">
      <c r="A174" s="303" t="s">
        <v>180</v>
      </c>
      <c r="B174" s="305" t="s">
        <v>124</v>
      </c>
      <c r="C174" s="50"/>
      <c r="D174" s="25"/>
      <c r="E174" s="76"/>
      <c r="F174" s="25"/>
      <c r="G174" s="25"/>
      <c r="H174" s="25"/>
      <c r="I174" s="25"/>
      <c r="J174" s="47"/>
      <c r="K174" s="81"/>
    </row>
    <row r="175" spans="1:11" x14ac:dyDescent="0.3">
      <c r="A175" s="304"/>
      <c r="B175" s="306"/>
      <c r="C175" s="260" t="s">
        <v>57</v>
      </c>
      <c r="D175" s="261"/>
      <c r="E175" s="261">
        <f>SQRT(2.5^2+5^2)</f>
        <v>5.5901699437494745</v>
      </c>
      <c r="F175" s="256" t="s">
        <v>6</v>
      </c>
      <c r="G175" s="256"/>
      <c r="H175" s="99"/>
      <c r="I175" s="148"/>
      <c r="J175" s="47"/>
      <c r="K175" s="81"/>
    </row>
    <row r="176" spans="1:11" ht="24" x14ac:dyDescent="0.3">
      <c r="A176" s="304"/>
      <c r="B176" s="306"/>
      <c r="C176" s="260" t="s">
        <v>58</v>
      </c>
      <c r="D176" s="261"/>
      <c r="E176" s="261">
        <v>1.2</v>
      </c>
      <c r="F176" s="256" t="s">
        <v>6</v>
      </c>
      <c r="G176" s="256"/>
      <c r="H176" s="99"/>
      <c r="I176" s="147"/>
      <c r="J176" s="47"/>
      <c r="K176" s="81"/>
    </row>
    <row r="177" spans="1:11" x14ac:dyDescent="0.3">
      <c r="A177" s="304"/>
      <c r="B177" s="306"/>
      <c r="C177" s="260"/>
      <c r="D177" s="261"/>
      <c r="E177" s="261"/>
      <c r="F177" s="256"/>
      <c r="G177" s="256"/>
      <c r="H177" s="99"/>
      <c r="I177" s="147"/>
      <c r="J177" s="47"/>
      <c r="K177" s="81"/>
    </row>
    <row r="178" spans="1:11" x14ac:dyDescent="0.3">
      <c r="A178" s="304"/>
      <c r="B178" s="306"/>
      <c r="C178" s="307" t="s">
        <v>155</v>
      </c>
      <c r="D178" s="299"/>
      <c r="E178" s="299"/>
      <c r="F178" s="308" t="s">
        <v>158</v>
      </c>
      <c r="G178" s="308"/>
      <c r="H178" s="308"/>
      <c r="I178" s="147"/>
      <c r="J178" s="47"/>
      <c r="K178" s="81"/>
    </row>
    <row r="179" spans="1:11" x14ac:dyDescent="0.3">
      <c r="A179" s="304"/>
      <c r="B179" s="306"/>
      <c r="C179" s="260"/>
      <c r="D179" s="261"/>
      <c r="E179" s="261"/>
      <c r="F179" s="267">
        <f>2*3.142*25*90/360</f>
        <v>39.274999999999999</v>
      </c>
      <c r="G179" s="256" t="s">
        <v>6</v>
      </c>
      <c r="H179" s="99"/>
      <c r="I179" s="147"/>
      <c r="J179" s="47"/>
      <c r="K179" s="81"/>
    </row>
    <row r="180" spans="1:11" x14ac:dyDescent="0.3">
      <c r="A180" s="304"/>
      <c r="B180" s="306"/>
      <c r="C180" s="307" t="s">
        <v>156</v>
      </c>
      <c r="D180" s="299"/>
      <c r="E180" s="299"/>
      <c r="F180" s="308" t="s">
        <v>174</v>
      </c>
      <c r="G180" s="308"/>
      <c r="H180" s="308"/>
      <c r="I180" s="309"/>
      <c r="J180" s="47"/>
      <c r="K180" s="81"/>
    </row>
    <row r="181" spans="1:11" x14ac:dyDescent="0.3">
      <c r="A181" s="304"/>
      <c r="B181" s="306"/>
      <c r="C181" s="260"/>
      <c r="D181" s="261"/>
      <c r="E181" s="261"/>
      <c r="F181" s="267">
        <f>2*3.142*32.35*90/360</f>
        <v>50.821849999999998</v>
      </c>
      <c r="G181" s="256" t="s">
        <v>6</v>
      </c>
      <c r="H181" s="99"/>
      <c r="I181" s="147"/>
      <c r="J181" s="47"/>
      <c r="K181" s="81"/>
    </row>
    <row r="182" spans="1:11" x14ac:dyDescent="0.3">
      <c r="A182" s="304"/>
      <c r="B182" s="306"/>
      <c r="C182" s="307" t="s">
        <v>157</v>
      </c>
      <c r="D182" s="299"/>
      <c r="E182" s="299"/>
      <c r="F182" s="256">
        <f>(F179+F181)/2</f>
        <v>45.048424999999995</v>
      </c>
      <c r="G182" s="256" t="s">
        <v>6</v>
      </c>
      <c r="H182" s="99"/>
      <c r="I182" s="147"/>
      <c r="J182" s="47"/>
      <c r="K182" s="81"/>
    </row>
    <row r="183" spans="1:11" x14ac:dyDescent="0.3">
      <c r="A183" s="304"/>
      <c r="B183" s="306"/>
      <c r="C183" s="307" t="s">
        <v>162</v>
      </c>
      <c r="D183" s="299"/>
      <c r="E183" s="299"/>
      <c r="F183" s="286" t="s">
        <v>175</v>
      </c>
      <c r="G183" s="286"/>
      <c r="H183" s="286"/>
      <c r="I183" s="99"/>
      <c r="J183" s="47"/>
      <c r="K183" s="81"/>
    </row>
    <row r="184" spans="1:11" x14ac:dyDescent="0.3">
      <c r="A184" s="304"/>
      <c r="B184" s="306"/>
      <c r="C184" s="260"/>
      <c r="D184" s="261"/>
      <c r="E184" s="261"/>
      <c r="F184" s="256">
        <f>F182+25</f>
        <v>70.048424999999995</v>
      </c>
      <c r="G184" s="256" t="s">
        <v>6</v>
      </c>
      <c r="H184" s="99"/>
      <c r="I184" s="99"/>
      <c r="J184" s="47"/>
      <c r="K184" s="81"/>
    </row>
    <row r="185" spans="1:11" x14ac:dyDescent="0.3">
      <c r="A185" s="304"/>
      <c r="B185" s="306"/>
      <c r="C185" s="260"/>
      <c r="D185" s="261"/>
      <c r="E185" s="261"/>
      <c r="F185" s="256"/>
      <c r="G185" s="256"/>
      <c r="H185" s="99"/>
      <c r="I185" s="256"/>
      <c r="J185" s="47"/>
      <c r="K185" s="81"/>
    </row>
    <row r="186" spans="1:11" ht="24" x14ac:dyDescent="0.3">
      <c r="A186" s="304"/>
      <c r="B186" s="306"/>
      <c r="C186" s="50" t="s">
        <v>122</v>
      </c>
      <c r="D186" s="256"/>
      <c r="E186" s="262"/>
      <c r="F186" s="256"/>
      <c r="G186" s="256"/>
      <c r="H186" s="256"/>
      <c r="I186" s="256"/>
      <c r="J186" s="47"/>
      <c r="K186" s="81"/>
    </row>
    <row r="187" spans="1:11" x14ac:dyDescent="0.3">
      <c r="A187" s="304"/>
      <c r="B187" s="306"/>
      <c r="C187" s="295" t="s">
        <v>123</v>
      </c>
      <c r="D187" s="296"/>
      <c r="E187" s="296"/>
      <c r="F187" s="296"/>
      <c r="G187" s="296"/>
      <c r="H187" s="296"/>
      <c r="I187" s="296"/>
      <c r="J187" s="47"/>
      <c r="K187" s="81"/>
    </row>
    <row r="188" spans="1:11" x14ac:dyDescent="0.3">
      <c r="A188" s="304"/>
      <c r="B188" s="306"/>
      <c r="C188" s="50"/>
      <c r="D188" s="259"/>
      <c r="E188" s="262"/>
      <c r="F188" s="259"/>
      <c r="G188" s="256" t="s">
        <v>20</v>
      </c>
      <c r="H188" s="261">
        <v>10</v>
      </c>
      <c r="I188" s="256" t="s">
        <v>6</v>
      </c>
      <c r="J188" s="47"/>
      <c r="K188" s="81"/>
    </row>
    <row r="189" spans="1:11" x14ac:dyDescent="0.3">
      <c r="A189" s="304"/>
      <c r="B189" s="306"/>
      <c r="C189" s="50"/>
      <c r="D189" s="259"/>
      <c r="E189" s="262"/>
      <c r="F189" s="259"/>
      <c r="G189" s="256"/>
      <c r="H189" s="261"/>
      <c r="I189" s="256"/>
      <c r="J189" s="47"/>
      <c r="K189" s="81"/>
    </row>
    <row r="190" spans="1:11" x14ac:dyDescent="0.3">
      <c r="A190" s="304"/>
      <c r="B190" s="306"/>
      <c r="C190" s="50" t="s">
        <v>44</v>
      </c>
      <c r="D190" s="259"/>
      <c r="E190" s="262">
        <f>F184</f>
        <v>70.048424999999995</v>
      </c>
      <c r="F190" s="259"/>
      <c r="G190" s="256" t="s">
        <v>19</v>
      </c>
      <c r="H190" s="261">
        <f>H188</f>
        <v>10</v>
      </c>
      <c r="I190" s="262" t="s">
        <v>20</v>
      </c>
      <c r="J190" s="47">
        <f>E190*H190</f>
        <v>700.48424999999997</v>
      </c>
      <c r="K190" s="81" t="s">
        <v>43</v>
      </c>
    </row>
    <row r="191" spans="1:11" x14ac:dyDescent="0.3">
      <c r="A191" s="304"/>
      <c r="B191" s="306"/>
      <c r="C191" s="50"/>
      <c r="D191" s="259"/>
      <c r="E191" s="262"/>
      <c r="F191" s="259"/>
      <c r="G191" s="256"/>
      <c r="H191" s="261"/>
      <c r="I191" s="262"/>
      <c r="J191" s="47"/>
      <c r="K191" s="81"/>
    </row>
    <row r="192" spans="1:11" x14ac:dyDescent="0.3">
      <c r="A192" s="304"/>
      <c r="B192" s="306"/>
      <c r="C192" s="50" t="s">
        <v>82</v>
      </c>
      <c r="D192" s="256"/>
      <c r="E192" s="262"/>
      <c r="F192" s="256"/>
      <c r="G192" s="256"/>
      <c r="H192" s="256"/>
      <c r="I192" s="256"/>
      <c r="J192" s="47"/>
      <c r="K192" s="81"/>
    </row>
    <row r="193" spans="1:11" x14ac:dyDescent="0.3">
      <c r="A193" s="304"/>
      <c r="B193" s="306"/>
      <c r="C193" s="50"/>
      <c r="D193" s="256"/>
      <c r="E193" s="262"/>
      <c r="F193" s="256"/>
      <c r="G193" s="256"/>
      <c r="H193" s="256"/>
      <c r="I193" s="256"/>
      <c r="J193" s="47"/>
      <c r="K193" s="81"/>
    </row>
    <row r="194" spans="1:11" x14ac:dyDescent="0.3">
      <c r="A194" s="304"/>
      <c r="B194" s="306"/>
      <c r="C194" s="50" t="s">
        <v>67</v>
      </c>
      <c r="D194" s="256"/>
      <c r="E194" s="262">
        <f>E190</f>
        <v>70.048424999999995</v>
      </c>
      <c r="F194" s="256"/>
      <c r="G194" s="256"/>
      <c r="H194" s="256"/>
      <c r="I194" s="256"/>
      <c r="J194" s="47"/>
      <c r="K194" s="81"/>
    </row>
    <row r="195" spans="1:11" x14ac:dyDescent="0.3">
      <c r="A195" s="304"/>
      <c r="B195" s="306"/>
      <c r="C195" s="50" t="s">
        <v>83</v>
      </c>
      <c r="D195" s="256"/>
      <c r="E195" s="262">
        <v>4</v>
      </c>
      <c r="F195" s="256" t="s">
        <v>6</v>
      </c>
      <c r="G195" s="256"/>
      <c r="H195" s="256"/>
      <c r="I195" s="256"/>
      <c r="J195" s="47"/>
      <c r="K195" s="81"/>
    </row>
    <row r="196" spans="1:11" x14ac:dyDescent="0.3">
      <c r="A196" s="304"/>
      <c r="B196" s="306"/>
      <c r="C196" s="295" t="s">
        <v>84</v>
      </c>
      <c r="D196" s="296"/>
      <c r="E196" s="296"/>
      <c r="F196" s="256">
        <f>E194/E195</f>
        <v>17.512106249999999</v>
      </c>
      <c r="G196" s="256"/>
      <c r="H196" s="147">
        <v>18</v>
      </c>
      <c r="I196" s="256" t="s">
        <v>18</v>
      </c>
      <c r="J196" s="47"/>
      <c r="K196" s="81"/>
    </row>
    <row r="197" spans="1:11" x14ac:dyDescent="0.3">
      <c r="A197" s="304"/>
      <c r="B197" s="306"/>
      <c r="C197" s="50"/>
      <c r="D197" s="256"/>
      <c r="E197" s="262"/>
      <c r="F197" s="256"/>
      <c r="G197" s="256"/>
      <c r="H197" s="256"/>
      <c r="I197" s="256"/>
      <c r="J197" s="47"/>
      <c r="K197" s="81"/>
    </row>
    <row r="198" spans="1:11" x14ac:dyDescent="0.3">
      <c r="A198" s="304"/>
      <c r="B198" s="306"/>
      <c r="C198" s="50" t="s">
        <v>44</v>
      </c>
      <c r="D198" s="256"/>
      <c r="E198" s="228"/>
      <c r="F198" s="256"/>
      <c r="G198" s="256"/>
      <c r="H198" s="261"/>
      <c r="I198" s="256"/>
      <c r="J198" s="47"/>
      <c r="K198" s="81"/>
    </row>
    <row r="199" spans="1:11" x14ac:dyDescent="0.3">
      <c r="A199" s="304"/>
      <c r="B199" s="306"/>
      <c r="C199" s="50">
        <f>H196</f>
        <v>18</v>
      </c>
      <c r="D199" s="256" t="s">
        <v>16</v>
      </c>
      <c r="E199" s="262">
        <f>H190</f>
        <v>10</v>
      </c>
      <c r="F199" s="256"/>
      <c r="G199" s="256" t="s">
        <v>16</v>
      </c>
      <c r="H199" s="261">
        <v>1</v>
      </c>
      <c r="I199" s="256" t="s">
        <v>20</v>
      </c>
      <c r="J199" s="47">
        <f>C199*E199*H199</f>
        <v>180</v>
      </c>
      <c r="K199" s="81" t="s">
        <v>43</v>
      </c>
    </row>
    <row r="200" spans="1:11" x14ac:dyDescent="0.3">
      <c r="A200" s="304"/>
      <c r="B200" s="306"/>
      <c r="C200" s="50"/>
      <c r="D200" s="256"/>
      <c r="E200" s="262"/>
      <c r="F200" s="256"/>
      <c r="G200" s="256"/>
      <c r="H200" s="261"/>
      <c r="I200" s="256"/>
      <c r="J200" s="47"/>
      <c r="K200" s="81"/>
    </row>
    <row r="201" spans="1:11" x14ac:dyDescent="0.3">
      <c r="A201" s="304"/>
      <c r="B201" s="306"/>
      <c r="C201" s="50"/>
      <c r="D201" s="259"/>
      <c r="E201" s="262"/>
      <c r="F201" s="259"/>
      <c r="G201" s="256"/>
      <c r="H201" s="148" t="s">
        <v>91</v>
      </c>
      <c r="I201" s="233"/>
      <c r="J201" s="232">
        <f>J190+J199</f>
        <v>880.48424999999997</v>
      </c>
      <c r="K201" s="216" t="s">
        <v>43</v>
      </c>
    </row>
    <row r="202" spans="1:11" ht="76.5" customHeight="1" x14ac:dyDescent="0.3">
      <c r="A202" s="157" t="s">
        <v>80</v>
      </c>
      <c r="B202" s="273" t="s">
        <v>173</v>
      </c>
      <c r="C202" s="20"/>
      <c r="D202" s="21"/>
      <c r="E202" s="188"/>
      <c r="F202" s="21"/>
      <c r="G202" s="21"/>
      <c r="H202" s="21"/>
      <c r="I202" s="21"/>
      <c r="J202" s="158"/>
      <c r="K202" s="83"/>
    </row>
    <row r="203" spans="1:11" x14ac:dyDescent="0.3">
      <c r="A203" s="303" t="s">
        <v>148</v>
      </c>
      <c r="B203" s="297" t="s">
        <v>85</v>
      </c>
      <c r="C203" s="50"/>
      <c r="D203" s="25"/>
      <c r="E203" s="76"/>
      <c r="F203" s="25"/>
      <c r="G203" s="25"/>
      <c r="H203" s="25"/>
      <c r="I203" s="25"/>
      <c r="J203" s="160"/>
      <c r="K203" s="81"/>
    </row>
    <row r="204" spans="1:11" x14ac:dyDescent="0.3">
      <c r="A204" s="304"/>
      <c r="B204" s="298"/>
      <c r="C204" s="50"/>
      <c r="D204" s="25"/>
      <c r="E204" s="76"/>
      <c r="F204" s="25"/>
      <c r="G204" s="25"/>
      <c r="H204" s="25"/>
      <c r="I204" s="25"/>
      <c r="J204" s="160"/>
      <c r="K204" s="81"/>
    </row>
    <row r="205" spans="1:11" x14ac:dyDescent="0.3">
      <c r="A205" s="304"/>
      <c r="B205" s="298"/>
      <c r="C205" s="50"/>
      <c r="D205" s="25"/>
      <c r="E205" s="76"/>
      <c r="F205" s="25"/>
      <c r="G205" s="25"/>
      <c r="H205" s="25"/>
      <c r="I205" s="25"/>
      <c r="J205" s="160"/>
      <c r="K205" s="81"/>
    </row>
    <row r="206" spans="1:11" x14ac:dyDescent="0.3">
      <c r="A206" s="304"/>
      <c r="B206" s="298"/>
      <c r="C206" s="50"/>
      <c r="D206" s="25"/>
      <c r="E206" s="76"/>
      <c r="F206" s="25"/>
      <c r="G206" s="25"/>
      <c r="H206" s="25"/>
      <c r="I206" s="25"/>
      <c r="J206" s="160"/>
      <c r="K206" s="81"/>
    </row>
    <row r="207" spans="1:11" x14ac:dyDescent="0.3">
      <c r="A207" s="304"/>
      <c r="B207" s="298"/>
      <c r="C207" s="50"/>
      <c r="D207" s="25"/>
      <c r="E207" s="76"/>
      <c r="F207" s="25"/>
      <c r="G207" s="25"/>
      <c r="H207" s="25"/>
      <c r="I207" s="25"/>
      <c r="J207" s="160"/>
      <c r="K207" s="81"/>
    </row>
    <row r="208" spans="1:11" x14ac:dyDescent="0.3">
      <c r="A208" s="304"/>
      <c r="B208" s="298"/>
      <c r="C208" s="50"/>
      <c r="D208" s="25"/>
      <c r="E208" s="76"/>
      <c r="F208" s="25"/>
      <c r="G208" s="25"/>
      <c r="H208" s="25"/>
      <c r="I208" s="25"/>
      <c r="J208" s="160"/>
      <c r="K208" s="81"/>
    </row>
    <row r="209" spans="1:12" ht="166.5" customHeight="1" x14ac:dyDescent="0.3">
      <c r="A209" s="304"/>
      <c r="B209" s="298"/>
      <c r="C209" s="50"/>
      <c r="D209" s="25"/>
      <c r="E209" s="76"/>
      <c r="F209" s="25"/>
      <c r="G209" s="25"/>
      <c r="H209" s="25"/>
      <c r="I209" s="25"/>
      <c r="J209" s="160"/>
      <c r="K209" s="81"/>
    </row>
    <row r="210" spans="1:12" ht="19.5" customHeight="1" x14ac:dyDescent="0.3">
      <c r="A210" s="162"/>
      <c r="B210" s="163"/>
      <c r="C210" s="50"/>
      <c r="D210" s="25"/>
      <c r="E210" s="299" t="s">
        <v>88</v>
      </c>
      <c r="F210" s="299"/>
      <c r="G210" s="299"/>
      <c r="H210" s="299"/>
      <c r="I210" s="299"/>
      <c r="J210" s="160">
        <v>300</v>
      </c>
      <c r="K210" s="81" t="s">
        <v>3</v>
      </c>
    </row>
    <row r="211" spans="1:12" x14ac:dyDescent="0.3">
      <c r="A211" s="137"/>
      <c r="B211" s="137"/>
      <c r="C211" s="50"/>
      <c r="D211" s="25"/>
      <c r="E211" s="76"/>
      <c r="F211" s="25"/>
      <c r="G211" s="25"/>
      <c r="H211" s="25"/>
      <c r="I211" s="25"/>
      <c r="J211" s="160"/>
      <c r="K211" s="81"/>
    </row>
    <row r="212" spans="1:12" x14ac:dyDescent="0.3">
      <c r="A212" s="137"/>
      <c r="B212" s="137"/>
      <c r="C212" s="20"/>
      <c r="D212" s="21"/>
      <c r="E212" s="77"/>
      <c r="F212" s="21"/>
      <c r="G212" s="21"/>
      <c r="H212" s="21"/>
      <c r="I212" s="21"/>
      <c r="J212" s="161"/>
      <c r="K212" s="83"/>
    </row>
    <row r="213" spans="1:12" x14ac:dyDescent="0.3">
      <c r="A213" s="231">
        <v>12</v>
      </c>
      <c r="B213" s="300" t="s">
        <v>132</v>
      </c>
      <c r="C213" s="230"/>
      <c r="D213" s="29"/>
      <c r="E213" s="29"/>
      <c r="F213" s="181"/>
      <c r="G213" s="181"/>
      <c r="H213" s="181"/>
      <c r="I213" s="181"/>
      <c r="J213" s="173"/>
      <c r="K213" s="26"/>
      <c r="L213" s="137"/>
    </row>
    <row r="214" spans="1:12" x14ac:dyDescent="0.3">
      <c r="A214" s="231" t="s">
        <v>131</v>
      </c>
      <c r="B214" s="301"/>
      <c r="C214" s="230"/>
      <c r="D214" s="29"/>
      <c r="E214" s="29"/>
      <c r="F214" s="181"/>
      <c r="G214" s="181"/>
      <c r="H214" s="181"/>
      <c r="I214" s="181"/>
      <c r="J214" s="173"/>
      <c r="K214" s="26"/>
      <c r="L214" s="137"/>
    </row>
    <row r="215" spans="1:12" x14ac:dyDescent="0.3">
      <c r="A215" s="172"/>
      <c r="B215" s="301"/>
      <c r="C215" s="230"/>
      <c r="D215" s="29"/>
      <c r="E215" s="29"/>
      <c r="F215" s="181"/>
      <c r="G215" s="181"/>
      <c r="H215" s="181"/>
      <c r="I215" s="181"/>
      <c r="J215" s="173"/>
      <c r="K215" s="26"/>
      <c r="L215" s="137"/>
    </row>
    <row r="216" spans="1:12" ht="72.75" customHeight="1" x14ac:dyDescent="0.3">
      <c r="A216" s="172"/>
      <c r="B216" s="302"/>
      <c r="C216" s="230"/>
      <c r="D216" s="29"/>
      <c r="E216" s="29"/>
      <c r="F216" s="181"/>
      <c r="G216" s="181"/>
      <c r="H216" s="181"/>
      <c r="I216" s="181"/>
      <c r="J216" s="173">
        <v>4000</v>
      </c>
      <c r="K216" s="26" t="s">
        <v>3</v>
      </c>
      <c r="L216" s="137"/>
    </row>
    <row r="217" spans="1:12" ht="132" x14ac:dyDescent="0.3">
      <c r="A217" s="289" t="s">
        <v>184</v>
      </c>
      <c r="B217" s="176" t="s">
        <v>130</v>
      </c>
      <c r="C217" s="205"/>
      <c r="D217" s="29"/>
      <c r="E217" s="29"/>
      <c r="F217" s="181"/>
      <c r="G217" s="181"/>
      <c r="H217" s="181"/>
      <c r="I217" s="181"/>
      <c r="J217" s="173"/>
      <c r="K217" s="26"/>
      <c r="L217" s="137"/>
    </row>
    <row r="218" spans="1:12" x14ac:dyDescent="0.3">
      <c r="A218" s="290"/>
      <c r="B218" s="23"/>
      <c r="C218" s="205"/>
      <c r="D218" s="29"/>
      <c r="E218" s="29"/>
      <c r="F218" s="181"/>
      <c r="G218" s="181"/>
      <c r="H218" s="181"/>
      <c r="I218" s="181"/>
      <c r="J218" s="173"/>
      <c r="K218" s="26"/>
      <c r="L218" s="137"/>
    </row>
    <row r="219" spans="1:12" ht="24" x14ac:dyDescent="0.3">
      <c r="A219" s="101" t="s">
        <v>105</v>
      </c>
      <c r="B219" s="101" t="s">
        <v>106</v>
      </c>
      <c r="C219" s="207">
        <v>64.27</v>
      </c>
      <c r="D219" s="208"/>
      <c r="E219" s="208">
        <v>0.5</v>
      </c>
      <c r="F219" s="208">
        <v>0.2</v>
      </c>
      <c r="G219" s="208"/>
      <c r="H219" s="208">
        <v>0.15</v>
      </c>
      <c r="I219" s="201" t="s">
        <v>20</v>
      </c>
      <c r="J219" s="209">
        <f>C219*E219*F219*H219</f>
        <v>0.96404999999999985</v>
      </c>
      <c r="K219" s="208" t="s">
        <v>3</v>
      </c>
      <c r="L219" s="137"/>
    </row>
    <row r="220" spans="1:12" x14ac:dyDescent="0.3">
      <c r="A220" s="26"/>
      <c r="B220" s="27"/>
      <c r="C220" s="28"/>
      <c r="D220" s="29"/>
      <c r="E220" s="29"/>
      <c r="F220" s="177"/>
      <c r="G220" s="177"/>
      <c r="H220" s="177"/>
      <c r="I220" s="177"/>
      <c r="J220" s="29"/>
      <c r="K220" s="26"/>
    </row>
    <row r="221" spans="1:12" x14ac:dyDescent="0.3">
      <c r="A221" s="26"/>
      <c r="B221" s="27"/>
      <c r="C221" s="28"/>
      <c r="D221" s="29"/>
      <c r="E221" s="29"/>
      <c r="F221" s="177"/>
      <c r="G221" s="177"/>
      <c r="H221" s="177"/>
      <c r="I221" s="177"/>
      <c r="J221" s="29"/>
      <c r="K221" s="26"/>
    </row>
    <row r="222" spans="1:12" x14ac:dyDescent="0.3">
      <c r="A222" s="26"/>
      <c r="B222" s="27"/>
      <c r="C222" s="28"/>
      <c r="D222" s="29"/>
      <c r="E222" s="29"/>
      <c r="F222" s="177"/>
      <c r="G222" s="177"/>
      <c r="H222" s="177"/>
      <c r="I222" s="177"/>
      <c r="J222" s="29"/>
      <c r="K222" s="26"/>
    </row>
    <row r="223" spans="1:12" x14ac:dyDescent="0.3">
      <c r="A223" s="26"/>
      <c r="B223" s="27"/>
      <c r="C223" s="28"/>
      <c r="D223" s="29"/>
      <c r="E223" s="29"/>
      <c r="F223" s="177"/>
      <c r="G223" s="177"/>
      <c r="H223" s="177"/>
      <c r="I223" s="177"/>
      <c r="J223" s="29"/>
      <c r="K223" s="26"/>
    </row>
    <row r="224" spans="1:12" x14ac:dyDescent="0.3">
      <c r="A224" s="26"/>
      <c r="B224" s="27"/>
      <c r="C224" s="28"/>
      <c r="D224" s="29"/>
      <c r="E224" s="29"/>
      <c r="F224" s="177"/>
      <c r="G224" s="177"/>
      <c r="H224" s="177"/>
      <c r="I224" s="177"/>
      <c r="J224" s="29"/>
      <c r="K224" s="26"/>
    </row>
    <row r="225" spans="1:11" x14ac:dyDescent="0.3">
      <c r="A225" s="26"/>
      <c r="B225" s="27"/>
      <c r="C225" s="28"/>
      <c r="D225" s="29"/>
      <c r="E225" s="29"/>
      <c r="F225" s="177"/>
      <c r="G225" s="177"/>
      <c r="H225" s="177"/>
      <c r="I225" s="177"/>
      <c r="J225" s="29"/>
      <c r="K225" s="26"/>
    </row>
    <row r="226" spans="1:11" x14ac:dyDescent="0.3">
      <c r="A226" s="26"/>
      <c r="B226" s="27"/>
      <c r="C226" s="28"/>
      <c r="D226" s="29"/>
      <c r="E226" s="29"/>
      <c r="F226" s="177"/>
      <c r="G226" s="177"/>
      <c r="H226" s="177"/>
      <c r="I226" s="177"/>
      <c r="J226" s="29"/>
      <c r="K226" s="26"/>
    </row>
    <row r="227" spans="1:11" x14ac:dyDescent="0.3">
      <c r="A227" s="26"/>
      <c r="B227" s="27"/>
      <c r="C227" s="28"/>
      <c r="D227" s="29"/>
      <c r="E227" s="29"/>
      <c r="F227" s="177"/>
      <c r="G227" s="177"/>
      <c r="H227" s="177"/>
      <c r="I227" s="177"/>
      <c r="J227" s="29"/>
      <c r="K227" s="26"/>
    </row>
    <row r="228" spans="1:11" x14ac:dyDescent="0.3">
      <c r="A228" s="26"/>
      <c r="B228" s="27"/>
      <c r="C228" s="28"/>
      <c r="D228" s="29"/>
      <c r="E228" s="29"/>
      <c r="F228" s="177"/>
      <c r="G228" s="177"/>
      <c r="H228" s="177"/>
      <c r="I228" s="177"/>
      <c r="J228" s="29"/>
      <c r="K228" s="26"/>
    </row>
    <row r="229" spans="1:11" x14ac:dyDescent="0.3">
      <c r="A229" s="26"/>
      <c r="B229" s="27"/>
      <c r="C229" s="28"/>
      <c r="D229" s="29"/>
      <c r="E229" s="29"/>
      <c r="F229" s="177"/>
      <c r="G229" s="177"/>
      <c r="H229" s="177"/>
      <c r="I229" s="177"/>
      <c r="J229" s="29"/>
      <c r="K229" s="26"/>
    </row>
    <row r="230" spans="1:11" x14ac:dyDescent="0.3">
      <c r="A230" s="26"/>
      <c r="B230" s="27"/>
      <c r="C230" s="28"/>
      <c r="D230" s="29"/>
      <c r="E230" s="29"/>
      <c r="F230" s="177"/>
      <c r="G230" s="177"/>
      <c r="H230" s="177"/>
      <c r="I230" s="177"/>
      <c r="J230" s="29"/>
      <c r="K230" s="26"/>
    </row>
    <row r="231" spans="1:11" x14ac:dyDescent="0.3">
      <c r="A231" s="26"/>
      <c r="B231" s="27"/>
      <c r="C231" s="28"/>
      <c r="D231" s="29"/>
      <c r="E231" s="29"/>
      <c r="F231" s="177"/>
      <c r="G231" s="177"/>
      <c r="H231" s="177"/>
      <c r="I231" s="177"/>
      <c r="J231" s="29"/>
      <c r="K231" s="26"/>
    </row>
    <row r="232" spans="1:11" x14ac:dyDescent="0.3">
      <c r="A232" s="26"/>
      <c r="B232" s="27"/>
      <c r="C232" s="28"/>
      <c r="D232" s="29"/>
      <c r="E232" s="29"/>
      <c r="F232" s="177"/>
      <c r="G232" s="177"/>
      <c r="H232" s="177"/>
      <c r="I232" s="177"/>
      <c r="J232" s="29"/>
      <c r="K232" s="26"/>
    </row>
    <row r="233" spans="1:11" x14ac:dyDescent="0.3">
      <c r="A233" s="26"/>
      <c r="B233" s="27"/>
      <c r="C233" s="28"/>
      <c r="D233" s="29"/>
      <c r="E233" s="29"/>
      <c r="F233" s="177"/>
      <c r="G233" s="177"/>
      <c r="H233" s="177"/>
      <c r="I233" s="177"/>
      <c r="J233" s="29"/>
      <c r="K233" s="26"/>
    </row>
    <row r="234" spans="1:11" x14ac:dyDescent="0.3">
      <c r="A234" s="26"/>
      <c r="B234" s="27"/>
      <c r="C234" s="28"/>
      <c r="D234" s="29"/>
      <c r="E234" s="29"/>
      <c r="F234" s="177"/>
      <c r="G234" s="177"/>
      <c r="H234" s="177"/>
      <c r="I234" s="177"/>
      <c r="J234" s="29"/>
      <c r="K234" s="26"/>
    </row>
    <row r="235" spans="1:11" x14ac:dyDescent="0.3">
      <c r="A235" s="26"/>
      <c r="B235" s="27"/>
      <c r="C235" s="28"/>
      <c r="D235" s="29"/>
      <c r="E235" s="29"/>
      <c r="F235" s="177"/>
      <c r="G235" s="177"/>
      <c r="H235" s="177"/>
      <c r="I235" s="177"/>
      <c r="J235" s="29"/>
      <c r="K235" s="26"/>
    </row>
    <row r="236" spans="1:11" x14ac:dyDescent="0.3">
      <c r="A236" s="26"/>
      <c r="B236" s="27"/>
      <c r="C236" s="28"/>
      <c r="D236" s="29"/>
      <c r="E236" s="29"/>
      <c r="F236" s="177"/>
      <c r="G236" s="177"/>
      <c r="H236" s="177"/>
      <c r="I236" s="177"/>
      <c r="J236" s="29"/>
      <c r="K236" s="26"/>
    </row>
    <row r="237" spans="1:11" x14ac:dyDescent="0.3">
      <c r="A237" s="26"/>
      <c r="B237" s="27"/>
      <c r="C237" s="28"/>
      <c r="D237" s="29"/>
      <c r="E237" s="29"/>
      <c r="F237" s="177"/>
      <c r="G237" s="177"/>
      <c r="H237" s="177"/>
      <c r="I237" s="177"/>
      <c r="J237" s="29"/>
      <c r="K237" s="26"/>
    </row>
    <row r="238" spans="1:11" x14ac:dyDescent="0.3">
      <c r="A238" s="26"/>
      <c r="B238" s="27"/>
      <c r="C238" s="28"/>
      <c r="D238" s="29"/>
      <c r="E238" s="29"/>
      <c r="F238" s="177"/>
      <c r="G238" s="177"/>
      <c r="H238" s="177"/>
      <c r="I238" s="177"/>
      <c r="J238" s="29"/>
      <c r="K238" s="26"/>
    </row>
    <row r="239" spans="1:11" x14ac:dyDescent="0.3">
      <c r="A239" s="26"/>
      <c r="B239" s="27"/>
      <c r="C239" s="28"/>
      <c r="D239" s="29"/>
      <c r="E239" s="29"/>
      <c r="F239" s="177"/>
      <c r="G239" s="177"/>
      <c r="H239" s="177"/>
      <c r="I239" s="177"/>
      <c r="J239" s="29"/>
      <c r="K239" s="26"/>
    </row>
    <row r="240" spans="1:11" x14ac:dyDescent="0.3">
      <c r="A240" s="26"/>
      <c r="B240" s="27"/>
      <c r="C240" s="28"/>
      <c r="D240" s="29"/>
      <c r="E240" s="29"/>
      <c r="F240" s="177"/>
      <c r="G240" s="177"/>
      <c r="H240" s="177"/>
      <c r="I240" s="177"/>
      <c r="J240" s="29"/>
      <c r="K240" s="26"/>
    </row>
    <row r="241" spans="1:11" x14ac:dyDescent="0.3">
      <c r="A241" s="26"/>
      <c r="B241" s="27"/>
      <c r="C241" s="28"/>
      <c r="D241" s="29"/>
      <c r="E241" s="29"/>
      <c r="F241" s="177"/>
      <c r="G241" s="177"/>
      <c r="H241" s="177"/>
      <c r="I241" s="177"/>
      <c r="J241" s="29"/>
      <c r="K241" s="26"/>
    </row>
    <row r="242" spans="1:11" x14ac:dyDescent="0.3">
      <c r="A242" s="26"/>
      <c r="B242" s="27"/>
      <c r="C242" s="28"/>
      <c r="D242" s="29"/>
      <c r="E242" s="29"/>
      <c r="F242" s="177"/>
      <c r="G242" s="177"/>
      <c r="H242" s="177"/>
      <c r="I242" s="177"/>
      <c r="J242" s="29"/>
      <c r="K242" s="26"/>
    </row>
    <row r="243" spans="1:11" x14ac:dyDescent="0.3">
      <c r="A243" s="26"/>
      <c r="B243" s="27"/>
      <c r="C243" s="28"/>
      <c r="D243" s="29"/>
      <c r="E243" s="29"/>
      <c r="F243" s="177"/>
      <c r="G243" s="177"/>
      <c r="H243" s="177"/>
      <c r="I243" s="177"/>
      <c r="J243" s="29"/>
      <c r="K243" s="26"/>
    </row>
    <row r="244" spans="1:11" x14ac:dyDescent="0.3">
      <c r="A244" s="26"/>
      <c r="B244" s="27"/>
      <c r="C244" s="28"/>
      <c r="D244" s="29"/>
      <c r="E244" s="29"/>
      <c r="F244" s="30"/>
      <c r="G244" s="30"/>
      <c r="H244" s="30"/>
      <c r="I244" s="30"/>
      <c r="J244" s="29"/>
      <c r="K244" s="26"/>
    </row>
    <row r="245" spans="1:11" x14ac:dyDescent="0.3">
      <c r="A245" s="15"/>
      <c r="B245" s="15"/>
      <c r="C245" s="16"/>
      <c r="D245" s="17"/>
      <c r="E245" s="17"/>
      <c r="F245" s="17"/>
      <c r="G245" s="17"/>
      <c r="H245" s="17"/>
      <c r="I245" s="17"/>
      <c r="J245" s="29"/>
      <c r="K245" s="26"/>
    </row>
    <row r="246" spans="1:11" x14ac:dyDescent="0.3">
      <c r="A246" s="15"/>
      <c r="B246" s="15"/>
      <c r="C246" s="16"/>
      <c r="D246" s="17"/>
      <c r="E246" s="17"/>
      <c r="F246" s="17"/>
      <c r="G246" s="17"/>
      <c r="H246" s="17"/>
      <c r="I246" s="17"/>
      <c r="J246" s="29"/>
      <c r="K246" s="26"/>
    </row>
    <row r="247" spans="1:11" x14ac:dyDescent="0.3">
      <c r="A247" s="15"/>
      <c r="B247" s="15"/>
      <c r="C247" s="16"/>
      <c r="D247" s="17"/>
      <c r="E247" s="17"/>
      <c r="F247" s="17"/>
      <c r="G247" s="17"/>
      <c r="H247" s="17"/>
      <c r="I247" s="17"/>
      <c r="J247" s="29"/>
      <c r="K247" s="26"/>
    </row>
    <row r="248" spans="1:11" x14ac:dyDescent="0.3">
      <c r="A248" s="15"/>
      <c r="B248" s="15"/>
      <c r="C248" s="16"/>
      <c r="D248" s="17"/>
      <c r="E248" s="17"/>
      <c r="F248" s="17"/>
      <c r="G248" s="17"/>
      <c r="H248" s="17"/>
      <c r="I248" s="17"/>
      <c r="J248" s="29"/>
      <c r="K248" s="26"/>
    </row>
    <row r="249" spans="1:11" x14ac:dyDescent="0.3">
      <c r="A249" s="15"/>
      <c r="B249" s="15"/>
      <c r="C249" s="16"/>
      <c r="D249" s="17"/>
      <c r="E249" s="17"/>
      <c r="F249" s="17"/>
      <c r="G249" s="17"/>
      <c r="H249" s="17"/>
      <c r="I249" s="17"/>
      <c r="J249" s="29"/>
      <c r="K249" s="26"/>
    </row>
    <row r="250" spans="1:11" x14ac:dyDescent="0.3">
      <c r="A250" s="15"/>
      <c r="B250" s="15"/>
      <c r="C250" s="16"/>
      <c r="D250" s="17"/>
      <c r="E250" s="17"/>
      <c r="F250" s="17"/>
      <c r="G250" s="17"/>
      <c r="H250" s="17"/>
      <c r="I250" s="17"/>
      <c r="J250" s="29"/>
      <c r="K250" s="26"/>
    </row>
    <row r="251" spans="1:11" x14ac:dyDescent="0.3">
      <c r="A251" s="15"/>
      <c r="B251" s="15"/>
      <c r="C251" s="16"/>
      <c r="D251" s="17"/>
      <c r="E251" s="17"/>
      <c r="F251" s="17"/>
      <c r="G251" s="17"/>
      <c r="H251" s="17"/>
      <c r="I251" s="17"/>
      <c r="J251" s="29"/>
      <c r="K251" s="26"/>
    </row>
    <row r="252" spans="1:11" x14ac:dyDescent="0.3">
      <c r="A252" s="15"/>
      <c r="B252" s="15"/>
      <c r="C252" s="16"/>
      <c r="D252" s="17"/>
      <c r="E252" s="17"/>
      <c r="F252" s="17"/>
      <c r="G252" s="17"/>
      <c r="H252" s="17"/>
      <c r="I252" s="17"/>
      <c r="J252" s="29"/>
      <c r="K252" s="26"/>
    </row>
    <row r="253" spans="1:11" x14ac:dyDescent="0.3">
      <c r="J253" s="32"/>
      <c r="K253" s="32"/>
    </row>
    <row r="254" spans="1:11" x14ac:dyDescent="0.3">
      <c r="J254" s="32"/>
      <c r="K254" s="32"/>
    </row>
    <row r="255" spans="1:11" x14ac:dyDescent="0.3">
      <c r="J255" s="32"/>
      <c r="K255" s="32"/>
    </row>
    <row r="256" spans="1:11" x14ac:dyDescent="0.3">
      <c r="J256" s="32"/>
      <c r="K256" s="32"/>
    </row>
    <row r="257" spans="10:11" x14ac:dyDescent="0.3">
      <c r="J257" s="32"/>
      <c r="K257" s="32"/>
    </row>
    <row r="258" spans="10:11" x14ac:dyDescent="0.3">
      <c r="J258" s="32"/>
      <c r="K258" s="32"/>
    </row>
    <row r="259" spans="10:11" x14ac:dyDescent="0.3">
      <c r="J259" s="32"/>
      <c r="K259" s="32"/>
    </row>
    <row r="260" spans="10:11" x14ac:dyDescent="0.3">
      <c r="J260" s="32"/>
      <c r="K260" s="32"/>
    </row>
    <row r="261" spans="10:11" x14ac:dyDescent="0.3">
      <c r="J261" s="32"/>
      <c r="K261" s="32"/>
    </row>
    <row r="262" spans="10:11" x14ac:dyDescent="0.3">
      <c r="J262" s="32"/>
      <c r="K262" s="32"/>
    </row>
    <row r="263" spans="10:11" x14ac:dyDescent="0.3">
      <c r="J263" s="32"/>
      <c r="K263" s="32"/>
    </row>
    <row r="264" spans="10:11" x14ac:dyDescent="0.3">
      <c r="J264" s="32"/>
      <c r="K264" s="32"/>
    </row>
    <row r="265" spans="10:11" x14ac:dyDescent="0.3">
      <c r="J265" s="32"/>
      <c r="K265" s="32"/>
    </row>
    <row r="266" spans="10:11" x14ac:dyDescent="0.3">
      <c r="J266" s="32"/>
      <c r="K266" s="32"/>
    </row>
    <row r="267" spans="10:11" x14ac:dyDescent="0.3">
      <c r="J267" s="32"/>
      <c r="K267" s="32"/>
    </row>
    <row r="268" spans="10:11" x14ac:dyDescent="0.3">
      <c r="J268" s="32"/>
      <c r="K268" s="32"/>
    </row>
    <row r="269" spans="10:11" x14ac:dyDescent="0.3">
      <c r="J269" s="32"/>
      <c r="K269" s="32"/>
    </row>
    <row r="270" spans="10:11" x14ac:dyDescent="0.3">
      <c r="J270" s="32"/>
      <c r="K270" s="32"/>
    </row>
    <row r="271" spans="10:11" x14ac:dyDescent="0.3">
      <c r="J271" s="32"/>
      <c r="K271" s="32"/>
    </row>
    <row r="272" spans="10:11" x14ac:dyDescent="0.3">
      <c r="J272" s="32"/>
      <c r="K272" s="32"/>
    </row>
    <row r="273" spans="10:11" x14ac:dyDescent="0.3">
      <c r="J273" s="32"/>
      <c r="K273" s="32"/>
    </row>
    <row r="274" spans="10:11" x14ac:dyDescent="0.3">
      <c r="J274" s="32"/>
      <c r="K274" s="51"/>
    </row>
    <row r="275" spans="10:11" x14ac:dyDescent="0.3">
      <c r="J275" s="32"/>
    </row>
    <row r="276" spans="10:11" x14ac:dyDescent="0.3">
      <c r="J276" s="32"/>
    </row>
    <row r="277" spans="10:11" x14ac:dyDescent="0.3">
      <c r="J277" s="32"/>
    </row>
    <row r="278" spans="10:11" x14ac:dyDescent="0.3">
      <c r="J278" s="32"/>
    </row>
    <row r="279" spans="10:11" x14ac:dyDescent="0.3">
      <c r="J279" s="32"/>
    </row>
    <row r="280" spans="10:11" x14ac:dyDescent="0.3">
      <c r="J280" s="32"/>
    </row>
    <row r="281" spans="10:11" x14ac:dyDescent="0.3">
      <c r="J281" s="32"/>
    </row>
    <row r="282" spans="10:11" x14ac:dyDescent="0.3">
      <c r="J282" s="32"/>
    </row>
    <row r="283" spans="10:11" x14ac:dyDescent="0.3">
      <c r="J283" s="32"/>
    </row>
    <row r="284" spans="10:11" x14ac:dyDescent="0.3">
      <c r="J284" s="32"/>
    </row>
    <row r="285" spans="10:11" x14ac:dyDescent="0.3">
      <c r="J285" s="32"/>
    </row>
    <row r="286" spans="10:11" x14ac:dyDescent="0.3">
      <c r="J286" s="32"/>
    </row>
    <row r="287" spans="10:11" x14ac:dyDescent="0.3">
      <c r="J287" s="32"/>
    </row>
    <row r="288" spans="10:11" x14ac:dyDescent="0.3">
      <c r="J288" s="32"/>
    </row>
    <row r="289" spans="10:10" x14ac:dyDescent="0.3">
      <c r="J289" s="32"/>
    </row>
    <row r="290" spans="10:10" x14ac:dyDescent="0.3">
      <c r="J290" s="32"/>
    </row>
    <row r="291" spans="10:10" x14ac:dyDescent="0.3">
      <c r="J291" s="32"/>
    </row>
    <row r="292" spans="10:10" x14ac:dyDescent="0.3">
      <c r="J292" s="32"/>
    </row>
    <row r="293" spans="10:10" x14ac:dyDescent="0.3">
      <c r="J293" s="32"/>
    </row>
    <row r="294" spans="10:10" x14ac:dyDescent="0.3">
      <c r="J294" s="32"/>
    </row>
    <row r="295" spans="10:10" x14ac:dyDescent="0.3">
      <c r="J295" s="32"/>
    </row>
    <row r="296" spans="10:10" x14ac:dyDescent="0.3">
      <c r="J296" s="32"/>
    </row>
    <row r="297" spans="10:10" x14ac:dyDescent="0.3">
      <c r="J297" s="32"/>
    </row>
    <row r="298" spans="10:10" x14ac:dyDescent="0.3">
      <c r="J298" s="32"/>
    </row>
    <row r="299" spans="10:10" x14ac:dyDescent="0.3">
      <c r="J299" s="32"/>
    </row>
    <row r="300" spans="10:10" x14ac:dyDescent="0.3">
      <c r="J300" s="32"/>
    </row>
    <row r="301" spans="10:10" x14ac:dyDescent="0.3">
      <c r="J301" s="32"/>
    </row>
    <row r="302" spans="10:10" x14ac:dyDescent="0.3">
      <c r="J302" s="32"/>
    </row>
    <row r="303" spans="10:10" x14ac:dyDescent="0.3">
      <c r="J303" s="32"/>
    </row>
    <row r="304" spans="10:10" x14ac:dyDescent="0.3">
      <c r="J304" s="32"/>
    </row>
    <row r="305" spans="10:10" x14ac:dyDescent="0.3">
      <c r="J305" s="32"/>
    </row>
    <row r="306" spans="10:10" x14ac:dyDescent="0.3">
      <c r="J306" s="32"/>
    </row>
    <row r="307" spans="10:10" x14ac:dyDescent="0.3">
      <c r="J307" s="32"/>
    </row>
    <row r="308" spans="10:10" x14ac:dyDescent="0.3">
      <c r="J308" s="32"/>
    </row>
    <row r="309" spans="10:10" x14ac:dyDescent="0.3">
      <c r="J309" s="32"/>
    </row>
    <row r="310" spans="10:10" x14ac:dyDescent="0.3">
      <c r="J310" s="32"/>
    </row>
    <row r="311" spans="10:10" x14ac:dyDescent="0.3">
      <c r="J311" s="32"/>
    </row>
    <row r="312" spans="10:10" x14ac:dyDescent="0.3">
      <c r="J312" s="32"/>
    </row>
    <row r="313" spans="10:10" x14ac:dyDescent="0.3">
      <c r="J313" s="32"/>
    </row>
    <row r="314" spans="10:10" x14ac:dyDescent="0.3">
      <c r="J314" s="32"/>
    </row>
    <row r="315" spans="10:10" x14ac:dyDescent="0.3">
      <c r="J315" s="32"/>
    </row>
    <row r="316" spans="10:10" x14ac:dyDescent="0.3">
      <c r="J316" s="32"/>
    </row>
    <row r="317" spans="10:10" x14ac:dyDescent="0.3">
      <c r="J317" s="32"/>
    </row>
    <row r="318" spans="10:10" x14ac:dyDescent="0.3">
      <c r="J318" s="32"/>
    </row>
    <row r="319" spans="10:10" x14ac:dyDescent="0.3">
      <c r="J319" s="32"/>
    </row>
    <row r="320" spans="10:10" x14ac:dyDescent="0.3">
      <c r="J320" s="32"/>
    </row>
    <row r="321" spans="10:10" x14ac:dyDescent="0.3">
      <c r="J321" s="32"/>
    </row>
    <row r="322" spans="10:10" x14ac:dyDescent="0.3">
      <c r="J322" s="32"/>
    </row>
    <row r="323" spans="10:10" x14ac:dyDescent="0.3">
      <c r="J323" s="32"/>
    </row>
    <row r="324" spans="10:10" x14ac:dyDescent="0.3">
      <c r="J324" s="32"/>
    </row>
    <row r="325" spans="10:10" x14ac:dyDescent="0.3">
      <c r="J325" s="32"/>
    </row>
    <row r="326" spans="10:10" x14ac:dyDescent="0.3">
      <c r="J326" s="32"/>
    </row>
    <row r="327" spans="10:10" x14ac:dyDescent="0.3">
      <c r="J327" s="32"/>
    </row>
    <row r="328" spans="10:10" x14ac:dyDescent="0.3">
      <c r="J328" s="32"/>
    </row>
    <row r="329" spans="10:10" x14ac:dyDescent="0.3">
      <c r="J329" s="32"/>
    </row>
    <row r="330" spans="10:10" x14ac:dyDescent="0.3">
      <c r="J330" s="32"/>
    </row>
    <row r="331" spans="10:10" x14ac:dyDescent="0.3">
      <c r="J331" s="32"/>
    </row>
    <row r="332" spans="10:10" x14ac:dyDescent="0.3">
      <c r="J332" s="32"/>
    </row>
    <row r="333" spans="10:10" x14ac:dyDescent="0.3">
      <c r="J333" s="32"/>
    </row>
    <row r="334" spans="10:10" x14ac:dyDescent="0.3">
      <c r="J334" s="32"/>
    </row>
    <row r="335" spans="10:10" x14ac:dyDescent="0.3">
      <c r="J335" s="32"/>
    </row>
    <row r="336" spans="10:10" x14ac:dyDescent="0.3">
      <c r="J336" s="32"/>
    </row>
    <row r="337" spans="10:10" x14ac:dyDescent="0.3">
      <c r="J337" s="32"/>
    </row>
    <row r="338" spans="10:10" x14ac:dyDescent="0.3">
      <c r="J338" s="32"/>
    </row>
    <row r="339" spans="10:10" x14ac:dyDescent="0.3">
      <c r="J339" s="32"/>
    </row>
    <row r="340" spans="10:10" x14ac:dyDescent="0.3">
      <c r="J340" s="32"/>
    </row>
    <row r="341" spans="10:10" x14ac:dyDescent="0.3">
      <c r="J341" s="32"/>
    </row>
    <row r="342" spans="10:10" x14ac:dyDescent="0.3">
      <c r="J342" s="32"/>
    </row>
    <row r="343" spans="10:10" x14ac:dyDescent="0.3">
      <c r="J343" s="32"/>
    </row>
    <row r="344" spans="10:10" x14ac:dyDescent="0.3">
      <c r="J344" s="32"/>
    </row>
    <row r="345" spans="10:10" x14ac:dyDescent="0.3">
      <c r="J345" s="32"/>
    </row>
    <row r="346" spans="10:10" x14ac:dyDescent="0.3">
      <c r="J346" s="32"/>
    </row>
    <row r="347" spans="10:10" x14ac:dyDescent="0.3">
      <c r="J347" s="32"/>
    </row>
    <row r="348" spans="10:10" x14ac:dyDescent="0.3">
      <c r="J348" s="32"/>
    </row>
    <row r="349" spans="10:10" x14ac:dyDescent="0.3">
      <c r="J349" s="32"/>
    </row>
    <row r="350" spans="10:10" x14ac:dyDescent="0.3">
      <c r="J350" s="32"/>
    </row>
    <row r="351" spans="10:10" x14ac:dyDescent="0.3">
      <c r="J351" s="32"/>
    </row>
    <row r="352" spans="10:10" x14ac:dyDescent="0.3">
      <c r="J352" s="32"/>
    </row>
    <row r="353" spans="10:10" x14ac:dyDescent="0.3">
      <c r="J353" s="32"/>
    </row>
    <row r="354" spans="10:10" x14ac:dyDescent="0.3">
      <c r="J354" s="32"/>
    </row>
    <row r="355" spans="10:10" x14ac:dyDescent="0.3">
      <c r="J355" s="32"/>
    </row>
    <row r="356" spans="10:10" x14ac:dyDescent="0.3">
      <c r="J356" s="32"/>
    </row>
    <row r="357" spans="10:10" x14ac:dyDescent="0.3">
      <c r="J357" s="32"/>
    </row>
    <row r="358" spans="10:10" x14ac:dyDescent="0.3">
      <c r="J358" s="32"/>
    </row>
    <row r="359" spans="10:10" x14ac:dyDescent="0.3">
      <c r="J359" s="32"/>
    </row>
    <row r="360" spans="10:10" x14ac:dyDescent="0.3">
      <c r="J360" s="32"/>
    </row>
    <row r="361" spans="10:10" x14ac:dyDescent="0.3">
      <c r="J361" s="32"/>
    </row>
    <row r="362" spans="10:10" x14ac:dyDescent="0.3">
      <c r="J362" s="32"/>
    </row>
    <row r="363" spans="10:10" x14ac:dyDescent="0.3">
      <c r="J363" s="32"/>
    </row>
    <row r="364" spans="10:10" x14ac:dyDescent="0.3">
      <c r="J364" s="32"/>
    </row>
    <row r="365" spans="10:10" x14ac:dyDescent="0.3">
      <c r="J365" s="32"/>
    </row>
    <row r="366" spans="10:10" x14ac:dyDescent="0.3">
      <c r="J366" s="32"/>
    </row>
    <row r="367" spans="10:10" x14ac:dyDescent="0.3">
      <c r="J367" s="32"/>
    </row>
    <row r="368" spans="10:10" x14ac:dyDescent="0.3">
      <c r="J368" s="32"/>
    </row>
    <row r="369" spans="10:10" x14ac:dyDescent="0.3">
      <c r="J369" s="32"/>
    </row>
    <row r="370" spans="10:10" x14ac:dyDescent="0.3">
      <c r="J370" s="32"/>
    </row>
    <row r="371" spans="10:10" x14ac:dyDescent="0.3">
      <c r="J371" s="32"/>
    </row>
    <row r="372" spans="10:10" x14ac:dyDescent="0.3">
      <c r="J372" s="32"/>
    </row>
    <row r="373" spans="10:10" x14ac:dyDescent="0.3">
      <c r="J373" s="32"/>
    </row>
    <row r="374" spans="10:10" x14ac:dyDescent="0.3">
      <c r="J374" s="32"/>
    </row>
    <row r="375" spans="10:10" x14ac:dyDescent="0.3">
      <c r="J375" s="32"/>
    </row>
    <row r="376" spans="10:10" x14ac:dyDescent="0.3">
      <c r="J376" s="32"/>
    </row>
    <row r="377" spans="10:10" x14ac:dyDescent="0.3">
      <c r="J377" s="32"/>
    </row>
    <row r="378" spans="10:10" x14ac:dyDescent="0.3">
      <c r="J378" s="32"/>
    </row>
    <row r="379" spans="10:10" x14ac:dyDescent="0.3">
      <c r="J379" s="32"/>
    </row>
    <row r="380" spans="10:10" x14ac:dyDescent="0.3">
      <c r="J380" s="32"/>
    </row>
    <row r="381" spans="10:10" x14ac:dyDescent="0.3">
      <c r="J381" s="32"/>
    </row>
    <row r="382" spans="10:10" x14ac:dyDescent="0.3">
      <c r="J382" s="32"/>
    </row>
    <row r="383" spans="10:10" x14ac:dyDescent="0.3">
      <c r="J383" s="32"/>
    </row>
    <row r="384" spans="10:10" x14ac:dyDescent="0.3">
      <c r="J384" s="32"/>
    </row>
    <row r="385" spans="10:10" x14ac:dyDescent="0.3">
      <c r="J385" s="32"/>
    </row>
    <row r="386" spans="10:10" x14ac:dyDescent="0.3">
      <c r="J386" s="32"/>
    </row>
    <row r="387" spans="10:10" x14ac:dyDescent="0.3">
      <c r="J387" s="32"/>
    </row>
    <row r="388" spans="10:10" x14ac:dyDescent="0.3">
      <c r="J388" s="32"/>
    </row>
    <row r="389" spans="10:10" x14ac:dyDescent="0.3">
      <c r="J389" s="32"/>
    </row>
    <row r="390" spans="10:10" x14ac:dyDescent="0.3">
      <c r="J390" s="32"/>
    </row>
    <row r="391" spans="10:10" x14ac:dyDescent="0.3">
      <c r="J391" s="32"/>
    </row>
    <row r="392" spans="10:10" x14ac:dyDescent="0.3">
      <c r="J392" s="32"/>
    </row>
    <row r="393" spans="10:10" x14ac:dyDescent="0.3">
      <c r="J393" s="32"/>
    </row>
    <row r="394" spans="10:10" x14ac:dyDescent="0.3">
      <c r="J394" s="32"/>
    </row>
    <row r="395" spans="10:10" x14ac:dyDescent="0.3">
      <c r="J395" s="32"/>
    </row>
    <row r="396" spans="10:10" x14ac:dyDescent="0.3">
      <c r="J396" s="32"/>
    </row>
    <row r="397" spans="10:10" x14ac:dyDescent="0.3">
      <c r="J397" s="32"/>
    </row>
    <row r="398" spans="10:10" x14ac:dyDescent="0.3">
      <c r="J398" s="32"/>
    </row>
    <row r="399" spans="10:10" x14ac:dyDescent="0.3">
      <c r="J399" s="32"/>
    </row>
    <row r="400" spans="10:10" x14ac:dyDescent="0.3">
      <c r="J400" s="32"/>
    </row>
    <row r="401" spans="10:10" x14ac:dyDescent="0.3">
      <c r="J401" s="32"/>
    </row>
    <row r="402" spans="10:10" x14ac:dyDescent="0.3">
      <c r="J402" s="32"/>
    </row>
    <row r="403" spans="10:10" x14ac:dyDescent="0.3">
      <c r="J403" s="32"/>
    </row>
    <row r="404" spans="10:10" x14ac:dyDescent="0.3">
      <c r="J404" s="32"/>
    </row>
    <row r="405" spans="10:10" x14ac:dyDescent="0.3">
      <c r="J405" s="32"/>
    </row>
    <row r="406" spans="10:10" x14ac:dyDescent="0.3">
      <c r="J406" s="32"/>
    </row>
    <row r="407" spans="10:10" x14ac:dyDescent="0.3">
      <c r="J407" s="32"/>
    </row>
    <row r="408" spans="10:10" x14ac:dyDescent="0.3">
      <c r="J408" s="32"/>
    </row>
    <row r="409" spans="10:10" x14ac:dyDescent="0.3">
      <c r="J409" s="32"/>
    </row>
    <row r="410" spans="10:10" x14ac:dyDescent="0.3">
      <c r="J410" s="32"/>
    </row>
    <row r="411" spans="10:10" x14ac:dyDescent="0.3">
      <c r="J411" s="32"/>
    </row>
    <row r="412" spans="10:10" x14ac:dyDescent="0.3">
      <c r="J412" s="32"/>
    </row>
    <row r="413" spans="10:10" x14ac:dyDescent="0.3">
      <c r="J413" s="32"/>
    </row>
    <row r="414" spans="10:10" x14ac:dyDescent="0.3">
      <c r="J414" s="32"/>
    </row>
    <row r="415" spans="10:10" x14ac:dyDescent="0.3">
      <c r="J415" s="32"/>
    </row>
    <row r="416" spans="10:10" x14ac:dyDescent="0.3">
      <c r="J416" s="32"/>
    </row>
    <row r="417" spans="10:10" x14ac:dyDescent="0.3">
      <c r="J417" s="32"/>
    </row>
    <row r="418" spans="10:10" x14ac:dyDescent="0.3">
      <c r="J418" s="32"/>
    </row>
    <row r="419" spans="10:10" x14ac:dyDescent="0.3">
      <c r="J419" s="32"/>
    </row>
    <row r="420" spans="10:10" x14ac:dyDescent="0.3">
      <c r="J420" s="32"/>
    </row>
    <row r="421" spans="10:10" x14ac:dyDescent="0.3">
      <c r="J421" s="32"/>
    </row>
    <row r="422" spans="10:10" x14ac:dyDescent="0.3">
      <c r="J422" s="32"/>
    </row>
    <row r="423" spans="10:10" x14ac:dyDescent="0.3">
      <c r="J423" s="32"/>
    </row>
    <row r="424" spans="10:10" x14ac:dyDescent="0.3">
      <c r="J424" s="32"/>
    </row>
    <row r="425" spans="10:10" x14ac:dyDescent="0.3">
      <c r="J425" s="32"/>
    </row>
    <row r="426" spans="10:10" x14ac:dyDescent="0.3">
      <c r="J426" s="32"/>
    </row>
    <row r="427" spans="10:10" x14ac:dyDescent="0.3">
      <c r="J427" s="32"/>
    </row>
    <row r="428" spans="10:10" x14ac:dyDescent="0.3">
      <c r="J428" s="32"/>
    </row>
    <row r="429" spans="10:10" x14ac:dyDescent="0.3">
      <c r="J429" s="32"/>
    </row>
    <row r="430" spans="10:10" x14ac:dyDescent="0.3">
      <c r="J430" s="32"/>
    </row>
    <row r="431" spans="10:10" x14ac:dyDescent="0.3">
      <c r="J431" s="32"/>
    </row>
    <row r="432" spans="10:10" x14ac:dyDescent="0.3">
      <c r="J432" s="32"/>
    </row>
    <row r="433" spans="10:10" x14ac:dyDescent="0.3">
      <c r="J433" s="32"/>
    </row>
    <row r="434" spans="10:10" x14ac:dyDescent="0.3">
      <c r="J434" s="32"/>
    </row>
    <row r="435" spans="10:10" x14ac:dyDescent="0.3">
      <c r="J435" s="32"/>
    </row>
    <row r="436" spans="10:10" x14ac:dyDescent="0.3">
      <c r="J436" s="32"/>
    </row>
    <row r="437" spans="10:10" x14ac:dyDescent="0.3">
      <c r="J437" s="32"/>
    </row>
    <row r="438" spans="10:10" x14ac:dyDescent="0.3">
      <c r="J438" s="32"/>
    </row>
    <row r="439" spans="10:10" x14ac:dyDescent="0.3">
      <c r="J439" s="32"/>
    </row>
    <row r="440" spans="10:10" x14ac:dyDescent="0.3">
      <c r="J440" s="32"/>
    </row>
    <row r="441" spans="10:10" x14ac:dyDescent="0.3">
      <c r="J441" s="32"/>
    </row>
    <row r="442" spans="10:10" x14ac:dyDescent="0.3">
      <c r="J442" s="32"/>
    </row>
    <row r="443" spans="10:10" x14ac:dyDescent="0.3">
      <c r="J443" s="32"/>
    </row>
    <row r="444" spans="10:10" x14ac:dyDescent="0.3">
      <c r="J444" s="32"/>
    </row>
    <row r="445" spans="10:10" x14ac:dyDescent="0.3">
      <c r="J445" s="32"/>
    </row>
    <row r="446" spans="10:10" x14ac:dyDescent="0.3">
      <c r="J446" s="32"/>
    </row>
    <row r="447" spans="10:10" x14ac:dyDescent="0.3">
      <c r="J447" s="32"/>
    </row>
    <row r="448" spans="10:10" x14ac:dyDescent="0.3">
      <c r="J448" s="32"/>
    </row>
    <row r="449" spans="10:10" x14ac:dyDescent="0.3">
      <c r="J449" s="32"/>
    </row>
    <row r="450" spans="10:10" x14ac:dyDescent="0.3">
      <c r="J450" s="32"/>
    </row>
    <row r="451" spans="10:10" x14ac:dyDescent="0.3">
      <c r="J451" s="32"/>
    </row>
    <row r="452" spans="10:10" x14ac:dyDescent="0.3">
      <c r="J452" s="32"/>
    </row>
    <row r="453" spans="10:10" x14ac:dyDescent="0.3">
      <c r="J453" s="32"/>
    </row>
    <row r="454" spans="10:10" x14ac:dyDescent="0.3">
      <c r="J454" s="32"/>
    </row>
    <row r="455" spans="10:10" x14ac:dyDescent="0.3">
      <c r="J455" s="32"/>
    </row>
    <row r="456" spans="10:10" x14ac:dyDescent="0.3">
      <c r="J456" s="32"/>
    </row>
    <row r="457" spans="10:10" x14ac:dyDescent="0.3">
      <c r="J457" s="32"/>
    </row>
    <row r="458" spans="10:10" x14ac:dyDescent="0.3">
      <c r="J458" s="32"/>
    </row>
    <row r="459" spans="10:10" x14ac:dyDescent="0.3">
      <c r="J459" s="32"/>
    </row>
    <row r="460" spans="10:10" x14ac:dyDescent="0.3">
      <c r="J460" s="32"/>
    </row>
    <row r="461" spans="10:10" x14ac:dyDescent="0.3">
      <c r="J461" s="32"/>
    </row>
    <row r="462" spans="10:10" x14ac:dyDescent="0.3">
      <c r="J462" s="32"/>
    </row>
    <row r="463" spans="10:10" x14ac:dyDescent="0.3">
      <c r="J463" s="32"/>
    </row>
    <row r="464" spans="10:10" x14ac:dyDescent="0.3">
      <c r="J464" s="32"/>
    </row>
    <row r="465" spans="10:10" x14ac:dyDescent="0.3">
      <c r="J465" s="32"/>
    </row>
    <row r="466" spans="10:10" x14ac:dyDescent="0.3">
      <c r="J466" s="32"/>
    </row>
    <row r="467" spans="10:10" x14ac:dyDescent="0.3">
      <c r="J467" s="32"/>
    </row>
    <row r="468" spans="10:10" x14ac:dyDescent="0.3">
      <c r="J468" s="32"/>
    </row>
    <row r="469" spans="10:10" x14ac:dyDescent="0.3">
      <c r="J469" s="32"/>
    </row>
    <row r="470" spans="10:10" x14ac:dyDescent="0.3">
      <c r="J470" s="32"/>
    </row>
    <row r="471" spans="10:10" x14ac:dyDescent="0.3">
      <c r="J471" s="32"/>
    </row>
    <row r="472" spans="10:10" x14ac:dyDescent="0.3">
      <c r="J472" s="32"/>
    </row>
    <row r="473" spans="10:10" x14ac:dyDescent="0.3">
      <c r="J473" s="32"/>
    </row>
    <row r="474" spans="10:10" x14ac:dyDescent="0.3">
      <c r="J474" s="32"/>
    </row>
    <row r="475" spans="10:10" x14ac:dyDescent="0.3">
      <c r="J475" s="32"/>
    </row>
    <row r="476" spans="10:10" x14ac:dyDescent="0.3">
      <c r="J476" s="32"/>
    </row>
    <row r="477" spans="10:10" x14ac:dyDescent="0.3">
      <c r="J477" s="32"/>
    </row>
    <row r="478" spans="10:10" x14ac:dyDescent="0.3">
      <c r="J478" s="32"/>
    </row>
    <row r="479" spans="10:10" x14ac:dyDescent="0.3">
      <c r="J479" s="32"/>
    </row>
    <row r="480" spans="10:10" x14ac:dyDescent="0.3">
      <c r="J480" s="32"/>
    </row>
    <row r="481" spans="10:10" x14ac:dyDescent="0.3">
      <c r="J481" s="32"/>
    </row>
    <row r="482" spans="10:10" x14ac:dyDescent="0.3">
      <c r="J482" s="32"/>
    </row>
    <row r="483" spans="10:10" x14ac:dyDescent="0.3">
      <c r="J483" s="32"/>
    </row>
    <row r="484" spans="10:10" x14ac:dyDescent="0.3">
      <c r="J484" s="32"/>
    </row>
    <row r="485" spans="10:10" x14ac:dyDescent="0.3">
      <c r="J485" s="32"/>
    </row>
    <row r="486" spans="10:10" x14ac:dyDescent="0.3">
      <c r="J486" s="32"/>
    </row>
    <row r="487" spans="10:10" x14ac:dyDescent="0.3">
      <c r="J487" s="32"/>
    </row>
    <row r="488" spans="10:10" x14ac:dyDescent="0.3">
      <c r="J488" s="32"/>
    </row>
    <row r="489" spans="10:10" x14ac:dyDescent="0.3">
      <c r="J489" s="32"/>
    </row>
    <row r="490" spans="10:10" x14ac:dyDescent="0.3">
      <c r="J490" s="32"/>
    </row>
    <row r="491" spans="10:10" x14ac:dyDescent="0.3">
      <c r="J491" s="32"/>
    </row>
    <row r="492" spans="10:10" x14ac:dyDescent="0.3">
      <c r="J492" s="32"/>
    </row>
    <row r="493" spans="10:10" x14ac:dyDescent="0.3">
      <c r="J493" s="32"/>
    </row>
    <row r="494" spans="10:10" x14ac:dyDescent="0.3">
      <c r="J494" s="32"/>
    </row>
    <row r="495" spans="10:10" x14ac:dyDescent="0.3">
      <c r="J495" s="32"/>
    </row>
    <row r="496" spans="10:10" x14ac:dyDescent="0.3">
      <c r="J496" s="32"/>
    </row>
    <row r="497" spans="10:10" x14ac:dyDescent="0.3">
      <c r="J497" s="32"/>
    </row>
    <row r="498" spans="10:10" x14ac:dyDescent="0.3">
      <c r="J498" s="32"/>
    </row>
    <row r="499" spans="10:10" x14ac:dyDescent="0.3">
      <c r="J499" s="32"/>
    </row>
    <row r="500" spans="10:10" x14ac:dyDescent="0.3">
      <c r="J500" s="32"/>
    </row>
    <row r="501" spans="10:10" x14ac:dyDescent="0.3">
      <c r="J501" s="32"/>
    </row>
    <row r="502" spans="10:10" x14ac:dyDescent="0.3">
      <c r="J502" s="32"/>
    </row>
    <row r="503" spans="10:10" x14ac:dyDescent="0.3">
      <c r="J503" s="32"/>
    </row>
    <row r="504" spans="10:10" x14ac:dyDescent="0.3">
      <c r="J504" s="32"/>
    </row>
    <row r="505" spans="10:10" x14ac:dyDescent="0.3">
      <c r="J505" s="32"/>
    </row>
    <row r="506" spans="10:10" x14ac:dyDescent="0.3">
      <c r="J506" s="32"/>
    </row>
    <row r="507" spans="10:10" x14ac:dyDescent="0.3">
      <c r="J507" s="32"/>
    </row>
    <row r="508" spans="10:10" x14ac:dyDescent="0.3">
      <c r="J508" s="32"/>
    </row>
    <row r="509" spans="10:10" x14ac:dyDescent="0.3">
      <c r="J509" s="32"/>
    </row>
    <row r="510" spans="10:10" x14ac:dyDescent="0.3">
      <c r="J510" s="32"/>
    </row>
    <row r="511" spans="10:10" x14ac:dyDescent="0.3">
      <c r="J511" s="32"/>
    </row>
    <row r="512" spans="10:10" x14ac:dyDescent="0.3">
      <c r="J512" s="32"/>
    </row>
    <row r="513" spans="10:10" x14ac:dyDescent="0.3">
      <c r="J513" s="32"/>
    </row>
    <row r="514" spans="10:10" x14ac:dyDescent="0.3">
      <c r="J514" s="32"/>
    </row>
    <row r="515" spans="10:10" x14ac:dyDescent="0.3">
      <c r="J515" s="32"/>
    </row>
    <row r="516" spans="10:10" x14ac:dyDescent="0.3">
      <c r="J516" s="32"/>
    </row>
    <row r="517" spans="10:10" x14ac:dyDescent="0.3">
      <c r="J517" s="32"/>
    </row>
    <row r="518" spans="10:10" x14ac:dyDescent="0.3">
      <c r="J518" s="32"/>
    </row>
    <row r="519" spans="10:10" x14ac:dyDescent="0.3">
      <c r="J519" s="32"/>
    </row>
    <row r="520" spans="10:10" x14ac:dyDescent="0.3">
      <c r="J520" s="32"/>
    </row>
    <row r="521" spans="10:10" x14ac:dyDescent="0.3">
      <c r="J521" s="32"/>
    </row>
    <row r="522" spans="10:10" x14ac:dyDescent="0.3">
      <c r="J522" s="32"/>
    </row>
    <row r="523" spans="10:10" x14ac:dyDescent="0.3">
      <c r="J523" s="32"/>
    </row>
    <row r="524" spans="10:10" x14ac:dyDescent="0.3">
      <c r="J524" s="32"/>
    </row>
    <row r="525" spans="10:10" x14ac:dyDescent="0.3">
      <c r="J525" s="32"/>
    </row>
    <row r="526" spans="10:10" x14ac:dyDescent="0.3">
      <c r="J526" s="32"/>
    </row>
    <row r="527" spans="10:10" x14ac:dyDescent="0.3">
      <c r="J527" s="32"/>
    </row>
    <row r="528" spans="10:10" x14ac:dyDescent="0.3">
      <c r="J528" s="32"/>
    </row>
    <row r="529" spans="10:10" x14ac:dyDescent="0.3">
      <c r="J529" s="32"/>
    </row>
    <row r="530" spans="10:10" x14ac:dyDescent="0.3">
      <c r="J530" s="32"/>
    </row>
    <row r="531" spans="10:10" x14ac:dyDescent="0.3">
      <c r="J531" s="32"/>
    </row>
    <row r="532" spans="10:10" x14ac:dyDescent="0.3">
      <c r="J532" s="32"/>
    </row>
    <row r="533" spans="10:10" x14ac:dyDescent="0.3">
      <c r="J533" s="32"/>
    </row>
    <row r="534" spans="10:10" x14ac:dyDescent="0.3">
      <c r="J534" s="32"/>
    </row>
    <row r="535" spans="10:10" x14ac:dyDescent="0.3">
      <c r="J535" s="32"/>
    </row>
    <row r="536" spans="10:10" x14ac:dyDescent="0.3">
      <c r="J536" s="32"/>
    </row>
    <row r="537" spans="10:10" x14ac:dyDescent="0.3">
      <c r="J537" s="32"/>
    </row>
    <row r="538" spans="10:10" x14ac:dyDescent="0.3">
      <c r="J538" s="32"/>
    </row>
    <row r="539" spans="10:10" x14ac:dyDescent="0.3">
      <c r="J539" s="32"/>
    </row>
    <row r="540" spans="10:10" x14ac:dyDescent="0.3">
      <c r="J540" s="32"/>
    </row>
    <row r="541" spans="10:10" x14ac:dyDescent="0.3">
      <c r="J541" s="32"/>
    </row>
    <row r="542" spans="10:10" x14ac:dyDescent="0.3">
      <c r="J542" s="32"/>
    </row>
    <row r="543" spans="10:10" x14ac:dyDescent="0.3">
      <c r="J543" s="32"/>
    </row>
    <row r="544" spans="10:10" x14ac:dyDescent="0.3">
      <c r="J544" s="32"/>
    </row>
    <row r="545" spans="10:10" x14ac:dyDescent="0.3">
      <c r="J545" s="32"/>
    </row>
    <row r="546" spans="10:10" x14ac:dyDescent="0.3">
      <c r="J546" s="32"/>
    </row>
    <row r="547" spans="10:10" x14ac:dyDescent="0.3">
      <c r="J547" s="32"/>
    </row>
    <row r="548" spans="10:10" x14ac:dyDescent="0.3">
      <c r="J548" s="32"/>
    </row>
    <row r="549" spans="10:10" x14ac:dyDescent="0.3">
      <c r="J549" s="32"/>
    </row>
    <row r="550" spans="10:10" x14ac:dyDescent="0.3">
      <c r="J550" s="32"/>
    </row>
    <row r="551" spans="10:10" x14ac:dyDescent="0.3">
      <c r="J551" s="32"/>
    </row>
    <row r="552" spans="10:10" x14ac:dyDescent="0.3">
      <c r="J552" s="32"/>
    </row>
    <row r="553" spans="10:10" x14ac:dyDescent="0.3">
      <c r="J553" s="32"/>
    </row>
    <row r="554" spans="10:10" x14ac:dyDescent="0.3">
      <c r="J554" s="32"/>
    </row>
    <row r="555" spans="10:10" x14ac:dyDescent="0.3">
      <c r="J555" s="32"/>
    </row>
    <row r="556" spans="10:10" x14ac:dyDescent="0.3">
      <c r="J556" s="32"/>
    </row>
    <row r="557" spans="10:10" x14ac:dyDescent="0.3">
      <c r="J557" s="32"/>
    </row>
    <row r="558" spans="10:10" x14ac:dyDescent="0.3">
      <c r="J558" s="32"/>
    </row>
    <row r="559" spans="10:10" x14ac:dyDescent="0.3">
      <c r="J559" s="32"/>
    </row>
    <row r="560" spans="10:10" x14ac:dyDescent="0.3">
      <c r="J560" s="32"/>
    </row>
    <row r="561" spans="10:10" x14ac:dyDescent="0.3">
      <c r="J561" s="32"/>
    </row>
    <row r="562" spans="10:10" x14ac:dyDescent="0.3">
      <c r="J562" s="32"/>
    </row>
    <row r="563" spans="10:10" x14ac:dyDescent="0.3">
      <c r="J563" s="32"/>
    </row>
    <row r="564" spans="10:10" x14ac:dyDescent="0.3">
      <c r="J564" s="32"/>
    </row>
    <row r="565" spans="10:10" x14ac:dyDescent="0.3">
      <c r="J565" s="32"/>
    </row>
    <row r="566" spans="10:10" x14ac:dyDescent="0.3">
      <c r="J566" s="32"/>
    </row>
    <row r="567" spans="10:10" x14ac:dyDescent="0.3">
      <c r="J567" s="32"/>
    </row>
    <row r="568" spans="10:10" x14ac:dyDescent="0.3">
      <c r="J568" s="32"/>
    </row>
    <row r="569" spans="10:10" x14ac:dyDescent="0.3">
      <c r="J569" s="32"/>
    </row>
    <row r="570" spans="10:10" x14ac:dyDescent="0.3">
      <c r="J570" s="32"/>
    </row>
    <row r="571" spans="10:10" x14ac:dyDescent="0.3">
      <c r="J571" s="32"/>
    </row>
    <row r="572" spans="10:10" x14ac:dyDescent="0.3">
      <c r="J572" s="32"/>
    </row>
    <row r="573" spans="10:10" x14ac:dyDescent="0.3">
      <c r="J573" s="32"/>
    </row>
    <row r="574" spans="10:10" x14ac:dyDescent="0.3">
      <c r="J574" s="32"/>
    </row>
    <row r="575" spans="10:10" x14ac:dyDescent="0.3">
      <c r="J575" s="32"/>
    </row>
    <row r="576" spans="10:10" x14ac:dyDescent="0.3">
      <c r="J576" s="32"/>
    </row>
    <row r="577" spans="10:10" x14ac:dyDescent="0.3">
      <c r="J577" s="32"/>
    </row>
    <row r="578" spans="10:10" x14ac:dyDescent="0.3">
      <c r="J578" s="32"/>
    </row>
    <row r="579" spans="10:10" x14ac:dyDescent="0.3">
      <c r="J579" s="32"/>
    </row>
    <row r="580" spans="10:10" x14ac:dyDescent="0.3">
      <c r="J580" s="32"/>
    </row>
    <row r="581" spans="10:10" x14ac:dyDescent="0.3">
      <c r="J581" s="32"/>
    </row>
    <row r="582" spans="10:10" x14ac:dyDescent="0.3">
      <c r="J582" s="32"/>
    </row>
    <row r="583" spans="10:10" x14ac:dyDescent="0.3">
      <c r="J583" s="32"/>
    </row>
    <row r="584" spans="10:10" x14ac:dyDescent="0.3">
      <c r="J584" s="32"/>
    </row>
    <row r="585" spans="10:10" x14ac:dyDescent="0.3">
      <c r="J585" s="32"/>
    </row>
    <row r="586" spans="10:10" x14ac:dyDescent="0.3">
      <c r="J586" s="32"/>
    </row>
    <row r="587" spans="10:10" x14ac:dyDescent="0.3">
      <c r="J587" s="32"/>
    </row>
    <row r="588" spans="10:10" x14ac:dyDescent="0.3">
      <c r="J588" s="32"/>
    </row>
    <row r="589" spans="10:10" x14ac:dyDescent="0.3">
      <c r="J589" s="32"/>
    </row>
    <row r="590" spans="10:10" x14ac:dyDescent="0.3">
      <c r="J590" s="32"/>
    </row>
    <row r="591" spans="10:10" x14ac:dyDescent="0.3">
      <c r="J591" s="32"/>
    </row>
    <row r="592" spans="10:10" x14ac:dyDescent="0.3">
      <c r="J592" s="32"/>
    </row>
    <row r="593" spans="10:10" x14ac:dyDescent="0.3">
      <c r="J593" s="32"/>
    </row>
    <row r="594" spans="10:10" x14ac:dyDescent="0.3">
      <c r="J594" s="32"/>
    </row>
    <row r="595" spans="10:10" x14ac:dyDescent="0.3">
      <c r="J595" s="32"/>
    </row>
    <row r="596" spans="10:10" x14ac:dyDescent="0.3">
      <c r="J596" s="32"/>
    </row>
    <row r="597" spans="10:10" x14ac:dyDescent="0.3">
      <c r="J597" s="32"/>
    </row>
    <row r="598" spans="10:10" x14ac:dyDescent="0.3">
      <c r="J598" s="32"/>
    </row>
    <row r="599" spans="10:10" x14ac:dyDescent="0.3">
      <c r="J599" s="32"/>
    </row>
    <row r="600" spans="10:10" x14ac:dyDescent="0.3">
      <c r="J600" s="32"/>
    </row>
    <row r="601" spans="10:10" x14ac:dyDescent="0.3">
      <c r="J601" s="32"/>
    </row>
    <row r="602" spans="10:10" x14ac:dyDescent="0.3">
      <c r="J602" s="32"/>
    </row>
    <row r="603" spans="10:10" x14ac:dyDescent="0.3">
      <c r="J603" s="32"/>
    </row>
    <row r="604" spans="10:10" x14ac:dyDescent="0.3">
      <c r="J604" s="32"/>
    </row>
    <row r="605" spans="10:10" x14ac:dyDescent="0.3">
      <c r="J605" s="32"/>
    </row>
    <row r="606" spans="10:10" x14ac:dyDescent="0.3">
      <c r="J606" s="32"/>
    </row>
    <row r="607" spans="10:10" x14ac:dyDescent="0.3">
      <c r="J607" s="32"/>
    </row>
    <row r="608" spans="10:10" x14ac:dyDescent="0.3">
      <c r="J608" s="32"/>
    </row>
    <row r="609" spans="10:10" x14ac:dyDescent="0.3">
      <c r="J609" s="32"/>
    </row>
    <row r="610" spans="10:10" x14ac:dyDescent="0.3">
      <c r="J610" s="32"/>
    </row>
    <row r="611" spans="10:10" x14ac:dyDescent="0.3">
      <c r="J611" s="32"/>
    </row>
    <row r="612" spans="10:10" x14ac:dyDescent="0.3">
      <c r="J612" s="32"/>
    </row>
    <row r="613" spans="10:10" x14ac:dyDescent="0.3">
      <c r="J613" s="32"/>
    </row>
    <row r="614" spans="10:10" x14ac:dyDescent="0.3">
      <c r="J614" s="32"/>
    </row>
    <row r="615" spans="10:10" x14ac:dyDescent="0.3">
      <c r="J615" s="32"/>
    </row>
    <row r="616" spans="10:10" x14ac:dyDescent="0.3">
      <c r="J616" s="32"/>
    </row>
    <row r="617" spans="10:10" x14ac:dyDescent="0.3">
      <c r="J617" s="32"/>
    </row>
    <row r="618" spans="10:10" x14ac:dyDescent="0.3">
      <c r="J618" s="32"/>
    </row>
    <row r="619" spans="10:10" x14ac:dyDescent="0.3">
      <c r="J619" s="32"/>
    </row>
    <row r="620" spans="10:10" x14ac:dyDescent="0.3">
      <c r="J620" s="32"/>
    </row>
    <row r="621" spans="10:10" x14ac:dyDescent="0.3">
      <c r="J621" s="32"/>
    </row>
    <row r="622" spans="10:10" x14ac:dyDescent="0.3">
      <c r="J622" s="32"/>
    </row>
    <row r="623" spans="10:10" x14ac:dyDescent="0.3">
      <c r="J623" s="32"/>
    </row>
    <row r="624" spans="10:10" x14ac:dyDescent="0.3">
      <c r="J624" s="32"/>
    </row>
    <row r="625" spans="10:10" x14ac:dyDescent="0.3">
      <c r="J625" s="32"/>
    </row>
    <row r="626" spans="10:10" x14ac:dyDescent="0.3">
      <c r="J626" s="32"/>
    </row>
    <row r="627" spans="10:10" x14ac:dyDescent="0.3">
      <c r="J627" s="32"/>
    </row>
    <row r="628" spans="10:10" x14ac:dyDescent="0.3">
      <c r="J628" s="32"/>
    </row>
    <row r="629" spans="10:10" x14ac:dyDescent="0.3">
      <c r="J629" s="32"/>
    </row>
    <row r="630" spans="10:10" x14ac:dyDescent="0.3">
      <c r="J630" s="32"/>
    </row>
    <row r="631" spans="10:10" x14ac:dyDescent="0.3">
      <c r="J631" s="32"/>
    </row>
    <row r="632" spans="10:10" x14ac:dyDescent="0.3">
      <c r="J632" s="32"/>
    </row>
    <row r="633" spans="10:10" x14ac:dyDescent="0.3">
      <c r="J633" s="32"/>
    </row>
    <row r="634" spans="10:10" x14ac:dyDescent="0.3">
      <c r="J634" s="32"/>
    </row>
    <row r="635" spans="10:10" x14ac:dyDescent="0.3">
      <c r="J635" s="32"/>
    </row>
    <row r="636" spans="10:10" x14ac:dyDescent="0.3">
      <c r="J636" s="32"/>
    </row>
    <row r="637" spans="10:10" x14ac:dyDescent="0.3">
      <c r="J637" s="32"/>
    </row>
    <row r="638" spans="10:10" x14ac:dyDescent="0.3">
      <c r="J638" s="32"/>
    </row>
    <row r="639" spans="10:10" x14ac:dyDescent="0.3">
      <c r="J639" s="32"/>
    </row>
    <row r="640" spans="10:10" x14ac:dyDescent="0.3">
      <c r="J640" s="32"/>
    </row>
    <row r="641" spans="10:10" x14ac:dyDescent="0.3">
      <c r="J641" s="32"/>
    </row>
    <row r="642" spans="10:10" x14ac:dyDescent="0.3">
      <c r="J642" s="32"/>
    </row>
    <row r="643" spans="10:10" x14ac:dyDescent="0.3">
      <c r="J643" s="32"/>
    </row>
    <row r="644" spans="10:10" x14ac:dyDescent="0.3">
      <c r="J644" s="32"/>
    </row>
    <row r="645" spans="10:10" x14ac:dyDescent="0.3">
      <c r="J645" s="32"/>
    </row>
    <row r="646" spans="10:10" x14ac:dyDescent="0.3">
      <c r="J646" s="32"/>
    </row>
    <row r="647" spans="10:10" x14ac:dyDescent="0.3">
      <c r="J647" s="32"/>
    </row>
    <row r="648" spans="10:10" x14ac:dyDescent="0.3">
      <c r="J648" s="32"/>
    </row>
    <row r="649" spans="10:10" x14ac:dyDescent="0.3">
      <c r="J649" s="32"/>
    </row>
    <row r="650" spans="10:10" x14ac:dyDescent="0.3">
      <c r="J650" s="32"/>
    </row>
    <row r="651" spans="10:10" x14ac:dyDescent="0.3">
      <c r="J651" s="32"/>
    </row>
    <row r="652" spans="10:10" x14ac:dyDescent="0.3">
      <c r="J652" s="32"/>
    </row>
    <row r="653" spans="10:10" x14ac:dyDescent="0.3">
      <c r="J653" s="32"/>
    </row>
    <row r="654" spans="10:10" x14ac:dyDescent="0.3">
      <c r="J654" s="32"/>
    </row>
    <row r="655" spans="10:10" x14ac:dyDescent="0.3">
      <c r="J655" s="32"/>
    </row>
    <row r="656" spans="10:10" x14ac:dyDescent="0.3">
      <c r="J656" s="32"/>
    </row>
    <row r="657" spans="10:10" x14ac:dyDescent="0.3">
      <c r="J657" s="32"/>
    </row>
    <row r="658" spans="10:10" x14ac:dyDescent="0.3">
      <c r="J658" s="32"/>
    </row>
    <row r="659" spans="10:10" x14ac:dyDescent="0.3">
      <c r="J659" s="32"/>
    </row>
    <row r="660" spans="10:10" x14ac:dyDescent="0.3">
      <c r="J660" s="32"/>
    </row>
    <row r="661" spans="10:10" x14ac:dyDescent="0.3">
      <c r="J661" s="32"/>
    </row>
    <row r="662" spans="10:10" x14ac:dyDescent="0.3">
      <c r="J662" s="32"/>
    </row>
    <row r="663" spans="10:10" x14ac:dyDescent="0.3">
      <c r="J663" s="32"/>
    </row>
    <row r="664" spans="10:10" x14ac:dyDescent="0.3">
      <c r="J664" s="32"/>
    </row>
    <row r="665" spans="10:10" x14ac:dyDescent="0.3">
      <c r="J665" s="32"/>
    </row>
    <row r="666" spans="10:10" x14ac:dyDescent="0.3">
      <c r="J666" s="32"/>
    </row>
    <row r="667" spans="10:10" x14ac:dyDescent="0.3">
      <c r="J667" s="32"/>
    </row>
    <row r="668" spans="10:10" x14ac:dyDescent="0.3">
      <c r="J668" s="32"/>
    </row>
    <row r="669" spans="10:10" x14ac:dyDescent="0.3">
      <c r="J669" s="32"/>
    </row>
    <row r="670" spans="10:10" x14ac:dyDescent="0.3">
      <c r="J670" s="32"/>
    </row>
    <row r="671" spans="10:10" x14ac:dyDescent="0.3">
      <c r="J671" s="32"/>
    </row>
    <row r="672" spans="10:10" x14ac:dyDescent="0.3">
      <c r="J672" s="32"/>
    </row>
    <row r="673" spans="10:10" x14ac:dyDescent="0.3">
      <c r="J673" s="32"/>
    </row>
    <row r="674" spans="10:10" x14ac:dyDescent="0.3">
      <c r="J674" s="32"/>
    </row>
    <row r="675" spans="10:10" x14ac:dyDescent="0.3">
      <c r="J675" s="32"/>
    </row>
    <row r="676" spans="10:10" x14ac:dyDescent="0.3">
      <c r="J676" s="32"/>
    </row>
    <row r="677" spans="10:10" x14ac:dyDescent="0.3">
      <c r="J677" s="32"/>
    </row>
    <row r="678" spans="10:10" x14ac:dyDescent="0.3">
      <c r="J678" s="32"/>
    </row>
    <row r="679" spans="10:10" x14ac:dyDescent="0.3">
      <c r="J679" s="32"/>
    </row>
    <row r="680" spans="10:10" x14ac:dyDescent="0.3">
      <c r="J680" s="32"/>
    </row>
    <row r="681" spans="10:10" x14ac:dyDescent="0.3">
      <c r="J681" s="32"/>
    </row>
    <row r="682" spans="10:10" x14ac:dyDescent="0.3">
      <c r="J682" s="32"/>
    </row>
    <row r="683" spans="10:10" x14ac:dyDescent="0.3">
      <c r="J683" s="32"/>
    </row>
    <row r="684" spans="10:10" x14ac:dyDescent="0.3">
      <c r="J684" s="32"/>
    </row>
    <row r="685" spans="10:10" x14ac:dyDescent="0.3">
      <c r="J685" s="32"/>
    </row>
    <row r="686" spans="10:10" x14ac:dyDescent="0.3">
      <c r="J686" s="32"/>
    </row>
    <row r="687" spans="10:10" x14ac:dyDescent="0.3">
      <c r="J687" s="32"/>
    </row>
    <row r="688" spans="10:10" x14ac:dyDescent="0.3">
      <c r="J688" s="32"/>
    </row>
    <row r="689" spans="10:10" x14ac:dyDescent="0.3">
      <c r="J689" s="32"/>
    </row>
    <row r="690" spans="10:10" x14ac:dyDescent="0.3">
      <c r="J690" s="32"/>
    </row>
    <row r="691" spans="10:10" x14ac:dyDescent="0.3">
      <c r="J691" s="32"/>
    </row>
    <row r="692" spans="10:10" x14ac:dyDescent="0.3">
      <c r="J692" s="32"/>
    </row>
    <row r="693" spans="10:10" x14ac:dyDescent="0.3">
      <c r="J693" s="32"/>
    </row>
    <row r="694" spans="10:10" x14ac:dyDescent="0.3">
      <c r="J694" s="32"/>
    </row>
    <row r="695" spans="10:10" x14ac:dyDescent="0.3">
      <c r="J695" s="32"/>
    </row>
    <row r="696" spans="10:10" x14ac:dyDescent="0.3">
      <c r="J696" s="32"/>
    </row>
    <row r="697" spans="10:10" x14ac:dyDescent="0.3">
      <c r="J697" s="32"/>
    </row>
    <row r="698" spans="10:10" x14ac:dyDescent="0.3">
      <c r="J698" s="32"/>
    </row>
    <row r="699" spans="10:10" x14ac:dyDescent="0.3">
      <c r="J699" s="32"/>
    </row>
    <row r="700" spans="10:10" x14ac:dyDescent="0.3">
      <c r="J700" s="32"/>
    </row>
    <row r="701" spans="10:10" x14ac:dyDescent="0.3">
      <c r="J701" s="32"/>
    </row>
    <row r="702" spans="10:10" x14ac:dyDescent="0.3">
      <c r="J702" s="32"/>
    </row>
    <row r="703" spans="10:10" x14ac:dyDescent="0.3">
      <c r="J703" s="32"/>
    </row>
    <row r="704" spans="10:10" x14ac:dyDescent="0.3">
      <c r="J704" s="32"/>
    </row>
    <row r="705" spans="10:10" x14ac:dyDescent="0.3">
      <c r="J705" s="32"/>
    </row>
    <row r="706" spans="10:10" x14ac:dyDescent="0.3">
      <c r="J706" s="32"/>
    </row>
    <row r="707" spans="10:10" x14ac:dyDescent="0.3">
      <c r="J707" s="32"/>
    </row>
    <row r="708" spans="10:10" x14ac:dyDescent="0.3">
      <c r="J708" s="32"/>
    </row>
    <row r="709" spans="10:10" x14ac:dyDescent="0.3">
      <c r="J709" s="32"/>
    </row>
    <row r="710" spans="10:10" x14ac:dyDescent="0.3">
      <c r="J710" s="32"/>
    </row>
    <row r="711" spans="10:10" x14ac:dyDescent="0.3">
      <c r="J711" s="32"/>
    </row>
    <row r="712" spans="10:10" x14ac:dyDescent="0.3">
      <c r="J712" s="32"/>
    </row>
    <row r="713" spans="10:10" x14ac:dyDescent="0.3">
      <c r="J713" s="32"/>
    </row>
    <row r="714" spans="10:10" x14ac:dyDescent="0.3">
      <c r="J714" s="32"/>
    </row>
    <row r="715" spans="10:10" x14ac:dyDescent="0.3">
      <c r="J715" s="32"/>
    </row>
    <row r="716" spans="10:10" x14ac:dyDescent="0.3">
      <c r="J716" s="32"/>
    </row>
    <row r="717" spans="10:10" x14ac:dyDescent="0.3">
      <c r="J717" s="32"/>
    </row>
    <row r="718" spans="10:10" x14ac:dyDescent="0.3">
      <c r="J718" s="32"/>
    </row>
    <row r="719" spans="10:10" x14ac:dyDescent="0.3">
      <c r="J719" s="32"/>
    </row>
    <row r="720" spans="10:10" x14ac:dyDescent="0.3">
      <c r="J720" s="32"/>
    </row>
    <row r="721" spans="10:10" x14ac:dyDescent="0.3">
      <c r="J721" s="32"/>
    </row>
    <row r="722" spans="10:10" x14ac:dyDescent="0.3">
      <c r="J722" s="32"/>
    </row>
    <row r="723" spans="10:10" x14ac:dyDescent="0.3">
      <c r="J723" s="32"/>
    </row>
    <row r="724" spans="10:10" x14ac:dyDescent="0.3">
      <c r="J724" s="32"/>
    </row>
    <row r="725" spans="10:10" x14ac:dyDescent="0.3">
      <c r="J725" s="32"/>
    </row>
    <row r="726" spans="10:10" x14ac:dyDescent="0.3">
      <c r="J726" s="32"/>
    </row>
    <row r="727" spans="10:10" x14ac:dyDescent="0.3">
      <c r="J727" s="32"/>
    </row>
    <row r="728" spans="10:10" x14ac:dyDescent="0.3">
      <c r="J728" s="32"/>
    </row>
    <row r="729" spans="10:10" x14ac:dyDescent="0.3">
      <c r="J729" s="32"/>
    </row>
    <row r="730" spans="10:10" x14ac:dyDescent="0.3">
      <c r="J730" s="32"/>
    </row>
    <row r="731" spans="10:10" x14ac:dyDescent="0.3">
      <c r="J731" s="32"/>
    </row>
    <row r="732" spans="10:10" x14ac:dyDescent="0.3">
      <c r="J732" s="32"/>
    </row>
    <row r="733" spans="10:10" x14ac:dyDescent="0.3">
      <c r="J733" s="32"/>
    </row>
    <row r="734" spans="10:10" x14ac:dyDescent="0.3">
      <c r="J734" s="32"/>
    </row>
    <row r="735" spans="10:10" x14ac:dyDescent="0.3">
      <c r="J735" s="32"/>
    </row>
    <row r="736" spans="10:10" x14ac:dyDescent="0.3">
      <c r="J736" s="32"/>
    </row>
    <row r="737" spans="10:10" x14ac:dyDescent="0.3">
      <c r="J737" s="32"/>
    </row>
    <row r="738" spans="10:10" x14ac:dyDescent="0.3">
      <c r="J738" s="32"/>
    </row>
    <row r="739" spans="10:10" x14ac:dyDescent="0.3">
      <c r="J739" s="32"/>
    </row>
    <row r="740" spans="10:10" x14ac:dyDescent="0.3">
      <c r="J740" s="32"/>
    </row>
    <row r="741" spans="10:10" x14ac:dyDescent="0.3">
      <c r="J741" s="32"/>
    </row>
    <row r="742" spans="10:10" x14ac:dyDescent="0.3">
      <c r="J742" s="32"/>
    </row>
    <row r="743" spans="10:10" x14ac:dyDescent="0.3">
      <c r="J743" s="32"/>
    </row>
    <row r="744" spans="10:10" x14ac:dyDescent="0.3">
      <c r="J744" s="32"/>
    </row>
    <row r="745" spans="10:10" x14ac:dyDescent="0.3">
      <c r="J745" s="32"/>
    </row>
    <row r="746" spans="10:10" x14ac:dyDescent="0.3">
      <c r="J746" s="32"/>
    </row>
    <row r="747" spans="10:10" x14ac:dyDescent="0.3">
      <c r="J747" s="32"/>
    </row>
    <row r="748" spans="10:10" x14ac:dyDescent="0.3">
      <c r="J748" s="32"/>
    </row>
    <row r="749" spans="10:10" x14ac:dyDescent="0.3">
      <c r="J749" s="32"/>
    </row>
    <row r="750" spans="10:10" x14ac:dyDescent="0.3">
      <c r="J750" s="32"/>
    </row>
    <row r="751" spans="10:10" x14ac:dyDescent="0.3">
      <c r="J751" s="32"/>
    </row>
    <row r="752" spans="10:10" x14ac:dyDescent="0.3">
      <c r="J752" s="32"/>
    </row>
    <row r="753" spans="10:10" x14ac:dyDescent="0.3">
      <c r="J753" s="32"/>
    </row>
    <row r="754" spans="10:10" x14ac:dyDescent="0.3">
      <c r="J754" s="32"/>
    </row>
    <row r="755" spans="10:10" x14ac:dyDescent="0.3">
      <c r="J755" s="32"/>
    </row>
    <row r="756" spans="10:10" x14ac:dyDescent="0.3">
      <c r="J756" s="32"/>
    </row>
    <row r="757" spans="10:10" x14ac:dyDescent="0.3">
      <c r="J757" s="32"/>
    </row>
    <row r="758" spans="10:10" x14ac:dyDescent="0.3">
      <c r="J758" s="32"/>
    </row>
    <row r="759" spans="10:10" x14ac:dyDescent="0.3">
      <c r="J759" s="32"/>
    </row>
    <row r="760" spans="10:10" x14ac:dyDescent="0.3">
      <c r="J760" s="32"/>
    </row>
    <row r="761" spans="10:10" x14ac:dyDescent="0.3">
      <c r="J761" s="32"/>
    </row>
    <row r="762" spans="10:10" x14ac:dyDescent="0.3">
      <c r="J762" s="32"/>
    </row>
    <row r="763" spans="10:10" x14ac:dyDescent="0.3">
      <c r="J763" s="32"/>
    </row>
    <row r="764" spans="10:10" x14ac:dyDescent="0.3">
      <c r="J764" s="32"/>
    </row>
    <row r="765" spans="10:10" x14ac:dyDescent="0.3">
      <c r="J765" s="32"/>
    </row>
    <row r="766" spans="10:10" x14ac:dyDescent="0.3">
      <c r="J766" s="32"/>
    </row>
    <row r="767" spans="10:10" x14ac:dyDescent="0.3">
      <c r="J767" s="32"/>
    </row>
    <row r="768" spans="10:10" x14ac:dyDescent="0.3">
      <c r="J768" s="32"/>
    </row>
    <row r="769" spans="10:10" x14ac:dyDescent="0.3">
      <c r="J769" s="32"/>
    </row>
    <row r="770" spans="10:10" x14ac:dyDescent="0.3">
      <c r="J770" s="32"/>
    </row>
    <row r="771" spans="10:10" x14ac:dyDescent="0.3">
      <c r="J771" s="32"/>
    </row>
    <row r="772" spans="10:10" x14ac:dyDescent="0.3">
      <c r="J772" s="32"/>
    </row>
    <row r="773" spans="10:10" x14ac:dyDescent="0.3">
      <c r="J773" s="32"/>
    </row>
    <row r="774" spans="10:10" x14ac:dyDescent="0.3">
      <c r="J774" s="32"/>
    </row>
    <row r="775" spans="10:10" x14ac:dyDescent="0.3">
      <c r="J775" s="32"/>
    </row>
    <row r="776" spans="10:10" x14ac:dyDescent="0.3">
      <c r="J776" s="32"/>
    </row>
    <row r="777" spans="10:10" x14ac:dyDescent="0.3">
      <c r="J777" s="32"/>
    </row>
    <row r="778" spans="10:10" x14ac:dyDescent="0.3">
      <c r="J778" s="32"/>
    </row>
    <row r="779" spans="10:10" x14ac:dyDescent="0.3">
      <c r="J779" s="32"/>
    </row>
    <row r="780" spans="10:10" x14ac:dyDescent="0.3">
      <c r="J780" s="32"/>
    </row>
    <row r="781" spans="10:10" x14ac:dyDescent="0.3">
      <c r="J781" s="32"/>
    </row>
    <row r="782" spans="10:10" x14ac:dyDescent="0.3">
      <c r="J782" s="32"/>
    </row>
    <row r="783" spans="10:10" x14ac:dyDescent="0.3">
      <c r="J783" s="32"/>
    </row>
    <row r="784" spans="10:10" x14ac:dyDescent="0.3">
      <c r="J784" s="32"/>
    </row>
    <row r="785" spans="10:10" x14ac:dyDescent="0.3">
      <c r="J785" s="32"/>
    </row>
    <row r="786" spans="10:10" x14ac:dyDescent="0.3">
      <c r="J786" s="32"/>
    </row>
    <row r="787" spans="10:10" x14ac:dyDescent="0.3">
      <c r="J787" s="32"/>
    </row>
    <row r="788" spans="10:10" x14ac:dyDescent="0.3">
      <c r="J788" s="32"/>
    </row>
    <row r="789" spans="10:10" x14ac:dyDescent="0.3">
      <c r="J789" s="32"/>
    </row>
    <row r="790" spans="10:10" x14ac:dyDescent="0.3">
      <c r="J790" s="32"/>
    </row>
    <row r="791" spans="10:10" x14ac:dyDescent="0.3">
      <c r="J791" s="32"/>
    </row>
    <row r="792" spans="10:10" x14ac:dyDescent="0.3">
      <c r="J792" s="32"/>
    </row>
    <row r="793" spans="10:10" x14ac:dyDescent="0.3">
      <c r="J793" s="32"/>
    </row>
    <row r="794" spans="10:10" x14ac:dyDescent="0.3">
      <c r="J794" s="32"/>
    </row>
    <row r="795" spans="10:10" x14ac:dyDescent="0.3">
      <c r="J795" s="32"/>
    </row>
    <row r="796" spans="10:10" x14ac:dyDescent="0.3">
      <c r="J796" s="32"/>
    </row>
    <row r="797" spans="10:10" x14ac:dyDescent="0.3">
      <c r="J797" s="32"/>
    </row>
    <row r="798" spans="10:10" x14ac:dyDescent="0.3">
      <c r="J798" s="32"/>
    </row>
    <row r="799" spans="10:10" x14ac:dyDescent="0.3">
      <c r="J799" s="32"/>
    </row>
    <row r="800" spans="10:10" x14ac:dyDescent="0.3">
      <c r="J800" s="32"/>
    </row>
    <row r="801" spans="10:10" x14ac:dyDescent="0.3">
      <c r="J801" s="32"/>
    </row>
    <row r="802" spans="10:10" x14ac:dyDescent="0.3">
      <c r="J802" s="32"/>
    </row>
    <row r="803" spans="10:10" x14ac:dyDescent="0.3">
      <c r="J803" s="32"/>
    </row>
    <row r="804" spans="10:10" x14ac:dyDescent="0.3">
      <c r="J804" s="32"/>
    </row>
    <row r="805" spans="10:10" x14ac:dyDescent="0.3">
      <c r="J805" s="32"/>
    </row>
    <row r="806" spans="10:10" x14ac:dyDescent="0.3">
      <c r="J806" s="32"/>
    </row>
    <row r="807" spans="10:10" x14ac:dyDescent="0.3">
      <c r="J807" s="32"/>
    </row>
    <row r="808" spans="10:10" x14ac:dyDescent="0.3">
      <c r="J808" s="32"/>
    </row>
    <row r="809" spans="10:10" x14ac:dyDescent="0.3">
      <c r="J809" s="32"/>
    </row>
    <row r="810" spans="10:10" x14ac:dyDescent="0.3">
      <c r="J810" s="32"/>
    </row>
    <row r="811" spans="10:10" x14ac:dyDescent="0.3">
      <c r="J811" s="32"/>
    </row>
    <row r="812" spans="10:10" x14ac:dyDescent="0.3">
      <c r="J812" s="32"/>
    </row>
    <row r="813" spans="10:10" x14ac:dyDescent="0.3">
      <c r="J813" s="32"/>
    </row>
    <row r="814" spans="10:10" x14ac:dyDescent="0.3">
      <c r="J814" s="32"/>
    </row>
    <row r="815" spans="10:10" x14ac:dyDescent="0.3">
      <c r="J815" s="32"/>
    </row>
    <row r="816" spans="10:10" x14ac:dyDescent="0.3">
      <c r="J816" s="32"/>
    </row>
    <row r="817" spans="10:10" x14ac:dyDescent="0.3">
      <c r="J817" s="32"/>
    </row>
    <row r="818" spans="10:10" x14ac:dyDescent="0.3">
      <c r="J818" s="32"/>
    </row>
    <row r="819" spans="10:10" x14ac:dyDescent="0.3">
      <c r="J819" s="32"/>
    </row>
    <row r="820" spans="10:10" x14ac:dyDescent="0.3">
      <c r="J820" s="32"/>
    </row>
    <row r="821" spans="10:10" x14ac:dyDescent="0.3">
      <c r="J821" s="32"/>
    </row>
    <row r="822" spans="10:10" x14ac:dyDescent="0.3">
      <c r="J822" s="32"/>
    </row>
    <row r="823" spans="10:10" x14ac:dyDescent="0.3">
      <c r="J823" s="32"/>
    </row>
    <row r="824" spans="10:10" x14ac:dyDescent="0.3">
      <c r="J824" s="32"/>
    </row>
    <row r="825" spans="10:10" x14ac:dyDescent="0.3">
      <c r="J825" s="32"/>
    </row>
    <row r="826" spans="10:10" x14ac:dyDescent="0.3">
      <c r="J826" s="32"/>
    </row>
    <row r="827" spans="10:10" x14ac:dyDescent="0.3">
      <c r="J827" s="32"/>
    </row>
    <row r="828" spans="10:10" x14ac:dyDescent="0.3">
      <c r="J828" s="32"/>
    </row>
    <row r="829" spans="10:10" x14ac:dyDescent="0.3">
      <c r="J829" s="32"/>
    </row>
    <row r="830" spans="10:10" x14ac:dyDescent="0.3">
      <c r="J830" s="32"/>
    </row>
    <row r="831" spans="10:10" x14ac:dyDescent="0.3">
      <c r="J831" s="32"/>
    </row>
    <row r="832" spans="10:10" x14ac:dyDescent="0.3">
      <c r="J832" s="32"/>
    </row>
    <row r="833" spans="10:10" x14ac:dyDescent="0.3">
      <c r="J833" s="32"/>
    </row>
    <row r="834" spans="10:10" x14ac:dyDescent="0.3">
      <c r="J834" s="32"/>
    </row>
    <row r="835" spans="10:10" x14ac:dyDescent="0.3">
      <c r="J835" s="32"/>
    </row>
    <row r="836" spans="10:10" x14ac:dyDescent="0.3">
      <c r="J836" s="32"/>
    </row>
    <row r="837" spans="10:10" x14ac:dyDescent="0.3">
      <c r="J837" s="32"/>
    </row>
    <row r="838" spans="10:10" x14ac:dyDescent="0.3">
      <c r="J838" s="32"/>
    </row>
    <row r="839" spans="10:10" x14ac:dyDescent="0.3">
      <c r="J839" s="32"/>
    </row>
    <row r="840" spans="10:10" x14ac:dyDescent="0.3">
      <c r="J840" s="32"/>
    </row>
    <row r="841" spans="10:10" x14ac:dyDescent="0.3">
      <c r="J841" s="32"/>
    </row>
    <row r="842" spans="10:10" x14ac:dyDescent="0.3">
      <c r="J842" s="32"/>
    </row>
    <row r="843" spans="10:10" x14ac:dyDescent="0.3">
      <c r="J843" s="32"/>
    </row>
    <row r="844" spans="10:10" x14ac:dyDescent="0.3">
      <c r="J844" s="32"/>
    </row>
    <row r="845" spans="10:10" x14ac:dyDescent="0.3">
      <c r="J845" s="32"/>
    </row>
    <row r="846" spans="10:10" x14ac:dyDescent="0.3">
      <c r="J846" s="32"/>
    </row>
    <row r="847" spans="10:10" x14ac:dyDescent="0.3">
      <c r="J847" s="32"/>
    </row>
    <row r="848" spans="10:10" x14ac:dyDescent="0.3">
      <c r="J848" s="32"/>
    </row>
    <row r="849" spans="10:10" x14ac:dyDescent="0.3">
      <c r="J849" s="32"/>
    </row>
    <row r="850" spans="10:10" x14ac:dyDescent="0.3">
      <c r="J850" s="32"/>
    </row>
    <row r="851" spans="10:10" x14ac:dyDescent="0.3">
      <c r="J851" s="32"/>
    </row>
    <row r="852" spans="10:10" x14ac:dyDescent="0.3">
      <c r="J852" s="32"/>
    </row>
    <row r="853" spans="10:10" x14ac:dyDescent="0.3">
      <c r="J853" s="32"/>
    </row>
    <row r="854" spans="10:10" x14ac:dyDescent="0.3">
      <c r="J854" s="32"/>
    </row>
    <row r="855" spans="10:10" x14ac:dyDescent="0.3">
      <c r="J855" s="32"/>
    </row>
    <row r="856" spans="10:10" x14ac:dyDescent="0.3">
      <c r="J856" s="32"/>
    </row>
    <row r="857" spans="10:10" x14ac:dyDescent="0.3">
      <c r="J857" s="32"/>
    </row>
    <row r="858" spans="10:10" x14ac:dyDescent="0.3">
      <c r="J858" s="32"/>
    </row>
    <row r="859" spans="10:10" x14ac:dyDescent="0.3">
      <c r="J859" s="32"/>
    </row>
    <row r="860" spans="10:10" x14ac:dyDescent="0.3">
      <c r="J860" s="32"/>
    </row>
    <row r="861" spans="10:10" x14ac:dyDescent="0.3">
      <c r="J861" s="32"/>
    </row>
    <row r="862" spans="10:10" x14ac:dyDescent="0.3">
      <c r="J862" s="32"/>
    </row>
    <row r="863" spans="10:10" x14ac:dyDescent="0.3">
      <c r="J863" s="32"/>
    </row>
    <row r="864" spans="10:10" x14ac:dyDescent="0.3">
      <c r="J864" s="32"/>
    </row>
    <row r="865" spans="10:10" x14ac:dyDescent="0.3">
      <c r="J865" s="32"/>
    </row>
    <row r="866" spans="10:10" x14ac:dyDescent="0.3">
      <c r="J866" s="32"/>
    </row>
    <row r="867" spans="10:10" x14ac:dyDescent="0.3">
      <c r="J867" s="32"/>
    </row>
    <row r="868" spans="10:10" x14ac:dyDescent="0.3">
      <c r="J868" s="32"/>
    </row>
    <row r="869" spans="10:10" x14ac:dyDescent="0.3">
      <c r="J869" s="32"/>
    </row>
    <row r="870" spans="10:10" x14ac:dyDescent="0.3">
      <c r="J870" s="32"/>
    </row>
    <row r="871" spans="10:10" x14ac:dyDescent="0.3">
      <c r="J871" s="32"/>
    </row>
    <row r="872" spans="10:10" x14ac:dyDescent="0.3">
      <c r="J872" s="32"/>
    </row>
    <row r="873" spans="10:10" x14ac:dyDescent="0.3">
      <c r="J873" s="32"/>
    </row>
    <row r="874" spans="10:10" x14ac:dyDescent="0.3">
      <c r="J874" s="32"/>
    </row>
    <row r="875" spans="10:10" x14ac:dyDescent="0.3">
      <c r="J875" s="32"/>
    </row>
    <row r="876" spans="10:10" x14ac:dyDescent="0.3">
      <c r="J876" s="32"/>
    </row>
    <row r="877" spans="10:10" x14ac:dyDescent="0.3">
      <c r="J877" s="32"/>
    </row>
    <row r="878" spans="10:10" x14ac:dyDescent="0.3">
      <c r="J878" s="32"/>
    </row>
    <row r="879" spans="10:10" x14ac:dyDescent="0.3">
      <c r="J879" s="32"/>
    </row>
    <row r="880" spans="10:10" x14ac:dyDescent="0.3">
      <c r="J880" s="32"/>
    </row>
    <row r="881" spans="10:10" x14ac:dyDescent="0.3">
      <c r="J881" s="32"/>
    </row>
    <row r="882" spans="10:10" x14ac:dyDescent="0.3">
      <c r="J882" s="32"/>
    </row>
    <row r="883" spans="10:10" x14ac:dyDescent="0.3">
      <c r="J883" s="32"/>
    </row>
    <row r="884" spans="10:10" x14ac:dyDescent="0.3">
      <c r="J884" s="32"/>
    </row>
    <row r="885" spans="10:10" x14ac:dyDescent="0.3">
      <c r="J885" s="32"/>
    </row>
    <row r="886" spans="10:10" x14ac:dyDescent="0.3">
      <c r="J886" s="32"/>
    </row>
    <row r="887" spans="10:10" x14ac:dyDescent="0.3">
      <c r="J887" s="32"/>
    </row>
    <row r="888" spans="10:10" x14ac:dyDescent="0.3">
      <c r="J888" s="32"/>
    </row>
    <row r="889" spans="10:10" x14ac:dyDescent="0.3">
      <c r="J889" s="32"/>
    </row>
    <row r="890" spans="10:10" x14ac:dyDescent="0.3">
      <c r="J890" s="32"/>
    </row>
    <row r="891" spans="10:10" x14ac:dyDescent="0.3">
      <c r="J891" s="32"/>
    </row>
    <row r="892" spans="10:10" x14ac:dyDescent="0.3">
      <c r="J892" s="32"/>
    </row>
    <row r="893" spans="10:10" x14ac:dyDescent="0.3">
      <c r="J893" s="32"/>
    </row>
    <row r="894" spans="10:10" x14ac:dyDescent="0.3">
      <c r="J894" s="32"/>
    </row>
    <row r="895" spans="10:10" x14ac:dyDescent="0.3">
      <c r="J895" s="32"/>
    </row>
    <row r="896" spans="10:10" x14ac:dyDescent="0.3">
      <c r="J896" s="32"/>
    </row>
    <row r="897" spans="10:10" x14ac:dyDescent="0.3">
      <c r="J897" s="32"/>
    </row>
    <row r="898" spans="10:10" x14ac:dyDescent="0.3">
      <c r="J898" s="32"/>
    </row>
    <row r="899" spans="10:10" x14ac:dyDescent="0.3">
      <c r="J899" s="32"/>
    </row>
    <row r="900" spans="10:10" x14ac:dyDescent="0.3">
      <c r="J900" s="32"/>
    </row>
    <row r="901" spans="10:10" x14ac:dyDescent="0.3">
      <c r="J901" s="32"/>
    </row>
    <row r="902" spans="10:10" x14ac:dyDescent="0.3">
      <c r="J902" s="32"/>
    </row>
    <row r="903" spans="10:10" x14ac:dyDescent="0.3">
      <c r="J903" s="32"/>
    </row>
    <row r="904" spans="10:10" x14ac:dyDescent="0.3">
      <c r="J904" s="32"/>
    </row>
    <row r="905" spans="10:10" x14ac:dyDescent="0.3">
      <c r="J905" s="32"/>
    </row>
    <row r="906" spans="10:10" x14ac:dyDescent="0.3">
      <c r="J906" s="32"/>
    </row>
    <row r="907" spans="10:10" x14ac:dyDescent="0.3">
      <c r="J907" s="32"/>
    </row>
    <row r="908" spans="10:10" x14ac:dyDescent="0.3">
      <c r="J908" s="32"/>
    </row>
    <row r="909" spans="10:10" x14ac:dyDescent="0.3">
      <c r="J909" s="32"/>
    </row>
    <row r="910" spans="10:10" x14ac:dyDescent="0.3">
      <c r="J910" s="32"/>
    </row>
    <row r="911" spans="10:10" x14ac:dyDescent="0.3">
      <c r="J911" s="32"/>
    </row>
    <row r="912" spans="10:10" x14ac:dyDescent="0.3">
      <c r="J912" s="32"/>
    </row>
  </sheetData>
  <mergeCells count="128">
    <mergeCell ref="C20:E20"/>
    <mergeCell ref="C25:E25"/>
    <mergeCell ref="C33:E33"/>
    <mergeCell ref="C42:E42"/>
    <mergeCell ref="C49:E49"/>
    <mergeCell ref="C38:E38"/>
    <mergeCell ref="C41:E41"/>
    <mergeCell ref="C47:E47"/>
    <mergeCell ref="F21:H21"/>
    <mergeCell ref="G22:H22"/>
    <mergeCell ref="C102:H102"/>
    <mergeCell ref="C104:E104"/>
    <mergeCell ref="F104:H104"/>
    <mergeCell ref="F105:H105"/>
    <mergeCell ref="C106:E106"/>
    <mergeCell ref="C107:E107"/>
    <mergeCell ref="F107:H107"/>
    <mergeCell ref="C70:F70"/>
    <mergeCell ref="C61:E61"/>
    <mergeCell ref="F61:H61"/>
    <mergeCell ref="C63:E63"/>
    <mergeCell ref="B89:B94"/>
    <mergeCell ref="C87:F87"/>
    <mergeCell ref="C81:D81"/>
    <mergeCell ref="C90:H90"/>
    <mergeCell ref="C89:D89"/>
    <mergeCell ref="F140:H140"/>
    <mergeCell ref="C142:E142"/>
    <mergeCell ref="F142:I142"/>
    <mergeCell ref="C97:D97"/>
    <mergeCell ref="C99:E99"/>
    <mergeCell ref="C84:D84"/>
    <mergeCell ref="C83:D83"/>
    <mergeCell ref="C133:G133"/>
    <mergeCell ref="C124:G124"/>
    <mergeCell ref="C96:D96"/>
    <mergeCell ref="F108:H108"/>
    <mergeCell ref="C109:E109"/>
    <mergeCell ref="G109:H109"/>
    <mergeCell ref="B102:B115"/>
    <mergeCell ref="C103:E103"/>
    <mergeCell ref="A127:A129"/>
    <mergeCell ref="B127:B132"/>
    <mergeCell ref="B155:B169"/>
    <mergeCell ref="C153:D153"/>
    <mergeCell ref="B135:B149"/>
    <mergeCell ref="A135:A149"/>
    <mergeCell ref="C148:D148"/>
    <mergeCell ref="C136:H136"/>
    <mergeCell ref="C128:D128"/>
    <mergeCell ref="C129:F129"/>
    <mergeCell ref="C130:D130"/>
    <mergeCell ref="C140:E140"/>
    <mergeCell ref="A155:A169"/>
    <mergeCell ref="C160:E160"/>
    <mergeCell ref="F160:H160"/>
    <mergeCell ref="C162:E162"/>
    <mergeCell ref="F162:I162"/>
    <mergeCell ref="C164:E164"/>
    <mergeCell ref="C165:E165"/>
    <mergeCell ref="F165:H165"/>
    <mergeCell ref="C145:E145"/>
    <mergeCell ref="C173:F173"/>
    <mergeCell ref="C156:H156"/>
    <mergeCell ref="C168:D168"/>
    <mergeCell ref="C144:E144"/>
    <mergeCell ref="F63:I63"/>
    <mergeCell ref="C65:E65"/>
    <mergeCell ref="C66:E66"/>
    <mergeCell ref="F66:H66"/>
    <mergeCell ref="C95:D95"/>
    <mergeCell ref="C75:E75"/>
    <mergeCell ref="C74:F74"/>
    <mergeCell ref="C76:D76"/>
    <mergeCell ref="C77:H77"/>
    <mergeCell ref="C80:E80"/>
    <mergeCell ref="F145:H145"/>
    <mergeCell ref="C117:H117"/>
    <mergeCell ref="C101:D101"/>
    <mergeCell ref="C82:D82"/>
    <mergeCell ref="A1:K1"/>
    <mergeCell ref="J2:K2"/>
    <mergeCell ref="J3:K3"/>
    <mergeCell ref="C3:I3"/>
    <mergeCell ref="C2:I2"/>
    <mergeCell ref="C4:G4"/>
    <mergeCell ref="C5:D5"/>
    <mergeCell ref="C6:G6"/>
    <mergeCell ref="C71:E71"/>
    <mergeCell ref="C46:E46"/>
    <mergeCell ref="C57:H57"/>
    <mergeCell ref="A4:A8"/>
    <mergeCell ref="B4:B8"/>
    <mergeCell ref="B15:B24"/>
    <mergeCell ref="C30:E30"/>
    <mergeCell ref="C31:E31"/>
    <mergeCell ref="C15:H15"/>
    <mergeCell ref="C17:E17"/>
    <mergeCell ref="C10:F10"/>
    <mergeCell ref="C22:E22"/>
    <mergeCell ref="C16:E16"/>
    <mergeCell ref="F17:H17"/>
    <mergeCell ref="F18:H18"/>
    <mergeCell ref="F20:H20"/>
    <mergeCell ref="F183:H183"/>
    <mergeCell ref="C19:E19"/>
    <mergeCell ref="A9:A14"/>
    <mergeCell ref="B9:B14"/>
    <mergeCell ref="C53:E53"/>
    <mergeCell ref="C54:E54"/>
    <mergeCell ref="C39:E39"/>
    <mergeCell ref="A217:A218"/>
    <mergeCell ref="B203:B209"/>
    <mergeCell ref="E210:I210"/>
    <mergeCell ref="B213:B216"/>
    <mergeCell ref="A174:A201"/>
    <mergeCell ref="B174:B201"/>
    <mergeCell ref="A203:A209"/>
    <mergeCell ref="C187:I187"/>
    <mergeCell ref="C196:E196"/>
    <mergeCell ref="C178:E178"/>
    <mergeCell ref="F178:H178"/>
    <mergeCell ref="C180:E180"/>
    <mergeCell ref="F180:I180"/>
    <mergeCell ref="C182:E182"/>
    <mergeCell ref="C183:E183"/>
    <mergeCell ref="B76:B79"/>
    <mergeCell ref="C86:E8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2022-11-20T06:08:57Z</dcterms:modified>
</cp:coreProperties>
</file>