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Zone\Khulna zone\Morrelganj DPP, Bagerhat\পিইসি সভার পর\After ECNEC\"/>
    </mc:Choice>
  </mc:AlternateContent>
  <bookViews>
    <workbookView xWindow="0" yWindow="0" windowWidth="20490" windowHeight="7755" tabRatio="599"/>
  </bookViews>
  <sheets>
    <sheet name="Analysis" sheetId="8" r:id="rId1"/>
  </sheets>
  <externalReferences>
    <externalReference r:id="rId2"/>
  </externalReferences>
  <definedNames>
    <definedName name="_xlnm.Print_Area" localSheetId="0">Analysis!$C$150:$J$189</definedName>
  </definedNames>
  <calcPr calcId="152511"/>
</workbook>
</file>

<file path=xl/calcChain.xml><?xml version="1.0" encoding="utf-8"?>
<calcChain xmlns="http://schemas.openxmlformats.org/spreadsheetml/2006/main">
  <c r="I159" i="8" l="1"/>
  <c r="I160" i="8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58" i="8"/>
  <c r="I157" i="8"/>
  <c r="G159" i="8"/>
  <c r="G160" i="8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58" i="8"/>
  <c r="G157" i="8"/>
  <c r="I59" i="8"/>
  <c r="I60" i="8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58" i="8"/>
  <c r="I57" i="8"/>
  <c r="G59" i="8"/>
  <c r="G60" i="8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58" i="8"/>
  <c r="G57" i="8"/>
  <c r="D109" i="8" l="1"/>
  <c r="D108" i="8"/>
  <c r="D107" i="8"/>
  <c r="D11" i="8"/>
  <c r="D10" i="8"/>
  <c r="D9" i="8"/>
  <c r="E110" i="8" l="1"/>
  <c r="D158" i="8" l="1"/>
  <c r="D157" i="8"/>
  <c r="H107" i="8"/>
  <c r="H108" i="8" s="1"/>
  <c r="D58" i="8"/>
  <c r="D57" i="8"/>
  <c r="G9" i="8"/>
  <c r="J9" i="8" s="1"/>
  <c r="H109" i="8" l="1"/>
  <c r="K108" i="8"/>
  <c r="G10" i="8"/>
  <c r="K107" i="8"/>
  <c r="G11" i="8" l="1"/>
  <c r="J10" i="8"/>
  <c r="H110" i="8"/>
  <c r="E111" i="8" l="1"/>
  <c r="H111" i="8"/>
  <c r="G12" i="8"/>
  <c r="E112" i="8" l="1"/>
  <c r="G13" i="8"/>
  <c r="H112" i="8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E113" i="8" l="1"/>
  <c r="G14" i="8"/>
  <c r="E114" i="8" l="1"/>
  <c r="G15" i="8"/>
  <c r="E115" i="8" l="1"/>
  <c r="F108" i="8"/>
  <c r="G16" i="8"/>
  <c r="E116" i="8" l="1"/>
  <c r="D159" i="8"/>
  <c r="K109" i="8"/>
  <c r="D59" i="8"/>
  <c r="J11" i="8"/>
  <c r="F109" i="8"/>
  <c r="G17" i="8"/>
  <c r="E117" i="8" l="1"/>
  <c r="F110" i="8"/>
  <c r="Q111" i="8"/>
  <c r="G18" i="8"/>
  <c r="E118" i="8" l="1"/>
  <c r="F111" i="8"/>
  <c r="G19" i="8"/>
  <c r="E119" i="8" l="1"/>
  <c r="F112" i="8"/>
  <c r="G20" i="8"/>
  <c r="E120" i="8" l="1"/>
  <c r="F113" i="8"/>
  <c r="G112" i="8"/>
  <c r="G21" i="8"/>
  <c r="E121" i="8" l="1"/>
  <c r="F114" i="8"/>
  <c r="G113" i="8"/>
  <c r="I112" i="8"/>
  <c r="E162" i="8"/>
  <c r="G22" i="8"/>
  <c r="E122" i="8" l="1"/>
  <c r="F115" i="8"/>
  <c r="G114" i="8"/>
  <c r="I113" i="8"/>
  <c r="E163" i="8"/>
  <c r="G23" i="8"/>
  <c r="E123" i="8" l="1"/>
  <c r="E164" i="8"/>
  <c r="I114" i="8"/>
  <c r="F116" i="8"/>
  <c r="G115" i="8"/>
  <c r="G24" i="8"/>
  <c r="E124" i="8" l="1"/>
  <c r="I115" i="8"/>
  <c r="E165" i="8"/>
  <c r="F117" i="8"/>
  <c r="G116" i="8"/>
  <c r="G25" i="8"/>
  <c r="E125" i="8" l="1"/>
  <c r="E166" i="8"/>
  <c r="I116" i="8"/>
  <c r="F118" i="8"/>
  <c r="G117" i="8"/>
  <c r="G26" i="8"/>
  <c r="E126" i="8" l="1"/>
  <c r="E167" i="8"/>
  <c r="I117" i="8"/>
  <c r="F119" i="8"/>
  <c r="G118" i="8"/>
  <c r="G27" i="8"/>
  <c r="E127" i="8" l="1"/>
  <c r="F120" i="8"/>
  <c r="G119" i="8"/>
  <c r="I118" i="8"/>
  <c r="E168" i="8"/>
  <c r="G28" i="8"/>
  <c r="E128" i="8" l="1"/>
  <c r="E129" i="8" s="1"/>
  <c r="I119" i="8"/>
  <c r="E169" i="8"/>
  <c r="F121" i="8"/>
  <c r="G120" i="8"/>
  <c r="G29" i="8"/>
  <c r="E170" i="8" l="1"/>
  <c r="I120" i="8"/>
  <c r="F122" i="8"/>
  <c r="G121" i="8"/>
  <c r="E130" i="8"/>
  <c r="G30" i="8"/>
  <c r="E171" i="8" l="1"/>
  <c r="I121" i="8"/>
  <c r="F123" i="8"/>
  <c r="G122" i="8"/>
  <c r="E131" i="8"/>
  <c r="G31" i="8"/>
  <c r="F124" i="8" l="1"/>
  <c r="G123" i="8"/>
  <c r="I122" i="8"/>
  <c r="E172" i="8"/>
  <c r="G32" i="8"/>
  <c r="I123" i="8" l="1"/>
  <c r="E173" i="8"/>
  <c r="F125" i="8"/>
  <c r="G124" i="8"/>
  <c r="G33" i="8"/>
  <c r="I124" i="8" l="1"/>
  <c r="E174" i="8"/>
  <c r="F126" i="8"/>
  <c r="G125" i="8"/>
  <c r="F127" i="8" l="1"/>
  <c r="G126" i="8"/>
  <c r="E175" i="8"/>
  <c r="I125" i="8"/>
  <c r="F128" i="8" l="1"/>
  <c r="G127" i="8"/>
  <c r="I126" i="8"/>
  <c r="E176" i="8"/>
  <c r="F129" i="8" l="1"/>
  <c r="G128" i="8"/>
  <c r="E177" i="8"/>
  <c r="I127" i="8"/>
  <c r="F130" i="8" l="1"/>
  <c r="G129" i="8"/>
  <c r="I128" i="8"/>
  <c r="E178" i="8"/>
  <c r="F131" i="8" l="1"/>
  <c r="G130" i="8"/>
  <c r="E179" i="8"/>
  <c r="I129" i="8"/>
  <c r="G131" i="8" l="1"/>
  <c r="I130" i="8"/>
  <c r="E180" i="8"/>
  <c r="I131" i="8" l="1"/>
  <c r="E181" i="8"/>
  <c r="G110" i="8" l="1"/>
  <c r="I110" i="8" s="1"/>
  <c r="E160" i="8" l="1"/>
  <c r="G111" i="8"/>
  <c r="E161" i="8" l="1"/>
  <c r="I111" i="8"/>
  <c r="F9" i="8" l="1"/>
  <c r="E57" i="8" l="1"/>
  <c r="F57" i="8" s="1"/>
  <c r="H9" i="8"/>
  <c r="H57" i="8" l="1"/>
  <c r="J57" i="8"/>
  <c r="E13" i="8" l="1"/>
  <c r="F12" i="8"/>
  <c r="G107" i="8"/>
  <c r="E60" i="8" l="1"/>
  <c r="H12" i="8"/>
  <c r="E14" i="8"/>
  <c r="F13" i="8"/>
  <c r="I107" i="8"/>
  <c r="E157" i="8"/>
  <c r="F157" i="8" s="1"/>
  <c r="E61" i="8" l="1"/>
  <c r="H13" i="8"/>
  <c r="E15" i="8"/>
  <c r="F14" i="8"/>
  <c r="H157" i="8"/>
  <c r="J157" i="8"/>
  <c r="E16" i="8" l="1"/>
  <c r="F15" i="8"/>
  <c r="E62" i="8"/>
  <c r="H14" i="8"/>
  <c r="E63" i="8" l="1"/>
  <c r="H15" i="8"/>
  <c r="E17" i="8"/>
  <c r="F16" i="8"/>
  <c r="E18" i="8" l="1"/>
  <c r="F17" i="8"/>
  <c r="E64" i="8"/>
  <c r="H16" i="8"/>
  <c r="E65" i="8" l="1"/>
  <c r="H17" i="8"/>
  <c r="E19" i="8"/>
  <c r="F18" i="8"/>
  <c r="E66" i="8" l="1"/>
  <c r="H18" i="8"/>
  <c r="E20" i="8"/>
  <c r="F19" i="8"/>
  <c r="E21" i="8" l="1"/>
  <c r="F20" i="8"/>
  <c r="E67" i="8"/>
  <c r="H19" i="8"/>
  <c r="E68" i="8" l="1"/>
  <c r="H20" i="8"/>
  <c r="E22" i="8"/>
  <c r="F21" i="8"/>
  <c r="E69" i="8" l="1"/>
  <c r="H21" i="8"/>
  <c r="E23" i="8"/>
  <c r="F22" i="8"/>
  <c r="E70" i="8" l="1"/>
  <c r="H22" i="8"/>
  <c r="E24" i="8"/>
  <c r="F23" i="8"/>
  <c r="E71" i="8" l="1"/>
  <c r="H23" i="8"/>
  <c r="E25" i="8"/>
  <c r="F24" i="8"/>
  <c r="E72" i="8" l="1"/>
  <c r="H24" i="8"/>
  <c r="E26" i="8"/>
  <c r="F25" i="8"/>
  <c r="E73" i="8" l="1"/>
  <c r="H25" i="8"/>
  <c r="E27" i="8"/>
  <c r="F26" i="8"/>
  <c r="E74" i="8" l="1"/>
  <c r="H26" i="8"/>
  <c r="E28" i="8"/>
  <c r="F27" i="8"/>
  <c r="E75" i="8" l="1"/>
  <c r="H27" i="8"/>
  <c r="E29" i="8"/>
  <c r="F28" i="8"/>
  <c r="E76" i="8" l="1"/>
  <c r="H28" i="8"/>
  <c r="E30" i="8"/>
  <c r="F29" i="8"/>
  <c r="E77" i="8" l="1"/>
  <c r="H29" i="8"/>
  <c r="E31" i="8"/>
  <c r="F30" i="8"/>
  <c r="E32" i="8" l="1"/>
  <c r="F31" i="8"/>
  <c r="E78" i="8"/>
  <c r="H30" i="8"/>
  <c r="E79" i="8" l="1"/>
  <c r="H31" i="8"/>
  <c r="E33" i="8"/>
  <c r="F32" i="8"/>
  <c r="E80" i="8" l="1"/>
  <c r="H32" i="8"/>
  <c r="F33" i="8"/>
  <c r="E81" i="8" l="1"/>
  <c r="H33" i="8"/>
  <c r="F11" i="8" l="1"/>
  <c r="G109" i="8"/>
  <c r="H11" i="8" l="1"/>
  <c r="E59" i="8"/>
  <c r="F59" i="8" s="1"/>
  <c r="E159" i="8"/>
  <c r="F159" i="8" s="1"/>
  <c r="I109" i="8"/>
  <c r="G108" i="8"/>
  <c r="F10" i="8"/>
  <c r="I108" i="8" l="1"/>
  <c r="I132" i="8" s="1"/>
  <c r="E135" i="8" s="1"/>
  <c r="E158" i="8"/>
  <c r="F158" i="8" s="1"/>
  <c r="H59" i="8"/>
  <c r="J59" i="8"/>
  <c r="H159" i="8"/>
  <c r="J159" i="8"/>
  <c r="H10" i="8"/>
  <c r="H34" i="8" s="1"/>
  <c r="E58" i="8"/>
  <c r="F58" i="8" s="1"/>
  <c r="H58" i="8" l="1"/>
  <c r="J58" i="8"/>
  <c r="G137" i="8"/>
  <c r="J158" i="8"/>
  <c r="H158" i="8"/>
  <c r="G39" i="8"/>
  <c r="E37" i="8"/>
  <c r="J111" i="8" l="1"/>
  <c r="J110" i="8" l="1"/>
  <c r="J112" i="8"/>
  <c r="D161" i="8"/>
  <c r="F161" i="8" s="1"/>
  <c r="K111" i="8"/>
  <c r="I13" i="8"/>
  <c r="J161" i="8" l="1"/>
  <c r="H161" i="8"/>
  <c r="J113" i="8"/>
  <c r="D162" i="8"/>
  <c r="F162" i="8" s="1"/>
  <c r="K112" i="8"/>
  <c r="D160" i="8"/>
  <c r="F160" i="8" s="1"/>
  <c r="K110" i="8"/>
  <c r="I12" i="8"/>
  <c r="D61" i="8"/>
  <c r="F61" i="8" s="1"/>
  <c r="J13" i="8"/>
  <c r="I14" i="8"/>
  <c r="H162" i="8" l="1"/>
  <c r="J162" i="8"/>
  <c r="D163" i="8"/>
  <c r="F163" i="8" s="1"/>
  <c r="J114" i="8"/>
  <c r="K113" i="8"/>
  <c r="H160" i="8"/>
  <c r="J160" i="8"/>
  <c r="D62" i="8"/>
  <c r="F62" i="8" s="1"/>
  <c r="I15" i="8"/>
  <c r="J14" i="8"/>
  <c r="H61" i="8"/>
  <c r="J61" i="8"/>
  <c r="D60" i="8"/>
  <c r="F60" i="8" s="1"/>
  <c r="J12" i="8"/>
  <c r="K114" i="8" l="1"/>
  <c r="J115" i="8"/>
  <c r="D164" i="8"/>
  <c r="F164" i="8" s="1"/>
  <c r="J163" i="8"/>
  <c r="H163" i="8"/>
  <c r="J60" i="8"/>
  <c r="H60" i="8"/>
  <c r="J15" i="8"/>
  <c r="I16" i="8"/>
  <c r="D63" i="8"/>
  <c r="F63" i="8" s="1"/>
  <c r="J62" i="8"/>
  <c r="H62" i="8"/>
  <c r="J164" i="8" l="1"/>
  <c r="H164" i="8"/>
  <c r="J116" i="8"/>
  <c r="K115" i="8"/>
  <c r="D165" i="8"/>
  <c r="F165" i="8" s="1"/>
  <c r="D64" i="8"/>
  <c r="F64" i="8" s="1"/>
  <c r="J16" i="8"/>
  <c r="I17" i="8"/>
  <c r="J63" i="8"/>
  <c r="H63" i="8"/>
  <c r="J117" i="8" l="1"/>
  <c r="K116" i="8"/>
  <c r="D166" i="8"/>
  <c r="F166" i="8" s="1"/>
  <c r="H165" i="8"/>
  <c r="J165" i="8"/>
  <c r="D65" i="8"/>
  <c r="F65" i="8" s="1"/>
  <c r="J17" i="8"/>
  <c r="I18" i="8"/>
  <c r="H64" i="8"/>
  <c r="J64" i="8"/>
  <c r="K117" i="8" l="1"/>
  <c r="J118" i="8"/>
  <c r="D167" i="8"/>
  <c r="F167" i="8" s="1"/>
  <c r="J166" i="8"/>
  <c r="H166" i="8"/>
  <c r="J18" i="8"/>
  <c r="I19" i="8"/>
  <c r="D66" i="8"/>
  <c r="F66" i="8" s="1"/>
  <c r="H65" i="8"/>
  <c r="J65" i="8"/>
  <c r="H167" i="8" l="1"/>
  <c r="J167" i="8"/>
  <c r="K118" i="8"/>
  <c r="D168" i="8"/>
  <c r="F168" i="8" s="1"/>
  <c r="J119" i="8"/>
  <c r="J66" i="8"/>
  <c r="H66" i="8"/>
  <c r="D67" i="8"/>
  <c r="F67" i="8" s="1"/>
  <c r="J19" i="8"/>
  <c r="I20" i="8"/>
  <c r="D169" i="8" l="1"/>
  <c r="F169" i="8" s="1"/>
  <c r="K119" i="8"/>
  <c r="J120" i="8"/>
  <c r="J168" i="8"/>
  <c r="H168" i="8"/>
  <c r="J67" i="8"/>
  <c r="H67" i="8"/>
  <c r="J20" i="8"/>
  <c r="I21" i="8"/>
  <c r="D68" i="8"/>
  <c r="F68" i="8" s="1"/>
  <c r="J121" i="8" l="1"/>
  <c r="K120" i="8"/>
  <c r="D170" i="8"/>
  <c r="F170" i="8" s="1"/>
  <c r="J169" i="8"/>
  <c r="H169" i="8"/>
  <c r="D69" i="8"/>
  <c r="F69" i="8" s="1"/>
  <c r="J21" i="8"/>
  <c r="I22" i="8"/>
  <c r="J68" i="8"/>
  <c r="H68" i="8"/>
  <c r="J170" i="8" l="1"/>
  <c r="H170" i="8"/>
  <c r="J122" i="8"/>
  <c r="D171" i="8"/>
  <c r="F171" i="8" s="1"/>
  <c r="K121" i="8"/>
  <c r="J22" i="8"/>
  <c r="I23" i="8"/>
  <c r="D70" i="8"/>
  <c r="F70" i="8" s="1"/>
  <c r="H69" i="8"/>
  <c r="J69" i="8"/>
  <c r="J171" i="8" l="1"/>
  <c r="H171" i="8"/>
  <c r="J123" i="8"/>
  <c r="D172" i="8"/>
  <c r="F172" i="8" s="1"/>
  <c r="K122" i="8"/>
  <c r="D71" i="8"/>
  <c r="F71" i="8" s="1"/>
  <c r="J23" i="8"/>
  <c r="I24" i="8"/>
  <c r="J70" i="8"/>
  <c r="H70" i="8"/>
  <c r="J172" i="8" l="1"/>
  <c r="H172" i="8"/>
  <c r="J124" i="8"/>
  <c r="D173" i="8"/>
  <c r="F173" i="8" s="1"/>
  <c r="K123" i="8"/>
  <c r="J24" i="8"/>
  <c r="I25" i="8"/>
  <c r="D72" i="8"/>
  <c r="F72" i="8" s="1"/>
  <c r="J71" i="8"/>
  <c r="H71" i="8"/>
  <c r="H173" i="8" l="1"/>
  <c r="J173" i="8"/>
  <c r="J125" i="8"/>
  <c r="D174" i="8"/>
  <c r="F174" i="8" s="1"/>
  <c r="K124" i="8"/>
  <c r="H72" i="8"/>
  <c r="J72" i="8"/>
  <c r="D73" i="8"/>
  <c r="F73" i="8" s="1"/>
  <c r="J25" i="8"/>
  <c r="I26" i="8"/>
  <c r="H174" i="8" l="1"/>
  <c r="J174" i="8"/>
  <c r="J126" i="8"/>
  <c r="D175" i="8"/>
  <c r="F175" i="8" s="1"/>
  <c r="K125" i="8"/>
  <c r="J73" i="8"/>
  <c r="H73" i="8"/>
  <c r="J26" i="8"/>
  <c r="I27" i="8"/>
  <c r="D74" i="8"/>
  <c r="F74" i="8" s="1"/>
  <c r="H175" i="8" l="1"/>
  <c r="J175" i="8"/>
  <c r="J127" i="8"/>
  <c r="D176" i="8"/>
  <c r="F176" i="8" s="1"/>
  <c r="K126" i="8"/>
  <c r="D75" i="8"/>
  <c r="F75" i="8" s="1"/>
  <c r="J27" i="8"/>
  <c r="I28" i="8"/>
  <c r="H74" i="8"/>
  <c r="J74" i="8"/>
  <c r="H176" i="8" l="1"/>
  <c r="J176" i="8"/>
  <c r="D177" i="8"/>
  <c r="F177" i="8" s="1"/>
  <c r="K127" i="8"/>
  <c r="J128" i="8"/>
  <c r="J28" i="8"/>
  <c r="I29" i="8"/>
  <c r="D76" i="8"/>
  <c r="F76" i="8" s="1"/>
  <c r="J75" i="8"/>
  <c r="H75" i="8"/>
  <c r="H177" i="8" l="1"/>
  <c r="J177" i="8"/>
  <c r="D178" i="8"/>
  <c r="F178" i="8" s="1"/>
  <c r="K128" i="8"/>
  <c r="J129" i="8"/>
  <c r="H76" i="8"/>
  <c r="J76" i="8"/>
  <c r="D77" i="8"/>
  <c r="F77" i="8" s="1"/>
  <c r="J29" i="8"/>
  <c r="I30" i="8"/>
  <c r="H178" i="8" l="1"/>
  <c r="J178" i="8"/>
  <c r="D179" i="8"/>
  <c r="F179" i="8" s="1"/>
  <c r="K129" i="8"/>
  <c r="J130" i="8"/>
  <c r="H77" i="8"/>
  <c r="J77" i="8"/>
  <c r="J30" i="8"/>
  <c r="I31" i="8"/>
  <c r="D78" i="8"/>
  <c r="F78" i="8" s="1"/>
  <c r="J179" i="8" l="1"/>
  <c r="H179" i="8"/>
  <c r="D180" i="8"/>
  <c r="F180" i="8" s="1"/>
  <c r="K130" i="8"/>
  <c r="J131" i="8"/>
  <c r="D79" i="8"/>
  <c r="F79" i="8" s="1"/>
  <c r="J31" i="8"/>
  <c r="I32" i="8"/>
  <c r="J78" i="8"/>
  <c r="H78" i="8"/>
  <c r="J180" i="8" l="1"/>
  <c r="H180" i="8"/>
  <c r="K131" i="8"/>
  <c r="K132" i="8" s="1"/>
  <c r="E133" i="8" s="1"/>
  <c r="D181" i="8"/>
  <c r="F181" i="8" s="1"/>
  <c r="J32" i="8"/>
  <c r="I33" i="8"/>
  <c r="D80" i="8"/>
  <c r="F80" i="8" s="1"/>
  <c r="H79" i="8"/>
  <c r="J79" i="8"/>
  <c r="H181" i="8" l="1"/>
  <c r="H182" i="8" s="1"/>
  <c r="J181" i="8"/>
  <c r="J182" i="8" s="1"/>
  <c r="G185" i="8" s="1"/>
  <c r="E137" i="8"/>
  <c r="I137" i="8" s="1"/>
  <c r="G134" i="8"/>
  <c r="H80" i="8"/>
  <c r="J80" i="8"/>
  <c r="J33" i="8"/>
  <c r="J34" i="8" s="1"/>
  <c r="D81" i="8"/>
  <c r="F81" i="8" s="1"/>
  <c r="E185" i="8" l="1"/>
  <c r="E183" i="8"/>
  <c r="H81" i="8"/>
  <c r="H82" i="8" s="1"/>
  <c r="J81" i="8"/>
  <c r="J82" i="8" s="1"/>
  <c r="G85" i="8" s="1"/>
  <c r="E35" i="8"/>
  <c r="G36" i="8" s="1"/>
  <c r="E39" i="8"/>
  <c r="I39" i="8" s="1"/>
  <c r="F187" i="8" l="1"/>
  <c r="D189" i="8" s="1"/>
  <c r="E85" i="8"/>
  <c r="E83" i="8"/>
  <c r="F87" i="8" l="1"/>
  <c r="D89" i="8" s="1"/>
</calcChain>
</file>

<file path=xl/sharedStrings.xml><?xml version="1.0" encoding="utf-8"?>
<sst xmlns="http://schemas.openxmlformats.org/spreadsheetml/2006/main" count="168" uniqueCount="49">
  <si>
    <t>Total</t>
  </si>
  <si>
    <t>-</t>
  </si>
  <si>
    <t>%</t>
  </si>
  <si>
    <t>Computation of Benefit-Cost Ratio</t>
  </si>
  <si>
    <t>(Financial)</t>
  </si>
  <si>
    <t>Capital</t>
  </si>
  <si>
    <t>O &amp; M</t>
  </si>
  <si>
    <t>Discount</t>
  </si>
  <si>
    <t>Discounted</t>
  </si>
  <si>
    <t>Year</t>
  </si>
  <si>
    <t>Cost</t>
  </si>
  <si>
    <t>Factor</t>
  </si>
  <si>
    <t>Total Cost</t>
  </si>
  <si>
    <t>Benefits</t>
  </si>
  <si>
    <t>(PV)</t>
  </si>
  <si>
    <t>(@ 12%)</t>
  </si>
  <si>
    <t>TOTAL</t>
  </si>
  <si>
    <t>FBCR =</t>
  </si>
  <si>
    <t>---------------------</t>
  </si>
  <si>
    <t>=</t>
  </si>
  <si>
    <t>:</t>
  </si>
  <si>
    <t>FNPV =</t>
  </si>
  <si>
    <t>Computation of Internal Rate of Return</t>
  </si>
  <si>
    <t>Net</t>
  </si>
  <si>
    <t>Benefit</t>
  </si>
  <si>
    <t>NPV</t>
  </si>
  <si>
    <t>X</t>
  </si>
  <si>
    <t>FIRR =</t>
  </si>
  <si>
    <t>+</t>
  </si>
  <si>
    <t>(Economic)</t>
  </si>
  <si>
    <t>Land</t>
  </si>
  <si>
    <t>(AV)</t>
  </si>
  <si>
    <t>(@12%)</t>
  </si>
  <si>
    <t>EBCR =</t>
  </si>
  <si>
    <t>ENPV =</t>
  </si>
  <si>
    <t>EIRR =</t>
  </si>
  <si>
    <t>2</t>
  </si>
  <si>
    <t>3</t>
  </si>
  <si>
    <t>(+)Tk.</t>
  </si>
  <si>
    <t>x</t>
  </si>
  <si>
    <t>---------------------------------------------------------------------------------</t>
  </si>
  <si>
    <t>------------------------------------------------------------------------------------</t>
  </si>
  <si>
    <t>O&amp;M</t>
  </si>
  <si>
    <t>(In Lac Taka)</t>
  </si>
  <si>
    <t>Lac.</t>
  </si>
  <si>
    <t>(@ 20%)</t>
  </si>
  <si>
    <t>(@ 15%)</t>
  </si>
  <si>
    <t>(at 20%)</t>
  </si>
  <si>
    <t>15.00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</si>
</sst>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MS Sans Serif"/>
    </font>
    <font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1" fillId="0" borderId="0" xfId="0" applyFont="1"/>
    <xf numFmtId="2" fontId="3" fillId="0" borderId="9" xfId="0" applyNumberFormat="1" applyFont="1" applyFill="1" applyBorder="1" applyAlignment="1">
      <alignment horizontal="left"/>
    </xf>
    <xf numFmtId="2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2" fontId="5" fillId="0" borderId="8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2" fillId="0" borderId="12" xfId="0" applyNumberFormat="1" applyFon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2" fontId="6" fillId="0" borderId="12" xfId="0" applyNumberFormat="1" applyFont="1" applyFill="1" applyBorder="1" applyAlignment="1">
      <alignment horizontal="left"/>
    </xf>
    <xf numFmtId="2" fontId="2" fillId="0" borderId="20" xfId="0" applyNumberFormat="1" applyFont="1" applyFill="1" applyBorder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  <xf numFmtId="1" fontId="2" fillId="0" borderId="12" xfId="0" quotePrefix="1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" fontId="2" fillId="0" borderId="8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center"/>
    </xf>
    <xf numFmtId="2" fontId="2" fillId="0" borderId="12" xfId="0" quotePrefix="1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2" fontId="2" fillId="0" borderId="16" xfId="0" applyNumberFormat="1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right"/>
    </xf>
    <xf numFmtId="2" fontId="2" fillId="0" borderId="18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2" xfId="0" applyNumberFormat="1" applyFont="1" applyFill="1" applyBorder="1" applyAlignment="1"/>
    <xf numFmtId="2" fontId="2" fillId="0" borderId="7" xfId="0" applyNumberFormat="1" applyFont="1" applyFill="1" applyBorder="1" applyAlignment="1"/>
    <xf numFmtId="0" fontId="2" fillId="0" borderId="8" xfId="0" applyFont="1" applyFill="1" applyBorder="1" applyAlignment="1"/>
    <xf numFmtId="2" fontId="2" fillId="0" borderId="12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left"/>
    </xf>
    <xf numFmtId="2" fontId="2" fillId="0" borderId="16" xfId="0" applyNumberFormat="1" applyFont="1" applyFill="1" applyBorder="1" applyAlignment="1">
      <alignment horizontal="right"/>
    </xf>
    <xf numFmtId="2" fontId="2" fillId="0" borderId="17" xfId="0" applyNumberFormat="1" applyFont="1" applyFill="1" applyBorder="1" applyAlignment="1">
      <alignment horizontal="left"/>
    </xf>
    <xf numFmtId="2" fontId="2" fillId="0" borderId="18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0" fontId="2" fillId="0" borderId="0" xfId="0" applyFont="1" applyFill="1" applyAlignment="1"/>
    <xf numFmtId="2" fontId="2" fillId="0" borderId="0" xfId="0" applyNumberFormat="1" applyFont="1" applyFill="1" applyAlignment="1"/>
    <xf numFmtId="2" fontId="2" fillId="0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.IV,V,%20V-All.%20Up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9"/>
      <sheetName val="Annex-IV"/>
      <sheetName val="Annex-V(a)"/>
      <sheetName val="Annex-V(b)"/>
      <sheetName val="Inves._Cost"/>
      <sheetName val="Propertise"/>
    </sheetNames>
    <sheetDataSet>
      <sheetData sheetId="0"/>
      <sheetData sheetId="1"/>
      <sheetData sheetId="2"/>
      <sheetData sheetId="3"/>
      <sheetData sheetId="4">
        <row r="34">
          <cell r="E34">
            <v>21384.954418604648</v>
          </cell>
          <cell r="F34">
            <v>31853.346976744186</v>
          </cell>
          <cell r="G34">
            <v>12644.878604651163</v>
          </cell>
          <cell r="K34">
            <v>16365.900930232558</v>
          </cell>
          <cell r="L34">
            <v>24368.929037209302</v>
          </cell>
          <cell r="M34">
            <v>9655.3539325581405</v>
          </cell>
        </row>
      </sheetData>
      <sheetData sheetId="5">
        <row r="27">
          <cell r="E27">
            <v>13354.650668398182</v>
          </cell>
          <cell r="F27">
            <v>12290.229000055162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99"/>
  <sheetViews>
    <sheetView tabSelected="1" topLeftCell="A164" zoomScaleNormal="100" workbookViewId="0">
      <selection activeCell="C167" sqref="C167"/>
    </sheetView>
  </sheetViews>
  <sheetFormatPr defaultRowHeight="16.5" customHeight="1" x14ac:dyDescent="0.2"/>
  <cols>
    <col min="1" max="1" width="9.140625" style="2"/>
    <col min="2" max="2" width="5.5703125" style="1" customWidth="1"/>
    <col min="3" max="3" width="15.28515625" style="2" customWidth="1"/>
    <col min="4" max="8" width="11.85546875" style="2" customWidth="1"/>
    <col min="9" max="9" width="12.28515625" style="2" customWidth="1"/>
    <col min="10" max="10" width="10.7109375" style="2" customWidth="1"/>
    <col min="11" max="11" width="10.28515625" style="2" customWidth="1"/>
    <col min="12" max="12" width="9.42578125" style="2" customWidth="1"/>
    <col min="13" max="14" width="11.85546875" style="2" customWidth="1"/>
    <col min="15" max="15" width="15" style="1" customWidth="1"/>
    <col min="16" max="16" width="11.85546875" style="2" customWidth="1"/>
    <col min="17" max="17" width="13.28515625" style="2" customWidth="1"/>
    <col min="18" max="18" width="11.42578125" style="2" customWidth="1"/>
    <col min="19" max="19" width="10.140625" style="2" customWidth="1"/>
    <col min="20" max="20" width="9.5703125" style="2" customWidth="1"/>
    <col min="21" max="21" width="10.7109375" style="2" customWidth="1"/>
    <col min="22" max="22" width="11.85546875" style="3" hidden="1" customWidth="1"/>
    <col min="23" max="23" width="10.85546875" style="3" hidden="1" customWidth="1"/>
    <col min="24" max="24" width="8.85546875" style="3" hidden="1" customWidth="1"/>
    <col min="25" max="25" width="10.7109375" style="2" customWidth="1"/>
    <col min="26" max="26" width="11.42578125" style="2" customWidth="1"/>
    <col min="27" max="27" width="10.7109375" style="2" customWidth="1"/>
    <col min="28" max="28" width="15.5703125" style="2" customWidth="1"/>
    <col min="29" max="34" width="9" style="2" customWidth="1"/>
    <col min="35" max="37" width="9" style="2" hidden="1" customWidth="1"/>
    <col min="38" max="38" width="10" style="2" customWidth="1"/>
    <col min="39" max="43" width="9" style="2" customWidth="1"/>
    <col min="44" max="44" width="9.140625" style="4"/>
    <col min="45" max="45" width="9" style="2" customWidth="1"/>
    <col min="46" max="46" width="11.85546875" style="2" customWidth="1"/>
    <col min="47" max="70" width="9" style="2" customWidth="1"/>
    <col min="71" max="16384" width="9.140625" style="2"/>
  </cols>
  <sheetData>
    <row r="1" spans="2:27" ht="16.5" customHeight="1" thickBot="1" x14ac:dyDescent="0.25">
      <c r="O1" s="2"/>
      <c r="S1" s="1"/>
      <c r="V1" s="2"/>
      <c r="W1" s="2"/>
      <c r="X1" s="2"/>
      <c r="Y1" s="3"/>
      <c r="Z1" s="3"/>
      <c r="AA1" s="3"/>
    </row>
    <row r="2" spans="2:27" ht="16.5" customHeight="1" x14ac:dyDescent="0.25">
      <c r="B2" s="2"/>
      <c r="C2" s="5"/>
      <c r="D2" s="7"/>
      <c r="E2" s="6"/>
      <c r="F2" s="6"/>
      <c r="G2" s="8"/>
      <c r="H2" s="6"/>
      <c r="I2" s="6"/>
      <c r="J2" s="9"/>
      <c r="O2" s="2"/>
      <c r="S2" s="1"/>
      <c r="V2" s="2"/>
      <c r="W2" s="2"/>
      <c r="X2" s="2"/>
      <c r="Y2" s="3"/>
      <c r="Z2" s="10"/>
      <c r="AA2" s="3"/>
    </row>
    <row r="3" spans="2:27" ht="16.5" customHeight="1" x14ac:dyDescent="0.2">
      <c r="B3" s="2"/>
      <c r="C3" s="27" t="s">
        <v>3</v>
      </c>
      <c r="D3" s="28"/>
      <c r="E3" s="29"/>
      <c r="F3" s="1"/>
      <c r="G3" s="1"/>
      <c r="H3" s="1"/>
      <c r="I3" s="1"/>
      <c r="J3" s="15"/>
      <c r="O3" s="2"/>
      <c r="S3" s="1"/>
      <c r="V3" s="2"/>
      <c r="W3" s="2"/>
      <c r="X3" s="2"/>
      <c r="Y3" s="3"/>
      <c r="Z3" s="3"/>
      <c r="AA3" s="3"/>
    </row>
    <row r="4" spans="2:27" ht="16.5" customHeight="1" x14ac:dyDescent="0.2">
      <c r="B4" s="2"/>
      <c r="C4" s="30" t="s">
        <v>4</v>
      </c>
      <c r="D4" s="29"/>
      <c r="E4" s="1"/>
      <c r="F4" s="1"/>
      <c r="G4" s="28"/>
      <c r="H4" s="1"/>
      <c r="I4" s="1"/>
      <c r="J4" s="15"/>
      <c r="O4" s="2"/>
      <c r="S4" s="1"/>
      <c r="V4" s="2"/>
      <c r="W4" s="2"/>
      <c r="X4" s="2"/>
      <c r="Y4" s="3"/>
      <c r="Z4" s="3"/>
      <c r="AA4" s="3"/>
    </row>
    <row r="5" spans="2:27" ht="16.5" customHeight="1" x14ac:dyDescent="0.2">
      <c r="C5" s="18"/>
      <c r="D5" s="1"/>
      <c r="E5" s="1"/>
      <c r="F5" s="1"/>
      <c r="G5" s="17"/>
      <c r="H5" s="1"/>
      <c r="I5" s="17"/>
      <c r="J5" s="12" t="s">
        <v>43</v>
      </c>
      <c r="O5" s="2"/>
      <c r="S5" s="1"/>
      <c r="V5" s="2"/>
      <c r="W5" s="2"/>
      <c r="X5" s="2"/>
      <c r="Y5" s="3"/>
      <c r="Z5" s="3"/>
      <c r="AA5" s="3"/>
    </row>
    <row r="6" spans="2:27" ht="16.5" customHeight="1" x14ac:dyDescent="0.2">
      <c r="C6" s="19"/>
      <c r="D6" s="20" t="s">
        <v>5</v>
      </c>
      <c r="E6" s="20" t="s">
        <v>42</v>
      </c>
      <c r="F6" s="20" t="s">
        <v>0</v>
      </c>
      <c r="G6" s="20" t="s">
        <v>7</v>
      </c>
      <c r="H6" s="20" t="s">
        <v>8</v>
      </c>
      <c r="I6" s="20"/>
      <c r="J6" s="31" t="s">
        <v>8</v>
      </c>
      <c r="O6" s="2"/>
      <c r="S6" s="1"/>
      <c r="V6" s="2"/>
      <c r="W6" s="2"/>
      <c r="X6" s="2"/>
      <c r="Y6" s="3"/>
      <c r="Z6" s="3"/>
      <c r="AA6" s="3"/>
    </row>
    <row r="7" spans="2:27" ht="16.5" customHeight="1" x14ac:dyDescent="0.2">
      <c r="C7" s="23" t="s">
        <v>9</v>
      </c>
      <c r="D7" s="24" t="s">
        <v>10</v>
      </c>
      <c r="E7" s="24" t="s">
        <v>10</v>
      </c>
      <c r="F7" s="24" t="s">
        <v>10</v>
      </c>
      <c r="G7" s="24" t="s">
        <v>11</v>
      </c>
      <c r="H7" s="24" t="s">
        <v>12</v>
      </c>
      <c r="I7" s="24" t="s">
        <v>13</v>
      </c>
      <c r="J7" s="25" t="s">
        <v>13</v>
      </c>
      <c r="O7" s="2"/>
      <c r="S7" s="1"/>
      <c r="V7" s="2"/>
      <c r="W7" s="2"/>
      <c r="X7" s="2"/>
      <c r="Y7" s="3"/>
      <c r="Z7" s="3"/>
      <c r="AA7" s="3"/>
    </row>
    <row r="8" spans="2:27" ht="16.5" customHeight="1" x14ac:dyDescent="0.2">
      <c r="C8" s="23"/>
      <c r="D8" s="24" t="s">
        <v>14</v>
      </c>
      <c r="E8" s="24" t="s">
        <v>14</v>
      </c>
      <c r="F8" s="24" t="s">
        <v>14</v>
      </c>
      <c r="G8" s="24" t="s">
        <v>15</v>
      </c>
      <c r="H8" s="24" t="s">
        <v>14</v>
      </c>
      <c r="I8" s="24" t="s">
        <v>14</v>
      </c>
      <c r="J8" s="25" t="s">
        <v>14</v>
      </c>
      <c r="O8" s="2"/>
      <c r="S8" s="1"/>
      <c r="V8" s="2"/>
      <c r="W8" s="2"/>
      <c r="X8" s="2"/>
      <c r="Y8" s="3"/>
      <c r="Z8" s="3"/>
      <c r="AA8" s="3"/>
    </row>
    <row r="9" spans="2:27" ht="16.5" customHeight="1" x14ac:dyDescent="0.2">
      <c r="B9" s="32"/>
      <c r="C9" s="33">
        <v>1</v>
      </c>
      <c r="D9" s="14">
        <f>[1]Inves._Cost!$E$34</f>
        <v>21384.954418604648</v>
      </c>
      <c r="E9" s="14">
        <v>0</v>
      </c>
      <c r="F9" s="14">
        <f t="shared" ref="F9:F33" si="0">SUM(D9:E9)</f>
        <v>21384.954418604648</v>
      </c>
      <c r="G9" s="34">
        <f>1/1.12</f>
        <v>0.89285714285714279</v>
      </c>
      <c r="H9" s="14">
        <f t="shared" ref="H9:H33" si="1">+F9*G9</f>
        <v>19093.709302325577</v>
      </c>
      <c r="I9" s="14">
        <v>0</v>
      </c>
      <c r="J9" s="35">
        <f t="shared" ref="J9:J33" si="2">+I9*G9</f>
        <v>0</v>
      </c>
      <c r="O9" s="2"/>
      <c r="S9" s="1"/>
      <c r="V9" s="2"/>
      <c r="W9" s="2"/>
      <c r="X9" s="2"/>
      <c r="Y9" s="3"/>
      <c r="Z9" s="3"/>
      <c r="AA9" s="3"/>
    </row>
    <row r="10" spans="2:27" ht="16.5" customHeight="1" x14ac:dyDescent="0.2">
      <c r="B10" s="36"/>
      <c r="C10" s="37" t="s">
        <v>36</v>
      </c>
      <c r="D10" s="14">
        <f>[1]Inves._Cost!$F$34</f>
        <v>31853.346976744186</v>
      </c>
      <c r="E10" s="14">
        <v>0</v>
      </c>
      <c r="F10" s="14">
        <f t="shared" si="0"/>
        <v>31853.346976744186</v>
      </c>
      <c r="G10" s="34">
        <f t="shared" ref="G10:G33" si="3">+G9/1.12</f>
        <v>0.79719387755102022</v>
      </c>
      <c r="H10" s="14">
        <f t="shared" si="1"/>
        <v>25393.293189368764</v>
      </c>
      <c r="I10" s="14">
        <v>0</v>
      </c>
      <c r="J10" s="35">
        <f t="shared" si="2"/>
        <v>0</v>
      </c>
      <c r="O10" s="2"/>
      <c r="S10" s="1"/>
      <c r="V10" s="2"/>
      <c r="W10" s="2"/>
      <c r="X10" s="2"/>
      <c r="Y10" s="3"/>
      <c r="Z10" s="3"/>
      <c r="AA10" s="3"/>
    </row>
    <row r="11" spans="2:27" ht="16.5" customHeight="1" x14ac:dyDescent="0.2">
      <c r="B11" s="36"/>
      <c r="C11" s="37" t="s">
        <v>37</v>
      </c>
      <c r="D11" s="14">
        <f>[1]Inves._Cost!$G$34</f>
        <v>12644.878604651163</v>
      </c>
      <c r="E11" s="14">
        <v>0</v>
      </c>
      <c r="F11" s="14">
        <f t="shared" si="0"/>
        <v>12644.878604651163</v>
      </c>
      <c r="G11" s="34">
        <f t="shared" si="3"/>
        <v>0.71178024781341087</v>
      </c>
      <c r="H11" s="14">
        <f t="shared" si="1"/>
        <v>9000.3748267891024</v>
      </c>
      <c r="I11" s="14">
        <v>0</v>
      </c>
      <c r="J11" s="35">
        <f t="shared" si="2"/>
        <v>0</v>
      </c>
      <c r="O11" s="2"/>
      <c r="S11" s="1"/>
      <c r="V11" s="2"/>
      <c r="W11" s="2"/>
      <c r="X11" s="2"/>
      <c r="Y11" s="3"/>
      <c r="Z11" s="3"/>
      <c r="AA11" s="3"/>
    </row>
    <row r="12" spans="2:27" ht="16.5" customHeight="1" x14ac:dyDescent="0.2">
      <c r="B12" s="38"/>
      <c r="C12" s="39">
        <v>4</v>
      </c>
      <c r="D12" s="14">
        <v>0</v>
      </c>
      <c r="E12" s="14">
        <v>658.83</v>
      </c>
      <c r="F12" s="14">
        <f t="shared" si="0"/>
        <v>658.83</v>
      </c>
      <c r="G12" s="34">
        <f t="shared" si="3"/>
        <v>0.6355180784048311</v>
      </c>
      <c r="H12" s="14">
        <f t="shared" si="1"/>
        <v>418.69837559545488</v>
      </c>
      <c r="I12" s="14">
        <f>I13*80/100</f>
        <v>10683.720534718546</v>
      </c>
      <c r="J12" s="35">
        <f t="shared" si="2"/>
        <v>6789.6975444385653</v>
      </c>
      <c r="O12" s="2"/>
      <c r="S12" s="1"/>
      <c r="V12" s="2"/>
      <c r="W12" s="2"/>
      <c r="X12" s="2"/>
      <c r="Y12" s="3"/>
      <c r="Z12" s="3"/>
      <c r="AA12" s="3"/>
    </row>
    <row r="13" spans="2:27" ht="16.5" customHeight="1" x14ac:dyDescent="0.2">
      <c r="B13" s="38"/>
      <c r="C13" s="39">
        <v>5</v>
      </c>
      <c r="D13" s="14">
        <v>0</v>
      </c>
      <c r="E13" s="14">
        <f>SUM(E12*1)</f>
        <v>658.83</v>
      </c>
      <c r="F13" s="14">
        <f t="shared" si="0"/>
        <v>658.83</v>
      </c>
      <c r="G13" s="34">
        <f t="shared" si="3"/>
        <v>0.56742685571859919</v>
      </c>
      <c r="H13" s="14">
        <f t="shared" si="1"/>
        <v>373.8378353530847</v>
      </c>
      <c r="I13" s="14">
        <f>[1]Propertise!$E$27</f>
        <v>13354.650668398182</v>
      </c>
      <c r="J13" s="35">
        <f t="shared" si="2"/>
        <v>7577.7874379894693</v>
      </c>
      <c r="O13" s="2"/>
      <c r="S13" s="1"/>
      <c r="V13" s="2"/>
      <c r="W13" s="2"/>
      <c r="X13" s="2"/>
      <c r="Y13" s="3"/>
      <c r="Z13" s="3"/>
      <c r="AA13" s="3"/>
    </row>
    <row r="14" spans="2:27" ht="16.5" customHeight="1" x14ac:dyDescent="0.2">
      <c r="B14" s="38"/>
      <c r="C14" s="39">
        <v>6</v>
      </c>
      <c r="D14" s="14">
        <v>0</v>
      </c>
      <c r="E14" s="14">
        <f t="shared" ref="E14:E33" si="4">SUM(E13*1)</f>
        <v>658.83</v>
      </c>
      <c r="F14" s="14">
        <f t="shared" si="0"/>
        <v>658.83</v>
      </c>
      <c r="G14" s="34">
        <f t="shared" si="3"/>
        <v>0.50663112117732068</v>
      </c>
      <c r="H14" s="14">
        <f t="shared" si="1"/>
        <v>333.78378156525417</v>
      </c>
      <c r="I14" s="14">
        <f>I13</f>
        <v>13354.650668398182</v>
      </c>
      <c r="J14" s="35">
        <f t="shared" si="2"/>
        <v>6765.8816410620266</v>
      </c>
      <c r="O14" s="2"/>
      <c r="S14" s="1"/>
      <c r="V14" s="2"/>
      <c r="W14" s="2"/>
      <c r="X14" s="2"/>
      <c r="Y14" s="3"/>
      <c r="Z14" s="3"/>
      <c r="AA14" s="3"/>
    </row>
    <row r="15" spans="2:27" ht="16.5" customHeight="1" x14ac:dyDescent="0.2">
      <c r="B15" s="38"/>
      <c r="C15" s="39">
        <v>7</v>
      </c>
      <c r="D15" s="14">
        <v>0</v>
      </c>
      <c r="E15" s="14">
        <f t="shared" si="4"/>
        <v>658.83</v>
      </c>
      <c r="F15" s="14">
        <f t="shared" si="0"/>
        <v>658.83</v>
      </c>
      <c r="G15" s="34">
        <f t="shared" si="3"/>
        <v>0.45234921533689343</v>
      </c>
      <c r="H15" s="14">
        <f t="shared" si="1"/>
        <v>298.02123354040549</v>
      </c>
      <c r="I15" s="14">
        <f>SUM(I14)</f>
        <v>13354.650668398182</v>
      </c>
      <c r="J15" s="35">
        <f t="shared" si="2"/>
        <v>6040.9657509482367</v>
      </c>
      <c r="O15" s="2"/>
      <c r="S15" s="1"/>
      <c r="V15" s="2"/>
      <c r="W15" s="2"/>
      <c r="X15" s="2"/>
      <c r="Y15" s="3"/>
      <c r="Z15" s="3"/>
      <c r="AA15" s="3"/>
    </row>
    <row r="16" spans="2:27" ht="16.5" customHeight="1" x14ac:dyDescent="0.2">
      <c r="B16" s="38"/>
      <c r="C16" s="39">
        <v>8</v>
      </c>
      <c r="D16" s="14">
        <v>0</v>
      </c>
      <c r="E16" s="14">
        <f t="shared" si="4"/>
        <v>658.83</v>
      </c>
      <c r="F16" s="14">
        <f t="shared" si="0"/>
        <v>658.83</v>
      </c>
      <c r="G16" s="34">
        <f t="shared" si="3"/>
        <v>0.4038832279793691</v>
      </c>
      <c r="H16" s="14">
        <f t="shared" si="1"/>
        <v>266.09038708964778</v>
      </c>
      <c r="I16" s="14">
        <f t="shared" ref="I16:I33" si="5">SUM(I15)</f>
        <v>13354.650668398182</v>
      </c>
      <c r="J16" s="35">
        <f t="shared" si="2"/>
        <v>5393.7194204894968</v>
      </c>
      <c r="O16" s="2"/>
      <c r="S16" s="1"/>
      <c r="V16" s="2"/>
      <c r="W16" s="2"/>
      <c r="X16" s="2"/>
      <c r="Y16" s="3"/>
      <c r="Z16" s="3"/>
      <c r="AA16" s="3"/>
    </row>
    <row r="17" spans="2:27" ht="16.5" customHeight="1" x14ac:dyDescent="0.2">
      <c r="B17" s="38"/>
      <c r="C17" s="39">
        <v>9</v>
      </c>
      <c r="D17" s="14">
        <v>0</v>
      </c>
      <c r="E17" s="14">
        <f t="shared" si="4"/>
        <v>658.83</v>
      </c>
      <c r="F17" s="14">
        <f t="shared" si="0"/>
        <v>658.83</v>
      </c>
      <c r="G17" s="34">
        <f t="shared" si="3"/>
        <v>0.36061002498157951</v>
      </c>
      <c r="H17" s="14">
        <f t="shared" si="1"/>
        <v>237.58070275861405</v>
      </c>
      <c r="I17" s="14">
        <f t="shared" si="5"/>
        <v>13354.650668398182</v>
      </c>
      <c r="J17" s="35">
        <f t="shared" si="2"/>
        <v>4815.8209111513361</v>
      </c>
      <c r="O17" s="2"/>
      <c r="S17" s="1"/>
      <c r="V17" s="2"/>
      <c r="W17" s="2"/>
      <c r="X17" s="2"/>
      <c r="Y17" s="3"/>
      <c r="Z17" s="3"/>
      <c r="AA17" s="3"/>
    </row>
    <row r="18" spans="2:27" ht="16.5" customHeight="1" x14ac:dyDescent="0.2">
      <c r="B18" s="38"/>
      <c r="C18" s="39">
        <v>10</v>
      </c>
      <c r="D18" s="14">
        <v>0</v>
      </c>
      <c r="E18" s="14">
        <f t="shared" si="4"/>
        <v>658.83</v>
      </c>
      <c r="F18" s="14">
        <f t="shared" si="0"/>
        <v>658.83</v>
      </c>
      <c r="G18" s="34">
        <f t="shared" si="3"/>
        <v>0.32197323659069599</v>
      </c>
      <c r="H18" s="14">
        <f t="shared" si="1"/>
        <v>212.12562746304826</v>
      </c>
      <c r="I18" s="14">
        <f t="shared" si="5"/>
        <v>13354.650668398182</v>
      </c>
      <c r="J18" s="35">
        <f t="shared" si="2"/>
        <v>4299.8400992422639</v>
      </c>
      <c r="O18" s="2"/>
      <c r="S18" s="1"/>
      <c r="V18" s="2"/>
      <c r="W18" s="2"/>
      <c r="X18" s="2"/>
      <c r="Y18" s="3"/>
      <c r="Z18" s="3"/>
      <c r="AA18" s="3"/>
    </row>
    <row r="19" spans="2:27" ht="16.5" customHeight="1" x14ac:dyDescent="0.2">
      <c r="B19" s="38"/>
      <c r="C19" s="39">
        <v>11</v>
      </c>
      <c r="D19" s="14">
        <v>0</v>
      </c>
      <c r="E19" s="14">
        <f t="shared" si="4"/>
        <v>658.83</v>
      </c>
      <c r="F19" s="14">
        <f t="shared" si="0"/>
        <v>658.83</v>
      </c>
      <c r="G19" s="34">
        <f t="shared" si="3"/>
        <v>0.28747610409883567</v>
      </c>
      <c r="H19" s="14">
        <f t="shared" si="1"/>
        <v>189.39788166343592</v>
      </c>
      <c r="I19" s="14">
        <f t="shared" si="5"/>
        <v>13354.650668398182</v>
      </c>
      <c r="J19" s="35">
        <f t="shared" si="2"/>
        <v>3839.1429457520212</v>
      </c>
      <c r="O19" s="2"/>
      <c r="S19" s="1"/>
      <c r="V19" s="2"/>
      <c r="W19" s="2"/>
      <c r="X19" s="2"/>
      <c r="Y19" s="3"/>
      <c r="Z19" s="3"/>
      <c r="AA19" s="3"/>
    </row>
    <row r="20" spans="2:27" ht="16.5" customHeight="1" x14ac:dyDescent="0.2">
      <c r="B20" s="38"/>
      <c r="C20" s="39">
        <v>12</v>
      </c>
      <c r="D20" s="14">
        <v>0</v>
      </c>
      <c r="E20" s="14">
        <f t="shared" si="4"/>
        <v>658.83</v>
      </c>
      <c r="F20" s="14">
        <f t="shared" si="0"/>
        <v>658.83</v>
      </c>
      <c r="G20" s="34">
        <f t="shared" si="3"/>
        <v>0.25667509294538898</v>
      </c>
      <c r="H20" s="14">
        <f t="shared" si="1"/>
        <v>169.10525148521063</v>
      </c>
      <c r="I20" s="14">
        <f t="shared" si="5"/>
        <v>13354.650668398182</v>
      </c>
      <c r="J20" s="35">
        <f t="shared" si="2"/>
        <v>3427.8062015643045</v>
      </c>
      <c r="O20" s="2"/>
      <c r="S20" s="1"/>
      <c r="V20" s="2"/>
      <c r="W20" s="2"/>
      <c r="X20" s="2"/>
      <c r="Y20" s="3"/>
      <c r="Z20" s="3"/>
      <c r="AA20" s="3"/>
    </row>
    <row r="21" spans="2:27" ht="16.5" customHeight="1" x14ac:dyDescent="0.2">
      <c r="B21" s="38"/>
      <c r="C21" s="39">
        <v>13</v>
      </c>
      <c r="D21" s="14">
        <v>0</v>
      </c>
      <c r="E21" s="14">
        <f t="shared" si="4"/>
        <v>658.83</v>
      </c>
      <c r="F21" s="14">
        <f t="shared" si="0"/>
        <v>658.83</v>
      </c>
      <c r="G21" s="34">
        <f t="shared" si="3"/>
        <v>0.22917419012981158</v>
      </c>
      <c r="H21" s="14">
        <f t="shared" si="1"/>
        <v>150.98683168322378</v>
      </c>
      <c r="I21" s="14">
        <f t="shared" si="5"/>
        <v>13354.650668398182</v>
      </c>
      <c r="J21" s="35">
        <f t="shared" si="2"/>
        <v>3060.5412513967003</v>
      </c>
      <c r="O21" s="2"/>
      <c r="S21" s="1"/>
      <c r="V21" s="2"/>
      <c r="W21" s="2"/>
      <c r="X21" s="2"/>
      <c r="Y21" s="3"/>
      <c r="Z21" s="3"/>
      <c r="AA21" s="3"/>
    </row>
    <row r="22" spans="2:27" ht="16.5" customHeight="1" x14ac:dyDescent="0.2">
      <c r="B22" s="38"/>
      <c r="C22" s="39">
        <v>14</v>
      </c>
      <c r="D22" s="14">
        <v>0</v>
      </c>
      <c r="E22" s="14">
        <f t="shared" si="4"/>
        <v>658.83</v>
      </c>
      <c r="F22" s="14">
        <f t="shared" si="0"/>
        <v>658.83</v>
      </c>
      <c r="G22" s="34">
        <f t="shared" si="3"/>
        <v>0.20461981261590317</v>
      </c>
      <c r="H22" s="14">
        <f t="shared" si="1"/>
        <v>134.80967114573551</v>
      </c>
      <c r="I22" s="14">
        <f t="shared" si="5"/>
        <v>13354.650668398182</v>
      </c>
      <c r="J22" s="35">
        <f t="shared" si="2"/>
        <v>2732.6261173184821</v>
      </c>
      <c r="O22" s="2"/>
      <c r="S22" s="1"/>
      <c r="V22" s="2"/>
      <c r="W22" s="2"/>
      <c r="X22" s="2"/>
      <c r="Y22" s="3"/>
      <c r="Z22" s="3"/>
      <c r="AA22" s="3"/>
    </row>
    <row r="23" spans="2:27" ht="16.5" customHeight="1" x14ac:dyDescent="0.2">
      <c r="B23" s="38"/>
      <c r="C23" s="39">
        <v>15</v>
      </c>
      <c r="D23" s="14">
        <v>0</v>
      </c>
      <c r="E23" s="14">
        <f t="shared" si="4"/>
        <v>658.83</v>
      </c>
      <c r="F23" s="14">
        <f t="shared" si="0"/>
        <v>658.83</v>
      </c>
      <c r="G23" s="34">
        <f t="shared" si="3"/>
        <v>0.18269626126419924</v>
      </c>
      <c r="H23" s="14">
        <f t="shared" si="1"/>
        <v>120.3657778086924</v>
      </c>
      <c r="I23" s="14">
        <f t="shared" si="5"/>
        <v>13354.650668398182</v>
      </c>
      <c r="J23" s="35">
        <f t="shared" si="2"/>
        <v>2439.8447476057872</v>
      </c>
      <c r="O23" s="2"/>
      <c r="S23" s="1"/>
      <c r="V23" s="2"/>
      <c r="W23" s="2"/>
      <c r="X23" s="2"/>
      <c r="Y23" s="3"/>
      <c r="Z23" s="3"/>
      <c r="AA23" s="3"/>
    </row>
    <row r="24" spans="2:27" ht="16.5" customHeight="1" x14ac:dyDescent="0.2">
      <c r="B24" s="38"/>
      <c r="C24" s="39">
        <v>16</v>
      </c>
      <c r="D24" s="14">
        <v>0</v>
      </c>
      <c r="E24" s="14">
        <f t="shared" si="4"/>
        <v>658.83</v>
      </c>
      <c r="F24" s="14">
        <f t="shared" si="0"/>
        <v>658.83</v>
      </c>
      <c r="G24" s="34">
        <f t="shared" si="3"/>
        <v>0.16312166184303503</v>
      </c>
      <c r="H24" s="14">
        <f t="shared" si="1"/>
        <v>107.46944447204677</v>
      </c>
      <c r="I24" s="14">
        <f t="shared" si="5"/>
        <v>13354.650668398182</v>
      </c>
      <c r="J24" s="35">
        <f t="shared" si="2"/>
        <v>2178.4328103623102</v>
      </c>
      <c r="O24" s="2"/>
      <c r="S24" s="1"/>
      <c r="V24" s="2"/>
      <c r="W24" s="2"/>
      <c r="X24" s="2"/>
      <c r="Y24" s="3"/>
      <c r="Z24" s="3"/>
      <c r="AA24" s="3"/>
    </row>
    <row r="25" spans="2:27" ht="16.5" customHeight="1" x14ac:dyDescent="0.2">
      <c r="B25" s="38"/>
      <c r="C25" s="39">
        <v>17</v>
      </c>
      <c r="D25" s="14">
        <v>0</v>
      </c>
      <c r="E25" s="14">
        <f t="shared" si="4"/>
        <v>658.83</v>
      </c>
      <c r="F25" s="14">
        <f t="shared" si="0"/>
        <v>658.83</v>
      </c>
      <c r="G25" s="34">
        <f t="shared" si="3"/>
        <v>0.14564434093128126</v>
      </c>
      <c r="H25" s="14">
        <f t="shared" si="1"/>
        <v>95.954861135756033</v>
      </c>
      <c r="I25" s="14">
        <f t="shared" si="5"/>
        <v>13354.650668398182</v>
      </c>
      <c r="J25" s="35">
        <f t="shared" si="2"/>
        <v>1945.0292949663481</v>
      </c>
      <c r="O25" s="2"/>
      <c r="S25" s="1"/>
      <c r="V25" s="2"/>
      <c r="W25" s="2"/>
      <c r="X25" s="2"/>
      <c r="Y25" s="3"/>
      <c r="Z25" s="3"/>
      <c r="AA25" s="3"/>
    </row>
    <row r="26" spans="2:27" ht="16.5" customHeight="1" x14ac:dyDescent="0.2">
      <c r="B26" s="38"/>
      <c r="C26" s="39">
        <v>18</v>
      </c>
      <c r="D26" s="14">
        <v>0</v>
      </c>
      <c r="E26" s="14">
        <f t="shared" si="4"/>
        <v>658.83</v>
      </c>
      <c r="F26" s="14">
        <f t="shared" si="0"/>
        <v>658.83</v>
      </c>
      <c r="G26" s="34">
        <f t="shared" si="3"/>
        <v>0.13003959011721539</v>
      </c>
      <c r="H26" s="14">
        <f t="shared" si="1"/>
        <v>85.673983156925019</v>
      </c>
      <c r="I26" s="14">
        <f t="shared" si="5"/>
        <v>13354.650668398182</v>
      </c>
      <c r="J26" s="35">
        <f t="shared" si="2"/>
        <v>1736.6332990770961</v>
      </c>
      <c r="O26" s="2"/>
      <c r="S26" s="1"/>
      <c r="V26" s="2"/>
      <c r="W26" s="2"/>
      <c r="X26" s="2"/>
      <c r="Y26" s="3"/>
      <c r="Z26" s="3"/>
      <c r="AA26" s="3"/>
    </row>
    <row r="27" spans="2:27" ht="16.5" customHeight="1" x14ac:dyDescent="0.2">
      <c r="B27" s="38"/>
      <c r="C27" s="39">
        <v>19</v>
      </c>
      <c r="D27" s="14">
        <v>0</v>
      </c>
      <c r="E27" s="14">
        <f t="shared" si="4"/>
        <v>658.83</v>
      </c>
      <c r="F27" s="14">
        <f t="shared" si="0"/>
        <v>658.83</v>
      </c>
      <c r="G27" s="34">
        <f t="shared" si="3"/>
        <v>0.11610677689037087</v>
      </c>
      <c r="H27" s="14">
        <f t="shared" si="1"/>
        <v>76.494627818683043</v>
      </c>
      <c r="I27" s="14">
        <f t="shared" si="5"/>
        <v>13354.650668398182</v>
      </c>
      <c r="J27" s="35">
        <f t="shared" si="2"/>
        <v>1550.56544560455</v>
      </c>
      <c r="O27" s="2"/>
      <c r="S27" s="1"/>
      <c r="V27" s="2"/>
      <c r="W27" s="2"/>
      <c r="X27" s="2"/>
      <c r="Y27" s="3"/>
      <c r="Z27" s="3"/>
      <c r="AA27" s="3"/>
    </row>
    <row r="28" spans="2:27" ht="16.5" customHeight="1" x14ac:dyDescent="0.2">
      <c r="B28" s="38"/>
      <c r="C28" s="39">
        <v>20</v>
      </c>
      <c r="D28" s="14">
        <v>0</v>
      </c>
      <c r="E28" s="14">
        <f t="shared" si="4"/>
        <v>658.83</v>
      </c>
      <c r="F28" s="14">
        <f t="shared" si="0"/>
        <v>658.83</v>
      </c>
      <c r="G28" s="34">
        <f t="shared" si="3"/>
        <v>0.10366676508068827</v>
      </c>
      <c r="H28" s="14">
        <f t="shared" si="1"/>
        <v>68.29877483810985</v>
      </c>
      <c r="I28" s="14">
        <f t="shared" si="5"/>
        <v>13354.650668398182</v>
      </c>
      <c r="J28" s="35">
        <f t="shared" si="2"/>
        <v>1384.4334335754909</v>
      </c>
      <c r="O28" s="2"/>
      <c r="S28" s="1"/>
      <c r="V28" s="2"/>
      <c r="W28" s="2"/>
      <c r="X28" s="2"/>
      <c r="Y28" s="3"/>
      <c r="Z28" s="3"/>
      <c r="AA28" s="3"/>
    </row>
    <row r="29" spans="2:27" ht="16.5" customHeight="1" x14ac:dyDescent="0.2">
      <c r="B29" s="38"/>
      <c r="C29" s="39">
        <v>21</v>
      </c>
      <c r="D29" s="14">
        <v>0</v>
      </c>
      <c r="E29" s="14">
        <f t="shared" si="4"/>
        <v>658.83</v>
      </c>
      <c r="F29" s="14">
        <f t="shared" si="0"/>
        <v>658.83</v>
      </c>
      <c r="G29" s="34">
        <f t="shared" si="3"/>
        <v>9.2559611679185944E-2</v>
      </c>
      <c r="H29" s="14">
        <f t="shared" si="1"/>
        <v>60.981048962598081</v>
      </c>
      <c r="I29" s="14">
        <f t="shared" si="5"/>
        <v>13354.650668398182</v>
      </c>
      <c r="J29" s="35">
        <f t="shared" si="2"/>
        <v>1236.1012799781167</v>
      </c>
      <c r="O29" s="2"/>
      <c r="S29" s="1"/>
      <c r="V29" s="2"/>
      <c r="W29" s="2"/>
      <c r="X29" s="2"/>
      <c r="Y29" s="3"/>
      <c r="Z29" s="3"/>
      <c r="AA29" s="3"/>
    </row>
    <row r="30" spans="2:27" ht="16.5" customHeight="1" x14ac:dyDescent="0.2">
      <c r="B30" s="28"/>
      <c r="C30" s="40">
        <v>22</v>
      </c>
      <c r="D30" s="14">
        <v>0</v>
      </c>
      <c r="E30" s="14">
        <f t="shared" si="4"/>
        <v>658.83</v>
      </c>
      <c r="F30" s="14">
        <f t="shared" si="0"/>
        <v>658.83</v>
      </c>
      <c r="G30" s="34">
        <f t="shared" si="3"/>
        <v>8.2642510427844582E-2</v>
      </c>
      <c r="H30" s="14">
        <f t="shared" si="1"/>
        <v>54.447365145176846</v>
      </c>
      <c r="I30" s="14">
        <f t="shared" si="5"/>
        <v>13354.650668398182</v>
      </c>
      <c r="J30" s="35">
        <f t="shared" si="2"/>
        <v>1103.6618571233184</v>
      </c>
      <c r="O30" s="2"/>
      <c r="S30" s="1"/>
      <c r="V30" s="2"/>
      <c r="W30" s="2"/>
      <c r="X30" s="2"/>
      <c r="Y30" s="3"/>
      <c r="Z30" s="3"/>
      <c r="AA30" s="3"/>
    </row>
    <row r="31" spans="2:27" ht="16.5" customHeight="1" x14ac:dyDescent="0.2">
      <c r="B31" s="38"/>
      <c r="C31" s="39">
        <v>23</v>
      </c>
      <c r="D31" s="14">
        <v>0</v>
      </c>
      <c r="E31" s="14">
        <f t="shared" si="4"/>
        <v>658.83</v>
      </c>
      <c r="F31" s="14">
        <f t="shared" si="0"/>
        <v>658.83</v>
      </c>
      <c r="G31" s="34">
        <f t="shared" si="3"/>
        <v>7.378795573914694E-2</v>
      </c>
      <c r="H31" s="14">
        <f t="shared" si="1"/>
        <v>48.613718879622184</v>
      </c>
      <c r="I31" s="14">
        <f t="shared" si="5"/>
        <v>13354.650668398182</v>
      </c>
      <c r="J31" s="35">
        <f t="shared" si="2"/>
        <v>985.41237243153421</v>
      </c>
      <c r="O31" s="2"/>
      <c r="S31" s="1"/>
      <c r="V31" s="2"/>
      <c r="W31" s="2"/>
      <c r="X31" s="2"/>
      <c r="Y31" s="3"/>
      <c r="Z31" s="3"/>
      <c r="AA31" s="3"/>
    </row>
    <row r="32" spans="2:27" ht="16.5" customHeight="1" x14ac:dyDescent="0.2">
      <c r="B32" s="38"/>
      <c r="C32" s="39">
        <v>24</v>
      </c>
      <c r="D32" s="14">
        <v>0</v>
      </c>
      <c r="E32" s="14">
        <f t="shared" si="4"/>
        <v>658.83</v>
      </c>
      <c r="F32" s="14">
        <f t="shared" si="0"/>
        <v>658.83</v>
      </c>
      <c r="G32" s="34">
        <f t="shared" si="3"/>
        <v>6.5882103338524053E-2</v>
      </c>
      <c r="H32" s="14">
        <f t="shared" si="1"/>
        <v>43.405106142519806</v>
      </c>
      <c r="I32" s="14">
        <f t="shared" si="5"/>
        <v>13354.650668398182</v>
      </c>
      <c r="J32" s="35">
        <f t="shared" si="2"/>
        <v>879.83247538529838</v>
      </c>
      <c r="O32" s="2"/>
      <c r="S32" s="1"/>
      <c r="V32" s="2"/>
      <c r="W32" s="2"/>
      <c r="X32" s="2"/>
      <c r="Y32" s="3"/>
      <c r="Z32" s="3"/>
      <c r="AA32" s="3"/>
    </row>
    <row r="33" spans="2:27" ht="16.5" customHeight="1" x14ac:dyDescent="0.2">
      <c r="B33" s="38"/>
      <c r="C33" s="39">
        <v>25</v>
      </c>
      <c r="D33" s="14">
        <v>0</v>
      </c>
      <c r="E33" s="14">
        <f t="shared" si="4"/>
        <v>658.83</v>
      </c>
      <c r="F33" s="14">
        <f t="shared" si="0"/>
        <v>658.83</v>
      </c>
      <c r="G33" s="34">
        <f t="shared" si="3"/>
        <v>5.8823306552253617E-2</v>
      </c>
      <c r="H33" s="14">
        <f t="shared" si="1"/>
        <v>38.754559055821254</v>
      </c>
      <c r="I33" s="14">
        <f t="shared" si="5"/>
        <v>13354.650668398182</v>
      </c>
      <c r="J33" s="35">
        <f t="shared" si="2"/>
        <v>785.56471016544492</v>
      </c>
      <c r="O33" s="2"/>
      <c r="S33" s="1"/>
      <c r="V33" s="2"/>
      <c r="W33" s="2"/>
      <c r="X33" s="2"/>
      <c r="Y33" s="3"/>
      <c r="Z33" s="3"/>
      <c r="AA33" s="3"/>
    </row>
    <row r="34" spans="2:27" ht="16.5" customHeight="1" x14ac:dyDescent="0.2">
      <c r="B34" s="38"/>
      <c r="C34" s="41" t="s">
        <v>16</v>
      </c>
      <c r="D34" s="21" t="s">
        <v>1</v>
      </c>
      <c r="E34" s="21" t="s">
        <v>1</v>
      </c>
      <c r="F34" s="21" t="s">
        <v>1</v>
      </c>
      <c r="G34" s="21" t="s">
        <v>1</v>
      </c>
      <c r="H34" s="42">
        <f>SUM(H9:H33)</f>
        <v>57072.27416524251</v>
      </c>
      <c r="I34" s="21" t="s">
        <v>1</v>
      </c>
      <c r="J34" s="43">
        <f>SUM(J9:J33)</f>
        <v>70969.341047628186</v>
      </c>
      <c r="O34" s="2"/>
      <c r="S34" s="1"/>
      <c r="V34" s="2"/>
      <c r="W34" s="2"/>
      <c r="X34" s="2"/>
      <c r="Y34" s="3"/>
      <c r="Z34" s="3"/>
      <c r="AA34" s="3"/>
    </row>
    <row r="35" spans="2:27" ht="16.5" customHeight="1" x14ac:dyDescent="0.2">
      <c r="B35" s="38"/>
      <c r="C35" s="18"/>
      <c r="D35" s="1"/>
      <c r="E35" s="1">
        <f>+J34*1</f>
        <v>70969.341047628186</v>
      </c>
      <c r="F35" s="1"/>
      <c r="G35" s="1"/>
      <c r="H35" s="1"/>
      <c r="I35" s="1"/>
      <c r="J35" s="15"/>
      <c r="O35" s="2"/>
      <c r="S35" s="1"/>
      <c r="V35" s="2"/>
      <c r="W35" s="2"/>
      <c r="X35" s="2"/>
      <c r="Y35" s="3"/>
      <c r="Z35" s="3"/>
      <c r="AA35" s="3"/>
    </row>
    <row r="36" spans="2:27" ht="16.5" customHeight="1" x14ac:dyDescent="0.2">
      <c r="B36" s="38"/>
      <c r="C36" s="18"/>
      <c r="D36" s="17" t="s">
        <v>17</v>
      </c>
      <c r="E36" s="36" t="s">
        <v>18</v>
      </c>
      <c r="F36" s="1" t="s">
        <v>19</v>
      </c>
      <c r="G36" s="14">
        <f>+E35/E37</f>
        <v>1.2434994414652063</v>
      </c>
      <c r="H36" s="1" t="s">
        <v>20</v>
      </c>
      <c r="I36" s="17">
        <v>1</v>
      </c>
      <c r="J36" s="15"/>
      <c r="O36" s="2"/>
      <c r="S36" s="1"/>
      <c r="V36" s="2"/>
      <c r="W36" s="2"/>
      <c r="X36" s="2"/>
      <c r="Y36" s="3"/>
      <c r="Z36" s="3"/>
      <c r="AA36" s="3"/>
    </row>
    <row r="37" spans="2:27" ht="16.5" customHeight="1" x14ac:dyDescent="0.2">
      <c r="B37" s="38"/>
      <c r="C37" s="18"/>
      <c r="D37" s="1"/>
      <c r="E37" s="1">
        <f>+H34*1</f>
        <v>57072.27416524251</v>
      </c>
      <c r="F37" s="1"/>
      <c r="G37" s="1"/>
      <c r="H37" s="1"/>
      <c r="I37" s="1"/>
      <c r="J37" s="15"/>
      <c r="O37" s="2"/>
      <c r="S37" s="1"/>
      <c r="V37" s="2"/>
      <c r="W37" s="2"/>
      <c r="X37" s="2"/>
      <c r="Y37" s="3"/>
      <c r="Z37" s="3"/>
      <c r="AA37" s="3"/>
    </row>
    <row r="38" spans="2:27" ht="16.5" customHeight="1" x14ac:dyDescent="0.2">
      <c r="B38" s="38"/>
      <c r="C38" s="18"/>
      <c r="D38" s="1"/>
      <c r="E38" s="1"/>
      <c r="F38" s="1"/>
      <c r="G38" s="1"/>
      <c r="H38" s="1"/>
      <c r="I38" s="1"/>
      <c r="J38" s="15"/>
      <c r="O38" s="2"/>
      <c r="S38" s="1"/>
      <c r="V38" s="2"/>
      <c r="W38" s="2"/>
      <c r="X38" s="2"/>
      <c r="Y38" s="3"/>
      <c r="Z38" s="3"/>
      <c r="AA38" s="3"/>
    </row>
    <row r="39" spans="2:27" ht="16.5" customHeight="1" thickBot="1" x14ac:dyDescent="0.25">
      <c r="B39" s="38"/>
      <c r="C39" s="44"/>
      <c r="D39" s="45" t="s">
        <v>21</v>
      </c>
      <c r="E39" s="45">
        <f>+J34*1</f>
        <v>70969.341047628186</v>
      </c>
      <c r="F39" s="45" t="s">
        <v>1</v>
      </c>
      <c r="G39" s="45">
        <f>+H34*1</f>
        <v>57072.27416524251</v>
      </c>
      <c r="H39" s="46" t="s">
        <v>38</v>
      </c>
      <c r="I39" s="45">
        <f>+E39-G39</f>
        <v>13897.066882385676</v>
      </c>
      <c r="J39" s="47" t="s">
        <v>44</v>
      </c>
      <c r="O39" s="2"/>
      <c r="S39" s="1"/>
      <c r="V39" s="2"/>
      <c r="W39" s="2"/>
      <c r="X39" s="2"/>
      <c r="Y39" s="3"/>
      <c r="Z39" s="3"/>
      <c r="AA39" s="3"/>
    </row>
    <row r="40" spans="2:27" ht="16.5" customHeight="1" x14ac:dyDescent="0.2">
      <c r="B40" s="38"/>
      <c r="H40" s="3"/>
      <c r="J40" s="16"/>
      <c r="O40" s="2"/>
      <c r="S40" s="1"/>
      <c r="V40" s="2"/>
      <c r="W40" s="2"/>
      <c r="X40" s="2"/>
      <c r="Y40" s="3"/>
      <c r="Z40" s="3"/>
      <c r="AA40" s="3"/>
    </row>
    <row r="41" spans="2:27" ht="16.5" customHeight="1" x14ac:dyDescent="0.2">
      <c r="B41" s="38"/>
      <c r="H41" s="3"/>
      <c r="J41" s="16"/>
      <c r="O41" s="2"/>
      <c r="S41" s="1"/>
      <c r="V41" s="2"/>
      <c r="W41" s="2"/>
      <c r="X41" s="2"/>
      <c r="Y41" s="3"/>
      <c r="Z41" s="3"/>
      <c r="AA41" s="3"/>
    </row>
    <row r="42" spans="2:27" ht="16.5" customHeight="1" x14ac:dyDescent="0.2">
      <c r="B42" s="38"/>
      <c r="H42" s="3"/>
      <c r="J42" s="16"/>
      <c r="O42" s="2"/>
      <c r="S42" s="1"/>
      <c r="V42" s="2"/>
      <c r="W42" s="2"/>
      <c r="X42" s="2"/>
      <c r="Y42" s="3"/>
      <c r="Z42" s="3"/>
      <c r="AA42" s="3"/>
    </row>
    <row r="43" spans="2:27" ht="16.5" customHeight="1" x14ac:dyDescent="0.2">
      <c r="B43" s="38"/>
      <c r="H43" s="3"/>
      <c r="J43" s="16"/>
      <c r="O43" s="2"/>
      <c r="S43" s="1"/>
      <c r="V43" s="2"/>
      <c r="W43" s="2"/>
      <c r="X43" s="2"/>
      <c r="Y43" s="3"/>
      <c r="Z43" s="3"/>
      <c r="AA43" s="3"/>
    </row>
    <row r="44" spans="2:27" ht="16.5" customHeight="1" x14ac:dyDescent="0.2">
      <c r="B44" s="38"/>
      <c r="H44" s="3"/>
      <c r="J44" s="16"/>
      <c r="O44" s="2"/>
      <c r="S44" s="1"/>
      <c r="V44" s="2"/>
      <c r="W44" s="2"/>
      <c r="X44" s="2"/>
      <c r="Y44" s="3"/>
      <c r="Z44" s="3"/>
      <c r="AA44" s="3"/>
    </row>
    <row r="45" spans="2:27" ht="16.5" customHeight="1" x14ac:dyDescent="0.2">
      <c r="B45" s="38"/>
      <c r="H45" s="3"/>
      <c r="J45" s="16"/>
      <c r="O45" s="2"/>
      <c r="S45" s="1"/>
      <c r="V45" s="2"/>
      <c r="W45" s="2"/>
      <c r="X45" s="2"/>
      <c r="Y45" s="3"/>
      <c r="Z45" s="3"/>
      <c r="AA45" s="3"/>
    </row>
    <row r="46" spans="2:27" ht="16.5" customHeight="1" x14ac:dyDescent="0.2">
      <c r="B46" s="38"/>
      <c r="H46" s="3"/>
      <c r="J46" s="16"/>
      <c r="O46" s="2"/>
      <c r="S46" s="1"/>
      <c r="V46" s="2"/>
      <c r="W46" s="2"/>
      <c r="X46" s="2"/>
      <c r="Y46" s="3"/>
      <c r="Z46" s="3"/>
      <c r="AA46" s="3"/>
    </row>
    <row r="47" spans="2:27" ht="16.5" customHeight="1" x14ac:dyDescent="0.2">
      <c r="B47" s="38"/>
      <c r="H47" s="3"/>
      <c r="J47" s="16"/>
      <c r="O47" s="2"/>
      <c r="S47" s="1"/>
      <c r="V47" s="2"/>
      <c r="W47" s="2"/>
      <c r="X47" s="2"/>
      <c r="Y47" s="3"/>
      <c r="Z47" s="3"/>
      <c r="AA47" s="3"/>
    </row>
    <row r="48" spans="2:27" ht="16.5" customHeight="1" x14ac:dyDescent="0.2">
      <c r="B48" s="38"/>
      <c r="H48" s="3"/>
      <c r="J48" s="16"/>
      <c r="O48" s="2"/>
      <c r="S48" s="1"/>
      <c r="V48" s="2"/>
      <c r="W48" s="2"/>
      <c r="X48" s="2"/>
      <c r="Y48" s="3"/>
      <c r="Z48" s="3"/>
      <c r="AA48" s="3"/>
    </row>
    <row r="49" spans="2:27" ht="16.5" customHeight="1" thickBot="1" x14ac:dyDescent="0.25">
      <c r="B49" s="38"/>
      <c r="H49" s="3"/>
      <c r="J49" s="16"/>
      <c r="O49" s="2"/>
      <c r="S49" s="1"/>
      <c r="V49" s="2"/>
      <c r="W49" s="2"/>
      <c r="X49" s="2"/>
      <c r="Y49" s="3"/>
      <c r="Z49" s="3"/>
      <c r="AA49" s="3"/>
    </row>
    <row r="50" spans="2:27" ht="16.5" customHeight="1" x14ac:dyDescent="0.25">
      <c r="B50" s="2"/>
      <c r="C50" s="5"/>
      <c r="D50" s="7"/>
      <c r="E50" s="6"/>
      <c r="F50" s="6"/>
      <c r="G50" s="8"/>
      <c r="H50" s="6"/>
      <c r="I50" s="6"/>
      <c r="J50" s="9"/>
      <c r="O50" s="2"/>
      <c r="S50" s="1"/>
      <c r="V50" s="2"/>
      <c r="W50" s="2"/>
      <c r="X50" s="2"/>
      <c r="Y50" s="3"/>
      <c r="Z50" s="10"/>
      <c r="AA50" s="3"/>
    </row>
    <row r="51" spans="2:27" ht="16.5" customHeight="1" x14ac:dyDescent="0.2">
      <c r="C51" s="27" t="s">
        <v>22</v>
      </c>
      <c r="D51" s="1"/>
      <c r="E51" s="29"/>
      <c r="F51" s="1"/>
      <c r="G51" s="1"/>
      <c r="H51" s="1"/>
      <c r="I51" s="1"/>
      <c r="J51" s="15"/>
      <c r="O51" s="2"/>
      <c r="S51" s="1"/>
      <c r="V51" s="2"/>
      <c r="W51" s="2"/>
      <c r="X51" s="2"/>
      <c r="Y51" s="3"/>
      <c r="Z51" s="3"/>
      <c r="AA51" s="3"/>
    </row>
    <row r="52" spans="2:27" ht="16.5" customHeight="1" x14ac:dyDescent="0.2">
      <c r="C52" s="30" t="s">
        <v>4</v>
      </c>
      <c r="D52" s="1"/>
      <c r="E52" s="1"/>
      <c r="F52" s="1"/>
      <c r="G52" s="28"/>
      <c r="H52" s="1"/>
      <c r="I52" s="1"/>
      <c r="J52" s="15"/>
      <c r="O52" s="2"/>
      <c r="S52" s="1"/>
      <c r="V52" s="2"/>
      <c r="W52" s="2"/>
      <c r="X52" s="2"/>
      <c r="Y52" s="3"/>
      <c r="Z52" s="3"/>
      <c r="AA52" s="3"/>
    </row>
    <row r="53" spans="2:27" ht="16.5" customHeight="1" x14ac:dyDescent="0.2">
      <c r="C53" s="18"/>
      <c r="D53" s="1"/>
      <c r="E53" s="1"/>
      <c r="F53" s="1"/>
      <c r="G53" s="17"/>
      <c r="H53" s="1"/>
      <c r="I53" s="17"/>
      <c r="J53" s="12" t="s">
        <v>43</v>
      </c>
      <c r="O53" s="2"/>
      <c r="S53" s="1"/>
      <c r="V53" s="2"/>
      <c r="W53" s="2"/>
      <c r="X53" s="2"/>
      <c r="Y53" s="3"/>
      <c r="Z53" s="3"/>
      <c r="AA53" s="3"/>
    </row>
    <row r="54" spans="2:27" ht="16.5" customHeight="1" x14ac:dyDescent="0.2">
      <c r="C54" s="19"/>
      <c r="D54" s="20" t="s">
        <v>0</v>
      </c>
      <c r="E54" s="20" t="s">
        <v>0</v>
      </c>
      <c r="F54" s="48" t="s">
        <v>23</v>
      </c>
      <c r="G54" s="20" t="s">
        <v>7</v>
      </c>
      <c r="H54" s="20" t="s">
        <v>8</v>
      </c>
      <c r="I54" s="20" t="s">
        <v>7</v>
      </c>
      <c r="J54" s="31" t="s">
        <v>8</v>
      </c>
      <c r="O54" s="2"/>
      <c r="S54" s="1"/>
      <c r="V54" s="2"/>
      <c r="W54" s="2"/>
      <c r="X54" s="2"/>
      <c r="Y54" s="3"/>
      <c r="Z54" s="3"/>
      <c r="AA54" s="3"/>
    </row>
    <row r="55" spans="2:27" ht="16.5" customHeight="1" x14ac:dyDescent="0.2">
      <c r="C55" s="49" t="s">
        <v>9</v>
      </c>
      <c r="D55" s="50" t="s">
        <v>24</v>
      </c>
      <c r="E55" s="50" t="s">
        <v>10</v>
      </c>
      <c r="F55" s="51" t="s">
        <v>24</v>
      </c>
      <c r="G55" s="50" t="s">
        <v>11</v>
      </c>
      <c r="H55" s="50" t="s">
        <v>25</v>
      </c>
      <c r="I55" s="50" t="s">
        <v>11</v>
      </c>
      <c r="J55" s="15" t="s">
        <v>25</v>
      </c>
      <c r="O55" s="2"/>
      <c r="S55" s="1"/>
      <c r="V55" s="2"/>
      <c r="W55" s="2"/>
      <c r="X55" s="2"/>
      <c r="Y55" s="3"/>
      <c r="Z55" s="3"/>
      <c r="AA55" s="3"/>
    </row>
    <row r="56" spans="2:27" ht="16.5" customHeight="1" x14ac:dyDescent="0.2">
      <c r="C56" s="23"/>
      <c r="D56" s="24" t="s">
        <v>14</v>
      </c>
      <c r="E56" s="24" t="s">
        <v>14</v>
      </c>
      <c r="F56" s="24" t="s">
        <v>14</v>
      </c>
      <c r="G56" s="24" t="s">
        <v>46</v>
      </c>
      <c r="H56" s="24" t="s">
        <v>46</v>
      </c>
      <c r="I56" s="24" t="s">
        <v>45</v>
      </c>
      <c r="J56" s="25" t="s">
        <v>47</v>
      </c>
      <c r="O56" s="2"/>
      <c r="S56" s="1"/>
      <c r="V56" s="2"/>
      <c r="W56" s="2"/>
      <c r="X56" s="2"/>
      <c r="Y56" s="3"/>
      <c r="Z56" s="3"/>
      <c r="AA56" s="3"/>
    </row>
    <row r="57" spans="2:27" ht="16.5" customHeight="1" x14ac:dyDescent="0.2">
      <c r="B57" s="32"/>
      <c r="C57" s="33">
        <v>1</v>
      </c>
      <c r="D57" s="29">
        <f t="shared" ref="D57:D81" si="6">+I9*1</f>
        <v>0</v>
      </c>
      <c r="E57" s="29">
        <f t="shared" ref="E57:E81" si="7">+F9*1</f>
        <v>21384.954418604648</v>
      </c>
      <c r="F57" s="29">
        <f t="shared" ref="F57:F81" si="8">+D57-E57</f>
        <v>-21384.954418604648</v>
      </c>
      <c r="G57" s="52">
        <f>SUM(1/1.15)</f>
        <v>0.86956521739130443</v>
      </c>
      <c r="H57" s="29">
        <f t="shared" ref="H57:H81" si="9">+F57*G57</f>
        <v>-18595.612537917088</v>
      </c>
      <c r="I57" s="52">
        <f>SUM(1/1.2)</f>
        <v>0.83333333333333337</v>
      </c>
      <c r="J57" s="53">
        <f t="shared" ref="J57:J81" si="10">+F57*I57</f>
        <v>-17820.795348837208</v>
      </c>
      <c r="O57" s="2"/>
      <c r="S57" s="1"/>
      <c r="V57" s="2"/>
      <c r="W57" s="2"/>
      <c r="X57" s="2"/>
      <c r="Y57" s="3"/>
      <c r="Z57" s="3"/>
      <c r="AA57" s="3"/>
    </row>
    <row r="58" spans="2:27" ht="16.5" customHeight="1" x14ac:dyDescent="0.2">
      <c r="B58" s="36"/>
      <c r="C58" s="37" t="s">
        <v>36</v>
      </c>
      <c r="D58" s="29">
        <f t="shared" si="6"/>
        <v>0</v>
      </c>
      <c r="E58" s="29">
        <f t="shared" si="7"/>
        <v>31853.346976744186</v>
      </c>
      <c r="F58" s="29">
        <f t="shared" si="8"/>
        <v>-31853.346976744186</v>
      </c>
      <c r="G58" s="52">
        <f>SUM(G57/1.15)</f>
        <v>0.7561436672967865</v>
      </c>
      <c r="H58" s="29">
        <f t="shared" si="9"/>
        <v>-24085.706598672357</v>
      </c>
      <c r="I58" s="52">
        <f>SUM(I57/1.2)</f>
        <v>0.69444444444444453</v>
      </c>
      <c r="J58" s="53">
        <f t="shared" si="10"/>
        <v>-22120.379844961244</v>
      </c>
      <c r="O58" s="2"/>
      <c r="S58" s="1"/>
      <c r="V58" s="2"/>
      <c r="W58" s="2"/>
      <c r="X58" s="2"/>
      <c r="Y58" s="3"/>
      <c r="Z58" s="3"/>
      <c r="AA58" s="3"/>
    </row>
    <row r="59" spans="2:27" ht="16.5" customHeight="1" x14ac:dyDescent="0.2">
      <c r="B59" s="36"/>
      <c r="C59" s="37" t="s">
        <v>37</v>
      </c>
      <c r="D59" s="29">
        <f t="shared" si="6"/>
        <v>0</v>
      </c>
      <c r="E59" s="29">
        <f t="shared" si="7"/>
        <v>12644.878604651163</v>
      </c>
      <c r="F59" s="29">
        <f t="shared" si="8"/>
        <v>-12644.878604651163</v>
      </c>
      <c r="G59" s="52">
        <f t="shared" ref="G59:G81" si="11">SUM(G58/1.15)</f>
        <v>0.65751623243198831</v>
      </c>
      <c r="H59" s="29">
        <f t="shared" si="9"/>
        <v>-8314.2129396900909</v>
      </c>
      <c r="I59" s="52">
        <f t="shared" ref="I59:I81" si="12">SUM(I58/1.2)</f>
        <v>0.57870370370370383</v>
      </c>
      <c r="J59" s="53">
        <f t="shared" si="10"/>
        <v>-7317.638081395351</v>
      </c>
      <c r="O59" s="2"/>
      <c r="S59" s="1"/>
      <c r="V59" s="2"/>
      <c r="W59" s="2"/>
      <c r="X59" s="2"/>
      <c r="Y59" s="3"/>
      <c r="Z59" s="3"/>
      <c r="AA59" s="3"/>
    </row>
    <row r="60" spans="2:27" ht="16.5" customHeight="1" x14ac:dyDescent="0.2">
      <c r="B60" s="38"/>
      <c r="C60" s="39">
        <v>4</v>
      </c>
      <c r="D60" s="29">
        <f t="shared" si="6"/>
        <v>10683.720534718546</v>
      </c>
      <c r="E60" s="29">
        <f t="shared" si="7"/>
        <v>658.83</v>
      </c>
      <c r="F60" s="29">
        <f t="shared" si="8"/>
        <v>10024.890534718546</v>
      </c>
      <c r="G60" s="52">
        <f t="shared" si="11"/>
        <v>0.57175324559303331</v>
      </c>
      <c r="H60" s="29">
        <f t="shared" si="9"/>
        <v>5731.7636999402084</v>
      </c>
      <c r="I60" s="52">
        <f t="shared" si="12"/>
        <v>0.48225308641975323</v>
      </c>
      <c r="J60" s="53">
        <f t="shared" si="10"/>
        <v>4834.5344013881895</v>
      </c>
      <c r="O60" s="2"/>
      <c r="S60" s="1"/>
      <c r="V60" s="2"/>
      <c r="W60" s="2"/>
      <c r="X60" s="2"/>
      <c r="Y60" s="3"/>
      <c r="Z60" s="3"/>
      <c r="AA60" s="3"/>
    </row>
    <row r="61" spans="2:27" ht="16.5" customHeight="1" x14ac:dyDescent="0.2">
      <c r="B61" s="38"/>
      <c r="C61" s="39">
        <v>5</v>
      </c>
      <c r="D61" s="29">
        <f t="shared" si="6"/>
        <v>13354.650668398182</v>
      </c>
      <c r="E61" s="29">
        <f t="shared" si="7"/>
        <v>658.83</v>
      </c>
      <c r="F61" s="29">
        <f t="shared" si="8"/>
        <v>12695.820668398183</v>
      </c>
      <c r="G61" s="52">
        <f t="shared" si="11"/>
        <v>0.49717673529828987</v>
      </c>
      <c r="H61" s="29">
        <f t="shared" si="9"/>
        <v>6312.066671846761</v>
      </c>
      <c r="I61" s="52">
        <f t="shared" si="12"/>
        <v>0.40187757201646102</v>
      </c>
      <c r="J61" s="53">
        <f t="shared" si="10"/>
        <v>5102.1655849722647</v>
      </c>
      <c r="O61" s="2"/>
      <c r="S61" s="1"/>
      <c r="V61" s="2"/>
      <c r="W61" s="2"/>
      <c r="X61" s="2"/>
      <c r="Y61" s="3"/>
      <c r="Z61" s="3"/>
      <c r="AA61" s="3"/>
    </row>
    <row r="62" spans="2:27" ht="16.5" customHeight="1" x14ac:dyDescent="0.2">
      <c r="B62" s="38"/>
      <c r="C62" s="39">
        <v>6</v>
      </c>
      <c r="D62" s="29">
        <f t="shared" si="6"/>
        <v>13354.650668398182</v>
      </c>
      <c r="E62" s="29">
        <f t="shared" si="7"/>
        <v>658.83</v>
      </c>
      <c r="F62" s="29">
        <f t="shared" si="8"/>
        <v>12695.820668398183</v>
      </c>
      <c r="G62" s="52">
        <f t="shared" si="11"/>
        <v>0.43232759591155645</v>
      </c>
      <c r="H62" s="29">
        <f t="shared" si="9"/>
        <v>5488.7536276928358</v>
      </c>
      <c r="I62" s="52">
        <f t="shared" si="12"/>
        <v>0.33489797668038418</v>
      </c>
      <c r="J62" s="53">
        <f t="shared" si="10"/>
        <v>4251.8046541435542</v>
      </c>
      <c r="O62" s="2"/>
      <c r="S62" s="1"/>
      <c r="V62" s="2"/>
      <c r="W62" s="2"/>
      <c r="X62" s="2"/>
      <c r="Y62" s="3"/>
      <c r="Z62" s="3"/>
      <c r="AA62" s="3"/>
    </row>
    <row r="63" spans="2:27" ht="16.5" customHeight="1" x14ac:dyDescent="0.2">
      <c r="B63" s="38"/>
      <c r="C63" s="39">
        <v>7</v>
      </c>
      <c r="D63" s="29">
        <f t="shared" si="6"/>
        <v>13354.650668398182</v>
      </c>
      <c r="E63" s="29">
        <f t="shared" si="7"/>
        <v>658.83</v>
      </c>
      <c r="F63" s="29">
        <f t="shared" si="8"/>
        <v>12695.820668398183</v>
      </c>
      <c r="G63" s="52">
        <f t="shared" si="11"/>
        <v>0.37593703992309258</v>
      </c>
      <c r="H63" s="29">
        <f t="shared" si="9"/>
        <v>4772.8292414720318</v>
      </c>
      <c r="I63" s="52">
        <f t="shared" si="12"/>
        <v>0.27908164723365347</v>
      </c>
      <c r="J63" s="53">
        <f t="shared" si="10"/>
        <v>3543.1705451196281</v>
      </c>
      <c r="O63" s="2"/>
      <c r="S63" s="1"/>
      <c r="V63" s="2"/>
      <c r="W63" s="2"/>
      <c r="X63" s="2"/>
      <c r="Y63" s="3"/>
      <c r="Z63" s="3"/>
      <c r="AA63" s="3"/>
    </row>
    <row r="64" spans="2:27" ht="16.5" customHeight="1" x14ac:dyDescent="0.2">
      <c r="B64" s="38"/>
      <c r="C64" s="39">
        <v>8</v>
      </c>
      <c r="D64" s="29">
        <f t="shared" si="6"/>
        <v>13354.650668398182</v>
      </c>
      <c r="E64" s="29">
        <f t="shared" si="7"/>
        <v>658.83</v>
      </c>
      <c r="F64" s="29">
        <f t="shared" si="8"/>
        <v>12695.820668398183</v>
      </c>
      <c r="G64" s="52">
        <f t="shared" si="11"/>
        <v>0.32690177384616748</v>
      </c>
      <c r="H64" s="29">
        <f t="shared" si="9"/>
        <v>4150.2862969322014</v>
      </c>
      <c r="I64" s="52">
        <f t="shared" si="12"/>
        <v>0.2325680393613779</v>
      </c>
      <c r="J64" s="53">
        <f t="shared" si="10"/>
        <v>2952.6421209330238</v>
      </c>
      <c r="O64" s="2"/>
      <c r="S64" s="1"/>
      <c r="V64" s="2"/>
      <c r="W64" s="2"/>
      <c r="X64" s="2"/>
      <c r="Y64" s="3"/>
      <c r="Z64" s="3"/>
      <c r="AA64" s="3"/>
    </row>
    <row r="65" spans="2:27" ht="16.5" customHeight="1" x14ac:dyDescent="0.2">
      <c r="B65" s="38"/>
      <c r="C65" s="39">
        <v>9</v>
      </c>
      <c r="D65" s="29">
        <f t="shared" si="6"/>
        <v>13354.650668398182</v>
      </c>
      <c r="E65" s="29">
        <f t="shared" si="7"/>
        <v>658.83</v>
      </c>
      <c r="F65" s="29">
        <f t="shared" si="8"/>
        <v>12695.820668398183</v>
      </c>
      <c r="G65" s="52">
        <f t="shared" si="11"/>
        <v>0.28426241204014563</v>
      </c>
      <c r="H65" s="29">
        <f t="shared" si="9"/>
        <v>3608.9446060280011</v>
      </c>
      <c r="I65" s="52">
        <f t="shared" si="12"/>
        <v>0.19380669946781492</v>
      </c>
      <c r="J65" s="53">
        <f t="shared" si="10"/>
        <v>2460.5351007775198</v>
      </c>
      <c r="O65" s="2"/>
      <c r="S65" s="1"/>
      <c r="V65" s="2"/>
      <c r="W65" s="2"/>
      <c r="X65" s="2"/>
      <c r="Y65" s="3"/>
      <c r="Z65" s="3"/>
      <c r="AA65" s="3"/>
    </row>
    <row r="66" spans="2:27" ht="16.5" customHeight="1" x14ac:dyDescent="0.2">
      <c r="B66" s="38"/>
      <c r="C66" s="39">
        <v>10</v>
      </c>
      <c r="D66" s="29">
        <f t="shared" si="6"/>
        <v>13354.650668398182</v>
      </c>
      <c r="E66" s="29">
        <f t="shared" si="7"/>
        <v>658.83</v>
      </c>
      <c r="F66" s="29">
        <f t="shared" si="8"/>
        <v>12695.820668398183</v>
      </c>
      <c r="G66" s="52">
        <f t="shared" si="11"/>
        <v>0.24718470612186577</v>
      </c>
      <c r="H66" s="29">
        <f t="shared" si="9"/>
        <v>3138.2127008939142</v>
      </c>
      <c r="I66" s="52">
        <f t="shared" si="12"/>
        <v>0.16150558288984579</v>
      </c>
      <c r="J66" s="53">
        <f t="shared" si="10"/>
        <v>2050.4459173146001</v>
      </c>
      <c r="O66" s="2"/>
      <c r="S66" s="1"/>
      <c r="V66" s="2"/>
      <c r="W66" s="2"/>
      <c r="X66" s="2"/>
      <c r="Y66" s="3"/>
      <c r="Z66" s="3"/>
      <c r="AA66" s="3"/>
    </row>
    <row r="67" spans="2:27" ht="16.5" customHeight="1" x14ac:dyDescent="0.2">
      <c r="B67" s="38"/>
      <c r="C67" s="39">
        <v>11</v>
      </c>
      <c r="D67" s="29">
        <f t="shared" si="6"/>
        <v>13354.650668398182</v>
      </c>
      <c r="E67" s="29">
        <f t="shared" si="7"/>
        <v>658.83</v>
      </c>
      <c r="F67" s="29">
        <f t="shared" si="8"/>
        <v>12695.820668398183</v>
      </c>
      <c r="G67" s="52">
        <f t="shared" si="11"/>
        <v>0.2149432227146659</v>
      </c>
      <c r="H67" s="29">
        <f t="shared" si="9"/>
        <v>2728.8806094729689</v>
      </c>
      <c r="I67" s="52">
        <f t="shared" si="12"/>
        <v>0.13458798574153816</v>
      </c>
      <c r="J67" s="53">
        <f t="shared" si="10"/>
        <v>1708.7049310955001</v>
      </c>
      <c r="O67" s="2"/>
      <c r="S67" s="1"/>
      <c r="V67" s="2"/>
      <c r="W67" s="2"/>
      <c r="X67" s="2"/>
      <c r="Y67" s="3"/>
      <c r="Z67" s="3"/>
      <c r="AA67" s="3"/>
    </row>
    <row r="68" spans="2:27" ht="16.5" customHeight="1" x14ac:dyDescent="0.2">
      <c r="B68" s="38"/>
      <c r="C68" s="39">
        <v>12</v>
      </c>
      <c r="D68" s="29">
        <f t="shared" si="6"/>
        <v>13354.650668398182</v>
      </c>
      <c r="E68" s="29">
        <f t="shared" si="7"/>
        <v>658.83</v>
      </c>
      <c r="F68" s="29">
        <f t="shared" si="8"/>
        <v>12695.820668398183</v>
      </c>
      <c r="G68" s="52">
        <f t="shared" si="11"/>
        <v>0.18690715018666601</v>
      </c>
      <c r="H68" s="29">
        <f t="shared" si="9"/>
        <v>2372.9396604112776</v>
      </c>
      <c r="I68" s="52">
        <f t="shared" si="12"/>
        <v>0.11215665478461513</v>
      </c>
      <c r="J68" s="53">
        <f t="shared" si="10"/>
        <v>1423.9207759129167</v>
      </c>
      <c r="O68" s="2"/>
      <c r="S68" s="1"/>
      <c r="V68" s="2"/>
      <c r="W68" s="2"/>
      <c r="X68" s="2"/>
      <c r="Y68" s="3"/>
      <c r="Z68" s="3"/>
      <c r="AA68" s="3"/>
    </row>
    <row r="69" spans="2:27" ht="16.5" customHeight="1" x14ac:dyDescent="0.2">
      <c r="B69" s="38"/>
      <c r="C69" s="39">
        <v>13</v>
      </c>
      <c r="D69" s="29">
        <f t="shared" si="6"/>
        <v>13354.650668398182</v>
      </c>
      <c r="E69" s="29">
        <f t="shared" si="7"/>
        <v>658.83</v>
      </c>
      <c r="F69" s="29">
        <f t="shared" si="8"/>
        <v>12695.820668398183</v>
      </c>
      <c r="G69" s="52">
        <f t="shared" si="11"/>
        <v>0.16252795668405742</v>
      </c>
      <c r="H69" s="29">
        <f t="shared" si="9"/>
        <v>2063.4257916619808</v>
      </c>
      <c r="I69" s="52">
        <f t="shared" si="12"/>
        <v>9.3463878987179283E-2</v>
      </c>
      <c r="J69" s="53">
        <f t="shared" si="10"/>
        <v>1186.6006465940973</v>
      </c>
      <c r="O69" s="2"/>
      <c r="S69" s="1"/>
      <c r="V69" s="2"/>
      <c r="W69" s="2"/>
      <c r="X69" s="2"/>
      <c r="Y69" s="3"/>
      <c r="Z69" s="3"/>
      <c r="AA69" s="3"/>
    </row>
    <row r="70" spans="2:27" ht="16.5" customHeight="1" x14ac:dyDescent="0.2">
      <c r="B70" s="38"/>
      <c r="C70" s="39">
        <v>14</v>
      </c>
      <c r="D70" s="29">
        <f t="shared" si="6"/>
        <v>13354.650668398182</v>
      </c>
      <c r="E70" s="29">
        <f t="shared" si="7"/>
        <v>658.83</v>
      </c>
      <c r="F70" s="29">
        <f t="shared" si="8"/>
        <v>12695.820668398183</v>
      </c>
      <c r="G70" s="52">
        <f t="shared" si="11"/>
        <v>0.14132865798613689</v>
      </c>
      <c r="H70" s="29">
        <f t="shared" si="9"/>
        <v>1794.2832970973745</v>
      </c>
      <c r="I70" s="52">
        <f t="shared" si="12"/>
        <v>7.7886565822649412E-2</v>
      </c>
      <c r="J70" s="53">
        <f t="shared" si="10"/>
        <v>988.83387216174788</v>
      </c>
      <c r="O70" s="2"/>
      <c r="S70" s="1"/>
      <c r="V70" s="2"/>
      <c r="W70" s="2"/>
      <c r="X70" s="2"/>
      <c r="Y70" s="3"/>
      <c r="Z70" s="3"/>
      <c r="AA70" s="3"/>
    </row>
    <row r="71" spans="2:27" ht="16.5" customHeight="1" x14ac:dyDescent="0.2">
      <c r="B71" s="38"/>
      <c r="C71" s="39">
        <v>15</v>
      </c>
      <c r="D71" s="29">
        <f t="shared" si="6"/>
        <v>13354.650668398182</v>
      </c>
      <c r="E71" s="29">
        <f t="shared" si="7"/>
        <v>658.83</v>
      </c>
      <c r="F71" s="29">
        <f t="shared" si="8"/>
        <v>12695.820668398183</v>
      </c>
      <c r="G71" s="52">
        <f t="shared" si="11"/>
        <v>0.12289448520533644</v>
      </c>
      <c r="H71" s="29">
        <f t="shared" si="9"/>
        <v>1560.246345302065</v>
      </c>
      <c r="I71" s="52">
        <f t="shared" si="12"/>
        <v>6.4905471518874519E-2</v>
      </c>
      <c r="J71" s="53">
        <f t="shared" si="10"/>
        <v>824.02822680145664</v>
      </c>
      <c r="O71" s="2"/>
      <c r="S71" s="1"/>
      <c r="V71" s="2"/>
      <c r="W71" s="2"/>
      <c r="X71" s="2"/>
      <c r="Y71" s="3"/>
      <c r="Z71" s="3"/>
      <c r="AA71" s="3"/>
    </row>
    <row r="72" spans="2:27" ht="16.5" customHeight="1" x14ac:dyDescent="0.2">
      <c r="B72" s="38"/>
      <c r="C72" s="39">
        <v>16</v>
      </c>
      <c r="D72" s="29">
        <f t="shared" si="6"/>
        <v>13354.650668398182</v>
      </c>
      <c r="E72" s="29">
        <f t="shared" si="7"/>
        <v>658.83</v>
      </c>
      <c r="F72" s="29">
        <f t="shared" si="8"/>
        <v>12695.820668398183</v>
      </c>
      <c r="G72" s="52">
        <f t="shared" si="11"/>
        <v>0.10686476974377082</v>
      </c>
      <c r="H72" s="29">
        <f t="shared" si="9"/>
        <v>1356.7359524365784</v>
      </c>
      <c r="I72" s="52">
        <f t="shared" si="12"/>
        <v>5.4087892932395437E-2</v>
      </c>
      <c r="J72" s="53">
        <f t="shared" si="10"/>
        <v>686.69018900121398</v>
      </c>
      <c r="O72" s="2"/>
      <c r="S72" s="1"/>
      <c r="V72" s="2"/>
      <c r="W72" s="2"/>
      <c r="X72" s="2"/>
      <c r="Y72" s="3"/>
      <c r="Z72" s="3"/>
      <c r="AA72" s="3"/>
    </row>
    <row r="73" spans="2:27" ht="16.5" customHeight="1" x14ac:dyDescent="0.2">
      <c r="B73" s="38"/>
      <c r="C73" s="39">
        <v>17</v>
      </c>
      <c r="D73" s="29">
        <f t="shared" si="6"/>
        <v>13354.650668398182</v>
      </c>
      <c r="E73" s="29">
        <f t="shared" si="7"/>
        <v>658.83</v>
      </c>
      <c r="F73" s="29">
        <f t="shared" si="8"/>
        <v>12695.820668398183</v>
      </c>
      <c r="G73" s="52">
        <f t="shared" si="11"/>
        <v>9.292588673371377E-2</v>
      </c>
      <c r="H73" s="29">
        <f t="shared" si="9"/>
        <v>1179.7703934231117</v>
      </c>
      <c r="I73" s="52">
        <f t="shared" si="12"/>
        <v>4.5073244110329536E-2</v>
      </c>
      <c r="J73" s="53">
        <f t="shared" si="10"/>
        <v>572.24182416767837</v>
      </c>
      <c r="O73" s="2"/>
      <c r="S73" s="1"/>
      <c r="V73" s="2"/>
      <c r="W73" s="2"/>
      <c r="X73" s="2"/>
      <c r="Y73" s="3"/>
      <c r="Z73" s="3"/>
      <c r="AA73" s="3"/>
    </row>
    <row r="74" spans="2:27" ht="16.5" customHeight="1" x14ac:dyDescent="0.2">
      <c r="B74" s="38"/>
      <c r="C74" s="39">
        <v>18</v>
      </c>
      <c r="D74" s="29">
        <f t="shared" si="6"/>
        <v>13354.650668398182</v>
      </c>
      <c r="E74" s="29">
        <f t="shared" si="7"/>
        <v>658.83</v>
      </c>
      <c r="F74" s="29">
        <f t="shared" si="8"/>
        <v>12695.820668398183</v>
      </c>
      <c r="G74" s="52">
        <f t="shared" si="11"/>
        <v>8.0805118898881548E-2</v>
      </c>
      <c r="H74" s="29">
        <f t="shared" si="9"/>
        <v>1025.8872986287929</v>
      </c>
      <c r="I74" s="52">
        <f t="shared" si="12"/>
        <v>3.7561036758607946E-2</v>
      </c>
      <c r="J74" s="53">
        <f t="shared" si="10"/>
        <v>476.86818680639863</v>
      </c>
      <c r="O74" s="2"/>
      <c r="S74" s="1"/>
      <c r="V74" s="2"/>
      <c r="W74" s="2"/>
      <c r="X74" s="2"/>
      <c r="Y74" s="3"/>
      <c r="Z74" s="3"/>
      <c r="AA74" s="3"/>
    </row>
    <row r="75" spans="2:27" ht="16.5" customHeight="1" x14ac:dyDescent="0.2">
      <c r="B75" s="38"/>
      <c r="C75" s="39">
        <v>19</v>
      </c>
      <c r="D75" s="29">
        <f t="shared" si="6"/>
        <v>13354.650668398182</v>
      </c>
      <c r="E75" s="29">
        <f t="shared" si="7"/>
        <v>658.83</v>
      </c>
      <c r="F75" s="29">
        <f t="shared" si="8"/>
        <v>12695.820668398183</v>
      </c>
      <c r="G75" s="52">
        <f t="shared" si="11"/>
        <v>7.0265320781636137E-2</v>
      </c>
      <c r="H75" s="29">
        <f t="shared" si="9"/>
        <v>892.07591185112437</v>
      </c>
      <c r="I75" s="52">
        <f t="shared" si="12"/>
        <v>3.1300863965506624E-2</v>
      </c>
      <c r="J75" s="53">
        <f t="shared" si="10"/>
        <v>397.39015567199891</v>
      </c>
      <c r="O75" s="2"/>
      <c r="S75" s="1"/>
      <c r="V75" s="2"/>
      <c r="W75" s="2"/>
      <c r="X75" s="2"/>
      <c r="Y75" s="3"/>
      <c r="Z75" s="3"/>
      <c r="AA75" s="3"/>
    </row>
    <row r="76" spans="2:27" ht="16.5" customHeight="1" x14ac:dyDescent="0.2">
      <c r="B76" s="38"/>
      <c r="C76" s="39">
        <v>20</v>
      </c>
      <c r="D76" s="29">
        <f t="shared" si="6"/>
        <v>13354.650668398182</v>
      </c>
      <c r="E76" s="29">
        <f t="shared" si="7"/>
        <v>658.83</v>
      </c>
      <c r="F76" s="29">
        <f t="shared" si="8"/>
        <v>12695.820668398183</v>
      </c>
      <c r="G76" s="52">
        <f t="shared" si="11"/>
        <v>6.1100278940553164E-2</v>
      </c>
      <c r="H76" s="29">
        <f t="shared" si="9"/>
        <v>775.71818421836906</v>
      </c>
      <c r="I76" s="52">
        <f t="shared" si="12"/>
        <v>2.6084053304588854E-2</v>
      </c>
      <c r="J76" s="53">
        <f t="shared" si="10"/>
        <v>331.15846305999906</v>
      </c>
      <c r="O76" s="2"/>
      <c r="S76" s="1"/>
      <c r="V76" s="2"/>
      <c r="W76" s="2"/>
      <c r="X76" s="2"/>
      <c r="Y76" s="3"/>
      <c r="Z76" s="3"/>
      <c r="AA76" s="3"/>
    </row>
    <row r="77" spans="2:27" ht="16.5" customHeight="1" x14ac:dyDescent="0.2">
      <c r="B77" s="38"/>
      <c r="C77" s="39">
        <v>21</v>
      </c>
      <c r="D77" s="29">
        <f t="shared" si="6"/>
        <v>13354.650668398182</v>
      </c>
      <c r="E77" s="29">
        <f t="shared" si="7"/>
        <v>658.83</v>
      </c>
      <c r="F77" s="29">
        <f t="shared" si="8"/>
        <v>12695.820668398183</v>
      </c>
      <c r="G77" s="52">
        <f t="shared" si="11"/>
        <v>5.3130677339611451E-2</v>
      </c>
      <c r="H77" s="29">
        <f t="shared" si="9"/>
        <v>674.53755149423398</v>
      </c>
      <c r="I77" s="52">
        <f t="shared" si="12"/>
        <v>2.1736711087157377E-2</v>
      </c>
      <c r="J77" s="53">
        <f t="shared" si="10"/>
        <v>275.96538588333254</v>
      </c>
      <c r="O77" s="2"/>
      <c r="S77" s="1"/>
      <c r="V77" s="2"/>
      <c r="W77" s="2"/>
      <c r="X77" s="2"/>
      <c r="Y77" s="3"/>
      <c r="Z77" s="3"/>
      <c r="AA77" s="3"/>
    </row>
    <row r="78" spans="2:27" ht="16.5" customHeight="1" x14ac:dyDescent="0.2">
      <c r="B78" s="28"/>
      <c r="C78" s="40">
        <v>22</v>
      </c>
      <c r="D78" s="29">
        <f t="shared" si="6"/>
        <v>13354.650668398182</v>
      </c>
      <c r="E78" s="29">
        <f t="shared" si="7"/>
        <v>658.83</v>
      </c>
      <c r="F78" s="29">
        <f t="shared" si="8"/>
        <v>12695.820668398183</v>
      </c>
      <c r="G78" s="52">
        <f t="shared" si="11"/>
        <v>4.6200588990966483E-2</v>
      </c>
      <c r="H78" s="29">
        <f t="shared" si="9"/>
        <v>586.55439260368178</v>
      </c>
      <c r="I78" s="52">
        <f t="shared" si="12"/>
        <v>1.8113925905964483E-2</v>
      </c>
      <c r="J78" s="53">
        <f t="shared" si="10"/>
        <v>229.97115490277716</v>
      </c>
      <c r="O78" s="2"/>
      <c r="S78" s="1"/>
      <c r="V78" s="2"/>
      <c r="W78" s="2"/>
      <c r="X78" s="2"/>
      <c r="Y78" s="3"/>
      <c r="Z78" s="3"/>
      <c r="AA78" s="3"/>
    </row>
    <row r="79" spans="2:27" ht="16.5" customHeight="1" x14ac:dyDescent="0.2">
      <c r="B79" s="38"/>
      <c r="C79" s="39">
        <v>23</v>
      </c>
      <c r="D79" s="29">
        <f t="shared" si="6"/>
        <v>13354.650668398182</v>
      </c>
      <c r="E79" s="29">
        <f t="shared" si="7"/>
        <v>658.83</v>
      </c>
      <c r="F79" s="29">
        <f t="shared" si="8"/>
        <v>12695.820668398183</v>
      </c>
      <c r="G79" s="52">
        <f t="shared" si="11"/>
        <v>4.0174425209536076E-2</v>
      </c>
      <c r="H79" s="29">
        <f t="shared" si="9"/>
        <v>510.0472979162451</v>
      </c>
      <c r="I79" s="52">
        <f t="shared" si="12"/>
        <v>1.5094938254970403E-2</v>
      </c>
      <c r="J79" s="53">
        <f t="shared" si="10"/>
        <v>191.64262908564763</v>
      </c>
      <c r="O79" s="2"/>
      <c r="S79" s="1"/>
      <c r="V79" s="2"/>
      <c r="W79" s="2"/>
      <c r="X79" s="2"/>
      <c r="Y79" s="3"/>
      <c r="Z79" s="3"/>
      <c r="AA79" s="3"/>
    </row>
    <row r="80" spans="2:27" ht="16.5" customHeight="1" x14ac:dyDescent="0.2">
      <c r="B80" s="38"/>
      <c r="C80" s="39">
        <v>24</v>
      </c>
      <c r="D80" s="29">
        <f t="shared" si="6"/>
        <v>13354.650668398182</v>
      </c>
      <c r="E80" s="29">
        <f t="shared" si="7"/>
        <v>658.83</v>
      </c>
      <c r="F80" s="29">
        <f t="shared" si="8"/>
        <v>12695.820668398183</v>
      </c>
      <c r="G80" s="52">
        <f t="shared" si="11"/>
        <v>3.4934282790900939E-2</v>
      </c>
      <c r="H80" s="29">
        <f t="shared" si="9"/>
        <v>443.51938949238706</v>
      </c>
      <c r="I80" s="52">
        <f t="shared" si="12"/>
        <v>1.2579115212475336E-2</v>
      </c>
      <c r="J80" s="53">
        <f t="shared" si="10"/>
        <v>159.70219090470636</v>
      </c>
      <c r="O80" s="2"/>
      <c r="S80" s="1"/>
      <c r="V80" s="2"/>
      <c r="W80" s="2"/>
      <c r="X80" s="2"/>
      <c r="Y80" s="3"/>
      <c r="Z80" s="3"/>
      <c r="AA80" s="3"/>
    </row>
    <row r="81" spans="2:27" ht="16.5" customHeight="1" x14ac:dyDescent="0.2">
      <c r="B81" s="38"/>
      <c r="C81" s="39">
        <v>25</v>
      </c>
      <c r="D81" s="29">
        <f t="shared" si="6"/>
        <v>13354.650668398182</v>
      </c>
      <c r="E81" s="29">
        <f t="shared" si="7"/>
        <v>658.83</v>
      </c>
      <c r="F81" s="29">
        <f t="shared" si="8"/>
        <v>12695.820668398183</v>
      </c>
      <c r="G81" s="52">
        <f t="shared" si="11"/>
        <v>3.0377637209479079E-2</v>
      </c>
      <c r="H81" s="29">
        <f t="shared" si="9"/>
        <v>385.66903434120616</v>
      </c>
      <c r="I81" s="52">
        <f t="shared" si="12"/>
        <v>1.0482596010396113E-2</v>
      </c>
      <c r="J81" s="53">
        <f t="shared" si="10"/>
        <v>133.08515908725531</v>
      </c>
      <c r="O81" s="2"/>
      <c r="S81" s="1"/>
      <c r="V81" s="2"/>
      <c r="W81" s="2"/>
      <c r="X81" s="2"/>
      <c r="Y81" s="3"/>
      <c r="Z81" s="3"/>
      <c r="AA81" s="3"/>
    </row>
    <row r="82" spans="2:27" ht="16.5" customHeight="1" x14ac:dyDescent="0.2">
      <c r="B82" s="38"/>
      <c r="C82" s="26" t="s">
        <v>16</v>
      </c>
      <c r="D82" s="21" t="s">
        <v>1</v>
      </c>
      <c r="E82" s="21" t="s">
        <v>1</v>
      </c>
      <c r="F82" s="21" t="s">
        <v>1</v>
      </c>
      <c r="G82" s="21" t="s">
        <v>1</v>
      </c>
      <c r="H82" s="54">
        <f>SUM(H57:H81)</f>
        <v>557.61587887781525</v>
      </c>
      <c r="I82" s="21" t="s">
        <v>1</v>
      </c>
      <c r="J82" s="55">
        <f>SUM(J57:J81)</f>
        <v>-12476.711159408291</v>
      </c>
      <c r="O82" s="2"/>
      <c r="S82" s="1"/>
      <c r="V82" s="2"/>
      <c r="W82" s="2"/>
      <c r="X82" s="2"/>
      <c r="Y82" s="3"/>
      <c r="Z82" s="3"/>
      <c r="AA82" s="3"/>
    </row>
    <row r="83" spans="2:27" ht="16.5" customHeight="1" x14ac:dyDescent="0.2">
      <c r="B83" s="38"/>
      <c r="C83" s="18"/>
      <c r="D83" s="29"/>
      <c r="E83" s="1">
        <f>+H82*1</f>
        <v>557.61587887781525</v>
      </c>
      <c r="F83" s="1" t="s">
        <v>39</v>
      </c>
      <c r="G83" s="1">
        <v>5</v>
      </c>
      <c r="H83" s="29"/>
      <c r="I83" s="29"/>
      <c r="J83" s="56"/>
      <c r="O83" s="2"/>
      <c r="S83" s="1"/>
      <c r="V83" s="2"/>
      <c r="W83" s="2"/>
      <c r="X83" s="2"/>
      <c r="Y83" s="3"/>
      <c r="Z83" s="3"/>
      <c r="AA83" s="3"/>
    </row>
    <row r="84" spans="2:27" ht="16.5" customHeight="1" x14ac:dyDescent="0.2">
      <c r="B84" s="38"/>
      <c r="C84" s="57" t="s">
        <v>27</v>
      </c>
      <c r="D84" s="14" t="s">
        <v>48</v>
      </c>
      <c r="E84" s="58" t="s">
        <v>40</v>
      </c>
      <c r="F84" s="1"/>
      <c r="G84" s="1"/>
      <c r="H84" s="29"/>
      <c r="I84" s="29"/>
      <c r="J84" s="56"/>
      <c r="O84" s="2"/>
      <c r="S84" s="1"/>
      <c r="V84" s="2"/>
      <c r="W84" s="2"/>
      <c r="X84" s="2"/>
      <c r="Y84" s="3"/>
      <c r="Z84" s="3"/>
      <c r="AA84" s="3"/>
    </row>
    <row r="85" spans="2:27" ht="16.5" customHeight="1" x14ac:dyDescent="0.2">
      <c r="B85" s="38"/>
      <c r="C85" s="18"/>
      <c r="D85" s="29"/>
      <c r="E85" s="1">
        <f>+H82*1</f>
        <v>557.61587887781525</v>
      </c>
      <c r="F85" s="1" t="s">
        <v>28</v>
      </c>
      <c r="G85" s="1">
        <f>+J82*-1</f>
        <v>12476.711159408291</v>
      </c>
      <c r="H85" s="29"/>
      <c r="I85" s="29"/>
      <c r="J85" s="56"/>
      <c r="O85" s="2"/>
      <c r="S85" s="1"/>
      <c r="V85" s="2"/>
      <c r="W85" s="2"/>
      <c r="X85" s="2"/>
      <c r="Y85" s="3"/>
      <c r="Z85" s="3"/>
      <c r="AA85" s="3"/>
    </row>
    <row r="86" spans="2:27" ht="16.5" customHeight="1" x14ac:dyDescent="0.2">
      <c r="B86" s="38"/>
      <c r="C86" s="18"/>
      <c r="D86" s="29"/>
      <c r="E86" s="29"/>
      <c r="F86" s="29"/>
      <c r="G86" s="29"/>
      <c r="H86" s="29"/>
      <c r="I86" s="29"/>
      <c r="J86" s="56"/>
      <c r="O86" s="2"/>
      <c r="S86" s="1"/>
      <c r="V86" s="2"/>
      <c r="W86" s="2"/>
      <c r="X86" s="2"/>
      <c r="Y86" s="3"/>
      <c r="Z86" s="3"/>
      <c r="AA86" s="3"/>
    </row>
    <row r="87" spans="2:27" ht="16.5" customHeight="1" x14ac:dyDescent="0.2">
      <c r="B87" s="38"/>
      <c r="C87" s="57" t="s">
        <v>27</v>
      </c>
      <c r="D87" s="14">
        <v>15</v>
      </c>
      <c r="E87" s="1" t="s">
        <v>28</v>
      </c>
      <c r="F87" s="1">
        <f>+(E83*G83)/(E85+G85)</f>
        <v>0.21390282645199632</v>
      </c>
      <c r="G87" s="1"/>
      <c r="H87" s="1"/>
      <c r="I87" s="1"/>
      <c r="J87" s="15"/>
      <c r="O87" s="2"/>
      <c r="S87" s="1"/>
      <c r="V87" s="2"/>
      <c r="W87" s="2"/>
      <c r="X87" s="2"/>
      <c r="Y87" s="3"/>
      <c r="Z87" s="3"/>
      <c r="AA87" s="3"/>
    </row>
    <row r="88" spans="2:27" ht="16.5" customHeight="1" x14ac:dyDescent="0.2">
      <c r="B88" s="38"/>
      <c r="C88" s="18"/>
      <c r="D88" s="1"/>
      <c r="E88" s="1"/>
      <c r="F88" s="1"/>
      <c r="G88" s="1"/>
      <c r="H88" s="1"/>
      <c r="I88" s="1"/>
      <c r="J88" s="15"/>
      <c r="O88" s="2"/>
      <c r="S88" s="1"/>
      <c r="V88" s="2"/>
      <c r="W88" s="2"/>
      <c r="X88" s="2"/>
      <c r="Y88" s="3"/>
      <c r="Z88" s="3"/>
      <c r="AA88" s="3"/>
    </row>
    <row r="89" spans="2:27" ht="16.5" customHeight="1" thickBot="1" x14ac:dyDescent="0.25">
      <c r="B89" s="38"/>
      <c r="C89" s="59" t="s">
        <v>27</v>
      </c>
      <c r="D89" s="46">
        <f>+D87+F87</f>
        <v>15.213902826451996</v>
      </c>
      <c r="E89" s="60" t="s">
        <v>2</v>
      </c>
      <c r="F89" s="45"/>
      <c r="G89" s="45"/>
      <c r="H89" s="45"/>
      <c r="I89" s="45"/>
      <c r="J89" s="61"/>
      <c r="O89" s="2"/>
      <c r="S89" s="1"/>
      <c r="V89" s="2"/>
      <c r="W89" s="2"/>
      <c r="X89" s="2"/>
      <c r="Y89" s="3"/>
      <c r="Z89" s="3"/>
      <c r="AA89" s="3"/>
    </row>
    <row r="90" spans="2:27" ht="16.5" customHeight="1" x14ac:dyDescent="0.2">
      <c r="B90" s="38"/>
      <c r="C90" s="3"/>
      <c r="D90" s="3"/>
      <c r="E90" s="16"/>
      <c r="O90" s="2"/>
      <c r="S90" s="1"/>
      <c r="V90" s="2"/>
      <c r="W90" s="2"/>
      <c r="X90" s="2"/>
      <c r="Y90" s="3"/>
      <c r="Z90" s="3"/>
      <c r="AA90" s="3"/>
    </row>
    <row r="91" spans="2:27" ht="16.5" customHeight="1" x14ac:dyDescent="0.2">
      <c r="B91" s="38"/>
      <c r="C91" s="3"/>
      <c r="D91" s="3"/>
      <c r="E91" s="16"/>
      <c r="O91" s="2"/>
      <c r="S91" s="1"/>
      <c r="V91" s="2"/>
      <c r="W91" s="2"/>
      <c r="X91" s="2"/>
      <c r="Y91" s="3"/>
      <c r="Z91" s="3"/>
      <c r="AA91" s="3"/>
    </row>
    <row r="92" spans="2:27" ht="16.5" customHeight="1" x14ac:dyDescent="0.2">
      <c r="B92" s="38"/>
      <c r="C92" s="3"/>
      <c r="D92" s="3"/>
      <c r="E92" s="16"/>
      <c r="O92" s="2"/>
      <c r="S92" s="1"/>
      <c r="V92" s="2"/>
      <c r="W92" s="2"/>
      <c r="X92" s="2"/>
      <c r="Y92" s="3"/>
      <c r="Z92" s="3"/>
      <c r="AA92" s="3"/>
    </row>
    <row r="93" spans="2:27" ht="16.5" customHeight="1" x14ac:dyDescent="0.2">
      <c r="B93" s="38"/>
      <c r="C93" s="3"/>
      <c r="D93" s="3"/>
      <c r="E93" s="16"/>
      <c r="O93" s="2"/>
      <c r="S93" s="1"/>
      <c r="V93" s="2"/>
      <c r="W93" s="2"/>
      <c r="X93" s="2"/>
      <c r="Y93" s="3"/>
      <c r="Z93" s="3"/>
      <c r="AA93" s="3"/>
    </row>
    <row r="94" spans="2:27" ht="16.5" customHeight="1" x14ac:dyDescent="0.2">
      <c r="B94" s="38"/>
      <c r="C94" s="3"/>
      <c r="D94" s="3"/>
      <c r="E94" s="16"/>
      <c r="O94" s="2"/>
      <c r="S94" s="1"/>
      <c r="V94" s="2"/>
      <c r="W94" s="2"/>
      <c r="X94" s="2"/>
      <c r="Y94" s="3"/>
      <c r="Z94" s="3"/>
      <c r="AA94" s="3"/>
    </row>
    <row r="95" spans="2:27" ht="16.5" customHeight="1" x14ac:dyDescent="0.2">
      <c r="B95" s="38"/>
      <c r="C95" s="3"/>
      <c r="D95" s="3"/>
      <c r="E95" s="16"/>
      <c r="O95" s="2"/>
      <c r="S95" s="1"/>
      <c r="V95" s="2"/>
      <c r="W95" s="2"/>
      <c r="X95" s="2"/>
      <c r="Y95" s="3"/>
      <c r="Z95" s="3"/>
      <c r="AA95" s="3"/>
    </row>
    <row r="96" spans="2:27" ht="16.5" customHeight="1" x14ac:dyDescent="0.2">
      <c r="B96" s="38"/>
      <c r="C96" s="3"/>
      <c r="D96" s="3"/>
      <c r="E96" s="16"/>
      <c r="O96" s="2"/>
      <c r="S96" s="1"/>
      <c r="V96" s="2"/>
      <c r="W96" s="2"/>
      <c r="X96" s="2"/>
      <c r="Y96" s="3"/>
      <c r="Z96" s="3"/>
      <c r="AA96" s="3"/>
    </row>
    <row r="97" spans="2:27" ht="16.5" customHeight="1" x14ac:dyDescent="0.2">
      <c r="B97" s="38"/>
      <c r="C97" s="3"/>
      <c r="D97" s="3"/>
      <c r="E97" s="16"/>
      <c r="O97" s="2"/>
      <c r="S97" s="1"/>
      <c r="V97" s="2"/>
      <c r="W97" s="2"/>
      <c r="X97" s="2"/>
      <c r="Y97" s="3"/>
      <c r="Z97" s="3"/>
      <c r="AA97" s="3"/>
    </row>
    <row r="98" spans="2:27" ht="16.5" customHeight="1" x14ac:dyDescent="0.2">
      <c r="B98" s="2"/>
      <c r="G98" s="13"/>
      <c r="K98" s="62"/>
      <c r="O98" s="2"/>
      <c r="S98" s="1"/>
      <c r="V98" s="2"/>
      <c r="W98" s="2"/>
      <c r="X98" s="2"/>
      <c r="Y98" s="3"/>
      <c r="Z98" s="3"/>
      <c r="AA98" s="3"/>
    </row>
    <row r="99" spans="2:27" ht="16.5" customHeight="1" thickBot="1" x14ac:dyDescent="0.25">
      <c r="B99" s="2"/>
      <c r="D99" s="11"/>
      <c r="G99" s="13"/>
      <c r="K99" s="62"/>
      <c r="O99" s="2"/>
      <c r="S99" s="1"/>
      <c r="V99" s="2"/>
      <c r="W99" s="2"/>
      <c r="X99" s="2"/>
      <c r="Y99" s="3"/>
      <c r="Z99" s="3"/>
      <c r="AA99" s="3"/>
    </row>
    <row r="100" spans="2:27" ht="16.5" customHeight="1" x14ac:dyDescent="0.2">
      <c r="B100" s="2"/>
      <c r="C100" s="63"/>
      <c r="D100" s="7"/>
      <c r="E100" s="6"/>
      <c r="F100" s="6"/>
      <c r="G100" s="8"/>
      <c r="H100" s="6"/>
      <c r="I100" s="6"/>
      <c r="J100" s="6"/>
      <c r="K100" s="64"/>
      <c r="O100" s="2"/>
      <c r="S100" s="1"/>
      <c r="V100" s="2"/>
      <c r="W100" s="2"/>
      <c r="X100" s="2"/>
      <c r="Y100" s="3"/>
      <c r="Z100" s="3"/>
      <c r="AA100" s="3"/>
    </row>
    <row r="101" spans="2:27" ht="16.5" customHeight="1" x14ac:dyDescent="0.2">
      <c r="C101" s="27" t="s">
        <v>3</v>
      </c>
      <c r="D101" s="28"/>
      <c r="E101" s="29"/>
      <c r="F101" s="1"/>
      <c r="G101" s="1"/>
      <c r="H101" s="1"/>
      <c r="I101" s="1"/>
      <c r="J101" s="1"/>
      <c r="K101" s="15"/>
      <c r="O101" s="2"/>
      <c r="S101" s="1"/>
      <c r="V101" s="2"/>
      <c r="W101" s="2"/>
      <c r="X101" s="2"/>
      <c r="Y101" s="3"/>
      <c r="Z101" s="3"/>
      <c r="AA101" s="3"/>
    </row>
    <row r="102" spans="2:27" ht="16.5" customHeight="1" x14ac:dyDescent="0.2">
      <c r="C102" s="30" t="s">
        <v>29</v>
      </c>
      <c r="D102" s="1"/>
      <c r="E102" s="1"/>
      <c r="F102" s="1"/>
      <c r="G102" s="28"/>
      <c r="H102" s="1"/>
      <c r="I102" s="1"/>
      <c r="J102" s="1"/>
      <c r="K102" s="15"/>
      <c r="O102" s="2"/>
      <c r="S102" s="1"/>
      <c r="V102" s="2"/>
      <c r="W102" s="2"/>
      <c r="X102" s="2"/>
      <c r="Y102" s="3"/>
      <c r="Z102" s="3"/>
      <c r="AA102" s="3"/>
    </row>
    <row r="103" spans="2:27" ht="16.5" customHeight="1" x14ac:dyDescent="0.2">
      <c r="C103" s="18"/>
      <c r="D103" s="1"/>
      <c r="E103" s="1"/>
      <c r="F103" s="28"/>
      <c r="G103" s="1"/>
      <c r="H103" s="17"/>
      <c r="I103" s="1"/>
      <c r="J103" s="17"/>
      <c r="K103" s="12" t="s">
        <v>43</v>
      </c>
      <c r="L103" s="65"/>
      <c r="M103" s="65"/>
      <c r="N103" s="65"/>
      <c r="O103" s="65"/>
      <c r="S103" s="1"/>
      <c r="V103" s="2"/>
      <c r="W103" s="2"/>
      <c r="X103" s="2"/>
      <c r="Y103" s="3"/>
      <c r="Z103" s="3"/>
      <c r="AA103" s="3"/>
    </row>
    <row r="104" spans="2:27" ht="16.5" customHeight="1" x14ac:dyDescent="0.2">
      <c r="C104" s="19"/>
      <c r="D104" s="20" t="s">
        <v>5</v>
      </c>
      <c r="E104" s="20" t="s">
        <v>6</v>
      </c>
      <c r="F104" s="48" t="s">
        <v>30</v>
      </c>
      <c r="G104" s="20" t="s">
        <v>0</v>
      </c>
      <c r="H104" s="20" t="s">
        <v>7</v>
      </c>
      <c r="I104" s="20" t="s">
        <v>8</v>
      </c>
      <c r="J104" s="20"/>
      <c r="K104" s="31" t="s">
        <v>8</v>
      </c>
      <c r="L104" s="65"/>
      <c r="M104" s="65"/>
      <c r="N104" s="65"/>
      <c r="O104" s="65"/>
      <c r="S104" s="1"/>
      <c r="V104" s="2"/>
      <c r="W104" s="2"/>
      <c r="X104" s="2"/>
      <c r="Y104" s="3"/>
      <c r="Z104" s="3"/>
      <c r="AA104" s="3"/>
    </row>
    <row r="105" spans="2:27" ht="16.5" customHeight="1" x14ac:dyDescent="0.2">
      <c r="C105" s="49" t="s">
        <v>9</v>
      </c>
      <c r="D105" s="50" t="s">
        <v>10</v>
      </c>
      <c r="E105" s="50" t="s">
        <v>10</v>
      </c>
      <c r="F105" s="51" t="s">
        <v>10</v>
      </c>
      <c r="G105" s="50" t="s">
        <v>10</v>
      </c>
      <c r="H105" s="50" t="s">
        <v>11</v>
      </c>
      <c r="I105" s="50" t="s">
        <v>12</v>
      </c>
      <c r="J105" s="50" t="s">
        <v>13</v>
      </c>
      <c r="K105" s="15" t="s">
        <v>13</v>
      </c>
      <c r="L105" s="65"/>
      <c r="M105" s="65"/>
      <c r="N105" s="65"/>
      <c r="O105" s="65"/>
      <c r="S105" s="1"/>
      <c r="V105" s="2"/>
      <c r="W105" s="2"/>
      <c r="X105" s="2"/>
      <c r="Y105" s="3"/>
      <c r="Z105" s="3"/>
      <c r="AA105" s="3"/>
    </row>
    <row r="106" spans="2:27" ht="16.5" customHeight="1" x14ac:dyDescent="0.2">
      <c r="C106" s="23"/>
      <c r="D106" s="24" t="s">
        <v>31</v>
      </c>
      <c r="E106" s="24" t="s">
        <v>31</v>
      </c>
      <c r="F106" s="24" t="s">
        <v>31</v>
      </c>
      <c r="G106" s="24" t="s">
        <v>31</v>
      </c>
      <c r="H106" s="24" t="s">
        <v>32</v>
      </c>
      <c r="I106" s="24" t="s">
        <v>31</v>
      </c>
      <c r="J106" s="24" t="s">
        <v>31</v>
      </c>
      <c r="K106" s="25" t="s">
        <v>31</v>
      </c>
      <c r="L106" s="65"/>
      <c r="M106" s="65"/>
      <c r="N106" s="65"/>
      <c r="O106" s="65"/>
      <c r="S106" s="1"/>
      <c r="V106" s="2"/>
      <c r="W106" s="2"/>
      <c r="X106" s="2"/>
      <c r="Y106" s="3"/>
      <c r="Z106" s="3"/>
      <c r="AA106" s="3"/>
    </row>
    <row r="107" spans="2:27" ht="16.5" customHeight="1" x14ac:dyDescent="0.2">
      <c r="B107" s="32"/>
      <c r="C107" s="33">
        <v>1</v>
      </c>
      <c r="D107" s="29">
        <f>[1]Inves._Cost!$K$34</f>
        <v>16365.900930232558</v>
      </c>
      <c r="E107" s="29">
        <v>0</v>
      </c>
      <c r="F107" s="29">
        <v>33.5</v>
      </c>
      <c r="G107" s="29">
        <f t="shared" ref="G107:G131" si="13">SUM(D107:F107)</f>
        <v>16399.400930232558</v>
      </c>
      <c r="H107" s="52">
        <f>1/1.12</f>
        <v>0.89285714285714279</v>
      </c>
      <c r="I107" s="29">
        <f t="shared" ref="I107:I131" si="14">+G107*H107</f>
        <v>14642.322259136212</v>
      </c>
      <c r="J107" s="29">
        <v>0</v>
      </c>
      <c r="K107" s="15">
        <f t="shared" ref="K107:K131" si="15">+J107*H107</f>
        <v>0</v>
      </c>
      <c r="L107" s="65"/>
      <c r="M107" s="65"/>
      <c r="N107" s="65"/>
      <c r="O107" s="65"/>
      <c r="S107" s="1"/>
      <c r="V107" s="2"/>
      <c r="W107" s="2"/>
      <c r="X107" s="2"/>
      <c r="Y107" s="3"/>
      <c r="Z107" s="3"/>
      <c r="AA107" s="3"/>
    </row>
    <row r="108" spans="2:27" ht="16.5" customHeight="1" x14ac:dyDescent="0.2">
      <c r="B108" s="36"/>
      <c r="C108" s="37" t="s">
        <v>36</v>
      </c>
      <c r="D108" s="29">
        <f>[1]Inves._Cost!$L$34</f>
        <v>24368.929037209302</v>
      </c>
      <c r="E108" s="29">
        <v>0</v>
      </c>
      <c r="F108" s="29">
        <f>SUM(F107)</f>
        <v>33.5</v>
      </c>
      <c r="G108" s="29">
        <f t="shared" si="13"/>
        <v>24402.429037209302</v>
      </c>
      <c r="H108" s="52">
        <f t="shared" ref="H108:H131" si="16">+H107/1.12</f>
        <v>0.79719387755102022</v>
      </c>
      <c r="I108" s="29">
        <f t="shared" si="14"/>
        <v>19453.467025836493</v>
      </c>
      <c r="J108" s="29">
        <v>0</v>
      </c>
      <c r="K108" s="15">
        <f t="shared" si="15"/>
        <v>0</v>
      </c>
      <c r="L108" s="65"/>
      <c r="M108" s="65"/>
      <c r="N108" s="65"/>
      <c r="O108" s="65"/>
      <c r="S108" s="1"/>
      <c r="V108" s="2"/>
      <c r="W108" s="2"/>
      <c r="X108" s="2"/>
      <c r="Y108" s="3"/>
      <c r="Z108" s="3"/>
      <c r="AA108" s="3"/>
    </row>
    <row r="109" spans="2:27" ht="16.5" customHeight="1" x14ac:dyDescent="0.2">
      <c r="B109" s="36"/>
      <c r="C109" s="37" t="s">
        <v>37</v>
      </c>
      <c r="D109" s="29">
        <f>[1]Inves._Cost!$M$34</f>
        <v>9655.3539325581405</v>
      </c>
      <c r="E109" s="29">
        <v>0</v>
      </c>
      <c r="F109" s="29">
        <f t="shared" ref="F109:F131" si="17">SUM(F108)</f>
        <v>33.5</v>
      </c>
      <c r="G109" s="29">
        <f t="shared" si="13"/>
        <v>9688.8539325581405</v>
      </c>
      <c r="H109" s="52">
        <f t="shared" si="16"/>
        <v>0.71178024781341087</v>
      </c>
      <c r="I109" s="29">
        <f t="shared" si="14"/>
        <v>6896.3348531441734</v>
      </c>
      <c r="J109" s="29">
        <v>0</v>
      </c>
      <c r="K109" s="15">
        <f t="shared" si="15"/>
        <v>0</v>
      </c>
      <c r="L109" s="65"/>
      <c r="M109" s="65"/>
      <c r="N109" s="65"/>
      <c r="O109" s="65"/>
      <c r="S109" s="1"/>
      <c r="V109" s="2"/>
      <c r="W109" s="2"/>
      <c r="X109" s="2"/>
      <c r="Y109" s="3"/>
      <c r="Z109" s="3"/>
      <c r="AA109" s="3"/>
    </row>
    <row r="110" spans="2:27" ht="16.5" customHeight="1" x14ac:dyDescent="0.2">
      <c r="B110" s="38"/>
      <c r="C110" s="39">
        <v>4</v>
      </c>
      <c r="D110" s="29">
        <v>0</v>
      </c>
      <c r="E110" s="29">
        <f>E12*0.902</f>
        <v>594.26466000000005</v>
      </c>
      <c r="F110" s="29">
        <f t="shared" si="17"/>
        <v>33.5</v>
      </c>
      <c r="G110" s="29">
        <f t="shared" si="13"/>
        <v>627.76466000000005</v>
      </c>
      <c r="H110" s="52">
        <f t="shared" si="16"/>
        <v>0.6355180784048311</v>
      </c>
      <c r="I110" s="29">
        <f t="shared" si="14"/>
        <v>398.95579041366216</v>
      </c>
      <c r="J110" s="14">
        <f>J111*80/100</f>
        <v>9832.1832000441282</v>
      </c>
      <c r="K110" s="15">
        <f t="shared" si="15"/>
        <v>6248.5301738163071</v>
      </c>
      <c r="L110" s="65"/>
      <c r="M110" s="65"/>
      <c r="N110" s="65"/>
      <c r="O110" s="65"/>
      <c r="S110" s="1"/>
      <c r="V110" s="2"/>
      <c r="W110" s="2"/>
      <c r="X110" s="2"/>
      <c r="Y110" s="3"/>
      <c r="Z110" s="3"/>
      <c r="AA110" s="3"/>
    </row>
    <row r="111" spans="2:27" ht="16.5" customHeight="1" x14ac:dyDescent="0.2">
      <c r="B111" s="38"/>
      <c r="C111" s="39">
        <v>5</v>
      </c>
      <c r="D111" s="29">
        <v>0</v>
      </c>
      <c r="E111" s="29">
        <f>SUM(E110*1)</f>
        <v>594.26466000000005</v>
      </c>
      <c r="F111" s="29">
        <f t="shared" si="17"/>
        <v>33.5</v>
      </c>
      <c r="G111" s="29">
        <f t="shared" si="13"/>
        <v>627.76466000000005</v>
      </c>
      <c r="H111" s="52">
        <f t="shared" si="16"/>
        <v>0.56742685571859919</v>
      </c>
      <c r="I111" s="29">
        <f t="shared" si="14"/>
        <v>356.2105271550555</v>
      </c>
      <c r="J111" s="14">
        <f>[1]Propertise!$F$27</f>
        <v>12290.229000055162</v>
      </c>
      <c r="K111" s="15">
        <f t="shared" si="15"/>
        <v>6973.8059975628439</v>
      </c>
      <c r="L111" s="65"/>
      <c r="M111" s="65"/>
      <c r="N111" s="65"/>
      <c r="O111" s="65"/>
      <c r="Q111" s="66">
        <f>+F109*1</f>
        <v>33.5</v>
      </c>
      <c r="S111" s="1"/>
      <c r="V111" s="2"/>
      <c r="W111" s="2"/>
      <c r="X111" s="2"/>
      <c r="Y111" s="3"/>
      <c r="Z111" s="3"/>
      <c r="AA111" s="3"/>
    </row>
    <row r="112" spans="2:27" ht="16.5" customHeight="1" x14ac:dyDescent="0.2">
      <c r="B112" s="38"/>
      <c r="C112" s="39">
        <v>6</v>
      </c>
      <c r="D112" s="29">
        <v>0</v>
      </c>
      <c r="E112" s="29">
        <f t="shared" ref="E112:E131" si="18">SUM(E111*1)</f>
        <v>594.26466000000005</v>
      </c>
      <c r="F112" s="29">
        <f t="shared" si="17"/>
        <v>33.5</v>
      </c>
      <c r="G112" s="29">
        <f t="shared" si="13"/>
        <v>627.76466000000005</v>
      </c>
      <c r="H112" s="52">
        <f t="shared" si="16"/>
        <v>0.50663112117732068</v>
      </c>
      <c r="I112" s="29">
        <f t="shared" si="14"/>
        <v>318.04511353129953</v>
      </c>
      <c r="J112" s="14">
        <f>J111</f>
        <v>12290.229000055162</v>
      </c>
      <c r="K112" s="15">
        <f t="shared" si="15"/>
        <v>6226.6124978239677</v>
      </c>
      <c r="L112" s="65"/>
      <c r="M112" s="65"/>
      <c r="N112" s="65"/>
      <c r="O112" s="65"/>
      <c r="S112" s="1"/>
      <c r="V112" s="2"/>
      <c r="W112" s="2"/>
      <c r="X112" s="2"/>
      <c r="Y112" s="3"/>
      <c r="Z112" s="3"/>
      <c r="AA112" s="3"/>
    </row>
    <row r="113" spans="2:27" ht="16.5" customHeight="1" x14ac:dyDescent="0.2">
      <c r="B113" s="38"/>
      <c r="C113" s="39">
        <v>7</v>
      </c>
      <c r="D113" s="29">
        <v>0</v>
      </c>
      <c r="E113" s="29">
        <f t="shared" si="18"/>
        <v>594.26466000000005</v>
      </c>
      <c r="F113" s="29">
        <f t="shared" si="17"/>
        <v>33.5</v>
      </c>
      <c r="G113" s="29">
        <f t="shared" si="13"/>
        <v>627.76466000000005</v>
      </c>
      <c r="H113" s="52">
        <f t="shared" si="16"/>
        <v>0.45234921533689343</v>
      </c>
      <c r="I113" s="29">
        <f t="shared" si="14"/>
        <v>283.96885136723171</v>
      </c>
      <c r="J113" s="29">
        <f>SUM(J112)</f>
        <v>12290.229000055162</v>
      </c>
      <c r="K113" s="15">
        <f t="shared" si="15"/>
        <v>5559.4754444856853</v>
      </c>
      <c r="L113" s="65"/>
      <c r="M113" s="65"/>
      <c r="N113" s="65"/>
      <c r="O113" s="65"/>
      <c r="S113" s="1"/>
      <c r="V113" s="2"/>
      <c r="W113" s="2"/>
      <c r="X113" s="2"/>
      <c r="Y113" s="3"/>
      <c r="Z113" s="3"/>
      <c r="AA113" s="3"/>
    </row>
    <row r="114" spans="2:27" ht="16.5" customHeight="1" x14ac:dyDescent="0.2">
      <c r="B114" s="38"/>
      <c r="C114" s="39">
        <v>8</v>
      </c>
      <c r="D114" s="29">
        <v>0</v>
      </c>
      <c r="E114" s="29">
        <f t="shared" si="18"/>
        <v>594.26466000000005</v>
      </c>
      <c r="F114" s="29">
        <f t="shared" si="17"/>
        <v>33.5</v>
      </c>
      <c r="G114" s="29">
        <f t="shared" si="13"/>
        <v>627.76466000000005</v>
      </c>
      <c r="H114" s="52">
        <f t="shared" si="16"/>
        <v>0.4038832279793691</v>
      </c>
      <c r="I114" s="29">
        <f t="shared" si="14"/>
        <v>253.54361729217115</v>
      </c>
      <c r="J114" s="29">
        <f t="shared" ref="J114:J131" si="19">SUM(J113)</f>
        <v>12290.229000055162</v>
      </c>
      <c r="K114" s="15">
        <f t="shared" si="15"/>
        <v>4963.8173611479324</v>
      </c>
      <c r="L114" s="65"/>
      <c r="M114" s="65"/>
      <c r="N114" s="65"/>
      <c r="O114" s="65"/>
      <c r="S114" s="1"/>
      <c r="V114" s="2"/>
      <c r="W114" s="2"/>
      <c r="X114" s="2"/>
      <c r="Y114" s="3"/>
      <c r="Z114" s="3"/>
      <c r="AA114" s="3"/>
    </row>
    <row r="115" spans="2:27" ht="16.5" customHeight="1" x14ac:dyDescent="0.2">
      <c r="B115" s="38"/>
      <c r="C115" s="39">
        <v>9</v>
      </c>
      <c r="D115" s="29">
        <v>0</v>
      </c>
      <c r="E115" s="29">
        <f t="shared" si="18"/>
        <v>594.26466000000005</v>
      </c>
      <c r="F115" s="29">
        <f t="shared" si="17"/>
        <v>33.5</v>
      </c>
      <c r="G115" s="29">
        <f t="shared" si="13"/>
        <v>627.76466000000005</v>
      </c>
      <c r="H115" s="52">
        <f t="shared" si="16"/>
        <v>0.36061002498157951</v>
      </c>
      <c r="I115" s="29">
        <f t="shared" si="14"/>
        <v>226.37822972515278</v>
      </c>
      <c r="J115" s="29">
        <f t="shared" si="19"/>
        <v>12290.229000055162</v>
      </c>
      <c r="K115" s="15">
        <f t="shared" si="15"/>
        <v>4431.9797867392253</v>
      </c>
      <c r="L115" s="65"/>
      <c r="M115" s="65"/>
      <c r="N115" s="65"/>
      <c r="O115" s="65"/>
      <c r="S115" s="1"/>
      <c r="V115" s="2"/>
      <c r="W115" s="2"/>
      <c r="X115" s="2"/>
      <c r="Y115" s="3"/>
      <c r="Z115" s="3"/>
      <c r="AA115" s="3"/>
    </row>
    <row r="116" spans="2:27" ht="16.5" customHeight="1" x14ac:dyDescent="0.2">
      <c r="B116" s="38"/>
      <c r="C116" s="39">
        <v>10</v>
      </c>
      <c r="D116" s="29">
        <v>0</v>
      </c>
      <c r="E116" s="29">
        <f t="shared" si="18"/>
        <v>594.26466000000005</v>
      </c>
      <c r="F116" s="29">
        <f t="shared" si="17"/>
        <v>33.5</v>
      </c>
      <c r="G116" s="29">
        <f t="shared" si="13"/>
        <v>627.76466000000005</v>
      </c>
      <c r="H116" s="52">
        <f t="shared" si="16"/>
        <v>0.32197323659069599</v>
      </c>
      <c r="I116" s="29">
        <f t="shared" si="14"/>
        <v>202.12341939745784</v>
      </c>
      <c r="J116" s="29">
        <f t="shared" si="19"/>
        <v>12290.229000055162</v>
      </c>
      <c r="K116" s="15">
        <f t="shared" si="15"/>
        <v>3957.1248095885935</v>
      </c>
      <c r="L116" s="65"/>
      <c r="M116" s="65"/>
      <c r="N116" s="65"/>
      <c r="O116" s="65"/>
      <c r="S116" s="1"/>
      <c r="V116" s="2"/>
      <c r="W116" s="2"/>
      <c r="X116" s="2"/>
      <c r="Y116" s="3"/>
      <c r="Z116" s="3"/>
      <c r="AA116" s="3"/>
    </row>
    <row r="117" spans="2:27" ht="16.5" customHeight="1" x14ac:dyDescent="0.2">
      <c r="B117" s="38"/>
      <c r="C117" s="39">
        <v>11</v>
      </c>
      <c r="D117" s="29">
        <v>0</v>
      </c>
      <c r="E117" s="29">
        <f t="shared" si="18"/>
        <v>594.26466000000005</v>
      </c>
      <c r="F117" s="29">
        <f t="shared" si="17"/>
        <v>33.5</v>
      </c>
      <c r="G117" s="29">
        <f t="shared" si="13"/>
        <v>627.76466000000005</v>
      </c>
      <c r="H117" s="52">
        <f t="shared" si="16"/>
        <v>0.28747610409883567</v>
      </c>
      <c r="I117" s="29">
        <f t="shared" si="14"/>
        <v>180.4673387477302</v>
      </c>
      <c r="J117" s="29">
        <f t="shared" si="19"/>
        <v>12290.229000055162</v>
      </c>
      <c r="K117" s="15">
        <f t="shared" si="15"/>
        <v>3533.1471514183868</v>
      </c>
      <c r="L117" s="65"/>
      <c r="M117" s="65"/>
      <c r="N117" s="65"/>
      <c r="O117" s="65"/>
      <c r="S117" s="1"/>
      <c r="V117" s="2"/>
      <c r="W117" s="2"/>
      <c r="X117" s="2"/>
      <c r="Y117" s="3"/>
      <c r="Z117" s="3"/>
      <c r="AA117" s="3"/>
    </row>
    <row r="118" spans="2:27" ht="16.5" customHeight="1" x14ac:dyDescent="0.2">
      <c r="B118" s="38"/>
      <c r="C118" s="39">
        <v>12</v>
      </c>
      <c r="D118" s="29">
        <v>0</v>
      </c>
      <c r="E118" s="29">
        <f t="shared" si="18"/>
        <v>594.26466000000005</v>
      </c>
      <c r="F118" s="29">
        <f t="shared" si="17"/>
        <v>33.5</v>
      </c>
      <c r="G118" s="29">
        <f t="shared" si="13"/>
        <v>627.76466000000005</v>
      </c>
      <c r="H118" s="52">
        <f t="shared" si="16"/>
        <v>0.25667509294538898</v>
      </c>
      <c r="I118" s="29">
        <f t="shared" si="14"/>
        <v>161.13155245333053</v>
      </c>
      <c r="J118" s="29">
        <f t="shared" si="19"/>
        <v>12290.229000055162</v>
      </c>
      <c r="K118" s="15">
        <f t="shared" si="15"/>
        <v>3154.5956709092738</v>
      </c>
      <c r="L118" s="65"/>
      <c r="M118" s="65"/>
      <c r="N118" s="65"/>
      <c r="O118" s="65"/>
      <c r="S118" s="1"/>
      <c r="V118" s="2"/>
      <c r="W118" s="2"/>
      <c r="X118" s="2"/>
      <c r="Y118" s="3"/>
      <c r="Z118" s="3"/>
      <c r="AA118" s="3"/>
    </row>
    <row r="119" spans="2:27" ht="16.5" customHeight="1" x14ac:dyDescent="0.2">
      <c r="B119" s="38"/>
      <c r="C119" s="39">
        <v>13</v>
      </c>
      <c r="D119" s="29">
        <v>0</v>
      </c>
      <c r="E119" s="29">
        <f t="shared" si="18"/>
        <v>594.26466000000005</v>
      </c>
      <c r="F119" s="29">
        <f t="shared" si="17"/>
        <v>33.5</v>
      </c>
      <c r="G119" s="29">
        <f t="shared" si="13"/>
        <v>627.76466000000005</v>
      </c>
      <c r="H119" s="52">
        <f t="shared" si="16"/>
        <v>0.22917419012981158</v>
      </c>
      <c r="I119" s="29">
        <f t="shared" si="14"/>
        <v>143.86745754761654</v>
      </c>
      <c r="J119" s="29">
        <f t="shared" si="19"/>
        <v>12290.229000055162</v>
      </c>
      <c r="K119" s="15">
        <f t="shared" si="15"/>
        <v>2816.6032775975659</v>
      </c>
      <c r="L119" s="65"/>
      <c r="M119" s="65"/>
      <c r="N119" s="65"/>
      <c r="O119" s="65"/>
      <c r="S119" s="1"/>
      <c r="V119" s="2"/>
      <c r="W119" s="2"/>
      <c r="X119" s="2"/>
      <c r="Y119" s="3"/>
      <c r="Z119" s="3"/>
      <c r="AA119" s="3"/>
    </row>
    <row r="120" spans="2:27" ht="16.5" customHeight="1" x14ac:dyDescent="0.2">
      <c r="B120" s="38"/>
      <c r="C120" s="39">
        <v>14</v>
      </c>
      <c r="D120" s="29">
        <v>0</v>
      </c>
      <c r="E120" s="29">
        <f t="shared" si="18"/>
        <v>594.26466000000005</v>
      </c>
      <c r="F120" s="29">
        <f t="shared" si="17"/>
        <v>33.5</v>
      </c>
      <c r="G120" s="29">
        <f t="shared" si="13"/>
        <v>627.76466000000005</v>
      </c>
      <c r="H120" s="52">
        <f t="shared" si="16"/>
        <v>0.20461981261590317</v>
      </c>
      <c r="I120" s="29">
        <f t="shared" si="14"/>
        <v>128.45308709608616</v>
      </c>
      <c r="J120" s="29">
        <f t="shared" si="19"/>
        <v>12290.229000055162</v>
      </c>
      <c r="K120" s="15">
        <f t="shared" si="15"/>
        <v>2514.8243549978265</v>
      </c>
      <c r="L120" s="65"/>
      <c r="M120" s="65"/>
      <c r="N120" s="65"/>
      <c r="O120" s="65"/>
      <c r="S120" s="1"/>
      <c r="V120" s="2"/>
      <c r="W120" s="2"/>
      <c r="X120" s="2"/>
      <c r="Y120" s="3"/>
      <c r="Z120" s="3"/>
      <c r="AA120" s="3"/>
    </row>
    <row r="121" spans="2:27" ht="16.5" customHeight="1" x14ac:dyDescent="0.2">
      <c r="B121" s="38"/>
      <c r="C121" s="39">
        <v>15</v>
      </c>
      <c r="D121" s="29">
        <v>0</v>
      </c>
      <c r="E121" s="29">
        <f t="shared" si="18"/>
        <v>594.26466000000005</v>
      </c>
      <c r="F121" s="29">
        <f t="shared" si="17"/>
        <v>33.5</v>
      </c>
      <c r="G121" s="29">
        <f t="shared" si="13"/>
        <v>627.76466000000005</v>
      </c>
      <c r="H121" s="52">
        <f t="shared" si="16"/>
        <v>0.18269626126419924</v>
      </c>
      <c r="I121" s="29">
        <f t="shared" si="14"/>
        <v>114.69025633579122</v>
      </c>
      <c r="J121" s="29">
        <f t="shared" si="19"/>
        <v>12290.229000055162</v>
      </c>
      <c r="K121" s="15">
        <f t="shared" si="15"/>
        <v>2245.378888390916</v>
      </c>
      <c r="L121" s="65"/>
      <c r="M121" s="65"/>
      <c r="N121" s="65"/>
      <c r="O121" s="65"/>
      <c r="S121" s="1"/>
      <c r="V121" s="2"/>
      <c r="W121" s="2"/>
      <c r="X121" s="2"/>
      <c r="Y121" s="3"/>
      <c r="Z121" s="3"/>
      <c r="AA121" s="3"/>
    </row>
    <row r="122" spans="2:27" ht="16.5" customHeight="1" x14ac:dyDescent="0.2">
      <c r="B122" s="38"/>
      <c r="C122" s="39">
        <v>16</v>
      </c>
      <c r="D122" s="29">
        <v>0</v>
      </c>
      <c r="E122" s="29">
        <f t="shared" si="18"/>
        <v>594.26466000000005</v>
      </c>
      <c r="F122" s="29">
        <f t="shared" si="17"/>
        <v>33.5</v>
      </c>
      <c r="G122" s="29">
        <f t="shared" si="13"/>
        <v>627.76466000000005</v>
      </c>
      <c r="H122" s="52">
        <f t="shared" si="16"/>
        <v>0.16312166184303503</v>
      </c>
      <c r="I122" s="29">
        <f t="shared" si="14"/>
        <v>102.40201458552787</v>
      </c>
      <c r="J122" s="29">
        <f t="shared" si="19"/>
        <v>12290.229000055162</v>
      </c>
      <c r="K122" s="15">
        <f t="shared" si="15"/>
        <v>2004.8025789204607</v>
      </c>
      <c r="L122" s="65"/>
      <c r="M122" s="65"/>
      <c r="N122" s="65"/>
      <c r="O122" s="65"/>
      <c r="S122" s="1"/>
      <c r="V122" s="2"/>
      <c r="W122" s="2"/>
      <c r="X122" s="2"/>
      <c r="Y122" s="3"/>
      <c r="Z122" s="3"/>
      <c r="AA122" s="3"/>
    </row>
    <row r="123" spans="2:27" ht="16.5" customHeight="1" x14ac:dyDescent="0.2">
      <c r="B123" s="38"/>
      <c r="C123" s="39">
        <v>17</v>
      </c>
      <c r="D123" s="29">
        <v>0</v>
      </c>
      <c r="E123" s="29">
        <f t="shared" si="18"/>
        <v>594.26466000000005</v>
      </c>
      <c r="F123" s="29">
        <f t="shared" si="17"/>
        <v>33.5</v>
      </c>
      <c r="G123" s="29">
        <f t="shared" si="13"/>
        <v>627.76466000000005</v>
      </c>
      <c r="H123" s="52">
        <f t="shared" si="16"/>
        <v>0.14564434093128126</v>
      </c>
      <c r="I123" s="29">
        <f t="shared" si="14"/>
        <v>91.430370165649876</v>
      </c>
      <c r="J123" s="29">
        <f t="shared" si="19"/>
        <v>12290.229000055162</v>
      </c>
      <c r="K123" s="15">
        <f t="shared" si="15"/>
        <v>1790.0023026075539</v>
      </c>
      <c r="L123" s="65"/>
      <c r="M123" s="65"/>
      <c r="N123" s="65"/>
      <c r="O123" s="65"/>
      <c r="S123" s="1"/>
      <c r="V123" s="2"/>
      <c r="W123" s="2"/>
      <c r="X123" s="2"/>
      <c r="Y123" s="3"/>
      <c r="Z123" s="3"/>
      <c r="AA123" s="3"/>
    </row>
    <row r="124" spans="2:27" ht="16.5" customHeight="1" x14ac:dyDescent="0.2">
      <c r="B124" s="38"/>
      <c r="C124" s="39">
        <v>18</v>
      </c>
      <c r="D124" s="29">
        <v>0</v>
      </c>
      <c r="E124" s="29">
        <f t="shared" si="18"/>
        <v>594.26466000000005</v>
      </c>
      <c r="F124" s="29">
        <f t="shared" si="17"/>
        <v>33.5</v>
      </c>
      <c r="G124" s="29">
        <f t="shared" si="13"/>
        <v>627.76466000000005</v>
      </c>
      <c r="H124" s="52">
        <f t="shared" si="16"/>
        <v>0.13003959011721539</v>
      </c>
      <c r="I124" s="29">
        <f t="shared" si="14"/>
        <v>81.634259076473086</v>
      </c>
      <c r="J124" s="29">
        <f t="shared" si="19"/>
        <v>12290.229000055162</v>
      </c>
      <c r="K124" s="15">
        <f t="shared" si="15"/>
        <v>1598.2163416138872</v>
      </c>
      <c r="L124" s="65"/>
      <c r="M124" s="65"/>
      <c r="N124" s="65"/>
      <c r="O124" s="65"/>
      <c r="S124" s="1"/>
      <c r="V124" s="2"/>
      <c r="W124" s="2"/>
      <c r="X124" s="2"/>
      <c r="Y124" s="3"/>
      <c r="Z124" s="3"/>
      <c r="AA124" s="3"/>
    </row>
    <row r="125" spans="2:27" ht="16.5" customHeight="1" x14ac:dyDescent="0.2">
      <c r="B125" s="38"/>
      <c r="C125" s="39">
        <v>19</v>
      </c>
      <c r="D125" s="29">
        <v>0</v>
      </c>
      <c r="E125" s="29">
        <f t="shared" si="18"/>
        <v>594.26466000000005</v>
      </c>
      <c r="F125" s="29">
        <f t="shared" si="17"/>
        <v>33.5</v>
      </c>
      <c r="G125" s="29">
        <f t="shared" si="13"/>
        <v>627.76466000000005</v>
      </c>
      <c r="H125" s="52">
        <f t="shared" si="16"/>
        <v>0.11610677689037087</v>
      </c>
      <c r="I125" s="29">
        <f t="shared" si="14"/>
        <v>72.887731318279535</v>
      </c>
      <c r="J125" s="29">
        <f t="shared" si="19"/>
        <v>12290.229000055162</v>
      </c>
      <c r="K125" s="15">
        <f t="shared" si="15"/>
        <v>1426.9788764409705</v>
      </c>
      <c r="L125" s="65"/>
      <c r="M125" s="65"/>
      <c r="N125" s="65"/>
      <c r="O125" s="65"/>
      <c r="S125" s="1"/>
      <c r="V125" s="2"/>
      <c r="W125" s="2"/>
      <c r="X125" s="2"/>
      <c r="Y125" s="3"/>
      <c r="Z125" s="3"/>
      <c r="AA125" s="3"/>
    </row>
    <row r="126" spans="2:27" ht="16.5" customHeight="1" x14ac:dyDescent="0.2">
      <c r="B126" s="38"/>
      <c r="C126" s="39">
        <v>20</v>
      </c>
      <c r="D126" s="29">
        <v>0</v>
      </c>
      <c r="E126" s="29">
        <f t="shared" si="18"/>
        <v>594.26466000000005</v>
      </c>
      <c r="F126" s="29">
        <f t="shared" si="17"/>
        <v>33.5</v>
      </c>
      <c r="G126" s="29">
        <f t="shared" si="13"/>
        <v>627.76466000000005</v>
      </c>
      <c r="H126" s="52">
        <f t="shared" si="16"/>
        <v>0.10366676508068827</v>
      </c>
      <c r="I126" s="29">
        <f t="shared" si="14"/>
        <v>65.078331534178147</v>
      </c>
      <c r="J126" s="29">
        <f t="shared" si="19"/>
        <v>12290.229000055162</v>
      </c>
      <c r="K126" s="15">
        <f t="shared" si="15"/>
        <v>1274.0882825365809</v>
      </c>
      <c r="L126" s="65"/>
      <c r="M126" s="65"/>
      <c r="N126" s="65"/>
      <c r="O126" s="65"/>
      <c r="S126" s="1"/>
      <c r="V126" s="2"/>
      <c r="W126" s="2"/>
      <c r="X126" s="2"/>
      <c r="Y126" s="3"/>
      <c r="Z126" s="3"/>
      <c r="AA126" s="3"/>
    </row>
    <row r="127" spans="2:27" ht="16.5" customHeight="1" x14ac:dyDescent="0.2">
      <c r="B127" s="38"/>
      <c r="C127" s="39">
        <v>21</v>
      </c>
      <c r="D127" s="29">
        <v>0</v>
      </c>
      <c r="E127" s="29">
        <f t="shared" si="18"/>
        <v>594.26466000000005</v>
      </c>
      <c r="F127" s="29">
        <f t="shared" si="17"/>
        <v>33.5</v>
      </c>
      <c r="G127" s="29">
        <f t="shared" si="13"/>
        <v>627.76466000000005</v>
      </c>
      <c r="H127" s="52">
        <f t="shared" si="16"/>
        <v>9.2559611679185944E-2</v>
      </c>
      <c r="I127" s="29">
        <f t="shared" si="14"/>
        <v>58.105653155516194</v>
      </c>
      <c r="J127" s="29">
        <f t="shared" si="19"/>
        <v>12290.229000055162</v>
      </c>
      <c r="K127" s="15">
        <f t="shared" si="15"/>
        <v>1137.5788236933756</v>
      </c>
      <c r="L127" s="65"/>
      <c r="M127" s="65"/>
      <c r="N127" s="65"/>
      <c r="O127" s="65"/>
      <c r="S127" s="1"/>
      <c r="V127" s="2"/>
      <c r="W127" s="2"/>
      <c r="X127" s="2"/>
      <c r="Y127" s="3"/>
      <c r="Z127" s="3"/>
      <c r="AA127" s="3"/>
    </row>
    <row r="128" spans="2:27" ht="16.5" customHeight="1" x14ac:dyDescent="0.2">
      <c r="B128" s="28"/>
      <c r="C128" s="40">
        <v>22</v>
      </c>
      <c r="D128" s="29">
        <v>0</v>
      </c>
      <c r="E128" s="29">
        <f t="shared" si="18"/>
        <v>594.26466000000005</v>
      </c>
      <c r="F128" s="29">
        <f t="shared" si="17"/>
        <v>33.5</v>
      </c>
      <c r="G128" s="29">
        <f t="shared" si="13"/>
        <v>627.76466000000005</v>
      </c>
      <c r="H128" s="52">
        <f t="shared" si="16"/>
        <v>8.2642510427844582E-2</v>
      </c>
      <c r="I128" s="29">
        <f t="shared" si="14"/>
        <v>51.880047460282313</v>
      </c>
      <c r="J128" s="29">
        <f t="shared" si="19"/>
        <v>12290.229000055162</v>
      </c>
      <c r="K128" s="15">
        <f t="shared" si="15"/>
        <v>1015.6953782976566</v>
      </c>
      <c r="L128" s="65"/>
      <c r="M128" s="65"/>
      <c r="N128" s="65"/>
      <c r="O128" s="65"/>
      <c r="S128" s="1"/>
      <c r="V128" s="2"/>
      <c r="W128" s="2"/>
      <c r="X128" s="2"/>
      <c r="Y128" s="3"/>
      <c r="Z128" s="3"/>
      <c r="AA128" s="3"/>
    </row>
    <row r="129" spans="2:27" ht="16.5" customHeight="1" x14ac:dyDescent="0.2">
      <c r="B129" s="38"/>
      <c r="C129" s="39">
        <v>23</v>
      </c>
      <c r="D129" s="29">
        <v>0</v>
      </c>
      <c r="E129" s="29">
        <f t="shared" si="18"/>
        <v>594.26466000000005</v>
      </c>
      <c r="F129" s="29">
        <f t="shared" si="17"/>
        <v>33.5</v>
      </c>
      <c r="G129" s="29">
        <f t="shared" si="13"/>
        <v>627.76466000000005</v>
      </c>
      <c r="H129" s="52">
        <f t="shared" si="16"/>
        <v>7.378795573914694E-2</v>
      </c>
      <c r="I129" s="29">
        <f t="shared" si="14"/>
        <v>46.321470946680634</v>
      </c>
      <c r="J129" s="29">
        <f t="shared" si="19"/>
        <v>12290.229000055162</v>
      </c>
      <c r="K129" s="15">
        <f t="shared" si="15"/>
        <v>906.87087348005048</v>
      </c>
      <c r="L129" s="65"/>
      <c r="M129" s="65"/>
      <c r="N129" s="65"/>
      <c r="O129" s="65"/>
      <c r="S129" s="1"/>
      <c r="V129" s="2"/>
      <c r="W129" s="2"/>
      <c r="X129" s="2"/>
      <c r="Y129" s="3"/>
      <c r="Z129" s="3"/>
      <c r="AA129" s="3"/>
    </row>
    <row r="130" spans="2:27" ht="16.5" customHeight="1" x14ac:dyDescent="0.2">
      <c r="B130" s="38"/>
      <c r="C130" s="39">
        <v>24</v>
      </c>
      <c r="D130" s="29">
        <v>0</v>
      </c>
      <c r="E130" s="29">
        <f t="shared" si="18"/>
        <v>594.26466000000005</v>
      </c>
      <c r="F130" s="29">
        <f t="shared" si="17"/>
        <v>33.5</v>
      </c>
      <c r="G130" s="29">
        <f t="shared" si="13"/>
        <v>627.76466000000005</v>
      </c>
      <c r="H130" s="52">
        <f t="shared" si="16"/>
        <v>6.5882103338524053E-2</v>
      </c>
      <c r="I130" s="29">
        <f t="shared" si="14"/>
        <v>41.35845620239342</v>
      </c>
      <c r="J130" s="29">
        <f t="shared" si="19"/>
        <v>12290.229000055162</v>
      </c>
      <c r="K130" s="15">
        <f t="shared" si="15"/>
        <v>809.7061370357593</v>
      </c>
      <c r="L130" s="65"/>
      <c r="M130" s="65"/>
      <c r="N130" s="65"/>
      <c r="O130" s="65"/>
      <c r="S130" s="1"/>
      <c r="V130" s="2"/>
      <c r="W130" s="2"/>
      <c r="X130" s="2"/>
      <c r="Y130" s="3"/>
      <c r="Z130" s="3"/>
      <c r="AA130" s="3"/>
    </row>
    <row r="131" spans="2:27" ht="16.5" customHeight="1" x14ac:dyDescent="0.2">
      <c r="B131" s="38"/>
      <c r="C131" s="39">
        <v>25</v>
      </c>
      <c r="D131" s="29">
        <v>0</v>
      </c>
      <c r="E131" s="29">
        <f t="shared" si="18"/>
        <v>594.26466000000005</v>
      </c>
      <c r="F131" s="29">
        <f t="shared" si="17"/>
        <v>33.5</v>
      </c>
      <c r="G131" s="29">
        <f t="shared" si="13"/>
        <v>627.76466000000005</v>
      </c>
      <c r="H131" s="52">
        <f t="shared" si="16"/>
        <v>5.8823306552253617E-2</v>
      </c>
      <c r="I131" s="29">
        <f t="shared" si="14"/>
        <v>36.927193037851268</v>
      </c>
      <c r="J131" s="29">
        <f t="shared" si="19"/>
        <v>12290.229000055162</v>
      </c>
      <c r="K131" s="15">
        <f t="shared" si="15"/>
        <v>722.95190806764219</v>
      </c>
      <c r="L131" s="65"/>
      <c r="M131" s="65"/>
      <c r="N131" s="65"/>
      <c r="O131" s="65"/>
      <c r="S131" s="1"/>
      <c r="V131" s="2"/>
      <c r="W131" s="2"/>
      <c r="X131" s="2"/>
      <c r="Y131" s="3"/>
      <c r="Z131" s="3"/>
      <c r="AA131" s="3"/>
    </row>
    <row r="132" spans="2:27" ht="16.5" customHeight="1" x14ac:dyDescent="0.2">
      <c r="B132" s="38"/>
      <c r="C132" s="41" t="s">
        <v>16</v>
      </c>
      <c r="D132" s="21" t="s">
        <v>1</v>
      </c>
      <c r="E132" s="21" t="s">
        <v>1</v>
      </c>
      <c r="F132" s="21" t="s">
        <v>1</v>
      </c>
      <c r="G132" s="21" t="s">
        <v>1</v>
      </c>
      <c r="H132" s="21" t="s">
        <v>1</v>
      </c>
      <c r="I132" s="42">
        <f>SUM(I107:I131)</f>
        <v>44407.984906662285</v>
      </c>
      <c r="J132" s="21" t="s">
        <v>1</v>
      </c>
      <c r="K132" s="22">
        <f>SUM(K107:K131)</f>
        <v>65312.786917172467</v>
      </c>
      <c r="L132" s="28"/>
      <c r="M132" s="28"/>
      <c r="N132" s="28"/>
      <c r="O132" s="28"/>
      <c r="S132" s="1"/>
      <c r="V132" s="2"/>
      <c r="W132" s="2"/>
      <c r="X132" s="2"/>
      <c r="Y132" s="3"/>
      <c r="Z132" s="3"/>
      <c r="AA132" s="3"/>
    </row>
    <row r="133" spans="2:27" ht="16.5" customHeight="1" x14ac:dyDescent="0.2">
      <c r="B133" s="38"/>
      <c r="C133" s="18"/>
      <c r="D133" s="1"/>
      <c r="E133" s="1">
        <f>+K132*1</f>
        <v>65312.786917172467</v>
      </c>
      <c r="F133" s="1"/>
      <c r="G133" s="1"/>
      <c r="H133" s="1"/>
      <c r="I133" s="1"/>
      <c r="J133" s="1"/>
      <c r="K133" s="15"/>
      <c r="O133" s="2"/>
      <c r="S133" s="1"/>
      <c r="V133" s="2"/>
      <c r="W133" s="2"/>
      <c r="X133" s="2"/>
      <c r="Y133" s="3"/>
      <c r="Z133" s="3"/>
      <c r="AA133" s="3"/>
    </row>
    <row r="134" spans="2:27" ht="16.5" customHeight="1" x14ac:dyDescent="0.2">
      <c r="B134" s="38"/>
      <c r="C134" s="18"/>
      <c r="D134" s="17" t="s">
        <v>33</v>
      </c>
      <c r="E134" s="36" t="s">
        <v>18</v>
      </c>
      <c r="F134" s="1" t="s">
        <v>19</v>
      </c>
      <c r="G134" s="14">
        <f>+E133/E135</f>
        <v>1.4707442153578545</v>
      </c>
      <c r="H134" s="1" t="s">
        <v>20</v>
      </c>
      <c r="I134" s="17">
        <v>1</v>
      </c>
      <c r="J134" s="1"/>
      <c r="K134" s="15"/>
      <c r="O134" s="2"/>
      <c r="S134" s="1"/>
      <c r="V134" s="2"/>
      <c r="W134" s="2"/>
      <c r="X134" s="2"/>
      <c r="Y134" s="3"/>
      <c r="Z134" s="3"/>
      <c r="AA134" s="3"/>
    </row>
    <row r="135" spans="2:27" ht="16.5" customHeight="1" x14ac:dyDescent="0.2">
      <c r="B135" s="38"/>
      <c r="C135" s="18"/>
      <c r="D135" s="1"/>
      <c r="E135" s="1">
        <f>+I132*1</f>
        <v>44407.984906662285</v>
      </c>
      <c r="F135" s="1"/>
      <c r="G135" s="1"/>
      <c r="H135" s="1"/>
      <c r="I135" s="1"/>
      <c r="J135" s="1"/>
      <c r="K135" s="15"/>
      <c r="O135" s="2"/>
      <c r="S135" s="1"/>
      <c r="V135" s="2"/>
      <c r="W135" s="2"/>
      <c r="X135" s="2"/>
      <c r="Y135" s="3"/>
      <c r="Z135" s="3"/>
      <c r="AA135" s="3"/>
    </row>
    <row r="136" spans="2:27" ht="12" customHeight="1" x14ac:dyDescent="0.2">
      <c r="B136" s="38"/>
      <c r="C136" s="18"/>
      <c r="D136" s="1"/>
      <c r="E136" s="1"/>
      <c r="F136" s="1"/>
      <c r="G136" s="1"/>
      <c r="H136" s="1"/>
      <c r="I136" s="1"/>
      <c r="J136" s="1"/>
      <c r="K136" s="15"/>
      <c r="O136" s="2"/>
      <c r="S136" s="1"/>
      <c r="V136" s="2"/>
      <c r="W136" s="2"/>
      <c r="X136" s="2"/>
      <c r="Y136" s="3"/>
      <c r="Z136" s="3"/>
      <c r="AA136" s="3"/>
    </row>
    <row r="137" spans="2:27" ht="16.5" customHeight="1" thickBot="1" x14ac:dyDescent="0.25">
      <c r="B137" s="38"/>
      <c r="C137" s="44"/>
      <c r="D137" s="45" t="s">
        <v>34</v>
      </c>
      <c r="E137" s="45">
        <f>+E133*1</f>
        <v>65312.786917172467</v>
      </c>
      <c r="F137" s="45" t="s">
        <v>1</v>
      </c>
      <c r="G137" s="45">
        <f>+E135*1</f>
        <v>44407.984906662285</v>
      </c>
      <c r="H137" s="46" t="s">
        <v>38</v>
      </c>
      <c r="I137" s="45">
        <f>+E137-G137</f>
        <v>20904.802010510182</v>
      </c>
      <c r="J137" s="60" t="s">
        <v>44</v>
      </c>
      <c r="K137" s="61"/>
      <c r="O137" s="2"/>
      <c r="S137" s="1"/>
      <c r="V137" s="2"/>
      <c r="W137" s="2"/>
      <c r="X137" s="2"/>
      <c r="Y137" s="3"/>
      <c r="Z137" s="3"/>
      <c r="AA137" s="3"/>
    </row>
    <row r="138" spans="2:27" ht="16.5" customHeight="1" x14ac:dyDescent="0.2">
      <c r="B138" s="38"/>
      <c r="H138" s="3"/>
      <c r="O138" s="2"/>
      <c r="S138" s="1"/>
      <c r="V138" s="2"/>
      <c r="W138" s="2"/>
      <c r="X138" s="2"/>
      <c r="Y138" s="3"/>
      <c r="Z138" s="3"/>
      <c r="AA138" s="3"/>
    </row>
    <row r="139" spans="2:27" ht="16.5" customHeight="1" x14ac:dyDescent="0.2">
      <c r="B139" s="38"/>
      <c r="H139" s="3"/>
      <c r="O139" s="2"/>
      <c r="S139" s="1"/>
      <c r="V139" s="2"/>
      <c r="W139" s="2"/>
      <c r="X139" s="2"/>
      <c r="Y139" s="3"/>
      <c r="Z139" s="3"/>
      <c r="AA139" s="3"/>
    </row>
    <row r="140" spans="2:27" ht="16.5" customHeight="1" x14ac:dyDescent="0.2">
      <c r="B140" s="38"/>
      <c r="H140" s="3"/>
      <c r="O140" s="2"/>
      <c r="S140" s="1"/>
      <c r="V140" s="2"/>
      <c r="W140" s="2"/>
      <c r="X140" s="2"/>
      <c r="Y140" s="3"/>
      <c r="Z140" s="3"/>
      <c r="AA140" s="3"/>
    </row>
    <row r="141" spans="2:27" ht="16.5" customHeight="1" x14ac:dyDescent="0.2">
      <c r="B141" s="38"/>
      <c r="H141" s="3"/>
      <c r="O141" s="2"/>
      <c r="S141" s="1"/>
      <c r="V141" s="2"/>
      <c r="W141" s="2"/>
      <c r="X141" s="2"/>
      <c r="Y141" s="3"/>
      <c r="Z141" s="3"/>
      <c r="AA141" s="3"/>
    </row>
    <row r="142" spans="2:27" ht="16.5" customHeight="1" x14ac:dyDescent="0.2">
      <c r="B142" s="38"/>
      <c r="H142" s="3"/>
      <c r="O142" s="2"/>
      <c r="S142" s="1"/>
      <c r="V142" s="2"/>
      <c r="W142" s="2"/>
      <c r="X142" s="2"/>
      <c r="Y142" s="3"/>
      <c r="Z142" s="3"/>
      <c r="AA142" s="3"/>
    </row>
    <row r="143" spans="2:27" ht="16.5" customHeight="1" x14ac:dyDescent="0.2">
      <c r="B143" s="38"/>
      <c r="H143" s="3"/>
      <c r="O143" s="2"/>
      <c r="S143" s="1"/>
      <c r="V143" s="2"/>
      <c r="W143" s="2"/>
      <c r="X143" s="2"/>
      <c r="Y143" s="3"/>
      <c r="Z143" s="3"/>
      <c r="AA143" s="3"/>
    </row>
    <row r="144" spans="2:27" ht="16.5" customHeight="1" x14ac:dyDescent="0.2">
      <c r="B144" s="38"/>
      <c r="H144" s="3"/>
      <c r="O144" s="2"/>
      <c r="S144" s="1"/>
      <c r="V144" s="2"/>
      <c r="W144" s="2"/>
      <c r="X144" s="2"/>
      <c r="Y144" s="3"/>
      <c r="Z144" s="3"/>
      <c r="AA144" s="3"/>
    </row>
    <row r="145" spans="2:27" ht="16.5" customHeight="1" x14ac:dyDescent="0.2">
      <c r="B145" s="38"/>
      <c r="H145" s="3"/>
      <c r="O145" s="2"/>
      <c r="S145" s="1"/>
      <c r="V145" s="2"/>
      <c r="W145" s="2"/>
      <c r="X145" s="2"/>
      <c r="Y145" s="3"/>
      <c r="Z145" s="3"/>
      <c r="AA145" s="3"/>
    </row>
    <row r="146" spans="2:27" ht="16.5" customHeight="1" x14ac:dyDescent="0.2">
      <c r="B146" s="38"/>
      <c r="H146" s="3"/>
      <c r="O146" s="2"/>
      <c r="S146" s="1"/>
      <c r="V146" s="2"/>
      <c r="W146" s="2"/>
      <c r="X146" s="2"/>
      <c r="Y146" s="3"/>
      <c r="Z146" s="3"/>
      <c r="AA146" s="3"/>
    </row>
    <row r="147" spans="2:27" ht="16.5" customHeight="1" x14ac:dyDescent="0.2">
      <c r="B147" s="38"/>
      <c r="H147" s="3"/>
      <c r="O147" s="2"/>
      <c r="S147" s="1"/>
      <c r="V147" s="2"/>
      <c r="W147" s="2"/>
      <c r="X147" s="2"/>
      <c r="Y147" s="3"/>
      <c r="Z147" s="3"/>
      <c r="AA147" s="3"/>
    </row>
    <row r="148" spans="2:27" ht="16.5" customHeight="1" x14ac:dyDescent="0.2">
      <c r="B148" s="38"/>
      <c r="H148" s="3"/>
      <c r="O148" s="2"/>
      <c r="S148" s="1"/>
      <c r="V148" s="2"/>
      <c r="W148" s="2"/>
      <c r="X148" s="2"/>
      <c r="Y148" s="3"/>
      <c r="Z148" s="3"/>
      <c r="AA148" s="3"/>
    </row>
    <row r="149" spans="2:27" ht="16.5" customHeight="1" thickBot="1" x14ac:dyDescent="0.25">
      <c r="B149" s="38"/>
      <c r="H149" s="3"/>
      <c r="O149" s="2"/>
      <c r="S149" s="1"/>
      <c r="V149" s="2"/>
      <c r="W149" s="2"/>
      <c r="X149" s="2"/>
      <c r="Y149" s="3"/>
      <c r="Z149" s="3"/>
      <c r="AA149" s="3"/>
    </row>
    <row r="150" spans="2:27" ht="16.5" customHeight="1" x14ac:dyDescent="0.25">
      <c r="B150" s="2"/>
      <c r="C150" s="5"/>
      <c r="D150" s="7"/>
      <c r="E150" s="6"/>
      <c r="F150" s="6"/>
      <c r="G150" s="8"/>
      <c r="H150" s="6"/>
      <c r="I150" s="6"/>
      <c r="J150" s="9"/>
      <c r="O150" s="2"/>
      <c r="S150" s="1"/>
      <c r="V150" s="2"/>
      <c r="W150" s="2"/>
      <c r="X150" s="2"/>
      <c r="Y150" s="3"/>
      <c r="Z150" s="10"/>
      <c r="AA150" s="3"/>
    </row>
    <row r="151" spans="2:27" ht="16.5" customHeight="1" x14ac:dyDescent="0.2">
      <c r="C151" s="27" t="s">
        <v>22</v>
      </c>
      <c r="D151" s="1"/>
      <c r="E151" s="29"/>
      <c r="F151" s="1"/>
      <c r="G151" s="1"/>
      <c r="H151" s="1"/>
      <c r="I151" s="1"/>
      <c r="J151" s="15"/>
      <c r="O151" s="2"/>
      <c r="S151" s="1"/>
      <c r="V151" s="2"/>
      <c r="W151" s="2"/>
      <c r="X151" s="2"/>
      <c r="Y151" s="3"/>
      <c r="Z151" s="3"/>
      <c r="AA151" s="3"/>
    </row>
    <row r="152" spans="2:27" ht="16.5" customHeight="1" x14ac:dyDescent="0.2">
      <c r="C152" s="30" t="s">
        <v>29</v>
      </c>
      <c r="D152" s="1"/>
      <c r="E152" s="1"/>
      <c r="F152" s="1"/>
      <c r="G152" s="28"/>
      <c r="H152" s="1"/>
      <c r="I152" s="1"/>
      <c r="J152" s="15"/>
      <c r="O152" s="2"/>
      <c r="S152" s="1"/>
      <c r="V152" s="2"/>
      <c r="W152" s="2"/>
      <c r="X152" s="2"/>
      <c r="Y152" s="3"/>
      <c r="Z152" s="3"/>
      <c r="AA152" s="3"/>
    </row>
    <row r="153" spans="2:27" ht="16.5" customHeight="1" x14ac:dyDescent="0.2">
      <c r="C153" s="18"/>
      <c r="D153" s="1"/>
      <c r="E153" s="1"/>
      <c r="F153" s="1"/>
      <c r="G153" s="17"/>
      <c r="H153" s="1"/>
      <c r="I153" s="17"/>
      <c r="J153" s="12" t="s">
        <v>43</v>
      </c>
      <c r="O153" s="2"/>
      <c r="S153" s="1"/>
      <c r="V153" s="2"/>
      <c r="W153" s="2"/>
      <c r="X153" s="2"/>
      <c r="Y153" s="3"/>
      <c r="Z153" s="3"/>
      <c r="AA153" s="3"/>
    </row>
    <row r="154" spans="2:27" ht="16.5" customHeight="1" x14ac:dyDescent="0.2">
      <c r="C154" s="19"/>
      <c r="D154" s="20" t="s">
        <v>0</v>
      </c>
      <c r="E154" s="20" t="s">
        <v>0</v>
      </c>
      <c r="F154" s="48" t="s">
        <v>23</v>
      </c>
      <c r="G154" s="20" t="s">
        <v>7</v>
      </c>
      <c r="H154" s="20" t="s">
        <v>8</v>
      </c>
      <c r="I154" s="20" t="s">
        <v>7</v>
      </c>
      <c r="J154" s="31" t="s">
        <v>8</v>
      </c>
      <c r="O154" s="2"/>
      <c r="S154" s="1"/>
      <c r="V154" s="2"/>
      <c r="W154" s="2"/>
      <c r="X154" s="2"/>
      <c r="Y154" s="3"/>
      <c r="Z154" s="3"/>
      <c r="AA154" s="3"/>
    </row>
    <row r="155" spans="2:27" ht="16.5" customHeight="1" x14ac:dyDescent="0.2">
      <c r="C155" s="49" t="s">
        <v>9</v>
      </c>
      <c r="D155" s="50" t="s">
        <v>24</v>
      </c>
      <c r="E155" s="50" t="s">
        <v>10</v>
      </c>
      <c r="F155" s="51" t="s">
        <v>24</v>
      </c>
      <c r="G155" s="50" t="s">
        <v>11</v>
      </c>
      <c r="H155" s="50" t="s">
        <v>25</v>
      </c>
      <c r="I155" s="50" t="s">
        <v>11</v>
      </c>
      <c r="J155" s="15" t="s">
        <v>25</v>
      </c>
      <c r="O155" s="2"/>
      <c r="S155" s="1"/>
      <c r="V155" s="2"/>
      <c r="W155" s="2"/>
      <c r="X155" s="2"/>
      <c r="Y155" s="3"/>
      <c r="Z155" s="3"/>
      <c r="AA155" s="3"/>
    </row>
    <row r="156" spans="2:27" ht="16.5" customHeight="1" x14ac:dyDescent="0.2">
      <c r="C156" s="23"/>
      <c r="D156" s="24" t="s">
        <v>31</v>
      </c>
      <c r="E156" s="24" t="s">
        <v>31</v>
      </c>
      <c r="F156" s="24" t="s">
        <v>31</v>
      </c>
      <c r="G156" s="24" t="s">
        <v>46</v>
      </c>
      <c r="H156" s="24" t="s">
        <v>46</v>
      </c>
      <c r="I156" s="24" t="s">
        <v>45</v>
      </c>
      <c r="J156" s="25" t="s">
        <v>47</v>
      </c>
      <c r="O156" s="2"/>
      <c r="S156" s="1"/>
      <c r="V156" s="2"/>
      <c r="W156" s="2"/>
      <c r="X156" s="2"/>
      <c r="Y156" s="3"/>
      <c r="Z156" s="3"/>
      <c r="AA156" s="3"/>
    </row>
    <row r="157" spans="2:27" ht="16.5" customHeight="1" x14ac:dyDescent="0.2">
      <c r="B157" s="32"/>
      <c r="C157" s="33">
        <v>1</v>
      </c>
      <c r="D157" s="29">
        <f t="shared" ref="D157:D181" si="20">+J107*1</f>
        <v>0</v>
      </c>
      <c r="E157" s="29">
        <f t="shared" ref="E157:E181" si="21">SUM(G107)</f>
        <v>16399.400930232558</v>
      </c>
      <c r="F157" s="29">
        <f t="shared" ref="F157:F181" si="22">+D157-E157</f>
        <v>-16399.400930232558</v>
      </c>
      <c r="G157" s="52">
        <f>SUM(1/1.15)</f>
        <v>0.86956521739130443</v>
      </c>
      <c r="H157" s="29">
        <f t="shared" ref="H157:H181" si="23">+F157*G157</f>
        <v>-14260.348634984834</v>
      </c>
      <c r="I157" s="52">
        <f>SUM(1/1.2)</f>
        <v>0.83333333333333337</v>
      </c>
      <c r="J157" s="53">
        <f t="shared" ref="J157:J181" si="24">+F157*I157</f>
        <v>-13666.167441860465</v>
      </c>
      <c r="O157" s="2"/>
      <c r="S157" s="1"/>
      <c r="V157" s="2"/>
      <c r="W157" s="2"/>
      <c r="X157" s="2"/>
      <c r="Y157" s="3"/>
      <c r="Z157" s="3"/>
      <c r="AA157" s="3"/>
    </row>
    <row r="158" spans="2:27" ht="16.5" customHeight="1" x14ac:dyDescent="0.2">
      <c r="B158" s="36"/>
      <c r="C158" s="37" t="s">
        <v>36</v>
      </c>
      <c r="D158" s="29">
        <f t="shared" si="20"/>
        <v>0</v>
      </c>
      <c r="E158" s="29">
        <f t="shared" si="21"/>
        <v>24402.429037209302</v>
      </c>
      <c r="F158" s="29">
        <f t="shared" si="22"/>
        <v>-24402.429037209302</v>
      </c>
      <c r="G158" s="52">
        <f>SUM(G157/1.15)</f>
        <v>0.7561436672967865</v>
      </c>
      <c r="H158" s="29">
        <f t="shared" si="23"/>
        <v>-18451.742183145034</v>
      </c>
      <c r="I158" s="52">
        <f>SUM(I157/1.2)</f>
        <v>0.69444444444444453</v>
      </c>
      <c r="J158" s="53">
        <f t="shared" si="24"/>
        <v>-16946.131275839794</v>
      </c>
      <c r="O158" s="2"/>
      <c r="S158" s="1"/>
      <c r="V158" s="2"/>
      <c r="W158" s="2"/>
      <c r="X158" s="2"/>
      <c r="Y158" s="3"/>
      <c r="Z158" s="3"/>
      <c r="AA158" s="3"/>
    </row>
    <row r="159" spans="2:27" ht="16.5" customHeight="1" x14ac:dyDescent="0.2">
      <c r="B159" s="36"/>
      <c r="C159" s="37" t="s">
        <v>37</v>
      </c>
      <c r="D159" s="29">
        <f t="shared" si="20"/>
        <v>0</v>
      </c>
      <c r="E159" s="29">
        <f t="shared" si="21"/>
        <v>9688.8539325581405</v>
      </c>
      <c r="F159" s="29">
        <f t="shared" si="22"/>
        <v>-9688.8539325581405</v>
      </c>
      <c r="G159" s="52">
        <f t="shared" ref="G159:G181" si="25">SUM(G158/1.15)</f>
        <v>0.65751623243198831</v>
      </c>
      <c r="H159" s="29">
        <f t="shared" si="23"/>
        <v>-6370.5787343194825</v>
      </c>
      <c r="I159" s="52">
        <f t="shared" ref="I159:I181" si="26">SUM(I158/1.2)</f>
        <v>0.57870370370370383</v>
      </c>
      <c r="J159" s="53">
        <f t="shared" si="24"/>
        <v>-5606.975655415592</v>
      </c>
      <c r="O159" s="2"/>
      <c r="S159" s="1"/>
      <c r="V159" s="2"/>
      <c r="W159" s="2"/>
      <c r="X159" s="2"/>
      <c r="Y159" s="3"/>
      <c r="Z159" s="3"/>
      <c r="AA159" s="3"/>
    </row>
    <row r="160" spans="2:27" ht="16.5" customHeight="1" x14ac:dyDescent="0.2">
      <c r="B160" s="38"/>
      <c r="C160" s="39">
        <v>4</v>
      </c>
      <c r="D160" s="29">
        <f t="shared" si="20"/>
        <v>9832.1832000441282</v>
      </c>
      <c r="E160" s="29">
        <f t="shared" si="21"/>
        <v>627.76466000000005</v>
      </c>
      <c r="F160" s="29">
        <f t="shared" si="22"/>
        <v>9204.4185400441274</v>
      </c>
      <c r="G160" s="52">
        <f t="shared" si="25"/>
        <v>0.57175324559303331</v>
      </c>
      <c r="H160" s="29">
        <f t="shared" si="23"/>
        <v>5262.6561740669194</v>
      </c>
      <c r="I160" s="52">
        <f t="shared" si="26"/>
        <v>0.48225308641975323</v>
      </c>
      <c r="J160" s="53">
        <f t="shared" si="24"/>
        <v>4438.8592496354795</v>
      </c>
      <c r="O160" s="2"/>
      <c r="S160" s="1"/>
      <c r="V160" s="2"/>
      <c r="W160" s="2"/>
      <c r="X160" s="2"/>
      <c r="Y160" s="3"/>
      <c r="Z160" s="3"/>
      <c r="AA160" s="3"/>
    </row>
    <row r="161" spans="2:27" ht="16.5" customHeight="1" x14ac:dyDescent="0.2">
      <c r="B161" s="38"/>
      <c r="C161" s="39">
        <v>5</v>
      </c>
      <c r="D161" s="29">
        <f t="shared" si="20"/>
        <v>12290.229000055162</v>
      </c>
      <c r="E161" s="29">
        <f t="shared" si="21"/>
        <v>627.76466000000005</v>
      </c>
      <c r="F161" s="29">
        <f t="shared" si="22"/>
        <v>11662.464340055161</v>
      </c>
      <c r="G161" s="52">
        <f t="shared" si="25"/>
        <v>0.49717673529828987</v>
      </c>
      <c r="H161" s="29">
        <f t="shared" si="23"/>
        <v>5798.3059461213497</v>
      </c>
      <c r="I161" s="52">
        <f t="shared" si="26"/>
        <v>0.40187757201646102</v>
      </c>
      <c r="J161" s="53">
        <f t="shared" si="24"/>
        <v>4686.8828527099267</v>
      </c>
      <c r="O161" s="2"/>
      <c r="S161" s="1"/>
      <c r="V161" s="2"/>
      <c r="W161" s="2"/>
      <c r="X161" s="2"/>
      <c r="Y161" s="3"/>
      <c r="Z161" s="3"/>
      <c r="AA161" s="3"/>
    </row>
    <row r="162" spans="2:27" ht="16.5" customHeight="1" x14ac:dyDescent="0.2">
      <c r="B162" s="38"/>
      <c r="C162" s="39">
        <v>6</v>
      </c>
      <c r="D162" s="29">
        <f t="shared" si="20"/>
        <v>12290.229000055162</v>
      </c>
      <c r="E162" s="29">
        <f t="shared" si="21"/>
        <v>627.76466000000005</v>
      </c>
      <c r="F162" s="29">
        <f t="shared" si="22"/>
        <v>11662.464340055161</v>
      </c>
      <c r="G162" s="52">
        <f t="shared" si="25"/>
        <v>0.43232759591155645</v>
      </c>
      <c r="H162" s="29">
        <f t="shared" si="23"/>
        <v>5042.0051705403048</v>
      </c>
      <c r="I162" s="52">
        <f t="shared" si="26"/>
        <v>0.33489797668038418</v>
      </c>
      <c r="J162" s="53">
        <f t="shared" si="24"/>
        <v>3905.7357105916053</v>
      </c>
      <c r="O162" s="2"/>
      <c r="S162" s="1"/>
      <c r="V162" s="2"/>
      <c r="W162" s="2"/>
      <c r="X162" s="2"/>
      <c r="Y162" s="3"/>
      <c r="Z162" s="3"/>
      <c r="AA162" s="3"/>
    </row>
    <row r="163" spans="2:27" ht="16.5" customHeight="1" x14ac:dyDescent="0.2">
      <c r="B163" s="38"/>
      <c r="C163" s="39">
        <v>7</v>
      </c>
      <c r="D163" s="29">
        <f t="shared" si="20"/>
        <v>12290.229000055162</v>
      </c>
      <c r="E163" s="29">
        <f t="shared" si="21"/>
        <v>627.76466000000005</v>
      </c>
      <c r="F163" s="29">
        <f t="shared" si="22"/>
        <v>11662.464340055161</v>
      </c>
      <c r="G163" s="52">
        <f t="shared" si="25"/>
        <v>0.37593703992309258</v>
      </c>
      <c r="H163" s="29">
        <f t="shared" si="23"/>
        <v>4384.3523222089607</v>
      </c>
      <c r="I163" s="52">
        <f t="shared" si="26"/>
        <v>0.27908164723365347</v>
      </c>
      <c r="J163" s="53">
        <f t="shared" si="24"/>
        <v>3254.7797588263379</v>
      </c>
      <c r="O163" s="2"/>
      <c r="S163" s="1"/>
      <c r="V163" s="2"/>
      <c r="W163" s="2"/>
      <c r="X163" s="2"/>
      <c r="Y163" s="3"/>
      <c r="Z163" s="3"/>
      <c r="AA163" s="3"/>
    </row>
    <row r="164" spans="2:27" ht="16.5" customHeight="1" x14ac:dyDescent="0.2">
      <c r="B164" s="38"/>
      <c r="C164" s="39">
        <v>8</v>
      </c>
      <c r="D164" s="29">
        <f t="shared" si="20"/>
        <v>12290.229000055162</v>
      </c>
      <c r="E164" s="29">
        <f t="shared" si="21"/>
        <v>627.76466000000005</v>
      </c>
      <c r="F164" s="29">
        <f t="shared" si="22"/>
        <v>11662.464340055161</v>
      </c>
      <c r="G164" s="52">
        <f t="shared" si="25"/>
        <v>0.32690177384616748</v>
      </c>
      <c r="H164" s="29">
        <f t="shared" si="23"/>
        <v>3812.480280181705</v>
      </c>
      <c r="I164" s="52">
        <f t="shared" si="26"/>
        <v>0.2325680393613779</v>
      </c>
      <c r="J164" s="53">
        <f t="shared" si="24"/>
        <v>2712.3164656886152</v>
      </c>
      <c r="O164" s="2"/>
      <c r="S164" s="1"/>
      <c r="V164" s="2"/>
      <c r="W164" s="2"/>
      <c r="X164" s="2"/>
      <c r="Y164" s="3"/>
      <c r="Z164" s="3"/>
      <c r="AA164" s="3"/>
    </row>
    <row r="165" spans="2:27" ht="16.5" customHeight="1" x14ac:dyDescent="0.2">
      <c r="B165" s="38"/>
      <c r="C165" s="39">
        <v>9</v>
      </c>
      <c r="D165" s="29">
        <f t="shared" si="20"/>
        <v>12290.229000055162</v>
      </c>
      <c r="E165" s="29">
        <f t="shared" si="21"/>
        <v>627.76466000000005</v>
      </c>
      <c r="F165" s="29">
        <f t="shared" si="22"/>
        <v>11662.464340055161</v>
      </c>
      <c r="G165" s="52">
        <f t="shared" si="25"/>
        <v>0.28426241204014563</v>
      </c>
      <c r="H165" s="29">
        <f t="shared" si="23"/>
        <v>3315.2002436362654</v>
      </c>
      <c r="I165" s="52">
        <f t="shared" si="26"/>
        <v>0.19380669946781492</v>
      </c>
      <c r="J165" s="53">
        <f t="shared" si="24"/>
        <v>2260.2637214071792</v>
      </c>
      <c r="O165" s="2"/>
      <c r="S165" s="1"/>
      <c r="V165" s="2"/>
      <c r="W165" s="2"/>
      <c r="X165" s="2"/>
      <c r="Y165" s="3"/>
      <c r="Z165" s="3"/>
      <c r="AA165" s="3"/>
    </row>
    <row r="166" spans="2:27" ht="16.5" customHeight="1" x14ac:dyDescent="0.2">
      <c r="B166" s="38"/>
      <c r="C166" s="39">
        <v>10</v>
      </c>
      <c r="D166" s="29">
        <f t="shared" si="20"/>
        <v>12290.229000055162</v>
      </c>
      <c r="E166" s="29">
        <f t="shared" si="21"/>
        <v>627.76466000000005</v>
      </c>
      <c r="F166" s="29">
        <f t="shared" si="22"/>
        <v>11662.464340055161</v>
      </c>
      <c r="G166" s="52">
        <f t="shared" si="25"/>
        <v>0.24718470612186577</v>
      </c>
      <c r="H166" s="29">
        <f t="shared" si="23"/>
        <v>2882.7828205532742</v>
      </c>
      <c r="I166" s="52">
        <f t="shared" si="26"/>
        <v>0.16150558288984579</v>
      </c>
      <c r="J166" s="53">
        <f t="shared" si="24"/>
        <v>1883.5531011726496</v>
      </c>
      <c r="O166" s="2"/>
      <c r="S166" s="1"/>
      <c r="V166" s="2"/>
      <c r="W166" s="2"/>
      <c r="X166" s="2"/>
      <c r="Y166" s="3"/>
      <c r="Z166" s="3"/>
      <c r="AA166" s="3"/>
    </row>
    <row r="167" spans="2:27" ht="16.5" customHeight="1" x14ac:dyDescent="0.2">
      <c r="B167" s="38"/>
      <c r="C167" s="39">
        <v>11</v>
      </c>
      <c r="D167" s="29">
        <f t="shared" si="20"/>
        <v>12290.229000055162</v>
      </c>
      <c r="E167" s="29">
        <f t="shared" si="21"/>
        <v>627.76466000000005</v>
      </c>
      <c r="F167" s="29">
        <f t="shared" si="22"/>
        <v>11662.464340055161</v>
      </c>
      <c r="G167" s="52">
        <f t="shared" si="25"/>
        <v>0.2149432227146659</v>
      </c>
      <c r="H167" s="29">
        <f t="shared" si="23"/>
        <v>2506.7676700463257</v>
      </c>
      <c r="I167" s="52">
        <f t="shared" si="26"/>
        <v>0.13458798574153816</v>
      </c>
      <c r="J167" s="53">
        <f t="shared" si="24"/>
        <v>1569.6275843105414</v>
      </c>
      <c r="O167" s="2"/>
      <c r="S167" s="1"/>
      <c r="V167" s="2"/>
      <c r="W167" s="2"/>
      <c r="X167" s="2"/>
      <c r="Y167" s="3"/>
      <c r="Z167" s="3"/>
      <c r="AA167" s="3"/>
    </row>
    <row r="168" spans="2:27" ht="16.5" customHeight="1" x14ac:dyDescent="0.2">
      <c r="B168" s="38"/>
      <c r="C168" s="39">
        <v>12</v>
      </c>
      <c r="D168" s="29">
        <f t="shared" si="20"/>
        <v>12290.229000055162</v>
      </c>
      <c r="E168" s="29">
        <f t="shared" si="21"/>
        <v>627.76466000000005</v>
      </c>
      <c r="F168" s="29">
        <f t="shared" si="22"/>
        <v>11662.464340055161</v>
      </c>
      <c r="G168" s="52">
        <f t="shared" si="25"/>
        <v>0.18690715018666601</v>
      </c>
      <c r="H168" s="29">
        <f t="shared" si="23"/>
        <v>2179.7979739533266</v>
      </c>
      <c r="I168" s="52">
        <f t="shared" si="26"/>
        <v>0.11215665478461513</v>
      </c>
      <c r="J168" s="53">
        <f t="shared" si="24"/>
        <v>1308.0229869254511</v>
      </c>
      <c r="O168" s="2"/>
      <c r="S168" s="1"/>
      <c r="V168" s="2"/>
      <c r="W168" s="2"/>
      <c r="X168" s="2"/>
      <c r="Y168" s="3"/>
      <c r="Z168" s="3"/>
      <c r="AA168" s="3"/>
    </row>
    <row r="169" spans="2:27" ht="16.5" customHeight="1" x14ac:dyDescent="0.2">
      <c r="B169" s="38"/>
      <c r="C169" s="39">
        <v>13</v>
      </c>
      <c r="D169" s="29">
        <f t="shared" si="20"/>
        <v>12290.229000055162</v>
      </c>
      <c r="E169" s="29">
        <f t="shared" si="21"/>
        <v>627.76466000000005</v>
      </c>
      <c r="F169" s="29">
        <f t="shared" si="22"/>
        <v>11662.464340055161</v>
      </c>
      <c r="G169" s="52">
        <f t="shared" si="25"/>
        <v>0.16252795668405742</v>
      </c>
      <c r="H169" s="29">
        <f t="shared" si="23"/>
        <v>1895.4764990898495</v>
      </c>
      <c r="I169" s="52">
        <f t="shared" si="26"/>
        <v>9.3463878987179283E-2</v>
      </c>
      <c r="J169" s="53">
        <f t="shared" si="24"/>
        <v>1090.0191557712094</v>
      </c>
      <c r="O169" s="2"/>
      <c r="S169" s="1"/>
      <c r="V169" s="2"/>
      <c r="W169" s="2"/>
      <c r="X169" s="2"/>
      <c r="Y169" s="3"/>
      <c r="Z169" s="3"/>
      <c r="AA169" s="3"/>
    </row>
    <row r="170" spans="2:27" ht="16.5" customHeight="1" x14ac:dyDescent="0.2">
      <c r="B170" s="38"/>
      <c r="C170" s="39">
        <v>14</v>
      </c>
      <c r="D170" s="29">
        <f t="shared" si="20"/>
        <v>12290.229000055162</v>
      </c>
      <c r="E170" s="29">
        <f t="shared" si="21"/>
        <v>627.76466000000005</v>
      </c>
      <c r="F170" s="29">
        <f t="shared" si="22"/>
        <v>11662.464340055161</v>
      </c>
      <c r="G170" s="52">
        <f t="shared" si="25"/>
        <v>0.14132865798613689</v>
      </c>
      <c r="H170" s="29">
        <f t="shared" si="23"/>
        <v>1648.2404339911736</v>
      </c>
      <c r="I170" s="52">
        <f t="shared" si="26"/>
        <v>7.7886565822649412E-2</v>
      </c>
      <c r="J170" s="53">
        <f t="shared" si="24"/>
        <v>908.34929647600791</v>
      </c>
      <c r="O170" s="2"/>
      <c r="S170" s="1"/>
      <c r="V170" s="2"/>
      <c r="W170" s="2"/>
      <c r="X170" s="2"/>
      <c r="Y170" s="3"/>
      <c r="Z170" s="3"/>
      <c r="AA170" s="3"/>
    </row>
    <row r="171" spans="2:27" ht="16.5" customHeight="1" x14ac:dyDescent="0.2">
      <c r="B171" s="38"/>
      <c r="C171" s="39">
        <v>15</v>
      </c>
      <c r="D171" s="29">
        <f t="shared" si="20"/>
        <v>12290.229000055162</v>
      </c>
      <c r="E171" s="29">
        <f t="shared" si="21"/>
        <v>627.76466000000005</v>
      </c>
      <c r="F171" s="29">
        <f t="shared" si="22"/>
        <v>11662.464340055161</v>
      </c>
      <c r="G171" s="52">
        <f t="shared" si="25"/>
        <v>0.12289448520533644</v>
      </c>
      <c r="H171" s="29">
        <f t="shared" si="23"/>
        <v>1433.2525512966729</v>
      </c>
      <c r="I171" s="52">
        <f t="shared" si="26"/>
        <v>6.4905471518874519E-2</v>
      </c>
      <c r="J171" s="53">
        <f t="shared" si="24"/>
        <v>756.95774706333998</v>
      </c>
      <c r="O171" s="2"/>
      <c r="S171" s="1"/>
      <c r="V171" s="2"/>
      <c r="W171" s="2"/>
      <c r="X171" s="2"/>
      <c r="Y171" s="3"/>
      <c r="Z171" s="3"/>
      <c r="AA171" s="3"/>
    </row>
    <row r="172" spans="2:27" ht="16.5" customHeight="1" x14ac:dyDescent="0.2">
      <c r="B172" s="38"/>
      <c r="C172" s="39">
        <v>16</v>
      </c>
      <c r="D172" s="29">
        <f t="shared" si="20"/>
        <v>12290.229000055162</v>
      </c>
      <c r="E172" s="29">
        <f t="shared" si="21"/>
        <v>627.76466000000005</v>
      </c>
      <c r="F172" s="29">
        <f t="shared" si="22"/>
        <v>11662.464340055161</v>
      </c>
      <c r="G172" s="52">
        <f t="shared" si="25"/>
        <v>0.10686476974377082</v>
      </c>
      <c r="H172" s="29">
        <f t="shared" si="23"/>
        <v>1246.3065663449329</v>
      </c>
      <c r="I172" s="52">
        <f t="shared" si="26"/>
        <v>5.4087892932395437E-2</v>
      </c>
      <c r="J172" s="53">
        <f t="shared" si="24"/>
        <v>630.79812255278341</v>
      </c>
      <c r="O172" s="2"/>
      <c r="S172" s="1"/>
      <c r="V172" s="2"/>
      <c r="W172" s="2"/>
      <c r="X172" s="2"/>
      <c r="Y172" s="3"/>
      <c r="Z172" s="3"/>
      <c r="AA172" s="3"/>
    </row>
    <row r="173" spans="2:27" ht="16.5" customHeight="1" x14ac:dyDescent="0.2">
      <c r="B173" s="38"/>
      <c r="C173" s="39">
        <v>17</v>
      </c>
      <c r="D173" s="29">
        <f t="shared" si="20"/>
        <v>12290.229000055162</v>
      </c>
      <c r="E173" s="29">
        <f t="shared" si="21"/>
        <v>627.76466000000005</v>
      </c>
      <c r="F173" s="29">
        <f t="shared" si="22"/>
        <v>11662.464340055161</v>
      </c>
      <c r="G173" s="52">
        <f t="shared" si="25"/>
        <v>9.292588673371377E-2</v>
      </c>
      <c r="H173" s="29">
        <f t="shared" si="23"/>
        <v>1083.7448402999419</v>
      </c>
      <c r="I173" s="52">
        <f t="shared" si="26"/>
        <v>4.5073244110329536E-2</v>
      </c>
      <c r="J173" s="53">
        <f t="shared" si="24"/>
        <v>525.66510212731953</v>
      </c>
      <c r="O173" s="2"/>
      <c r="S173" s="1"/>
      <c r="V173" s="2"/>
      <c r="W173" s="2"/>
      <c r="X173" s="2"/>
      <c r="Y173" s="3"/>
      <c r="Z173" s="3"/>
      <c r="AA173" s="3"/>
    </row>
    <row r="174" spans="2:27" ht="16.5" customHeight="1" x14ac:dyDescent="0.2">
      <c r="B174" s="38"/>
      <c r="C174" s="39">
        <v>18</v>
      </c>
      <c r="D174" s="29">
        <f t="shared" si="20"/>
        <v>12290.229000055162</v>
      </c>
      <c r="E174" s="29">
        <f t="shared" si="21"/>
        <v>627.76466000000005</v>
      </c>
      <c r="F174" s="29">
        <f t="shared" si="22"/>
        <v>11662.464340055161</v>
      </c>
      <c r="G174" s="52">
        <f t="shared" si="25"/>
        <v>8.0805118898881548E-2</v>
      </c>
      <c r="H174" s="29">
        <f t="shared" si="23"/>
        <v>942.38681765212345</v>
      </c>
      <c r="I174" s="52">
        <f t="shared" si="26"/>
        <v>3.7561036758607946E-2</v>
      </c>
      <c r="J174" s="53">
        <f t="shared" si="24"/>
        <v>438.05425177276629</v>
      </c>
      <c r="O174" s="2"/>
      <c r="S174" s="1"/>
      <c r="V174" s="2"/>
      <c r="W174" s="2"/>
      <c r="X174" s="2"/>
      <c r="Y174" s="3"/>
      <c r="Z174" s="3"/>
      <c r="AA174" s="3"/>
    </row>
    <row r="175" spans="2:27" ht="16.5" customHeight="1" x14ac:dyDescent="0.2">
      <c r="B175" s="38"/>
      <c r="C175" s="39">
        <v>19</v>
      </c>
      <c r="D175" s="29">
        <f t="shared" si="20"/>
        <v>12290.229000055162</v>
      </c>
      <c r="E175" s="29">
        <f t="shared" si="21"/>
        <v>627.76466000000005</v>
      </c>
      <c r="F175" s="29">
        <f t="shared" si="22"/>
        <v>11662.464340055161</v>
      </c>
      <c r="G175" s="52">
        <f t="shared" si="25"/>
        <v>7.0265320781636137E-2</v>
      </c>
      <c r="H175" s="29">
        <f t="shared" si="23"/>
        <v>819.46679795836826</v>
      </c>
      <c r="I175" s="52">
        <f t="shared" si="26"/>
        <v>3.1300863965506624E-2</v>
      </c>
      <c r="J175" s="53">
        <f t="shared" si="24"/>
        <v>365.0452098106386</v>
      </c>
      <c r="O175" s="2"/>
      <c r="S175" s="1"/>
      <c r="V175" s="2"/>
      <c r="W175" s="2"/>
      <c r="X175" s="2"/>
      <c r="Y175" s="3"/>
      <c r="Z175" s="3"/>
      <c r="AA175" s="3"/>
    </row>
    <row r="176" spans="2:27" ht="16.5" customHeight="1" x14ac:dyDescent="0.2">
      <c r="B176" s="38"/>
      <c r="C176" s="39">
        <v>20</v>
      </c>
      <c r="D176" s="29">
        <f t="shared" si="20"/>
        <v>12290.229000055162</v>
      </c>
      <c r="E176" s="29">
        <f t="shared" si="21"/>
        <v>627.76466000000005</v>
      </c>
      <c r="F176" s="29">
        <f t="shared" si="22"/>
        <v>11662.464340055161</v>
      </c>
      <c r="G176" s="52">
        <f t="shared" si="25"/>
        <v>6.1100278940553164E-2</v>
      </c>
      <c r="H176" s="29">
        <f t="shared" si="23"/>
        <v>712.57982431162463</v>
      </c>
      <c r="I176" s="52">
        <f t="shared" si="26"/>
        <v>2.6084053304588854E-2</v>
      </c>
      <c r="J176" s="53">
        <f t="shared" si="24"/>
        <v>304.20434150886547</v>
      </c>
      <c r="O176" s="2"/>
      <c r="S176" s="1"/>
      <c r="V176" s="2"/>
      <c r="W176" s="2"/>
      <c r="X176" s="2"/>
      <c r="Y176" s="3"/>
      <c r="Z176" s="3"/>
      <c r="AA176" s="3"/>
    </row>
    <row r="177" spans="2:27" ht="16.5" customHeight="1" x14ac:dyDescent="0.2">
      <c r="B177" s="38"/>
      <c r="C177" s="39">
        <v>21</v>
      </c>
      <c r="D177" s="29">
        <f t="shared" si="20"/>
        <v>12290.229000055162</v>
      </c>
      <c r="E177" s="29">
        <f t="shared" si="21"/>
        <v>627.76466000000005</v>
      </c>
      <c r="F177" s="29">
        <f t="shared" si="22"/>
        <v>11662.464340055161</v>
      </c>
      <c r="G177" s="52">
        <f t="shared" si="25"/>
        <v>5.3130677339611451E-2</v>
      </c>
      <c r="H177" s="29">
        <f t="shared" si="23"/>
        <v>619.63462983619536</v>
      </c>
      <c r="I177" s="52">
        <f t="shared" si="26"/>
        <v>2.1736711087157377E-2</v>
      </c>
      <c r="J177" s="53">
        <f t="shared" si="24"/>
        <v>253.50361792405457</v>
      </c>
      <c r="O177" s="2"/>
      <c r="S177" s="1"/>
      <c r="V177" s="2"/>
      <c r="W177" s="2"/>
      <c r="X177" s="2"/>
      <c r="Y177" s="3"/>
      <c r="Z177" s="3"/>
      <c r="AA177" s="3"/>
    </row>
    <row r="178" spans="2:27" ht="16.5" customHeight="1" x14ac:dyDescent="0.2">
      <c r="B178" s="28"/>
      <c r="C178" s="40">
        <v>22</v>
      </c>
      <c r="D178" s="29">
        <f t="shared" si="20"/>
        <v>12290.229000055162</v>
      </c>
      <c r="E178" s="29">
        <f t="shared" si="21"/>
        <v>627.76466000000005</v>
      </c>
      <c r="F178" s="29">
        <f t="shared" si="22"/>
        <v>11662.464340055161</v>
      </c>
      <c r="G178" s="52">
        <f t="shared" si="25"/>
        <v>4.6200588990966483E-2</v>
      </c>
      <c r="H178" s="29">
        <f t="shared" si="23"/>
        <v>538.81272159669163</v>
      </c>
      <c r="I178" s="52">
        <f t="shared" si="26"/>
        <v>1.8113925905964483E-2</v>
      </c>
      <c r="J178" s="53">
        <f t="shared" si="24"/>
        <v>211.25301493671216</v>
      </c>
      <c r="O178" s="2"/>
      <c r="S178" s="1"/>
      <c r="V178" s="2"/>
      <c r="W178" s="2"/>
      <c r="X178" s="2"/>
      <c r="Y178" s="3"/>
      <c r="Z178" s="3"/>
      <c r="AA178" s="3"/>
    </row>
    <row r="179" spans="2:27" ht="16.5" customHeight="1" x14ac:dyDescent="0.2">
      <c r="B179" s="38"/>
      <c r="C179" s="39">
        <v>23</v>
      </c>
      <c r="D179" s="29">
        <f t="shared" si="20"/>
        <v>12290.229000055162</v>
      </c>
      <c r="E179" s="29">
        <f t="shared" si="21"/>
        <v>627.76466000000005</v>
      </c>
      <c r="F179" s="29">
        <f t="shared" si="22"/>
        <v>11662.464340055161</v>
      </c>
      <c r="G179" s="52">
        <f t="shared" si="25"/>
        <v>4.0174425209536076E-2</v>
      </c>
      <c r="H179" s="29">
        <f t="shared" si="23"/>
        <v>468.53280138842757</v>
      </c>
      <c r="I179" s="52">
        <f t="shared" si="26"/>
        <v>1.5094938254970403E-2</v>
      </c>
      <c r="J179" s="53">
        <f t="shared" si="24"/>
        <v>176.04417911392682</v>
      </c>
      <c r="O179" s="2"/>
      <c r="S179" s="1"/>
      <c r="V179" s="2"/>
      <c r="W179" s="2"/>
      <c r="X179" s="2"/>
      <c r="Y179" s="3"/>
      <c r="Z179" s="3"/>
      <c r="AA179" s="3"/>
    </row>
    <row r="180" spans="2:27" ht="16.5" customHeight="1" x14ac:dyDescent="0.2">
      <c r="B180" s="38"/>
      <c r="C180" s="39">
        <v>24</v>
      </c>
      <c r="D180" s="29">
        <f t="shared" si="20"/>
        <v>12290.229000055162</v>
      </c>
      <c r="E180" s="29">
        <f t="shared" si="21"/>
        <v>627.76466000000005</v>
      </c>
      <c r="F180" s="29">
        <f t="shared" si="22"/>
        <v>11662.464340055161</v>
      </c>
      <c r="G180" s="52">
        <f t="shared" si="25"/>
        <v>3.4934282790900939E-2</v>
      </c>
      <c r="H180" s="29">
        <f t="shared" si="23"/>
        <v>407.41982729428491</v>
      </c>
      <c r="I180" s="52">
        <f t="shared" si="26"/>
        <v>1.2579115212475336E-2</v>
      </c>
      <c r="J180" s="53">
        <f t="shared" si="24"/>
        <v>146.703482594939</v>
      </c>
      <c r="O180" s="2"/>
      <c r="S180" s="1"/>
      <c r="V180" s="2"/>
      <c r="W180" s="2"/>
      <c r="X180" s="2"/>
      <c r="Y180" s="3"/>
      <c r="Z180" s="3"/>
      <c r="AA180" s="3"/>
    </row>
    <row r="181" spans="2:27" ht="16.5" customHeight="1" x14ac:dyDescent="0.2">
      <c r="B181" s="38"/>
      <c r="C181" s="39">
        <v>25</v>
      </c>
      <c r="D181" s="29">
        <f t="shared" si="20"/>
        <v>12290.229000055162</v>
      </c>
      <c r="E181" s="29">
        <f t="shared" si="21"/>
        <v>627.76466000000005</v>
      </c>
      <c r="F181" s="29">
        <f t="shared" si="22"/>
        <v>11662.464340055161</v>
      </c>
      <c r="G181" s="52">
        <f t="shared" si="25"/>
        <v>3.0377637209479079E-2</v>
      </c>
      <c r="H181" s="29">
        <f t="shared" si="23"/>
        <v>354.27811069068252</v>
      </c>
      <c r="I181" s="52">
        <f t="shared" si="26"/>
        <v>1.0482596010396113E-2</v>
      </c>
      <c r="J181" s="53">
        <f t="shared" si="24"/>
        <v>122.25290216244917</v>
      </c>
      <c r="O181" s="2"/>
      <c r="S181" s="1"/>
      <c r="V181" s="2"/>
      <c r="W181" s="2"/>
      <c r="X181" s="2"/>
      <c r="Y181" s="3"/>
      <c r="Z181" s="3"/>
      <c r="AA181" s="3"/>
    </row>
    <row r="182" spans="2:27" ht="16.5" customHeight="1" x14ac:dyDescent="0.2">
      <c r="B182" s="38"/>
      <c r="C182" s="26" t="s">
        <v>16</v>
      </c>
      <c r="D182" s="21" t="s">
        <v>1</v>
      </c>
      <c r="E182" s="21" t="s">
        <v>1</v>
      </c>
      <c r="F182" s="21" t="s">
        <v>1</v>
      </c>
      <c r="G182" s="21" t="s">
        <v>1</v>
      </c>
      <c r="H182" s="67">
        <f>SUM(H157:H181)</f>
        <v>8271.8114706100532</v>
      </c>
      <c r="I182" s="21" t="s">
        <v>1</v>
      </c>
      <c r="J182" s="55">
        <f>SUM(J157:J181)</f>
        <v>-4270.3825180330477</v>
      </c>
      <c r="O182" s="2"/>
      <c r="S182" s="1"/>
      <c r="V182" s="2"/>
      <c r="W182" s="2"/>
      <c r="X182" s="2"/>
      <c r="Y182" s="3"/>
      <c r="Z182" s="3"/>
      <c r="AA182" s="3"/>
    </row>
    <row r="183" spans="2:27" ht="16.5" customHeight="1" x14ac:dyDescent="0.2">
      <c r="B183" s="38"/>
      <c r="C183" s="18"/>
      <c r="D183" s="29"/>
      <c r="E183" s="1">
        <f>+H182*1</f>
        <v>8271.8114706100532</v>
      </c>
      <c r="F183" s="1" t="s">
        <v>26</v>
      </c>
      <c r="G183" s="1">
        <v>5</v>
      </c>
      <c r="H183" s="29"/>
      <c r="I183" s="29"/>
      <c r="J183" s="56"/>
      <c r="O183" s="2"/>
      <c r="S183" s="1"/>
      <c r="V183" s="2"/>
      <c r="W183" s="2"/>
      <c r="X183" s="2"/>
      <c r="Y183" s="3"/>
      <c r="Z183" s="3"/>
      <c r="AA183" s="3"/>
    </row>
    <row r="184" spans="2:27" ht="16.5" customHeight="1" x14ac:dyDescent="0.2">
      <c r="B184" s="38"/>
      <c r="C184" s="57" t="s">
        <v>35</v>
      </c>
      <c r="D184" s="14" t="s">
        <v>48</v>
      </c>
      <c r="E184" s="58" t="s">
        <v>41</v>
      </c>
      <c r="F184" s="1"/>
      <c r="G184" s="1"/>
      <c r="H184" s="29"/>
      <c r="I184" s="29"/>
      <c r="J184" s="56"/>
      <c r="O184" s="2"/>
      <c r="S184" s="1"/>
      <c r="V184" s="2"/>
      <c r="W184" s="2"/>
      <c r="X184" s="2"/>
      <c r="Y184" s="3"/>
      <c r="Z184" s="3"/>
      <c r="AA184" s="3"/>
    </row>
    <row r="185" spans="2:27" ht="16.5" customHeight="1" x14ac:dyDescent="0.2">
      <c r="B185" s="38"/>
      <c r="C185" s="18"/>
      <c r="D185" s="29"/>
      <c r="E185" s="1">
        <f>+H182*1</f>
        <v>8271.8114706100532</v>
      </c>
      <c r="F185" s="1" t="s">
        <v>28</v>
      </c>
      <c r="G185" s="1">
        <f>+J182*-1</f>
        <v>4270.3825180330477</v>
      </c>
      <c r="H185" s="29"/>
      <c r="I185" s="29"/>
      <c r="J185" s="56"/>
      <c r="O185" s="2"/>
      <c r="S185" s="1"/>
      <c r="V185" s="2"/>
      <c r="W185" s="2"/>
      <c r="X185" s="2"/>
      <c r="Y185" s="3"/>
      <c r="Z185" s="3"/>
      <c r="AA185" s="3"/>
    </row>
    <row r="186" spans="2:27" ht="16.5" customHeight="1" x14ac:dyDescent="0.2">
      <c r="B186" s="38"/>
      <c r="C186" s="18"/>
      <c r="D186" s="29"/>
      <c r="E186" s="29"/>
      <c r="F186" s="29"/>
      <c r="G186" s="29"/>
      <c r="H186" s="29"/>
      <c r="I186" s="29"/>
      <c r="J186" s="56"/>
      <c r="O186" s="2"/>
      <c r="S186" s="1"/>
      <c r="V186" s="2"/>
      <c r="W186" s="2"/>
      <c r="X186" s="2"/>
      <c r="Y186" s="3"/>
      <c r="Z186" s="3"/>
      <c r="AA186" s="3"/>
    </row>
    <row r="187" spans="2:27" ht="16.5" customHeight="1" x14ac:dyDescent="0.2">
      <c r="B187" s="38"/>
      <c r="C187" s="57" t="s">
        <v>35</v>
      </c>
      <c r="D187" s="14">
        <v>15</v>
      </c>
      <c r="E187" s="1" t="s">
        <v>28</v>
      </c>
      <c r="F187" s="1">
        <f>+(E183*G183)/(E185+G185)</f>
        <v>3.2975934984342214</v>
      </c>
      <c r="G187" s="1"/>
      <c r="H187" s="1"/>
      <c r="I187" s="1"/>
      <c r="J187" s="15"/>
      <c r="O187" s="2"/>
      <c r="S187" s="1"/>
      <c r="V187" s="2"/>
      <c r="W187" s="2"/>
      <c r="X187" s="2"/>
      <c r="Y187" s="3"/>
      <c r="Z187" s="3"/>
      <c r="AA187" s="3"/>
    </row>
    <row r="188" spans="2:27" ht="16.5" customHeight="1" x14ac:dyDescent="0.2">
      <c r="B188" s="38"/>
      <c r="C188" s="18"/>
      <c r="D188" s="1"/>
      <c r="E188" s="1"/>
      <c r="F188" s="1"/>
      <c r="G188" s="1"/>
      <c r="H188" s="1"/>
      <c r="I188" s="1"/>
      <c r="J188" s="15"/>
      <c r="O188" s="2"/>
      <c r="S188" s="1"/>
      <c r="V188" s="2"/>
      <c r="W188" s="2"/>
      <c r="X188" s="2"/>
      <c r="Y188" s="3"/>
      <c r="Z188" s="3"/>
      <c r="AA188" s="3"/>
    </row>
    <row r="189" spans="2:27" ht="16.5" customHeight="1" thickBot="1" x14ac:dyDescent="0.25">
      <c r="B189" s="38"/>
      <c r="C189" s="59" t="s">
        <v>35</v>
      </c>
      <c r="D189" s="46">
        <f>+D187+F187</f>
        <v>18.297593498434221</v>
      </c>
      <c r="E189" s="60" t="s">
        <v>2</v>
      </c>
      <c r="F189" s="45"/>
      <c r="G189" s="45"/>
      <c r="H189" s="45"/>
      <c r="I189" s="45"/>
      <c r="J189" s="61"/>
      <c r="O189" s="2"/>
      <c r="S189" s="1"/>
      <c r="V189" s="2"/>
      <c r="W189" s="2"/>
      <c r="X189" s="2"/>
      <c r="Y189" s="3"/>
      <c r="Z189" s="3"/>
      <c r="AA189" s="3"/>
    </row>
    <row r="190" spans="2:27" ht="16.5" customHeight="1" x14ac:dyDescent="0.2">
      <c r="B190" s="38"/>
      <c r="C190" s="3"/>
      <c r="D190" s="3"/>
      <c r="E190" s="16"/>
      <c r="O190" s="2"/>
      <c r="S190" s="1"/>
      <c r="V190" s="2"/>
      <c r="W190" s="2"/>
      <c r="X190" s="2"/>
      <c r="Y190" s="3"/>
      <c r="Z190" s="3"/>
      <c r="AA190" s="3"/>
    </row>
    <row r="191" spans="2:27" ht="16.5" customHeight="1" x14ac:dyDescent="0.2">
      <c r="B191" s="38"/>
      <c r="C191" s="3"/>
      <c r="D191" s="3"/>
      <c r="E191" s="16"/>
      <c r="O191" s="2"/>
      <c r="S191" s="1"/>
      <c r="V191" s="2"/>
      <c r="W191" s="2"/>
      <c r="X191" s="2"/>
      <c r="Y191" s="3"/>
      <c r="Z191" s="3"/>
      <c r="AA191" s="3"/>
    </row>
    <row r="192" spans="2:27" ht="16.5" customHeight="1" x14ac:dyDescent="0.2">
      <c r="B192" s="38"/>
      <c r="C192" s="3"/>
      <c r="D192" s="3"/>
      <c r="E192" s="16"/>
      <c r="O192" s="2"/>
      <c r="S192" s="1"/>
      <c r="V192" s="2"/>
      <c r="W192" s="2"/>
      <c r="X192" s="2"/>
      <c r="Y192" s="3"/>
      <c r="Z192" s="3"/>
      <c r="AA192" s="3"/>
    </row>
    <row r="193" spans="2:27" ht="16.5" customHeight="1" x14ac:dyDescent="0.2">
      <c r="B193" s="38"/>
      <c r="C193" s="3"/>
      <c r="D193" s="3"/>
      <c r="E193" s="16"/>
      <c r="O193" s="2"/>
      <c r="S193" s="1"/>
      <c r="V193" s="2"/>
      <c r="W193" s="2"/>
      <c r="X193" s="2"/>
      <c r="Y193" s="3"/>
      <c r="Z193" s="3"/>
      <c r="AA193" s="3"/>
    </row>
    <row r="194" spans="2:27" ht="16.5" customHeight="1" x14ac:dyDescent="0.2">
      <c r="B194" s="38"/>
      <c r="C194" s="3"/>
      <c r="D194" s="3"/>
      <c r="E194" s="16"/>
      <c r="O194" s="2"/>
      <c r="S194" s="1"/>
      <c r="V194" s="2"/>
      <c r="W194" s="2"/>
      <c r="X194" s="2"/>
      <c r="Y194" s="3"/>
      <c r="Z194" s="3"/>
      <c r="AA194" s="3"/>
    </row>
    <row r="195" spans="2:27" ht="16.5" customHeight="1" x14ac:dyDescent="0.2">
      <c r="B195" s="38"/>
      <c r="C195" s="3"/>
      <c r="D195" s="3"/>
      <c r="E195" s="16"/>
      <c r="O195" s="2"/>
      <c r="S195" s="1"/>
      <c r="V195" s="2"/>
      <c r="W195" s="2"/>
      <c r="X195" s="2"/>
      <c r="Y195" s="3"/>
      <c r="Z195" s="3"/>
      <c r="AA195" s="3"/>
    </row>
    <row r="196" spans="2:27" ht="16.5" customHeight="1" x14ac:dyDescent="0.2">
      <c r="B196" s="38"/>
      <c r="C196" s="3"/>
      <c r="D196" s="3"/>
      <c r="E196" s="16"/>
      <c r="O196" s="2"/>
      <c r="S196" s="1"/>
      <c r="V196" s="2"/>
      <c r="W196" s="2"/>
      <c r="X196" s="2"/>
      <c r="Y196" s="3"/>
      <c r="Z196" s="3"/>
      <c r="AA196" s="3"/>
    </row>
    <row r="197" spans="2:27" ht="16.5" customHeight="1" x14ac:dyDescent="0.2">
      <c r="B197" s="38"/>
      <c r="C197" s="3"/>
      <c r="D197" s="3"/>
      <c r="E197" s="16"/>
      <c r="O197" s="2"/>
      <c r="S197" s="1"/>
      <c r="V197" s="2"/>
      <c r="W197" s="2"/>
      <c r="X197" s="2"/>
      <c r="Y197" s="3"/>
      <c r="Z197" s="3"/>
      <c r="AA197" s="3"/>
    </row>
    <row r="198" spans="2:27" ht="16.5" customHeight="1" x14ac:dyDescent="0.2">
      <c r="B198" s="38"/>
      <c r="C198" s="3"/>
      <c r="D198" s="3"/>
      <c r="E198" s="16"/>
      <c r="O198" s="2"/>
      <c r="S198" s="1"/>
      <c r="V198" s="2"/>
      <c r="W198" s="2"/>
      <c r="X198" s="2"/>
      <c r="Y198" s="3"/>
      <c r="Z198" s="3"/>
      <c r="AA198" s="3"/>
    </row>
    <row r="199" spans="2:27" ht="16.5" customHeight="1" x14ac:dyDescent="0.2">
      <c r="B199" s="38"/>
      <c r="C199" s="3"/>
      <c r="D199" s="3"/>
      <c r="E199" s="16"/>
      <c r="O199" s="2"/>
      <c r="S199" s="1"/>
      <c r="V199" s="2"/>
      <c r="W199" s="2"/>
      <c r="X199" s="2"/>
      <c r="Y199" s="3"/>
      <c r="Z199" s="3"/>
      <c r="AA199" s="3"/>
    </row>
  </sheetData>
  <printOptions horizontalCentered="1"/>
  <pageMargins left="0.7" right="0.7" top="0.75" bottom="0.75" header="0.3" footer="0.3"/>
  <pageSetup scale="80" orientation="portrait" r:id="rId1"/>
  <rowBreaks count="4" manualBreakCount="4">
    <brk id="1" max="16383" man="1"/>
    <brk id="49" max="16383" man="1"/>
    <brk id="99" max="16383" man="1"/>
    <brk id="1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Analysis</vt:lpstr>
      <vt:lpstr>Analysis!Print_Area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2022-05-18T10:17:57Z</cp:lastPrinted>
  <dcterms:created xsi:type="dcterms:W3CDTF">2004-02-01T17:20:53Z</dcterms:created>
  <dcterms:modified xsi:type="dcterms:W3CDTF">2022-05-18T10:38:56Z</dcterms:modified>
</cp:coreProperties>
</file>