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basic_param" sheetId="2" r:id="rId2"/>
    <sheet name="Sheet1" sheetId="3" r:id="rId3"/>
    <sheet name="Input_variation" sheetId="4" r:id="rId4"/>
    <sheet name="Basic_Input_Veriation" sheetId="5" r:id="rId5"/>
    <sheet name="Sheet2" sheetId="6" r:id="rId6"/>
    <sheet name="delta_Ha_Verification" sheetId="7" r:id="rId7"/>
    <sheet name="delta_sub_Ha_calcualtion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8" l="1"/>
  <c r="D59" i="8"/>
  <c r="E59" i="8"/>
  <c r="F59" i="8"/>
  <c r="G59" i="8"/>
  <c r="H59" i="8"/>
  <c r="I59" i="8"/>
  <c r="J59" i="8"/>
  <c r="K59" i="8"/>
  <c r="L59" i="8"/>
  <c r="B59" i="8"/>
  <c r="B15" i="8"/>
  <c r="C42" i="8"/>
  <c r="D42" i="8"/>
  <c r="E42" i="8"/>
  <c r="F42" i="8"/>
  <c r="G42" i="8"/>
  <c r="H42" i="8"/>
  <c r="I42" i="8"/>
  <c r="J42" i="8"/>
  <c r="K42" i="8"/>
  <c r="L42" i="8"/>
  <c r="B18" i="8"/>
  <c r="B42" i="8"/>
  <c r="L15" i="8"/>
  <c r="L16" i="8"/>
  <c r="L17" i="8"/>
  <c r="L25" i="8" s="1"/>
  <c r="L20" i="8"/>
  <c r="L21" i="8"/>
  <c r="L22" i="8"/>
  <c r="L23" i="8"/>
  <c r="L27" i="8"/>
  <c r="L28" i="8"/>
  <c r="L44" i="8" s="1"/>
  <c r="L30" i="8"/>
  <c r="L33" i="8"/>
  <c r="L35" i="8"/>
  <c r="L36" i="8"/>
  <c r="L37" i="8"/>
  <c r="L38" i="8"/>
  <c r="L39" i="8"/>
  <c r="C13" i="8"/>
  <c r="D13" i="8"/>
  <c r="E13" i="8"/>
  <c r="F13" i="8"/>
  <c r="G13" i="8"/>
  <c r="H13" i="8"/>
  <c r="I13" i="8"/>
  <c r="J13" i="8"/>
  <c r="K13" i="8"/>
  <c r="L13" i="8"/>
  <c r="L18" i="8" s="1"/>
  <c r="B13" i="8"/>
  <c r="L26" i="8" l="1"/>
  <c r="L43" i="8" s="1"/>
  <c r="L41" i="8"/>
  <c r="L32" i="8"/>
  <c r="L45" i="8" s="1"/>
  <c r="L46" i="8" s="1"/>
  <c r="B16" i="8"/>
  <c r="B17" i="8"/>
  <c r="B41" i="8"/>
  <c r="B20" i="8"/>
  <c r="B21" i="8"/>
  <c r="B22" i="8"/>
  <c r="C15" i="8"/>
  <c r="D15" i="8"/>
  <c r="E15" i="8"/>
  <c r="F15" i="8"/>
  <c r="G15" i="8"/>
  <c r="H15" i="8"/>
  <c r="I15" i="8"/>
  <c r="J15" i="8"/>
  <c r="K15" i="8"/>
  <c r="C16" i="8"/>
  <c r="D16" i="8"/>
  <c r="D23" i="8" s="1"/>
  <c r="E16" i="8"/>
  <c r="E23" i="8" s="1"/>
  <c r="F16" i="8"/>
  <c r="G16" i="8"/>
  <c r="H16" i="8"/>
  <c r="H23" i="8" s="1"/>
  <c r="I16" i="8"/>
  <c r="I23" i="8" s="1"/>
  <c r="J16" i="8"/>
  <c r="K16" i="8"/>
  <c r="C17" i="8"/>
  <c r="C25" i="8" s="1"/>
  <c r="D17" i="8"/>
  <c r="D25" i="8" s="1"/>
  <c r="E17" i="8"/>
  <c r="F17" i="8"/>
  <c r="G17" i="8"/>
  <c r="G25" i="8" s="1"/>
  <c r="H17" i="8"/>
  <c r="H25" i="8" s="1"/>
  <c r="I17" i="8"/>
  <c r="J17" i="8"/>
  <c r="K17" i="8"/>
  <c r="K25" i="8" s="1"/>
  <c r="C18" i="8"/>
  <c r="D18" i="8"/>
  <c r="D41" i="8" s="1"/>
  <c r="E18" i="8"/>
  <c r="E41" i="8" s="1"/>
  <c r="F18" i="8"/>
  <c r="G18" i="8"/>
  <c r="H18" i="8"/>
  <c r="H41" i="8" s="1"/>
  <c r="I18" i="8"/>
  <c r="I41" i="8" s="1"/>
  <c r="J18" i="8"/>
  <c r="K18" i="8"/>
  <c r="C20" i="8"/>
  <c r="D20" i="8"/>
  <c r="E20" i="8"/>
  <c r="E27" i="8" s="1"/>
  <c r="F20" i="8"/>
  <c r="F27" i="8" s="1"/>
  <c r="G20" i="8"/>
  <c r="H20" i="8"/>
  <c r="I20" i="8"/>
  <c r="I27" i="8" s="1"/>
  <c r="J20" i="8"/>
  <c r="J27" i="8" s="1"/>
  <c r="K20" i="8"/>
  <c r="C21" i="8"/>
  <c r="D21" i="8"/>
  <c r="E21" i="8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K22" i="8"/>
  <c r="C23" i="8"/>
  <c r="F23" i="8"/>
  <c r="G23" i="8"/>
  <c r="J23" i="8"/>
  <c r="K23" i="8"/>
  <c r="E25" i="8"/>
  <c r="F25" i="8"/>
  <c r="I25" i="8"/>
  <c r="J25" i="8"/>
  <c r="D26" i="8"/>
  <c r="D43" i="8" s="1"/>
  <c r="E26" i="8"/>
  <c r="E43" i="8" s="1"/>
  <c r="H26" i="8"/>
  <c r="H43" i="8" s="1"/>
  <c r="H49" i="8" s="1"/>
  <c r="C27" i="8"/>
  <c r="D27" i="8"/>
  <c r="G27" i="8"/>
  <c r="H27" i="8"/>
  <c r="K27" i="8"/>
  <c r="C28" i="8"/>
  <c r="C44" i="8" s="1"/>
  <c r="D28" i="8"/>
  <c r="D44" i="8" s="1"/>
  <c r="E28" i="8"/>
  <c r="E44" i="8" s="1"/>
  <c r="F28" i="8"/>
  <c r="F44" i="8" s="1"/>
  <c r="G28" i="8"/>
  <c r="G44" i="8" s="1"/>
  <c r="H28" i="8"/>
  <c r="H44" i="8" s="1"/>
  <c r="I28" i="8"/>
  <c r="I44" i="8" s="1"/>
  <c r="J28" i="8"/>
  <c r="J44" i="8" s="1"/>
  <c r="K28" i="8"/>
  <c r="K44" i="8" s="1"/>
  <c r="C30" i="8"/>
  <c r="D30" i="8"/>
  <c r="E30" i="8"/>
  <c r="F30" i="8"/>
  <c r="G30" i="8"/>
  <c r="H30" i="8"/>
  <c r="I30" i="8"/>
  <c r="J30" i="8"/>
  <c r="K30" i="8"/>
  <c r="C32" i="8"/>
  <c r="C45" i="8" s="1"/>
  <c r="C46" i="8" s="1"/>
  <c r="D32" i="8"/>
  <c r="D45" i="8" s="1"/>
  <c r="D46" i="8" s="1"/>
  <c r="E32" i="8"/>
  <c r="E45" i="8" s="1"/>
  <c r="E46" i="8" s="1"/>
  <c r="F32" i="8"/>
  <c r="F45" i="8" s="1"/>
  <c r="F46" i="8" s="1"/>
  <c r="G32" i="8"/>
  <c r="G45" i="8" s="1"/>
  <c r="G46" i="8" s="1"/>
  <c r="H32" i="8"/>
  <c r="H45" i="8" s="1"/>
  <c r="H46" i="8" s="1"/>
  <c r="I32" i="8"/>
  <c r="I45" i="8" s="1"/>
  <c r="I46" i="8" s="1"/>
  <c r="J32" i="8"/>
  <c r="J45" i="8" s="1"/>
  <c r="J46" i="8" s="1"/>
  <c r="K32" i="8"/>
  <c r="K45" i="8" s="1"/>
  <c r="K46" i="8" s="1"/>
  <c r="C33" i="8"/>
  <c r="D33" i="8"/>
  <c r="E33" i="8"/>
  <c r="F33" i="8"/>
  <c r="G33" i="8"/>
  <c r="H33" i="8"/>
  <c r="I33" i="8"/>
  <c r="J33" i="8"/>
  <c r="K33" i="8"/>
  <c r="C35" i="8"/>
  <c r="D35" i="8"/>
  <c r="E35" i="8"/>
  <c r="F35" i="8"/>
  <c r="G35" i="8"/>
  <c r="H35" i="8"/>
  <c r="I35" i="8"/>
  <c r="J35" i="8"/>
  <c r="K35" i="8"/>
  <c r="C36" i="8"/>
  <c r="D36" i="8"/>
  <c r="E36" i="8"/>
  <c r="E37" i="8" s="1"/>
  <c r="E38" i="8" s="1"/>
  <c r="E39" i="8" s="1"/>
  <c r="F36" i="8"/>
  <c r="F37" i="8" s="1"/>
  <c r="F38" i="8" s="1"/>
  <c r="F39" i="8" s="1"/>
  <c r="G36" i="8"/>
  <c r="H36" i="8"/>
  <c r="I36" i="8"/>
  <c r="J36" i="8"/>
  <c r="J37" i="8" s="1"/>
  <c r="J38" i="8" s="1"/>
  <c r="J39" i="8" s="1"/>
  <c r="K36" i="8"/>
  <c r="C37" i="8"/>
  <c r="C38" i="8" s="1"/>
  <c r="C39" i="8" s="1"/>
  <c r="D37" i="8"/>
  <c r="D38" i="8" s="1"/>
  <c r="D39" i="8" s="1"/>
  <c r="G37" i="8"/>
  <c r="H37" i="8"/>
  <c r="I37" i="8"/>
  <c r="I38" i="8" s="1"/>
  <c r="I39" i="8" s="1"/>
  <c r="K37" i="8"/>
  <c r="K38" i="8" s="1"/>
  <c r="K39" i="8" s="1"/>
  <c r="G38" i="8"/>
  <c r="G39" i="8" s="1"/>
  <c r="H38" i="8"/>
  <c r="H39" i="8" s="1"/>
  <c r="B37" i="8"/>
  <c r="B38" i="8" s="1"/>
  <c r="B39" i="8" s="1"/>
  <c r="B36" i="8"/>
  <c r="B35" i="8"/>
  <c r="B33" i="8"/>
  <c r="B32" i="8"/>
  <c r="B45" i="8" s="1"/>
  <c r="B46" i="8" s="1"/>
  <c r="B30" i="8"/>
  <c r="B28" i="8"/>
  <c r="B44" i="8" s="1"/>
  <c r="B27" i="8"/>
  <c r="B25" i="8"/>
  <c r="B23" i="8"/>
  <c r="J26" i="8" l="1"/>
  <c r="J43" i="8" s="1"/>
  <c r="J49" i="8" s="1"/>
  <c r="J41" i="8"/>
  <c r="E49" i="8"/>
  <c r="I53" i="8"/>
  <c r="I48" i="8"/>
  <c r="E48" i="8"/>
  <c r="E53" i="8"/>
  <c r="F26" i="8"/>
  <c r="F43" i="8" s="1"/>
  <c r="F49" i="8" s="1"/>
  <c r="F41" i="8"/>
  <c r="D49" i="8"/>
  <c r="H53" i="8"/>
  <c r="H48" i="8"/>
  <c r="H50" i="8" s="1"/>
  <c r="H52" i="8" s="1"/>
  <c r="H57" i="8" s="1"/>
  <c r="D48" i="8"/>
  <c r="D50" i="8" s="1"/>
  <c r="D52" i="8" s="1"/>
  <c r="D57" i="8" s="1"/>
  <c r="D53" i="8"/>
  <c r="L53" i="8"/>
  <c r="L48" i="8"/>
  <c r="L50" i="8" s="1"/>
  <c r="L52" i="8" s="1"/>
  <c r="L57" i="8" s="1"/>
  <c r="I26" i="8"/>
  <c r="I43" i="8" s="1"/>
  <c r="I49" i="8" s="1"/>
  <c r="K26" i="8"/>
  <c r="K43" i="8" s="1"/>
  <c r="K49" i="8" s="1"/>
  <c r="K41" i="8"/>
  <c r="G26" i="8"/>
  <c r="G43" i="8" s="1"/>
  <c r="G49" i="8" s="1"/>
  <c r="G41" i="8"/>
  <c r="L49" i="8"/>
  <c r="C26" i="8"/>
  <c r="C43" i="8" s="1"/>
  <c r="C49" i="8" s="1"/>
  <c r="C41" i="8"/>
  <c r="B48" i="8"/>
  <c r="B26" i="8"/>
  <c r="B43" i="8" s="1"/>
  <c r="B49" i="8" s="1"/>
  <c r="D16" i="7"/>
  <c r="D15" i="7"/>
  <c r="D14" i="7"/>
  <c r="D13" i="7"/>
  <c r="D12" i="7"/>
  <c r="D11" i="7"/>
  <c r="D10" i="7"/>
  <c r="D9" i="7"/>
  <c r="D8" i="7"/>
  <c r="D7" i="7"/>
  <c r="D3" i="7"/>
  <c r="F3" i="7" s="1"/>
  <c r="D2" i="7"/>
  <c r="F2" i="7" s="1"/>
  <c r="K48" i="8" l="1"/>
  <c r="K50" i="8" s="1"/>
  <c r="K52" i="8" s="1"/>
  <c r="K57" i="8" s="1"/>
  <c r="K53" i="8"/>
  <c r="E50" i="8"/>
  <c r="E52" i="8" s="1"/>
  <c r="E57" i="8" s="1"/>
  <c r="J53" i="8"/>
  <c r="J48" i="8"/>
  <c r="J50" i="8" s="1"/>
  <c r="J52" i="8" s="1"/>
  <c r="J57" i="8" s="1"/>
  <c r="G48" i="8"/>
  <c r="G50" i="8" s="1"/>
  <c r="G52" i="8" s="1"/>
  <c r="G57" i="8" s="1"/>
  <c r="G53" i="8"/>
  <c r="F53" i="8"/>
  <c r="F48" i="8"/>
  <c r="F50" i="8" s="1"/>
  <c r="F52" i="8" s="1"/>
  <c r="F57" i="8" s="1"/>
  <c r="I50" i="8"/>
  <c r="I52" i="8" s="1"/>
  <c r="I57" i="8" s="1"/>
  <c r="C48" i="8"/>
  <c r="C50" i="8" s="1"/>
  <c r="C52" i="8" s="1"/>
  <c r="C57" i="8" s="1"/>
  <c r="C53" i="8"/>
  <c r="B53" i="8"/>
  <c r="B50" i="8"/>
  <c r="B52" i="8" s="1"/>
  <c r="B57" i="8" s="1"/>
  <c r="L12" i="4"/>
  <c r="J12" i="4"/>
  <c r="I12" i="4"/>
  <c r="H12" i="4"/>
  <c r="G12" i="4"/>
  <c r="F12" i="4"/>
  <c r="D12" i="4"/>
  <c r="D2" i="6" l="1"/>
  <c r="D3" i="6"/>
  <c r="D4" i="6"/>
  <c r="D5" i="6"/>
  <c r="D6" i="6"/>
  <c r="D7" i="6"/>
  <c r="D8" i="6"/>
  <c r="D9" i="6"/>
  <c r="D10" i="6"/>
  <c r="D1" i="6"/>
  <c r="Y3" i="4" l="1"/>
  <c r="Y4" i="4"/>
  <c r="Y5" i="4"/>
  <c r="Y6" i="4"/>
  <c r="Y7" i="4"/>
  <c r="Y8" i="4"/>
  <c r="Y9" i="4"/>
  <c r="Y10" i="4"/>
  <c r="Y11" i="4"/>
  <c r="X3" i="4"/>
  <c r="X4" i="4"/>
  <c r="X5" i="4"/>
  <c r="X6" i="4"/>
  <c r="X7" i="4"/>
  <c r="X8" i="4"/>
  <c r="X9" i="4"/>
  <c r="X10" i="4"/>
  <c r="X11" i="4"/>
  <c r="W3" i="4"/>
  <c r="W4" i="4"/>
  <c r="W5" i="4"/>
  <c r="W6" i="4"/>
  <c r="W7" i="4"/>
  <c r="W8" i="4"/>
  <c r="W9" i="4"/>
  <c r="W10" i="4"/>
  <c r="W11" i="4"/>
  <c r="V3" i="4"/>
  <c r="V4" i="4"/>
  <c r="V5" i="4"/>
  <c r="V6" i="4"/>
  <c r="V7" i="4"/>
  <c r="V8" i="4"/>
  <c r="V9" i="4"/>
  <c r="V10" i="4"/>
  <c r="V11" i="4"/>
  <c r="U3" i="4"/>
  <c r="U4" i="4"/>
  <c r="U5" i="4"/>
  <c r="U6" i="4"/>
  <c r="U7" i="4"/>
  <c r="U8" i="4"/>
  <c r="U9" i="4"/>
  <c r="U10" i="4"/>
  <c r="U11" i="4"/>
  <c r="T3" i="4"/>
  <c r="T4" i="4"/>
  <c r="T5" i="4"/>
  <c r="T6" i="4"/>
  <c r="T7" i="4"/>
  <c r="T8" i="4"/>
  <c r="T9" i="4"/>
  <c r="T10" i="4"/>
  <c r="T11" i="4"/>
  <c r="U2" i="4"/>
  <c r="V2" i="4"/>
  <c r="W2" i="4"/>
  <c r="X2" i="4"/>
  <c r="Y2" i="4"/>
  <c r="T2" i="4"/>
  <c r="L3" i="4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2" i="4"/>
  <c r="G2" i="4"/>
  <c r="G3" i="4"/>
  <c r="G6" i="4"/>
  <c r="G7" i="4"/>
  <c r="G10" i="4"/>
  <c r="G11" i="4"/>
  <c r="D2" i="4"/>
  <c r="D3" i="4"/>
  <c r="H3" i="4" s="1"/>
  <c r="D6" i="4"/>
  <c r="D7" i="4"/>
  <c r="D10" i="4"/>
  <c r="H10" i="4" s="1"/>
  <c r="D11" i="4"/>
  <c r="H11" i="4" s="1"/>
  <c r="B2" i="4"/>
  <c r="F2" i="4" s="1"/>
  <c r="B3" i="4"/>
  <c r="F3" i="4" s="1"/>
  <c r="B4" i="4"/>
  <c r="G4" i="4" s="1"/>
  <c r="B5" i="4"/>
  <c r="G5" i="4" s="1"/>
  <c r="B6" i="4"/>
  <c r="F6" i="4" s="1"/>
  <c r="B7" i="4"/>
  <c r="F7" i="4" s="1"/>
  <c r="B8" i="4"/>
  <c r="G8" i="4" s="1"/>
  <c r="B9" i="4"/>
  <c r="F9" i="4" s="1"/>
  <c r="B10" i="4"/>
  <c r="F10" i="4" s="1"/>
  <c r="B11" i="4"/>
  <c r="F11" i="4" s="1"/>
  <c r="H7" i="4" l="1"/>
  <c r="H6" i="4"/>
  <c r="F5" i="4"/>
  <c r="F8" i="4"/>
  <c r="F4" i="4"/>
  <c r="D9" i="4"/>
  <c r="D5" i="4"/>
  <c r="H5" i="4" s="1"/>
  <c r="G9" i="4"/>
  <c r="D8" i="4"/>
  <c r="D4" i="4"/>
  <c r="H4" i="4" s="1"/>
  <c r="B11" i="3"/>
  <c r="B6" i="3"/>
  <c r="B4" i="3"/>
  <c r="H9" i="4" l="1"/>
  <c r="H8" i="4"/>
</calcChain>
</file>

<file path=xl/sharedStrings.xml><?xml version="1.0" encoding="utf-8"?>
<sst xmlns="http://schemas.openxmlformats.org/spreadsheetml/2006/main" count="104" uniqueCount="84">
  <si>
    <t>parameters</t>
  </si>
  <si>
    <t>unit</t>
  </si>
  <si>
    <t>values</t>
  </si>
  <si>
    <t>Arch Span</t>
  </si>
  <si>
    <t>feet</t>
  </si>
  <si>
    <t>Arch Rise</t>
  </si>
  <si>
    <t>Deadload At Crown Wc</t>
  </si>
  <si>
    <t>plf</t>
  </si>
  <si>
    <t>deadload At Springing,Ws</t>
  </si>
  <si>
    <t>depth at crown dc</t>
  </si>
  <si>
    <t>depth at springing ds</t>
  </si>
  <si>
    <t>inch</t>
  </si>
  <si>
    <t>E</t>
  </si>
  <si>
    <t>psi</t>
  </si>
  <si>
    <t>Ic</t>
  </si>
  <si>
    <t>Is</t>
  </si>
  <si>
    <t>inch^4</t>
  </si>
  <si>
    <t>cos_phi_s</t>
  </si>
  <si>
    <t>m</t>
  </si>
  <si>
    <t>m_req</t>
  </si>
  <si>
    <t>Is_req</t>
  </si>
  <si>
    <t>Is in Paper</t>
  </si>
  <si>
    <t>wc_paper</t>
  </si>
  <si>
    <t>Ws_paper</t>
  </si>
  <si>
    <t>req_g</t>
  </si>
  <si>
    <t>req_Ws</t>
  </si>
  <si>
    <t>N</t>
  </si>
  <si>
    <t>g</t>
  </si>
  <si>
    <t>r</t>
  </si>
  <si>
    <t>k</t>
  </si>
  <si>
    <t>l1</t>
  </si>
  <si>
    <t>g-1</t>
  </si>
  <si>
    <t>sqrt(g^2-1)</t>
  </si>
  <si>
    <t>tan_phi_s</t>
  </si>
  <si>
    <t>sqrt(1+(tan_phi_s)^2)</t>
  </si>
  <si>
    <t>wc</t>
  </si>
  <si>
    <t>ws</t>
  </si>
  <si>
    <t>Ws</t>
  </si>
  <si>
    <t>H</t>
  </si>
  <si>
    <t>delta_sub_Ha</t>
  </si>
  <si>
    <t>saclaing factor in Delta_Ha_Table</t>
  </si>
  <si>
    <t>Point</t>
  </si>
  <si>
    <t>Value in Table</t>
  </si>
  <si>
    <t>scale_factor</t>
  </si>
  <si>
    <t>actual_value</t>
  </si>
  <si>
    <t>l</t>
  </si>
  <si>
    <t>yc</t>
  </si>
  <si>
    <t>y0</t>
  </si>
  <si>
    <t>z</t>
  </si>
  <si>
    <t>g=4.695049504950495 k=2.22811667349684 m=0.3385735052467585 yc=37.85349047668578 z=1.0 y0=179.99999999999994</t>
  </si>
  <si>
    <t>T1</t>
  </si>
  <si>
    <t>x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</si>
  <si>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</si>
  <si>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</si>
  <si>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</si>
  <si>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</si>
  <si>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</si>
  <si>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</si>
  <si>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</si>
  <si>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</si>
  <si>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</si>
  <si>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</si>
  <si>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</si>
  <si>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</si>
  <si>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</si>
  <si>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</si>
  <si>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</si>
  <si>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</t>
  </si>
  <si>
    <t>t2</t>
  </si>
  <si>
    <t>t3</t>
  </si>
  <si>
    <t>t4</t>
  </si>
  <si>
    <t>T17</t>
  </si>
  <si>
    <t>T_com1</t>
  </si>
  <si>
    <t>T_com2</t>
  </si>
  <si>
    <t>T_com3</t>
  </si>
  <si>
    <t>T_com4</t>
  </si>
  <si>
    <t>T_com5</t>
  </si>
  <si>
    <t>delta_sub_HA</t>
  </si>
  <si>
    <t>T_com6</t>
  </si>
  <si>
    <t>T_sum_1</t>
  </si>
  <si>
    <t>T_sum_2</t>
  </si>
  <si>
    <t>T_sum_3</t>
  </si>
  <si>
    <t>delta_sub_HL</t>
  </si>
  <si>
    <t>H_coef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</si>
</sst>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75" zoomScaleNormal="175" workbookViewId="0">
      <selection activeCell="F3" sqref="F3"/>
    </sheetView>
  </sheetViews>
  <sheetFormatPr defaultRowHeight="14.4" x14ac:dyDescent="0.3"/>
  <cols>
    <col min="1" max="1" width="25.44140625" customWidth="1"/>
    <col min="2" max="2" width="20.6640625" customWidth="1"/>
    <col min="3" max="3" width="16.1093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t="s">
        <v>3</v>
      </c>
      <c r="B2" s="1" t="s">
        <v>4</v>
      </c>
      <c r="C2" s="1">
        <v>100</v>
      </c>
    </row>
    <row r="3" spans="1:3" x14ac:dyDescent="0.3">
      <c r="A3" t="s">
        <v>5</v>
      </c>
      <c r="B3" s="1" t="s">
        <v>4</v>
      </c>
      <c r="C3" s="1">
        <v>15</v>
      </c>
    </row>
    <row r="4" spans="1:3" x14ac:dyDescent="0.3">
      <c r="A4" t="s">
        <v>6</v>
      </c>
      <c r="B4" s="1" t="s">
        <v>7</v>
      </c>
      <c r="C4" s="1">
        <v>505</v>
      </c>
    </row>
    <row r="5" spans="1:3" x14ac:dyDescent="0.3">
      <c r="A5" t="s">
        <v>8</v>
      </c>
      <c r="B5" s="1" t="s">
        <v>7</v>
      </c>
      <c r="C5" s="4">
        <v>2371</v>
      </c>
    </row>
    <row r="6" spans="1:3" x14ac:dyDescent="0.3">
      <c r="A6" t="s">
        <v>9</v>
      </c>
      <c r="B6" s="1" t="s">
        <v>11</v>
      </c>
      <c r="C6" s="4">
        <v>18</v>
      </c>
    </row>
    <row r="7" spans="1:3" x14ac:dyDescent="0.3">
      <c r="A7" t="s">
        <v>10</v>
      </c>
      <c r="B7" s="1" t="s">
        <v>11</v>
      </c>
      <c r="C7" s="4">
        <v>27</v>
      </c>
    </row>
    <row r="8" spans="1:3" x14ac:dyDescent="0.3">
      <c r="A8" t="s">
        <v>12</v>
      </c>
      <c r="B8" s="1" t="s">
        <v>13</v>
      </c>
      <c r="C8" s="4">
        <v>2000000</v>
      </c>
    </row>
    <row r="9" spans="1:3" x14ac:dyDescent="0.3">
      <c r="A9" t="s">
        <v>14</v>
      </c>
      <c r="B9" s="1" t="s">
        <v>16</v>
      </c>
      <c r="C9" s="4">
        <v>6399</v>
      </c>
    </row>
    <row r="10" spans="1:3" x14ac:dyDescent="0.3">
      <c r="A10" t="s">
        <v>15</v>
      </c>
      <c r="B10" s="1" t="s">
        <v>16</v>
      </c>
      <c r="C10" s="4">
        <v>24560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workbookViewId="0">
      <selection activeCell="D7" sqref="D7"/>
    </sheetView>
  </sheetViews>
  <sheetFormatPr defaultRowHeight="14.4" x14ac:dyDescent="0.3"/>
  <cols>
    <col min="1" max="1" width="12.88671875" customWidth="1"/>
  </cols>
  <sheetData>
    <row r="1" spans="1:3" x14ac:dyDescent="0.3">
      <c r="A1" t="s">
        <v>17</v>
      </c>
      <c r="B1">
        <v>0.84509999999999996</v>
      </c>
      <c r="C1">
        <v>0.76939999999999997</v>
      </c>
    </row>
    <row r="2" spans="1:3" x14ac:dyDescent="0.3">
      <c r="A2" t="s">
        <v>14</v>
      </c>
      <c r="B2">
        <v>6399</v>
      </c>
    </row>
    <row r="3" spans="1:3" x14ac:dyDescent="0.3">
      <c r="A3" t="s">
        <v>15</v>
      </c>
      <c r="B3">
        <v>24560</v>
      </c>
    </row>
    <row r="4" spans="1:3" x14ac:dyDescent="0.3">
      <c r="A4" t="s">
        <v>18</v>
      </c>
      <c r="B4">
        <f>B2/(B3*B1)</f>
        <v>0.30830150586423288</v>
      </c>
    </row>
    <row r="5" spans="1:3" x14ac:dyDescent="0.3">
      <c r="A5" t="s">
        <v>19</v>
      </c>
      <c r="B5">
        <v>0.4</v>
      </c>
    </row>
    <row r="6" spans="1:3" x14ac:dyDescent="0.3">
      <c r="A6" t="s">
        <v>20</v>
      </c>
      <c r="B6">
        <f>B2/(B5*B1)</f>
        <v>18929.712460063896</v>
      </c>
    </row>
    <row r="7" spans="1:3" x14ac:dyDescent="0.3">
      <c r="A7" t="s">
        <v>21</v>
      </c>
      <c r="B7" s="1">
        <v>24550</v>
      </c>
    </row>
    <row r="8" spans="1:3" x14ac:dyDescent="0.3">
      <c r="A8" t="s">
        <v>22</v>
      </c>
      <c r="B8">
        <v>505</v>
      </c>
    </row>
    <row r="9" spans="1:3" x14ac:dyDescent="0.3">
      <c r="A9" t="s">
        <v>23</v>
      </c>
      <c r="B9">
        <v>2373.5</v>
      </c>
    </row>
    <row r="10" spans="1:3" x14ac:dyDescent="0.3">
      <c r="A10" t="s">
        <v>24</v>
      </c>
      <c r="B10">
        <v>1.347</v>
      </c>
    </row>
    <row r="11" spans="1:3" x14ac:dyDescent="0.3">
      <c r="A11" t="s">
        <v>25</v>
      </c>
      <c r="B11">
        <f>B10*B8</f>
        <v>680.23500000000001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145" zoomScaleNormal="145" workbookViewId="0">
      <selection activeCell="M14" sqref="M14"/>
    </sheetView>
  </sheetViews>
  <sheetFormatPr defaultRowHeight="14.4" x14ac:dyDescent="0.3"/>
  <cols>
    <col min="7" max="8" width="12.109375" customWidth="1"/>
    <col min="9" max="9" width="19.33203125" customWidth="1"/>
  </cols>
  <sheetData>
    <row r="1" spans="1:25" x14ac:dyDescent="0.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t="s">
        <v>17</v>
      </c>
      <c r="K1" s="1" t="s">
        <v>35</v>
      </c>
      <c r="L1" s="1" t="s">
        <v>36</v>
      </c>
      <c r="M1" s="1" t="s">
        <v>14</v>
      </c>
      <c r="N1" s="8" t="s">
        <v>18</v>
      </c>
      <c r="O1" s="8"/>
      <c r="P1" s="8"/>
      <c r="Q1" s="8"/>
      <c r="R1" s="8"/>
      <c r="S1" s="8"/>
      <c r="T1" s="8" t="s">
        <v>15</v>
      </c>
      <c r="U1" s="8"/>
      <c r="V1" s="8"/>
      <c r="W1" s="8"/>
      <c r="X1" s="8"/>
      <c r="Y1" s="8"/>
    </row>
    <row r="2" spans="1:25" x14ac:dyDescent="0.3">
      <c r="A2" s="1">
        <v>0.24</v>
      </c>
      <c r="B2" s="1">
        <f t="shared" ref="B2:B11" si="0">0.5*(1/A2-2)^2-1</f>
        <v>1.3472222222222228</v>
      </c>
      <c r="C2" s="1">
        <v>15</v>
      </c>
      <c r="D2" s="1">
        <f t="shared" ref="D2:D12" si="1">ACOSH(B2)</f>
        <v>0.81093021621632932</v>
      </c>
      <c r="E2" s="1">
        <v>50</v>
      </c>
      <c r="F2" s="1">
        <f t="shared" ref="F2:F12" si="2">B2-1</f>
        <v>0.34722222222222276</v>
      </c>
      <c r="G2" s="1">
        <f t="shared" ref="G2:G12" si="3">SQRT(B2^2-1)</f>
        <v>0.90277777777777868</v>
      </c>
      <c r="H2" s="1">
        <f>(C2*D2*G2)/(E2*F2)</f>
        <v>0.63252556864873655</v>
      </c>
      <c r="I2" s="1">
        <f>SQRT(1+H2^2)</f>
        <v>1.1832533942458849</v>
      </c>
      <c r="J2">
        <f>1/I2</f>
        <v>0.84512751441319411</v>
      </c>
      <c r="K2" s="1">
        <v>505</v>
      </c>
      <c r="L2">
        <f>K2*B2</f>
        <v>680.34722222222251</v>
      </c>
      <c r="M2" s="1">
        <v>6399</v>
      </c>
      <c r="N2" s="1">
        <v>0.15</v>
      </c>
      <c r="O2" s="1">
        <v>0.2</v>
      </c>
      <c r="P2" s="1">
        <v>0.25</v>
      </c>
      <c r="Q2" s="1">
        <v>0.3</v>
      </c>
      <c r="R2" s="1">
        <v>0.4</v>
      </c>
      <c r="S2" s="1">
        <v>0.5</v>
      </c>
      <c r="T2">
        <f>$M2/($J2*N2)</f>
        <v>50477.589798529458</v>
      </c>
      <c r="U2">
        <f t="shared" ref="U2:Y11" si="4">$M2/($J2*O2)</f>
        <v>37858.192348897086</v>
      </c>
      <c r="V2">
        <f t="shared" si="4"/>
        <v>30286.553879117673</v>
      </c>
      <c r="W2">
        <f t="shared" si="4"/>
        <v>25238.794899264729</v>
      </c>
      <c r="X2">
        <f t="shared" si="4"/>
        <v>18929.096174448543</v>
      </c>
      <c r="Y2">
        <f t="shared" si="4"/>
        <v>15143.276939558837</v>
      </c>
    </row>
    <row r="3" spans="1:25" x14ac:dyDescent="0.3">
      <c r="A3" s="1">
        <v>0.23</v>
      </c>
      <c r="B3" s="1">
        <f t="shared" si="0"/>
        <v>1.7561436672967861</v>
      </c>
      <c r="C3" s="1">
        <v>15</v>
      </c>
      <c r="D3" s="1">
        <f t="shared" si="1"/>
        <v>1.1630771561490063</v>
      </c>
      <c r="E3" s="1">
        <v>50</v>
      </c>
      <c r="F3" s="1">
        <f t="shared" si="2"/>
        <v>0.75614366729678606</v>
      </c>
      <c r="G3" s="1">
        <f t="shared" si="3"/>
        <v>1.4436206496814199</v>
      </c>
      <c r="H3" s="1">
        <f t="shared" ref="H3:H12" si="5">(C3*D3*G3)/(E3*F3)</f>
        <v>0.6661599927664632</v>
      </c>
      <c r="I3" s="1">
        <f t="shared" ref="I3:I12" si="6">SQRT(1+H3^2)</f>
        <v>1.2015694469994709</v>
      </c>
      <c r="J3">
        <f t="shared" ref="J3:J12" si="7">1/I3</f>
        <v>0.832244863163902</v>
      </c>
      <c r="K3" s="1">
        <v>505</v>
      </c>
      <c r="L3">
        <f t="shared" ref="L3:L12" si="8">K3*B3</f>
        <v>886.85255198487698</v>
      </c>
      <c r="M3" s="1">
        <v>6399</v>
      </c>
      <c r="N3" s="1">
        <v>0.2</v>
      </c>
      <c r="O3" s="1">
        <v>0.2</v>
      </c>
      <c r="P3" s="1">
        <v>0.25</v>
      </c>
      <c r="Q3" s="1">
        <v>0.3</v>
      </c>
      <c r="R3" s="1">
        <v>0.4</v>
      </c>
      <c r="S3" s="1">
        <v>0.5</v>
      </c>
      <c r="T3">
        <f t="shared" ref="T3:T11" si="9">$M3/($J3*N3)</f>
        <v>38444.214456748065</v>
      </c>
      <c r="U3">
        <f t="shared" si="4"/>
        <v>38444.214456748065</v>
      </c>
      <c r="V3">
        <f t="shared" si="4"/>
        <v>30755.371565398455</v>
      </c>
      <c r="W3">
        <f t="shared" si="4"/>
        <v>25629.476304498712</v>
      </c>
      <c r="X3">
        <f t="shared" si="4"/>
        <v>19222.107228374032</v>
      </c>
      <c r="Y3">
        <f t="shared" si="4"/>
        <v>15377.685782699227</v>
      </c>
    </row>
    <row r="4" spans="1:25" x14ac:dyDescent="0.3">
      <c r="A4" s="1">
        <v>0.22</v>
      </c>
      <c r="B4" s="1">
        <f t="shared" si="0"/>
        <v>2.2396694214876045</v>
      </c>
      <c r="C4" s="1">
        <v>15</v>
      </c>
      <c r="D4" s="1">
        <f t="shared" si="1"/>
        <v>1.4454343871758315</v>
      </c>
      <c r="E4" s="1">
        <v>50</v>
      </c>
      <c r="F4" s="1">
        <f t="shared" si="2"/>
        <v>1.2396694214876045</v>
      </c>
      <c r="G4" s="1">
        <f t="shared" si="3"/>
        <v>2.0040257277656446</v>
      </c>
      <c r="H4" s="1">
        <f t="shared" si="5"/>
        <v>0.70099842332680262</v>
      </c>
      <c r="I4" s="1">
        <f t="shared" si="6"/>
        <v>1.2212283936703499</v>
      </c>
      <c r="J4">
        <f t="shared" si="7"/>
        <v>0.81884764977871394</v>
      </c>
      <c r="K4" s="1">
        <v>505</v>
      </c>
      <c r="L4">
        <f t="shared" si="8"/>
        <v>1131.0330578512403</v>
      </c>
      <c r="M4" s="1">
        <v>6399</v>
      </c>
      <c r="N4" s="1">
        <v>0.25</v>
      </c>
      <c r="O4" s="1">
        <v>0.2</v>
      </c>
      <c r="P4" s="1">
        <v>0.25</v>
      </c>
      <c r="Q4" s="1">
        <v>0.3</v>
      </c>
      <c r="R4" s="1">
        <v>0.4</v>
      </c>
      <c r="S4" s="1">
        <v>0.5</v>
      </c>
      <c r="T4">
        <f t="shared" si="9"/>
        <v>31258.561964386274</v>
      </c>
      <c r="U4">
        <f t="shared" si="4"/>
        <v>39073.202455482846</v>
      </c>
      <c r="V4">
        <f t="shared" si="4"/>
        <v>31258.561964386274</v>
      </c>
      <c r="W4">
        <f t="shared" si="4"/>
        <v>26048.801636988563</v>
      </c>
      <c r="X4">
        <f t="shared" si="4"/>
        <v>19536.601227741423</v>
      </c>
      <c r="Y4">
        <f t="shared" si="4"/>
        <v>15629.280982193137</v>
      </c>
    </row>
    <row r="5" spans="1:25" x14ac:dyDescent="0.3">
      <c r="A5" s="1">
        <v>0.21</v>
      </c>
      <c r="B5" s="1">
        <f t="shared" si="0"/>
        <v>2.8140589569160999</v>
      </c>
      <c r="C5" s="1">
        <v>15</v>
      </c>
      <c r="D5" s="1">
        <f t="shared" si="1"/>
        <v>1.6945957207744073</v>
      </c>
      <c r="E5" s="1">
        <v>50</v>
      </c>
      <c r="F5" s="1">
        <f t="shared" si="2"/>
        <v>1.8140589569160999</v>
      </c>
      <c r="G5" s="1">
        <f t="shared" si="3"/>
        <v>2.6303854875283448</v>
      </c>
      <c r="H5" s="1">
        <f t="shared" si="5"/>
        <v>0.73714913853686714</v>
      </c>
      <c r="I5" s="1">
        <f t="shared" si="6"/>
        <v>1.242332021822526</v>
      </c>
      <c r="J5">
        <f t="shared" si="7"/>
        <v>0.80493779636540319</v>
      </c>
      <c r="K5" s="1">
        <v>505</v>
      </c>
      <c r="L5">
        <f t="shared" si="8"/>
        <v>1421.0997732426304</v>
      </c>
      <c r="M5" s="1">
        <v>6399</v>
      </c>
      <c r="N5" s="1">
        <v>0.3</v>
      </c>
      <c r="O5" s="1">
        <v>0.2</v>
      </c>
      <c r="P5" s="1">
        <v>0.25</v>
      </c>
      <c r="Q5" s="1">
        <v>0.3</v>
      </c>
      <c r="R5" s="1">
        <v>0.4</v>
      </c>
      <c r="S5" s="1">
        <v>0.5</v>
      </c>
      <c r="T5">
        <f t="shared" si="9"/>
        <v>26498.94202547448</v>
      </c>
      <c r="U5">
        <f t="shared" si="4"/>
        <v>39748.413038211715</v>
      </c>
      <c r="V5">
        <f t="shared" si="4"/>
        <v>31798.730430569372</v>
      </c>
      <c r="W5">
        <f t="shared" si="4"/>
        <v>26498.94202547448</v>
      </c>
      <c r="X5">
        <f t="shared" si="4"/>
        <v>19874.206519105857</v>
      </c>
      <c r="Y5">
        <f t="shared" si="4"/>
        <v>15899.365215284686</v>
      </c>
    </row>
    <row r="6" spans="1:25" x14ac:dyDescent="0.3">
      <c r="A6" s="1">
        <v>0.2</v>
      </c>
      <c r="B6" s="1">
        <f t="shared" si="0"/>
        <v>3.5</v>
      </c>
      <c r="C6" s="1">
        <v>15</v>
      </c>
      <c r="D6" s="1">
        <f t="shared" si="1"/>
        <v>1.9248473002384139</v>
      </c>
      <c r="E6" s="1">
        <v>50</v>
      </c>
      <c r="F6" s="1">
        <f t="shared" si="2"/>
        <v>2.5</v>
      </c>
      <c r="G6" s="1">
        <f t="shared" si="3"/>
        <v>3.3541019662496847</v>
      </c>
      <c r="H6" s="1">
        <f t="shared" si="5"/>
        <v>0.77473609373520735</v>
      </c>
      <c r="I6" s="1">
        <f t="shared" si="6"/>
        <v>1.2649964485863538</v>
      </c>
      <c r="J6">
        <f t="shared" si="7"/>
        <v>0.79051605331976227</v>
      </c>
      <c r="K6" s="1">
        <v>505</v>
      </c>
      <c r="L6">
        <f t="shared" si="8"/>
        <v>1767.5</v>
      </c>
      <c r="M6" s="1">
        <v>6399</v>
      </c>
      <c r="N6" s="1">
        <v>0.35</v>
      </c>
      <c r="O6" s="1">
        <v>0.2</v>
      </c>
      <c r="P6" s="1">
        <v>0.25</v>
      </c>
      <c r="Q6" s="1">
        <v>0.3</v>
      </c>
      <c r="R6" s="1">
        <v>0.4</v>
      </c>
      <c r="S6" s="1">
        <v>0.5</v>
      </c>
      <c r="T6">
        <f t="shared" si="9"/>
        <v>23127.749355725937</v>
      </c>
      <c r="U6">
        <f t="shared" si="4"/>
        <v>40473.561372520388</v>
      </c>
      <c r="V6">
        <f t="shared" si="4"/>
        <v>32378.849098016311</v>
      </c>
      <c r="W6">
        <f t="shared" si="4"/>
        <v>26982.374248346929</v>
      </c>
      <c r="X6">
        <f t="shared" si="4"/>
        <v>20236.780686260194</v>
      </c>
      <c r="Y6">
        <f t="shared" si="4"/>
        <v>16189.424549008156</v>
      </c>
    </row>
    <row r="7" spans="1:25" x14ac:dyDescent="0.3">
      <c r="A7" s="1">
        <v>0.19</v>
      </c>
      <c r="B7" s="1">
        <f t="shared" si="0"/>
        <v>4.3240997229916909</v>
      </c>
      <c r="C7" s="1">
        <v>15</v>
      </c>
      <c r="D7" s="1">
        <f t="shared" si="1"/>
        <v>2.1437041982442091</v>
      </c>
      <c r="E7" s="1">
        <v>50</v>
      </c>
      <c r="F7" s="1">
        <f t="shared" si="2"/>
        <v>3.3240997229916909</v>
      </c>
      <c r="G7" s="1">
        <f t="shared" si="3"/>
        <v>4.2068798906525506</v>
      </c>
      <c r="H7" s="1">
        <f t="shared" si="5"/>
        <v>0.81390212399986595</v>
      </c>
      <c r="I7" s="1">
        <f t="shared" si="6"/>
        <v>1.2893551362799518</v>
      </c>
      <c r="J7">
        <f t="shared" si="7"/>
        <v>0.77558150726819963</v>
      </c>
      <c r="K7" s="1">
        <v>505</v>
      </c>
      <c r="L7">
        <f t="shared" si="8"/>
        <v>2183.6703601108038</v>
      </c>
      <c r="M7" s="1">
        <v>6399</v>
      </c>
      <c r="N7" s="1">
        <v>0.4</v>
      </c>
      <c r="O7" s="1">
        <v>0.2</v>
      </c>
      <c r="P7" s="1">
        <v>0.25</v>
      </c>
      <c r="Q7" s="1">
        <v>0.3</v>
      </c>
      <c r="R7" s="1">
        <v>0.4</v>
      </c>
      <c r="S7" s="1">
        <v>0.5</v>
      </c>
      <c r="T7">
        <f t="shared" si="9"/>
        <v>20626.458792638528</v>
      </c>
      <c r="U7">
        <f t="shared" si="4"/>
        <v>41252.917585277057</v>
      </c>
      <c r="V7">
        <f t="shared" si="4"/>
        <v>33002.334068221644</v>
      </c>
      <c r="W7">
        <f t="shared" si="4"/>
        <v>27501.945056851375</v>
      </c>
      <c r="X7">
        <f t="shared" si="4"/>
        <v>20626.458792638528</v>
      </c>
      <c r="Y7">
        <f t="shared" si="4"/>
        <v>16501.167034110822</v>
      </c>
    </row>
    <row r="8" spans="1:25" x14ac:dyDescent="0.3">
      <c r="A8" s="1">
        <v>0.18</v>
      </c>
      <c r="B8" s="1">
        <f t="shared" si="0"/>
        <v>5.3209876543209873</v>
      </c>
      <c r="C8" s="1">
        <v>15</v>
      </c>
      <c r="D8" s="1">
        <f t="shared" si="1"/>
        <v>2.3558569217315251</v>
      </c>
      <c r="E8" s="1">
        <v>50</v>
      </c>
      <c r="F8" s="1">
        <f t="shared" si="2"/>
        <v>4.3209876543209873</v>
      </c>
      <c r="G8" s="1">
        <f t="shared" si="3"/>
        <v>5.226175429263388</v>
      </c>
      <c r="H8" s="1">
        <f t="shared" si="5"/>
        <v>0.8548130111111002</v>
      </c>
      <c r="I8" s="1">
        <f t="shared" si="6"/>
        <v>1.3155627252110884</v>
      </c>
      <c r="J8">
        <f t="shared" si="7"/>
        <v>0.76013099249185945</v>
      </c>
      <c r="K8" s="1">
        <v>505</v>
      </c>
      <c r="L8">
        <f t="shared" si="8"/>
        <v>2687.0987654320984</v>
      </c>
      <c r="M8" s="1">
        <v>6399</v>
      </c>
      <c r="N8" s="1">
        <v>0.45</v>
      </c>
      <c r="O8" s="1">
        <v>0.2</v>
      </c>
      <c r="P8" s="1">
        <v>0.25</v>
      </c>
      <c r="Q8" s="1">
        <v>0.3</v>
      </c>
      <c r="R8" s="1">
        <v>0.4</v>
      </c>
      <c r="S8" s="1">
        <v>0.5</v>
      </c>
      <c r="T8">
        <f t="shared" si="9"/>
        <v>18707.301952501679</v>
      </c>
      <c r="U8">
        <f t="shared" si="4"/>
        <v>42091.429393128768</v>
      </c>
      <c r="V8">
        <f t="shared" si="4"/>
        <v>33673.143514503019</v>
      </c>
      <c r="W8">
        <f t="shared" si="4"/>
        <v>28060.952928752518</v>
      </c>
      <c r="X8">
        <f t="shared" si="4"/>
        <v>21045.714696564384</v>
      </c>
      <c r="Y8">
        <f t="shared" si="4"/>
        <v>16836.57175725151</v>
      </c>
    </row>
    <row r="9" spans="1:25" x14ac:dyDescent="0.3">
      <c r="A9" s="1">
        <v>0.17</v>
      </c>
      <c r="B9" s="1">
        <f t="shared" si="0"/>
        <v>6.5363321799307936</v>
      </c>
      <c r="C9" s="1">
        <v>15</v>
      </c>
      <c r="D9" s="1">
        <f t="shared" si="1"/>
        <v>2.5646197589211277</v>
      </c>
      <c r="E9" s="1">
        <v>50</v>
      </c>
      <c r="F9" s="1">
        <f t="shared" si="2"/>
        <v>5.5363321799307936</v>
      </c>
      <c r="G9" s="1">
        <f t="shared" si="3"/>
        <v>6.4593837450951028</v>
      </c>
      <c r="H9" s="1">
        <f t="shared" si="5"/>
        <v>0.89766271123557839</v>
      </c>
      <c r="I9" s="1">
        <f t="shared" si="6"/>
        <v>1.3437999639614557</v>
      </c>
      <c r="J9">
        <f t="shared" si="7"/>
        <v>0.74415837685547304</v>
      </c>
      <c r="K9" s="1">
        <v>505</v>
      </c>
      <c r="L9">
        <f t="shared" si="8"/>
        <v>3300.8477508650508</v>
      </c>
      <c r="M9" s="1">
        <v>6399</v>
      </c>
      <c r="N9" s="1">
        <v>0.5</v>
      </c>
      <c r="O9" s="1">
        <v>0.2</v>
      </c>
      <c r="P9" s="1">
        <v>0.25</v>
      </c>
      <c r="Q9" s="1">
        <v>0.3</v>
      </c>
      <c r="R9" s="1">
        <v>0.4</v>
      </c>
      <c r="S9" s="1">
        <v>0.5</v>
      </c>
      <c r="T9">
        <f t="shared" si="9"/>
        <v>17197.951938778708</v>
      </c>
      <c r="U9">
        <f t="shared" si="4"/>
        <v>42994.879846946766</v>
      </c>
      <c r="V9">
        <f t="shared" si="4"/>
        <v>34395.903877557415</v>
      </c>
      <c r="W9">
        <f t="shared" si="4"/>
        <v>28663.253231297851</v>
      </c>
      <c r="X9">
        <f t="shared" si="4"/>
        <v>21497.439923473383</v>
      </c>
      <c r="Y9">
        <f t="shared" si="4"/>
        <v>17197.951938778708</v>
      </c>
    </row>
    <row r="10" spans="1:25" x14ac:dyDescent="0.3">
      <c r="A10" s="1">
        <v>0.16</v>
      </c>
      <c r="B10" s="1">
        <f t="shared" si="0"/>
        <v>8.03125</v>
      </c>
      <c r="C10" s="1">
        <v>15</v>
      </c>
      <c r="D10" s="1">
        <f t="shared" si="1"/>
        <v>2.7725887222397811</v>
      </c>
      <c r="E10" s="1">
        <v>50</v>
      </c>
      <c r="F10" s="1">
        <f t="shared" si="2"/>
        <v>7.03125</v>
      </c>
      <c r="G10" s="1">
        <f t="shared" si="3"/>
        <v>7.96875</v>
      </c>
      <c r="H10" s="1">
        <f t="shared" si="5"/>
        <v>0.94268016556152567</v>
      </c>
      <c r="I10" s="1">
        <f t="shared" si="6"/>
        <v>1.3742801368509645</v>
      </c>
      <c r="J10">
        <f t="shared" si="7"/>
        <v>0.72765368077821979</v>
      </c>
      <c r="K10" s="1">
        <v>505</v>
      </c>
      <c r="L10">
        <f t="shared" si="8"/>
        <v>4055.78125</v>
      </c>
      <c r="M10" s="1">
        <v>6399</v>
      </c>
      <c r="N10" s="1">
        <v>0.55000000000000004</v>
      </c>
      <c r="O10" s="1">
        <v>0.2</v>
      </c>
      <c r="P10" s="1">
        <v>0.25</v>
      </c>
      <c r="Q10" s="1">
        <v>0.3</v>
      </c>
      <c r="R10" s="1">
        <v>0.4</v>
      </c>
      <c r="S10" s="1">
        <v>0.5</v>
      </c>
      <c r="T10">
        <f t="shared" si="9"/>
        <v>15989.124719471494</v>
      </c>
      <c r="U10">
        <f t="shared" si="4"/>
        <v>43970.092978546607</v>
      </c>
      <c r="V10">
        <f t="shared" si="4"/>
        <v>35176.074382837287</v>
      </c>
      <c r="W10">
        <f t="shared" si="4"/>
        <v>29313.395319031075</v>
      </c>
      <c r="X10">
        <f t="shared" si="4"/>
        <v>21985.046489273303</v>
      </c>
      <c r="Y10">
        <f t="shared" si="4"/>
        <v>17588.037191418643</v>
      </c>
    </row>
    <row r="11" spans="1:25" x14ac:dyDescent="0.3">
      <c r="A11" s="1">
        <v>0.15</v>
      </c>
      <c r="B11" s="1">
        <f t="shared" si="0"/>
        <v>9.8888888888888911</v>
      </c>
      <c r="C11" s="1">
        <v>15</v>
      </c>
      <c r="D11" s="1">
        <f t="shared" si="1"/>
        <v>2.9819926179896172</v>
      </c>
      <c r="E11" s="1">
        <v>50</v>
      </c>
      <c r="F11" s="1">
        <f t="shared" si="2"/>
        <v>8.8888888888888911</v>
      </c>
      <c r="G11" s="1">
        <f t="shared" si="3"/>
        <v>9.8381971649682942</v>
      </c>
      <c r="H11" s="1">
        <f t="shared" si="5"/>
        <v>0.99013830705883654</v>
      </c>
      <c r="I11" s="1">
        <f t="shared" si="6"/>
        <v>1.4072575695676108</v>
      </c>
      <c r="J11">
        <f t="shared" si="7"/>
        <v>0.7106019691244273</v>
      </c>
      <c r="K11" s="1">
        <v>505</v>
      </c>
      <c r="L11">
        <f t="shared" si="8"/>
        <v>4993.8888888888896</v>
      </c>
      <c r="M11" s="1">
        <v>6399</v>
      </c>
      <c r="N11" s="1">
        <v>0.6</v>
      </c>
      <c r="O11" s="1">
        <v>0.2</v>
      </c>
      <c r="P11" s="1">
        <v>0.25</v>
      </c>
      <c r="Q11" s="1">
        <v>0.3</v>
      </c>
      <c r="R11" s="1">
        <v>0.4</v>
      </c>
      <c r="S11" s="1">
        <v>0.5</v>
      </c>
      <c r="T11">
        <f t="shared" si="9"/>
        <v>15008.401979438571</v>
      </c>
      <c r="U11">
        <f t="shared" si="4"/>
        <v>45025.205938315703</v>
      </c>
      <c r="V11">
        <f t="shared" si="4"/>
        <v>36020.16475065257</v>
      </c>
      <c r="W11">
        <f t="shared" si="4"/>
        <v>30016.803958877143</v>
      </c>
      <c r="X11">
        <f t="shared" si="4"/>
        <v>22512.602969157851</v>
      </c>
      <c r="Y11">
        <f t="shared" si="4"/>
        <v>18010.082375326285</v>
      </c>
    </row>
    <row r="12" spans="1:25" x14ac:dyDescent="0.3">
      <c r="A12" s="1"/>
      <c r="B12" s="5">
        <v>2</v>
      </c>
      <c r="C12" s="5">
        <v>15</v>
      </c>
      <c r="D12" s="5">
        <f t="shared" si="1"/>
        <v>1.3169578969248166</v>
      </c>
      <c r="E12" s="5">
        <v>50</v>
      </c>
      <c r="F12" s="5">
        <f t="shared" si="2"/>
        <v>1</v>
      </c>
      <c r="G12" s="5">
        <f t="shared" si="3"/>
        <v>1.7320508075688772</v>
      </c>
      <c r="H12" s="5">
        <f t="shared" si="5"/>
        <v>0.68431139667085161</v>
      </c>
      <c r="I12" s="5">
        <f t="shared" si="6"/>
        <v>1.2117269030658731</v>
      </c>
      <c r="J12">
        <f t="shared" si="7"/>
        <v>0.82526846393344211</v>
      </c>
      <c r="K12" s="5">
        <v>505</v>
      </c>
      <c r="L12">
        <f t="shared" si="8"/>
        <v>1010</v>
      </c>
      <c r="M12" s="5">
        <v>6399</v>
      </c>
    </row>
  </sheetData>
  <mergeCells count="2">
    <mergeCell ref="N1:S1"/>
    <mergeCell ref="T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activeCell="F9" sqref="F9"/>
    </sheetView>
  </sheetViews>
  <sheetFormatPr defaultRowHeight="14.4" x14ac:dyDescent="0.3"/>
  <sheetData>
    <row r="1" spans="1:2" x14ac:dyDescent="0.3">
      <c r="A1" s="1" t="s">
        <v>37</v>
      </c>
      <c r="B1" s="1" t="s">
        <v>15</v>
      </c>
    </row>
    <row r="2" spans="1:2" x14ac:dyDescent="0.3">
      <c r="A2">
        <v>680.34722222222251</v>
      </c>
      <c r="B2" s="2">
        <v>25238.794899264729</v>
      </c>
    </row>
    <row r="3" spans="1:2" x14ac:dyDescent="0.3">
      <c r="A3">
        <v>886.85255198487698</v>
      </c>
      <c r="B3" s="2">
        <v>25629.476304498712</v>
      </c>
    </row>
    <row r="4" spans="1:2" x14ac:dyDescent="0.3">
      <c r="A4">
        <v>1131.0330578512403</v>
      </c>
      <c r="B4" s="2">
        <v>26048.801636988563</v>
      </c>
    </row>
    <row r="5" spans="1:2" x14ac:dyDescent="0.3">
      <c r="A5">
        <v>1421.0997732426304</v>
      </c>
      <c r="B5" s="2">
        <v>26498.94202547448</v>
      </c>
    </row>
    <row r="6" spans="1:2" x14ac:dyDescent="0.3">
      <c r="A6">
        <v>1767.5</v>
      </c>
      <c r="B6" s="2">
        <v>26982.374248346929</v>
      </c>
    </row>
    <row r="7" spans="1:2" x14ac:dyDescent="0.3">
      <c r="A7">
        <v>2183.6703601108038</v>
      </c>
      <c r="B7" s="2">
        <v>27501.945056851375</v>
      </c>
    </row>
    <row r="8" spans="1:2" x14ac:dyDescent="0.3">
      <c r="A8">
        <v>2687.0987654320984</v>
      </c>
      <c r="B8" s="2">
        <v>28060.952928752518</v>
      </c>
    </row>
    <row r="9" spans="1:2" x14ac:dyDescent="0.3">
      <c r="A9">
        <v>3300.8477508650508</v>
      </c>
      <c r="B9" s="2">
        <v>28663.253231297851</v>
      </c>
    </row>
    <row r="10" spans="1:2" x14ac:dyDescent="0.3">
      <c r="A10">
        <v>4055.78125</v>
      </c>
      <c r="B10" s="2">
        <v>29313.395319031075</v>
      </c>
    </row>
    <row r="11" spans="1:2" x14ac:dyDescent="0.3">
      <c r="A11">
        <v>4993.8888888888896</v>
      </c>
      <c r="B11" s="2">
        <v>30016.803958877143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E15" sqref="E15"/>
    </sheetView>
  </sheetViews>
  <sheetFormatPr defaultRowHeight="14.4" x14ac:dyDescent="0.3"/>
  <sheetData>
    <row r="1" spans="1:4" x14ac:dyDescent="0.3">
      <c r="A1">
        <v>0.84512751441319411</v>
      </c>
      <c r="B1">
        <v>6399</v>
      </c>
      <c r="C1" s="3">
        <v>0.3</v>
      </c>
      <c r="D1">
        <f>B1/(C1*A1)</f>
        <v>25238.794899264729</v>
      </c>
    </row>
    <row r="2" spans="1:4" x14ac:dyDescent="0.3">
      <c r="A2">
        <v>0.832244863163902</v>
      </c>
      <c r="B2">
        <v>6399</v>
      </c>
      <c r="C2" s="4">
        <v>0.3</v>
      </c>
      <c r="D2">
        <f t="shared" ref="D2:D10" si="0">B2/(C2*A2)</f>
        <v>25629.476304498712</v>
      </c>
    </row>
    <row r="3" spans="1:4" x14ac:dyDescent="0.3">
      <c r="A3">
        <v>0.81884764977871394</v>
      </c>
      <c r="B3">
        <v>6399</v>
      </c>
      <c r="C3" s="4">
        <v>0.3</v>
      </c>
      <c r="D3">
        <f t="shared" si="0"/>
        <v>26048.801636988563</v>
      </c>
    </row>
    <row r="4" spans="1:4" x14ac:dyDescent="0.3">
      <c r="A4">
        <v>0.80493779636540319</v>
      </c>
      <c r="B4">
        <v>6399</v>
      </c>
      <c r="C4" s="4">
        <v>0.3</v>
      </c>
      <c r="D4">
        <f t="shared" si="0"/>
        <v>26498.94202547448</v>
      </c>
    </row>
    <row r="5" spans="1:4" x14ac:dyDescent="0.3">
      <c r="A5">
        <v>0.79051605331976227</v>
      </c>
      <c r="B5">
        <v>6399</v>
      </c>
      <c r="C5" s="4">
        <v>0.3</v>
      </c>
      <c r="D5">
        <f t="shared" si="0"/>
        <v>26982.374248346929</v>
      </c>
    </row>
    <row r="6" spans="1:4" x14ac:dyDescent="0.3">
      <c r="A6">
        <v>0.77558150726819963</v>
      </c>
      <c r="B6">
        <v>6399</v>
      </c>
      <c r="C6" s="4">
        <v>0.3</v>
      </c>
      <c r="D6">
        <f t="shared" si="0"/>
        <v>27501.945056851375</v>
      </c>
    </row>
    <row r="7" spans="1:4" x14ac:dyDescent="0.3">
      <c r="A7">
        <v>0.76013099249185945</v>
      </c>
      <c r="B7">
        <v>6399</v>
      </c>
      <c r="C7" s="4">
        <v>0.3</v>
      </c>
      <c r="D7">
        <f t="shared" si="0"/>
        <v>28060.952928752518</v>
      </c>
    </row>
    <row r="8" spans="1:4" x14ac:dyDescent="0.3">
      <c r="A8">
        <v>0.74415837685547304</v>
      </c>
      <c r="B8">
        <v>6399</v>
      </c>
      <c r="C8" s="4">
        <v>0.3</v>
      </c>
      <c r="D8">
        <f t="shared" si="0"/>
        <v>28663.253231297851</v>
      </c>
    </row>
    <row r="9" spans="1:4" x14ac:dyDescent="0.3">
      <c r="A9">
        <v>0.72765368077821979</v>
      </c>
      <c r="B9">
        <v>6399</v>
      </c>
      <c r="C9" s="4">
        <v>0.3</v>
      </c>
      <c r="D9">
        <f t="shared" si="0"/>
        <v>29313.395319031075</v>
      </c>
    </row>
    <row r="10" spans="1:4" x14ac:dyDescent="0.3">
      <c r="A10">
        <v>0.7106019691244273</v>
      </c>
      <c r="B10">
        <v>6399</v>
      </c>
      <c r="C10" s="4">
        <v>0.3</v>
      </c>
      <c r="D10">
        <f t="shared" si="0"/>
        <v>30016.803958877143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75" zoomScaleNormal="175" workbookViewId="0">
      <selection activeCell="G6" sqref="G6"/>
    </sheetView>
  </sheetViews>
  <sheetFormatPr defaultRowHeight="14.4" x14ac:dyDescent="0.3"/>
  <cols>
    <col min="1" max="1" width="14.21875" customWidth="1"/>
    <col min="2" max="2" width="14" customWidth="1"/>
    <col min="3" max="3" width="13.44140625" customWidth="1"/>
    <col min="4" max="4" width="14.44140625" customWidth="1"/>
    <col min="6" max="6" width="13.21875" customWidth="1"/>
    <col min="7" max="7" width="22.109375" customWidth="1"/>
  </cols>
  <sheetData>
    <row r="1" spans="1:6" x14ac:dyDescent="0.3">
      <c r="C1" t="s">
        <v>38</v>
      </c>
      <c r="D1" t="s">
        <v>39</v>
      </c>
      <c r="F1" t="s">
        <v>40</v>
      </c>
    </row>
    <row r="2" spans="1:6" x14ac:dyDescent="0.3">
      <c r="B2">
        <v>1.2229999999999999E-4</v>
      </c>
      <c r="C2" s="6">
        <v>4.9000000000000002E-2</v>
      </c>
      <c r="D2">
        <f>B2*C2</f>
        <v>5.9926999999999994E-6</v>
      </c>
      <c r="E2">
        <v>0.7</v>
      </c>
      <c r="F2">
        <f>E2/D2</f>
        <v>116808.78402055835</v>
      </c>
    </row>
    <row r="3" spans="1:6" x14ac:dyDescent="0.3">
      <c r="B3">
        <v>1.2229999999999999E-4</v>
      </c>
      <c r="C3">
        <v>0.18690000000000001</v>
      </c>
      <c r="D3">
        <f>B3*C3</f>
        <v>2.2857869999999998E-5</v>
      </c>
      <c r="E3">
        <v>2.67</v>
      </c>
      <c r="F3">
        <f>E3/D3</f>
        <v>116808.78402055835</v>
      </c>
    </row>
    <row r="6" spans="1:6" x14ac:dyDescent="0.3">
      <c r="A6" t="s">
        <v>41</v>
      </c>
      <c r="B6" t="s">
        <v>42</v>
      </c>
      <c r="C6" t="s">
        <v>43</v>
      </c>
      <c r="D6" t="s">
        <v>44</v>
      </c>
    </row>
    <row r="7" spans="1:6" x14ac:dyDescent="0.3">
      <c r="A7" s="6">
        <v>1</v>
      </c>
      <c r="B7" s="7">
        <v>0.7</v>
      </c>
      <c r="C7" s="7">
        <v>116808.784</v>
      </c>
      <c r="D7" s="7">
        <f>B7/C7</f>
        <v>5.9927000010547147E-6</v>
      </c>
    </row>
    <row r="8" spans="1:6" x14ac:dyDescent="0.3">
      <c r="A8" s="6">
        <v>2</v>
      </c>
      <c r="B8" s="7">
        <v>2.67</v>
      </c>
      <c r="C8" s="7">
        <v>116808.784</v>
      </c>
      <c r="D8" s="7">
        <f t="shared" ref="D8:D16" si="0">B8/C8</f>
        <v>2.2857870004022984E-5</v>
      </c>
    </row>
    <row r="9" spans="1:6" x14ac:dyDescent="0.3">
      <c r="A9" s="6">
        <v>3</v>
      </c>
      <c r="B9" s="7">
        <v>5.6</v>
      </c>
      <c r="C9" s="7">
        <v>116808.784</v>
      </c>
      <c r="D9" s="7">
        <f t="shared" si="0"/>
        <v>4.7941600008437717E-5</v>
      </c>
    </row>
    <row r="10" spans="1:6" x14ac:dyDescent="0.3">
      <c r="A10" s="6">
        <v>4</v>
      </c>
      <c r="B10" s="7">
        <v>9.1</v>
      </c>
      <c r="C10" s="7">
        <v>116808.784</v>
      </c>
      <c r="D10" s="7">
        <f t="shared" si="0"/>
        <v>7.7905100013711296E-5</v>
      </c>
    </row>
    <row r="11" spans="1:6" x14ac:dyDescent="0.3">
      <c r="A11" s="6">
        <v>5</v>
      </c>
      <c r="B11" s="7">
        <v>12.9</v>
      </c>
      <c r="C11" s="7">
        <v>116808.784</v>
      </c>
      <c r="D11" s="7">
        <f t="shared" si="0"/>
        <v>1.1043690001943689E-4</v>
      </c>
    </row>
    <row r="12" spans="1:6" x14ac:dyDescent="0.3">
      <c r="A12" s="6">
        <v>6</v>
      </c>
      <c r="B12" s="7">
        <v>16.62</v>
      </c>
      <c r="C12" s="7">
        <v>116808.784</v>
      </c>
      <c r="D12" s="7">
        <f t="shared" si="0"/>
        <v>1.4228382002504195E-4</v>
      </c>
    </row>
    <row r="13" spans="1:6" x14ac:dyDescent="0.3">
      <c r="A13" s="6">
        <v>7</v>
      </c>
      <c r="B13" s="7">
        <v>19.98</v>
      </c>
      <c r="C13" s="7">
        <v>116808.784</v>
      </c>
      <c r="D13" s="7">
        <f t="shared" si="0"/>
        <v>1.7104878003010459E-4</v>
      </c>
    </row>
    <row r="14" spans="1:6" x14ac:dyDescent="0.3">
      <c r="A14" s="6">
        <v>8</v>
      </c>
      <c r="B14" s="7">
        <v>22.54</v>
      </c>
      <c r="C14" s="7">
        <v>116808.784</v>
      </c>
      <c r="D14" s="7">
        <f t="shared" si="0"/>
        <v>1.9296494003396184E-4</v>
      </c>
    </row>
    <row r="15" spans="1:6" x14ac:dyDescent="0.3">
      <c r="A15" s="6">
        <v>9</v>
      </c>
      <c r="B15" s="7">
        <v>24.23</v>
      </c>
      <c r="C15" s="7">
        <v>116808.784</v>
      </c>
      <c r="D15" s="7">
        <f t="shared" si="0"/>
        <v>2.0743303003650822E-4</v>
      </c>
    </row>
    <row r="16" spans="1:6" x14ac:dyDescent="0.3">
      <c r="A16" s="6">
        <v>10</v>
      </c>
      <c r="B16" s="7">
        <v>24.8</v>
      </c>
      <c r="C16" s="7">
        <v>116808.784</v>
      </c>
      <c r="D16" s="7">
        <f t="shared" si="0"/>
        <v>2.1231280003736707E-4</v>
      </c>
      <c r="F16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58" zoomScale="190" zoomScaleNormal="190" workbookViewId="0">
      <selection activeCell="B59" sqref="B59"/>
    </sheetView>
  </sheetViews>
  <sheetFormatPr defaultRowHeight="14.4" x14ac:dyDescent="0.3"/>
  <cols>
    <col min="1" max="1" width="17.33203125" customWidth="1"/>
    <col min="2" max="2" width="13.21875" customWidth="1"/>
  </cols>
  <sheetData>
    <row r="1" spans="1:12" x14ac:dyDescent="0.3">
      <c r="A1" t="s">
        <v>28</v>
      </c>
      <c r="B1" s="6">
        <v>180</v>
      </c>
      <c r="C1" s="6">
        <v>180</v>
      </c>
      <c r="D1" s="6">
        <v>180</v>
      </c>
      <c r="E1" s="6">
        <v>180</v>
      </c>
      <c r="F1" s="6">
        <v>180</v>
      </c>
      <c r="G1" s="6">
        <v>180</v>
      </c>
      <c r="H1" s="6">
        <v>180</v>
      </c>
      <c r="I1" s="6">
        <v>180</v>
      </c>
      <c r="J1" s="6">
        <v>180</v>
      </c>
      <c r="K1" s="6">
        <v>180</v>
      </c>
      <c r="L1" s="7">
        <v>180</v>
      </c>
    </row>
    <row r="2" spans="1:12" x14ac:dyDescent="0.3">
      <c r="A2" t="s">
        <v>45</v>
      </c>
      <c r="B2" s="6">
        <v>1200</v>
      </c>
      <c r="C2" s="6">
        <v>1200</v>
      </c>
      <c r="D2" s="6">
        <v>1200</v>
      </c>
      <c r="E2" s="6">
        <v>1200</v>
      </c>
      <c r="F2" s="6">
        <v>1200</v>
      </c>
      <c r="G2" s="6">
        <v>1200</v>
      </c>
      <c r="H2" s="6">
        <v>1200</v>
      </c>
      <c r="I2" s="6">
        <v>1200</v>
      </c>
      <c r="J2" s="6">
        <v>1200</v>
      </c>
      <c r="K2" s="6">
        <v>1200</v>
      </c>
      <c r="L2" s="7">
        <v>1200</v>
      </c>
    </row>
    <row r="3" spans="1:12" x14ac:dyDescent="0.3">
      <c r="A3" t="s">
        <v>30</v>
      </c>
      <c r="B3" s="7">
        <v>600</v>
      </c>
      <c r="C3" s="7">
        <v>600</v>
      </c>
      <c r="D3" s="7">
        <v>600</v>
      </c>
      <c r="E3" s="7">
        <v>600</v>
      </c>
      <c r="F3" s="7">
        <v>600</v>
      </c>
      <c r="G3" s="7">
        <v>600</v>
      </c>
      <c r="H3" s="7">
        <v>600</v>
      </c>
      <c r="I3" s="7">
        <v>600</v>
      </c>
      <c r="J3" s="7">
        <v>600</v>
      </c>
      <c r="K3" s="7">
        <v>600</v>
      </c>
      <c r="L3" s="7">
        <v>600</v>
      </c>
    </row>
    <row r="4" spans="1:12" x14ac:dyDescent="0.3">
      <c r="A4" t="s">
        <v>12</v>
      </c>
      <c r="B4" s="6">
        <v>2000000</v>
      </c>
      <c r="C4" s="6">
        <v>2000000</v>
      </c>
      <c r="D4" s="6">
        <v>2000000</v>
      </c>
      <c r="E4" s="6">
        <v>2000000</v>
      </c>
      <c r="F4" s="6">
        <v>2000000</v>
      </c>
      <c r="G4" s="6">
        <v>2000000</v>
      </c>
      <c r="H4" s="6">
        <v>2000000</v>
      </c>
      <c r="I4" s="6">
        <v>2000000</v>
      </c>
      <c r="J4" s="6">
        <v>2000000</v>
      </c>
      <c r="K4" s="6">
        <v>2000000</v>
      </c>
      <c r="L4" s="7">
        <v>2000000</v>
      </c>
    </row>
    <row r="5" spans="1:12" x14ac:dyDescent="0.3">
      <c r="A5" t="s">
        <v>14</v>
      </c>
      <c r="B5" s="6">
        <v>6399</v>
      </c>
      <c r="C5" s="6">
        <v>6399</v>
      </c>
      <c r="D5" s="6">
        <v>6399</v>
      </c>
      <c r="E5" s="6">
        <v>6399</v>
      </c>
      <c r="F5" s="6">
        <v>6399</v>
      </c>
      <c r="G5" s="6">
        <v>6399</v>
      </c>
      <c r="H5" s="6">
        <v>6399</v>
      </c>
      <c r="I5" s="6">
        <v>6399</v>
      </c>
      <c r="J5" s="6">
        <v>6399</v>
      </c>
      <c r="K5" s="6">
        <v>6399</v>
      </c>
      <c r="L5" s="7">
        <v>6399</v>
      </c>
    </row>
    <row r="6" spans="1:12" x14ac:dyDescent="0.3">
      <c r="A6" t="s">
        <v>46</v>
      </c>
      <c r="B6" s="6">
        <v>37.85</v>
      </c>
      <c r="C6" s="6">
        <v>37.85</v>
      </c>
      <c r="D6" s="6">
        <v>37.85</v>
      </c>
      <c r="E6" s="6">
        <v>37.85</v>
      </c>
      <c r="F6" s="6">
        <v>37.85</v>
      </c>
      <c r="G6" s="6">
        <v>37.85</v>
      </c>
      <c r="H6" s="6">
        <v>37.85</v>
      </c>
      <c r="I6" s="6">
        <v>37.85</v>
      </c>
      <c r="J6" s="6">
        <v>37.85</v>
      </c>
      <c r="K6" s="6">
        <v>37.85</v>
      </c>
      <c r="L6" s="7">
        <v>37.85</v>
      </c>
    </row>
    <row r="7" spans="1:12" x14ac:dyDescent="0.3">
      <c r="A7" t="s">
        <v>27</v>
      </c>
      <c r="B7" s="6">
        <v>4.6950000000000003</v>
      </c>
      <c r="C7" s="6">
        <v>4.6950000000000003</v>
      </c>
      <c r="D7" s="6">
        <v>4.6950000000000003</v>
      </c>
      <c r="E7" s="6">
        <v>4.6950000000000003</v>
      </c>
      <c r="F7" s="6">
        <v>4.6950000000000003</v>
      </c>
      <c r="G7" s="6">
        <v>4.6950000000000003</v>
      </c>
      <c r="H7" s="6">
        <v>4.6950000000000003</v>
      </c>
      <c r="I7" s="6">
        <v>4.6950000000000003</v>
      </c>
      <c r="J7" s="6">
        <v>4.6950000000000003</v>
      </c>
      <c r="K7" s="6">
        <v>4.6950000000000003</v>
      </c>
      <c r="L7" s="7">
        <v>4.6950000000000003</v>
      </c>
    </row>
    <row r="8" spans="1:12" x14ac:dyDescent="0.3">
      <c r="A8" t="s">
        <v>29</v>
      </c>
      <c r="B8" s="6">
        <v>2.2281</v>
      </c>
      <c r="C8" s="6">
        <v>2.2281</v>
      </c>
      <c r="D8" s="6">
        <v>2.2281</v>
      </c>
      <c r="E8" s="6">
        <v>2.2281</v>
      </c>
      <c r="F8" s="6">
        <v>2.2281</v>
      </c>
      <c r="G8" s="6">
        <v>2.2281</v>
      </c>
      <c r="H8" s="6">
        <v>2.2281</v>
      </c>
      <c r="I8" s="6">
        <v>2.2281</v>
      </c>
      <c r="J8" s="6">
        <v>2.2281</v>
      </c>
      <c r="K8" s="6">
        <v>2.2281</v>
      </c>
      <c r="L8" s="7">
        <v>2.2281</v>
      </c>
    </row>
    <row r="9" spans="1:12" x14ac:dyDescent="0.3">
      <c r="A9" t="s">
        <v>18</v>
      </c>
      <c r="B9" s="6">
        <v>0.33850000000000002</v>
      </c>
      <c r="C9" s="6">
        <v>0.33850000000000002</v>
      </c>
      <c r="D9" s="6">
        <v>0.33850000000000002</v>
      </c>
      <c r="E9" s="6">
        <v>0.33850000000000002</v>
      </c>
      <c r="F9" s="6">
        <v>0.33850000000000002</v>
      </c>
      <c r="G9" s="6">
        <v>0.33850000000000002</v>
      </c>
      <c r="H9" s="6">
        <v>0.33850000000000002</v>
      </c>
      <c r="I9" s="6">
        <v>0.33850000000000002</v>
      </c>
      <c r="J9" s="6">
        <v>0.33850000000000002</v>
      </c>
      <c r="K9" s="6">
        <v>0.33850000000000002</v>
      </c>
      <c r="L9" s="7">
        <v>0.33850000000000002</v>
      </c>
    </row>
    <row r="10" spans="1:12" x14ac:dyDescent="0.3"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2" x14ac:dyDescent="0.3">
      <c r="A11" t="s">
        <v>51</v>
      </c>
      <c r="B11" s="6">
        <v>0</v>
      </c>
      <c r="C11" s="6">
        <v>60</v>
      </c>
      <c r="D11" s="7">
        <v>120</v>
      </c>
      <c r="E11" s="7">
        <v>180</v>
      </c>
      <c r="F11" s="7">
        <v>240</v>
      </c>
      <c r="G11" s="7">
        <v>300</v>
      </c>
      <c r="H11" s="7">
        <v>360</v>
      </c>
      <c r="I11" s="7">
        <v>420</v>
      </c>
      <c r="J11" s="7">
        <v>480</v>
      </c>
      <c r="K11" s="7">
        <v>540</v>
      </c>
      <c r="L11" s="7">
        <v>600</v>
      </c>
    </row>
    <row r="12" spans="1:12" x14ac:dyDescent="0.3">
      <c r="A12" t="s">
        <v>47</v>
      </c>
      <c r="B12">
        <v>0</v>
      </c>
      <c r="C12">
        <v>1.21421075799842</v>
      </c>
      <c r="D12">
        <v>4.917372367289417</v>
      </c>
      <c r="E12">
        <v>11.29409026743639</v>
      </c>
      <c r="F12">
        <v>20.662248724676971</v>
      </c>
      <c r="G12">
        <v>33.488857605812477</v>
      </c>
      <c r="H12">
        <v>50.413333177383791</v>
      </c>
      <c r="I12">
        <v>72.279373495784625</v>
      </c>
      <c r="J12">
        <v>100.1770174008979</v>
      </c>
      <c r="K12">
        <v>135.49698378626741</v>
      </c>
      <c r="L12">
        <v>179.99999999999989</v>
      </c>
    </row>
    <row r="13" spans="1:12" x14ac:dyDescent="0.3">
      <c r="A13" t="s">
        <v>48</v>
      </c>
      <c r="B13" s="6">
        <f>(B11*2)/B2</f>
        <v>0</v>
      </c>
      <c r="C13" s="7">
        <f t="shared" ref="C13:L13" si="0">(C11*2)/C2</f>
        <v>0.1</v>
      </c>
      <c r="D13" s="7">
        <f t="shared" si="0"/>
        <v>0.2</v>
      </c>
      <c r="E13" s="7">
        <f t="shared" si="0"/>
        <v>0.3</v>
      </c>
      <c r="F13" s="7">
        <f t="shared" si="0"/>
        <v>0.4</v>
      </c>
      <c r="G13" s="7">
        <f t="shared" si="0"/>
        <v>0.5</v>
      </c>
      <c r="H13" s="7">
        <f t="shared" si="0"/>
        <v>0.6</v>
      </c>
      <c r="I13" s="7">
        <f t="shared" si="0"/>
        <v>0.7</v>
      </c>
      <c r="J13" s="7">
        <f t="shared" si="0"/>
        <v>0.8</v>
      </c>
      <c r="K13" s="7">
        <f t="shared" si="0"/>
        <v>0.9</v>
      </c>
      <c r="L13" s="7">
        <f t="shared" si="0"/>
        <v>1</v>
      </c>
    </row>
    <row r="15" spans="1:12" x14ac:dyDescent="0.3">
      <c r="A15" t="s">
        <v>50</v>
      </c>
      <c r="B15">
        <f>(B1*B2*B2)/(4*B4*B5)</f>
        <v>5.0632911392405064E-3</v>
      </c>
      <c r="C15">
        <f t="shared" ref="C15:K15" si="1">(C1*C2*C2)/(4*C4*C5)</f>
        <v>5.0632911392405064E-3</v>
      </c>
      <c r="D15">
        <f t="shared" si="1"/>
        <v>5.0632911392405064E-3</v>
      </c>
      <c r="E15">
        <f t="shared" si="1"/>
        <v>5.0632911392405064E-3</v>
      </c>
      <c r="F15">
        <f t="shared" si="1"/>
        <v>5.0632911392405064E-3</v>
      </c>
      <c r="G15">
        <f t="shared" si="1"/>
        <v>5.0632911392405064E-3</v>
      </c>
      <c r="H15">
        <f t="shared" si="1"/>
        <v>5.0632911392405064E-3</v>
      </c>
      <c r="I15">
        <f t="shared" si="1"/>
        <v>5.0632911392405064E-3</v>
      </c>
      <c r="J15">
        <f t="shared" si="1"/>
        <v>5.0632911392405064E-3</v>
      </c>
      <c r="K15">
        <f t="shared" si="1"/>
        <v>5.0632911392405064E-3</v>
      </c>
      <c r="L15">
        <f t="shared" ref="L15" si="2">(L1*L2*L2)/(4*L4*L5)</f>
        <v>5.0632911392405064E-3</v>
      </c>
    </row>
    <row r="16" spans="1:12" x14ac:dyDescent="0.3">
      <c r="A16" t="s">
        <v>52</v>
      </c>
      <c r="B16">
        <f>B6/B1</f>
        <v>0.21027777777777779</v>
      </c>
      <c r="C16">
        <f t="shared" ref="C16:K16" si="3">C6/C1</f>
        <v>0.21027777777777779</v>
      </c>
      <c r="D16">
        <f t="shared" si="3"/>
        <v>0.21027777777777779</v>
      </c>
      <c r="E16">
        <f t="shared" si="3"/>
        <v>0.21027777777777779</v>
      </c>
      <c r="F16">
        <f t="shared" si="3"/>
        <v>0.21027777777777779</v>
      </c>
      <c r="G16">
        <f t="shared" si="3"/>
        <v>0.21027777777777779</v>
      </c>
      <c r="H16">
        <f t="shared" si="3"/>
        <v>0.21027777777777779</v>
      </c>
      <c r="I16">
        <f t="shared" si="3"/>
        <v>0.21027777777777779</v>
      </c>
      <c r="J16">
        <f t="shared" si="3"/>
        <v>0.21027777777777779</v>
      </c>
      <c r="K16">
        <f t="shared" si="3"/>
        <v>0.21027777777777779</v>
      </c>
      <c r="L16">
        <f t="shared" ref="L16" si="4">L6/L1</f>
        <v>0.21027777777777779</v>
      </c>
    </row>
    <row r="17" spans="1:12" x14ac:dyDescent="0.3">
      <c r="A17" t="s">
        <v>53</v>
      </c>
      <c r="B17">
        <f>1/(B7-1)</f>
        <v>0.2706359945872801</v>
      </c>
      <c r="C17">
        <f t="shared" ref="C17:K17" si="5">1/(C7-1)</f>
        <v>0.2706359945872801</v>
      </c>
      <c r="D17">
        <f t="shared" si="5"/>
        <v>0.2706359945872801</v>
      </c>
      <c r="E17">
        <f t="shared" si="5"/>
        <v>0.2706359945872801</v>
      </c>
      <c r="F17">
        <f t="shared" si="5"/>
        <v>0.2706359945872801</v>
      </c>
      <c r="G17">
        <f t="shared" si="5"/>
        <v>0.2706359945872801</v>
      </c>
      <c r="H17">
        <f t="shared" si="5"/>
        <v>0.2706359945872801</v>
      </c>
      <c r="I17">
        <f t="shared" si="5"/>
        <v>0.2706359945872801</v>
      </c>
      <c r="J17">
        <f t="shared" si="5"/>
        <v>0.2706359945872801</v>
      </c>
      <c r="K17">
        <f t="shared" si="5"/>
        <v>0.2706359945872801</v>
      </c>
      <c r="L17">
        <f t="shared" ref="L17" si="6">1/(L7-1)</f>
        <v>0.2706359945872801</v>
      </c>
    </row>
    <row r="18" spans="1:12" x14ac:dyDescent="0.3">
      <c r="A18" t="s">
        <v>54</v>
      </c>
      <c r="B18">
        <f>(1-B13^2)/2</f>
        <v>0.5</v>
      </c>
      <c r="C18">
        <f t="shared" ref="C18:K18" si="7">(1-C13^2)/2</f>
        <v>0.495</v>
      </c>
      <c r="D18">
        <f t="shared" si="7"/>
        <v>0.48</v>
      </c>
      <c r="E18">
        <f t="shared" si="7"/>
        <v>0.45500000000000002</v>
      </c>
      <c r="F18">
        <f t="shared" si="7"/>
        <v>0.42</v>
      </c>
      <c r="G18">
        <f t="shared" si="7"/>
        <v>0.375</v>
      </c>
      <c r="H18">
        <f t="shared" si="7"/>
        <v>0.32</v>
      </c>
      <c r="I18">
        <f t="shared" si="7"/>
        <v>0.255</v>
      </c>
      <c r="J18">
        <f t="shared" si="7"/>
        <v>0.17999999999999994</v>
      </c>
      <c r="K18">
        <f t="shared" si="7"/>
        <v>9.4999999999999973E-2</v>
      </c>
      <c r="L18">
        <f t="shared" ref="L18" si="8">(1-L13^2)/2</f>
        <v>0</v>
      </c>
    </row>
    <row r="20" spans="1:12" x14ac:dyDescent="0.3">
      <c r="A20" t="s">
        <v>55</v>
      </c>
      <c r="B20">
        <f>1/(B8^2)</f>
        <v>0.20143301014595311</v>
      </c>
      <c r="C20">
        <f t="shared" ref="C20:K20" si="9">1/(C8^2)</f>
        <v>0.20143301014595311</v>
      </c>
      <c r="D20">
        <f t="shared" si="9"/>
        <v>0.20143301014595311</v>
      </c>
      <c r="E20">
        <f t="shared" si="9"/>
        <v>0.20143301014595311</v>
      </c>
      <c r="F20">
        <f t="shared" si="9"/>
        <v>0.20143301014595311</v>
      </c>
      <c r="G20">
        <f t="shared" si="9"/>
        <v>0.20143301014595311</v>
      </c>
      <c r="H20">
        <f t="shared" si="9"/>
        <v>0.20143301014595311</v>
      </c>
      <c r="I20">
        <f t="shared" si="9"/>
        <v>0.20143301014595311</v>
      </c>
      <c r="J20">
        <f t="shared" si="9"/>
        <v>0.20143301014595311</v>
      </c>
      <c r="K20">
        <f t="shared" si="9"/>
        <v>0.20143301014595311</v>
      </c>
      <c r="L20">
        <f t="shared" ref="L20" si="10">1/(L8^2)</f>
        <v>0.20143301014595311</v>
      </c>
    </row>
    <row r="21" spans="1:12" x14ac:dyDescent="0.3">
      <c r="A21" t="s">
        <v>56</v>
      </c>
      <c r="B21">
        <f>1-(B12/B1)</f>
        <v>1</v>
      </c>
      <c r="C21">
        <f t="shared" ref="C21:K21" si="11">1-(C12/C1)</f>
        <v>0.99325438467778659</v>
      </c>
      <c r="D21">
        <f t="shared" si="11"/>
        <v>0.97268126462616988</v>
      </c>
      <c r="E21">
        <f t="shared" si="11"/>
        <v>0.93725505406979781</v>
      </c>
      <c r="F21">
        <f t="shared" si="11"/>
        <v>0.8852097293073502</v>
      </c>
      <c r="G21">
        <f t="shared" si="11"/>
        <v>0.81395079107881951</v>
      </c>
      <c r="H21">
        <f t="shared" si="11"/>
        <v>0.71992592679231227</v>
      </c>
      <c r="I21">
        <f t="shared" si="11"/>
        <v>0.5984479250234187</v>
      </c>
      <c r="J21">
        <f t="shared" si="11"/>
        <v>0.44346101443945618</v>
      </c>
      <c r="K21">
        <f t="shared" si="11"/>
        <v>0.2472389789651811</v>
      </c>
      <c r="L21">
        <f t="shared" ref="L21" si="12">1-(L12/L1)</f>
        <v>0</v>
      </c>
    </row>
    <row r="22" spans="1:12" x14ac:dyDescent="0.3">
      <c r="A22" t="s">
        <v>57</v>
      </c>
      <c r="B22">
        <f>1-B9</f>
        <v>0.66149999999999998</v>
      </c>
      <c r="C22">
        <f t="shared" ref="C22:K22" si="13">1-C9</f>
        <v>0.66149999999999998</v>
      </c>
      <c r="D22">
        <f t="shared" si="13"/>
        <v>0.66149999999999998</v>
      </c>
      <c r="E22">
        <f t="shared" si="13"/>
        <v>0.66149999999999998</v>
      </c>
      <c r="F22">
        <f t="shared" si="13"/>
        <v>0.66149999999999998</v>
      </c>
      <c r="G22">
        <f t="shared" si="13"/>
        <v>0.66149999999999998</v>
      </c>
      <c r="H22">
        <f t="shared" si="13"/>
        <v>0.66149999999999998</v>
      </c>
      <c r="I22">
        <f t="shared" si="13"/>
        <v>0.66149999999999998</v>
      </c>
      <c r="J22">
        <f t="shared" si="13"/>
        <v>0.66149999999999998</v>
      </c>
      <c r="K22">
        <f t="shared" si="13"/>
        <v>0.66149999999999998</v>
      </c>
      <c r="L22">
        <f t="shared" ref="L22" si="14">1-L9</f>
        <v>0.66149999999999998</v>
      </c>
    </row>
    <row r="23" spans="1:12" x14ac:dyDescent="0.3">
      <c r="A23" t="s">
        <v>58</v>
      </c>
      <c r="B23">
        <f>B16</f>
        <v>0.21027777777777779</v>
      </c>
      <c r="C23">
        <f t="shared" ref="C23:K23" si="15">C16</f>
        <v>0.21027777777777779</v>
      </c>
      <c r="D23">
        <f t="shared" si="15"/>
        <v>0.21027777777777779</v>
      </c>
      <c r="E23">
        <f t="shared" si="15"/>
        <v>0.21027777777777779</v>
      </c>
      <c r="F23">
        <f t="shared" si="15"/>
        <v>0.21027777777777779</v>
      </c>
      <c r="G23">
        <f t="shared" si="15"/>
        <v>0.21027777777777779</v>
      </c>
      <c r="H23">
        <f t="shared" si="15"/>
        <v>0.21027777777777779</v>
      </c>
      <c r="I23">
        <f t="shared" si="15"/>
        <v>0.21027777777777779</v>
      </c>
      <c r="J23">
        <f t="shared" si="15"/>
        <v>0.21027777777777779</v>
      </c>
      <c r="K23">
        <f t="shared" si="15"/>
        <v>0.21027777777777779</v>
      </c>
      <c r="L23">
        <f t="shared" ref="L23" si="16">L16</f>
        <v>0.21027777777777779</v>
      </c>
    </row>
    <row r="25" spans="1:12" x14ac:dyDescent="0.3">
      <c r="A25" t="s">
        <v>59</v>
      </c>
      <c r="B25">
        <f>B17</f>
        <v>0.2706359945872801</v>
      </c>
      <c r="C25">
        <f t="shared" ref="C25:K25" si="17">C17</f>
        <v>0.2706359945872801</v>
      </c>
      <c r="D25">
        <f t="shared" si="17"/>
        <v>0.2706359945872801</v>
      </c>
      <c r="E25">
        <f t="shared" si="17"/>
        <v>0.2706359945872801</v>
      </c>
      <c r="F25">
        <f t="shared" si="17"/>
        <v>0.2706359945872801</v>
      </c>
      <c r="G25">
        <f t="shared" si="17"/>
        <v>0.2706359945872801</v>
      </c>
      <c r="H25">
        <f t="shared" si="17"/>
        <v>0.2706359945872801</v>
      </c>
      <c r="I25">
        <f t="shared" si="17"/>
        <v>0.2706359945872801</v>
      </c>
      <c r="J25">
        <f t="shared" si="17"/>
        <v>0.2706359945872801</v>
      </c>
      <c r="K25">
        <f t="shared" si="17"/>
        <v>0.2706359945872801</v>
      </c>
      <c r="L25">
        <f t="shared" ref="L25" si="18">L17</f>
        <v>0.2706359945872801</v>
      </c>
    </row>
    <row r="26" spans="1:12" x14ac:dyDescent="0.3">
      <c r="A26" t="s">
        <v>60</v>
      </c>
      <c r="B26">
        <f>B18/3</f>
        <v>0.16666666666666666</v>
      </c>
      <c r="C26">
        <f t="shared" ref="C26:K26" si="19">C18/3</f>
        <v>0.16500000000000001</v>
      </c>
      <c r="D26">
        <f t="shared" si="19"/>
        <v>0.16</v>
      </c>
      <c r="E26">
        <f t="shared" si="19"/>
        <v>0.15166666666666667</v>
      </c>
      <c r="F26">
        <f t="shared" si="19"/>
        <v>0.13999999999999999</v>
      </c>
      <c r="G26">
        <f t="shared" si="19"/>
        <v>0.125</v>
      </c>
      <c r="H26">
        <f t="shared" si="19"/>
        <v>0.10666666666666667</v>
      </c>
      <c r="I26">
        <f t="shared" si="19"/>
        <v>8.5000000000000006E-2</v>
      </c>
      <c r="J26">
        <f t="shared" si="19"/>
        <v>5.9999999999999977E-2</v>
      </c>
      <c r="K26">
        <f t="shared" si="19"/>
        <v>3.1666666666666655E-2</v>
      </c>
      <c r="L26">
        <f t="shared" ref="L26" si="20">L18/3</f>
        <v>0</v>
      </c>
    </row>
    <row r="27" spans="1:12" x14ac:dyDescent="0.3">
      <c r="A27" t="s">
        <v>61</v>
      </c>
      <c r="B27">
        <f>B20</f>
        <v>0.20143301014595311</v>
      </c>
      <c r="C27">
        <f t="shared" ref="C27:K27" si="21">C20</f>
        <v>0.20143301014595311</v>
      </c>
      <c r="D27">
        <f t="shared" si="21"/>
        <v>0.20143301014595311</v>
      </c>
      <c r="E27">
        <f t="shared" si="21"/>
        <v>0.20143301014595311</v>
      </c>
      <c r="F27">
        <f t="shared" si="21"/>
        <v>0.20143301014595311</v>
      </c>
      <c r="G27">
        <f t="shared" si="21"/>
        <v>0.20143301014595311</v>
      </c>
      <c r="H27">
        <f t="shared" si="21"/>
        <v>0.20143301014595311</v>
      </c>
      <c r="I27">
        <f t="shared" si="21"/>
        <v>0.20143301014595311</v>
      </c>
      <c r="J27">
        <f t="shared" si="21"/>
        <v>0.20143301014595311</v>
      </c>
      <c r="K27">
        <f t="shared" si="21"/>
        <v>0.20143301014595311</v>
      </c>
      <c r="L27">
        <f t="shared" ref="L27" si="22">L20</f>
        <v>0.20143301014595311</v>
      </c>
    </row>
    <row r="28" spans="1:12" x14ac:dyDescent="0.3">
      <c r="A28" t="s">
        <v>62</v>
      </c>
      <c r="B28">
        <f>1-(B13*(B12/B1))</f>
        <v>1</v>
      </c>
      <c r="C28">
        <f t="shared" ref="C28:K28" si="23">1-(C13*(C12/C1))</f>
        <v>0.99932543846777866</v>
      </c>
      <c r="D28">
        <f t="shared" si="23"/>
        <v>0.99453625292523395</v>
      </c>
      <c r="E28">
        <f t="shared" si="23"/>
        <v>0.98117651622093938</v>
      </c>
      <c r="F28">
        <f t="shared" si="23"/>
        <v>0.95408389172294006</v>
      </c>
      <c r="G28">
        <f t="shared" si="23"/>
        <v>0.90697539553940976</v>
      </c>
      <c r="H28">
        <f t="shared" si="23"/>
        <v>0.8319555560753874</v>
      </c>
      <c r="I28">
        <f t="shared" si="23"/>
        <v>0.71891354751639314</v>
      </c>
      <c r="J28">
        <f t="shared" si="23"/>
        <v>0.55476881155156499</v>
      </c>
      <c r="K28">
        <f t="shared" si="23"/>
        <v>0.322515081068663</v>
      </c>
      <c r="L28">
        <f t="shared" ref="L28" si="24">1-(L13*(L12/L1))</f>
        <v>0</v>
      </c>
    </row>
    <row r="30" spans="1:12" x14ac:dyDescent="0.3">
      <c r="A30" t="s">
        <v>63</v>
      </c>
      <c r="B30">
        <f>2/(B8^2*(B7-1))</f>
        <v>0.1090300460871194</v>
      </c>
      <c r="C30">
        <f t="shared" ref="C30:K30" si="25">2/(C8^2*(C7-1))</f>
        <v>0.1090300460871194</v>
      </c>
      <c r="D30">
        <f t="shared" si="25"/>
        <v>0.1090300460871194</v>
      </c>
      <c r="E30">
        <f t="shared" si="25"/>
        <v>0.1090300460871194</v>
      </c>
      <c r="F30">
        <f t="shared" si="25"/>
        <v>0.1090300460871194</v>
      </c>
      <c r="G30">
        <f t="shared" si="25"/>
        <v>0.1090300460871194</v>
      </c>
      <c r="H30">
        <f t="shared" si="25"/>
        <v>0.1090300460871194</v>
      </c>
      <c r="I30">
        <f t="shared" si="25"/>
        <v>0.1090300460871194</v>
      </c>
      <c r="J30">
        <f t="shared" si="25"/>
        <v>0.1090300460871194</v>
      </c>
      <c r="K30">
        <f t="shared" si="25"/>
        <v>0.1090300460871194</v>
      </c>
      <c r="L30">
        <f t="shared" ref="L30" si="26">2/(L8^2*(L7-1))</f>
        <v>0.1090300460871194</v>
      </c>
    </row>
    <row r="31" spans="1:12" x14ac:dyDescent="0.3">
      <c r="A31" t="s">
        <v>64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3">
      <c r="A32" t="s">
        <v>65</v>
      </c>
      <c r="B32">
        <f>B13</f>
        <v>0</v>
      </c>
      <c r="C32">
        <f t="shared" ref="C32:K32" si="27">C13</f>
        <v>0.1</v>
      </c>
      <c r="D32">
        <f t="shared" si="27"/>
        <v>0.2</v>
      </c>
      <c r="E32">
        <f t="shared" si="27"/>
        <v>0.3</v>
      </c>
      <c r="F32">
        <f t="shared" si="27"/>
        <v>0.4</v>
      </c>
      <c r="G32">
        <f t="shared" si="27"/>
        <v>0.5</v>
      </c>
      <c r="H32">
        <f t="shared" si="27"/>
        <v>0.6</v>
      </c>
      <c r="I32">
        <f t="shared" si="27"/>
        <v>0.7</v>
      </c>
      <c r="J32">
        <f t="shared" si="27"/>
        <v>0.8</v>
      </c>
      <c r="K32">
        <f t="shared" si="27"/>
        <v>0.9</v>
      </c>
      <c r="L32">
        <f t="shared" ref="L32" si="28">L13</f>
        <v>1</v>
      </c>
    </row>
    <row r="33" spans="1:12" x14ac:dyDescent="0.3">
      <c r="A33" t="s">
        <v>66</v>
      </c>
      <c r="B33">
        <f>SQRT(B7^2-1)/B8</f>
        <v>2.058824875584746</v>
      </c>
      <c r="C33">
        <f t="shared" ref="C33:K33" si="29">SQRT(C7^2-1)/C8</f>
        <v>2.058824875584746</v>
      </c>
      <c r="D33">
        <f t="shared" si="29"/>
        <v>2.058824875584746</v>
      </c>
      <c r="E33">
        <f t="shared" si="29"/>
        <v>2.058824875584746</v>
      </c>
      <c r="F33">
        <f t="shared" si="29"/>
        <v>2.058824875584746</v>
      </c>
      <c r="G33">
        <f t="shared" si="29"/>
        <v>2.058824875584746</v>
      </c>
      <c r="H33">
        <f t="shared" si="29"/>
        <v>2.058824875584746</v>
      </c>
      <c r="I33">
        <f t="shared" si="29"/>
        <v>2.058824875584746</v>
      </c>
      <c r="J33">
        <f t="shared" si="29"/>
        <v>2.058824875584746</v>
      </c>
      <c r="K33">
        <f t="shared" si="29"/>
        <v>2.058824875584746</v>
      </c>
      <c r="L33">
        <f t="shared" ref="L33" si="30">SQRT(L7^2-1)/L8</f>
        <v>2.058824875584746</v>
      </c>
    </row>
    <row r="35" spans="1:12" x14ac:dyDescent="0.3">
      <c r="A35" t="s">
        <v>67</v>
      </c>
      <c r="B35">
        <f>1/B8</f>
        <v>0.44881288990619811</v>
      </c>
      <c r="C35">
        <f t="shared" ref="C35:K35" si="31">1/C8</f>
        <v>0.44881288990619811</v>
      </c>
      <c r="D35">
        <f t="shared" si="31"/>
        <v>0.44881288990619811</v>
      </c>
      <c r="E35">
        <f t="shared" si="31"/>
        <v>0.44881288990619811</v>
      </c>
      <c r="F35">
        <f t="shared" si="31"/>
        <v>0.44881288990619811</v>
      </c>
      <c r="G35">
        <f t="shared" si="31"/>
        <v>0.44881288990619811</v>
      </c>
      <c r="H35">
        <f t="shared" si="31"/>
        <v>0.44881288990619811</v>
      </c>
      <c r="I35">
        <f t="shared" si="31"/>
        <v>0.44881288990619811</v>
      </c>
      <c r="J35">
        <f t="shared" si="31"/>
        <v>0.44881288990619811</v>
      </c>
      <c r="K35">
        <f t="shared" si="31"/>
        <v>0.44881288990619811</v>
      </c>
      <c r="L35">
        <f t="shared" ref="L35" si="32">1/L8</f>
        <v>0.44881288990619811</v>
      </c>
    </row>
    <row r="36" spans="1:12" x14ac:dyDescent="0.3">
      <c r="A36" t="s">
        <v>68</v>
      </c>
      <c r="B36">
        <f>1+(B12/B1)*(B7-1)</f>
        <v>1</v>
      </c>
      <c r="C36">
        <f t="shared" ref="C36:K36" si="33">1+(C12/C1)*(C7-1)</f>
        <v>1.0249250486155788</v>
      </c>
      <c r="D36">
        <f t="shared" si="33"/>
        <v>1.1009427272063022</v>
      </c>
      <c r="E36">
        <f t="shared" si="33"/>
        <v>1.2318425752120969</v>
      </c>
      <c r="F36">
        <f t="shared" si="33"/>
        <v>1.4241500502093412</v>
      </c>
      <c r="G36">
        <f t="shared" si="33"/>
        <v>1.6874518269637617</v>
      </c>
      <c r="H36">
        <f t="shared" si="33"/>
        <v>2.0348737005024065</v>
      </c>
      <c r="I36">
        <f t="shared" si="33"/>
        <v>2.4837349170384675</v>
      </c>
      <c r="J36">
        <f t="shared" si="33"/>
        <v>3.0564115516462094</v>
      </c>
      <c r="K36">
        <f t="shared" si="33"/>
        <v>3.781451972723656</v>
      </c>
      <c r="L36">
        <f t="shared" ref="L36" si="34">1+(L12/L1)*(L7-1)</f>
        <v>4.6949999999999976</v>
      </c>
    </row>
    <row r="37" spans="1:12" x14ac:dyDescent="0.3">
      <c r="A37" t="s">
        <v>69</v>
      </c>
      <c r="B37">
        <f>B36^2-1</f>
        <v>0</v>
      </c>
      <c r="C37">
        <f t="shared" ref="C37:K37" si="35">C36^2-1</f>
        <v>5.0471355279646524E-2</v>
      </c>
      <c r="D37">
        <f t="shared" si="35"/>
        <v>0.21207488858845025</v>
      </c>
      <c r="E37">
        <f t="shared" si="35"/>
        <v>0.51743613010517064</v>
      </c>
      <c r="F37">
        <f t="shared" si="35"/>
        <v>1.0282033655112688</v>
      </c>
      <c r="G37">
        <f t="shared" si="35"/>
        <v>1.8474936683233372</v>
      </c>
      <c r="H37">
        <f t="shared" si="35"/>
        <v>3.140710976996357</v>
      </c>
      <c r="I37">
        <f t="shared" si="35"/>
        <v>5.168939138116083</v>
      </c>
      <c r="J37">
        <f t="shared" si="35"/>
        <v>8.3416515730363887</v>
      </c>
      <c r="K37">
        <f t="shared" si="35"/>
        <v>13.299379022015628</v>
      </c>
      <c r="L37">
        <f t="shared" ref="L37" si="36">L36^2-1</f>
        <v>21.043024999999979</v>
      </c>
    </row>
    <row r="38" spans="1:12" x14ac:dyDescent="0.3">
      <c r="A38" t="s">
        <v>70</v>
      </c>
      <c r="B38">
        <f>SQRT(B37)</f>
        <v>0</v>
      </c>
      <c r="C38">
        <f t="shared" ref="C38:K38" si="37">SQRT(C37)</f>
        <v>0.22465830783580323</v>
      </c>
      <c r="D38">
        <f t="shared" si="37"/>
        <v>0.46051589395855846</v>
      </c>
      <c r="E38">
        <f t="shared" si="37"/>
        <v>0.71933033448143324</v>
      </c>
      <c r="F38">
        <f t="shared" si="37"/>
        <v>1.0140036319024053</v>
      </c>
      <c r="G38">
        <f t="shared" si="37"/>
        <v>1.3592253927599121</v>
      </c>
      <c r="H38">
        <f t="shared" si="37"/>
        <v>1.7722051170776922</v>
      </c>
      <c r="I38">
        <f t="shared" si="37"/>
        <v>2.2735301049504675</v>
      </c>
      <c r="J38">
        <f t="shared" si="37"/>
        <v>2.888191747969028</v>
      </c>
      <c r="K38">
        <f t="shared" si="37"/>
        <v>3.6468313673675161</v>
      </c>
      <c r="L38">
        <f t="shared" ref="L38" si="38">SQRT(L37)</f>
        <v>4.5872677052903699</v>
      </c>
    </row>
    <row r="39" spans="1:12" x14ac:dyDescent="0.3">
      <c r="A39" t="s">
        <v>71</v>
      </c>
      <c r="B39">
        <f>B35*B38</f>
        <v>0</v>
      </c>
      <c r="C39">
        <f t="shared" ref="C39:K39" si="39">C35*C38</f>
        <v>0.10082954438122312</v>
      </c>
      <c r="D39">
        <f t="shared" si="39"/>
        <v>0.20668546921527689</v>
      </c>
      <c r="E39">
        <f t="shared" si="39"/>
        <v>0.32284472621580418</v>
      </c>
      <c r="F39">
        <f t="shared" si="39"/>
        <v>0.45509790040949927</v>
      </c>
      <c r="G39">
        <f t="shared" si="39"/>
        <v>0.61003787655846331</v>
      </c>
      <c r="H39">
        <f t="shared" si="39"/>
        <v>0.7953885001021912</v>
      </c>
      <c r="I39">
        <f t="shared" si="39"/>
        <v>1.0203896166915611</v>
      </c>
      <c r="J39">
        <f t="shared" si="39"/>
        <v>1.2962576850092133</v>
      </c>
      <c r="K39">
        <f t="shared" si="39"/>
        <v>1.6367449249887869</v>
      </c>
      <c r="L39">
        <f t="shared" ref="L39" si="40">L35*L38</f>
        <v>2.0588248755847447</v>
      </c>
    </row>
    <row r="41" spans="1:12" x14ac:dyDescent="0.3">
      <c r="A41" t="s">
        <v>72</v>
      </c>
      <c r="B41">
        <f>(B16+B17)*B18</f>
        <v>0.24045688618252894</v>
      </c>
      <c r="C41">
        <f t="shared" ref="C41:L41" si="41">(C16+C17)*C18</f>
        <v>0.23805231732070364</v>
      </c>
      <c r="D41">
        <f t="shared" si="41"/>
        <v>0.23083861073522777</v>
      </c>
      <c r="E41">
        <f t="shared" si="41"/>
        <v>0.21881576642610134</v>
      </c>
      <c r="F41">
        <f t="shared" si="41"/>
        <v>0.20198378439332432</v>
      </c>
      <c r="G41">
        <f t="shared" si="41"/>
        <v>0.18034266463689672</v>
      </c>
      <c r="H41">
        <f t="shared" si="41"/>
        <v>0.15389240715681854</v>
      </c>
      <c r="I41">
        <f t="shared" si="41"/>
        <v>0.12263301195308976</v>
      </c>
      <c r="J41">
        <f t="shared" si="41"/>
        <v>8.6564479025710392E-2</v>
      </c>
      <c r="K41">
        <f t="shared" si="41"/>
        <v>4.5686808374680483E-2</v>
      </c>
      <c r="L41">
        <f t="shared" si="41"/>
        <v>0</v>
      </c>
    </row>
    <row r="42" spans="1:12" x14ac:dyDescent="0.3">
      <c r="A42" t="s">
        <v>73</v>
      </c>
      <c r="B42">
        <f>B20*B21</f>
        <v>0.20143301014595311</v>
      </c>
      <c r="C42">
        <f t="shared" ref="C42:L42" si="42">C20*C21</f>
        <v>0.20007422054631299</v>
      </c>
      <c r="D42">
        <f t="shared" si="42"/>
        <v>0.19593011504622176</v>
      </c>
      <c r="E42">
        <f t="shared" si="42"/>
        <v>0.1887941068157874</v>
      </c>
      <c r="F42">
        <f t="shared" si="42"/>
        <v>0.17831046038486387</v>
      </c>
      <c r="G42">
        <f t="shared" si="42"/>
        <v>0.16395655795768641</v>
      </c>
      <c r="H42">
        <f t="shared" si="42"/>
        <v>0.14501684651589053</v>
      </c>
      <c r="I42">
        <f t="shared" si="42"/>
        <v>0.12054716695306689</v>
      </c>
      <c r="J42">
        <f t="shared" si="42"/>
        <v>8.9327687020917632E-2</v>
      </c>
      <c r="K42">
        <f t="shared" si="42"/>
        <v>4.9802091758368409E-2</v>
      </c>
      <c r="L42">
        <f t="shared" si="42"/>
        <v>0</v>
      </c>
    </row>
    <row r="43" spans="1:12" x14ac:dyDescent="0.3">
      <c r="A43" t="s">
        <v>74</v>
      </c>
      <c r="B43">
        <f>(B23+B25)*B26</f>
        <v>8.0152295394176315E-2</v>
      </c>
      <c r="C43">
        <f t="shared" ref="C43:L43" si="43">(C23+C25)*C26</f>
        <v>7.9350772440234557E-2</v>
      </c>
      <c r="D43">
        <f t="shared" si="43"/>
        <v>7.694620357840927E-2</v>
      </c>
      <c r="E43">
        <f t="shared" si="43"/>
        <v>7.2938588808700452E-2</v>
      </c>
      <c r="F43">
        <f t="shared" si="43"/>
        <v>6.7327928131108092E-2</v>
      </c>
      <c r="G43">
        <f t="shared" si="43"/>
        <v>6.0114221545632236E-2</v>
      </c>
      <c r="H43">
        <f t="shared" si="43"/>
        <v>5.1297469052272844E-2</v>
      </c>
      <c r="I43">
        <f t="shared" si="43"/>
        <v>4.0877670651029922E-2</v>
      </c>
      <c r="J43">
        <f t="shared" si="43"/>
        <v>2.8854826341903464E-2</v>
      </c>
      <c r="K43">
        <f t="shared" si="43"/>
        <v>1.5228936124893495E-2</v>
      </c>
      <c r="L43">
        <f t="shared" si="43"/>
        <v>0</v>
      </c>
    </row>
    <row r="44" spans="1:12" x14ac:dyDescent="0.3">
      <c r="A44" t="s">
        <v>75</v>
      </c>
      <c r="B44">
        <f>B27*B28</f>
        <v>0.20143301014595311</v>
      </c>
      <c r="C44">
        <f t="shared" ref="C44:L44" si="44">C27*C28</f>
        <v>0.2012971311859891</v>
      </c>
      <c r="D44">
        <f t="shared" si="44"/>
        <v>0.20033243112600685</v>
      </c>
      <c r="E44">
        <f t="shared" si="44"/>
        <v>0.19764133914690341</v>
      </c>
      <c r="F44">
        <f t="shared" si="44"/>
        <v>0.19218399024151742</v>
      </c>
      <c r="G44">
        <f t="shared" si="44"/>
        <v>0.18269478405181977</v>
      </c>
      <c r="H44">
        <f t="shared" si="44"/>
        <v>0.16758331196791557</v>
      </c>
      <c r="I44">
        <f t="shared" si="44"/>
        <v>0.14481291991093276</v>
      </c>
      <c r="J44">
        <f t="shared" si="44"/>
        <v>0.11174875164592474</v>
      </c>
      <c r="K44">
        <f t="shared" si="44"/>
        <v>6.4965183597126885E-2</v>
      </c>
      <c r="L44">
        <f t="shared" si="44"/>
        <v>0</v>
      </c>
    </row>
    <row r="45" spans="1:12" x14ac:dyDescent="0.3">
      <c r="A45" t="s">
        <v>76</v>
      </c>
      <c r="B45">
        <f>B31-B32-B33+B39</f>
        <v>-1.058824875584746</v>
      </c>
      <c r="C45">
        <f t="shared" ref="C45:L45" si="45">C31-C32-C33+C39</f>
        <v>-1.0579953312035231</v>
      </c>
      <c r="D45">
        <f t="shared" si="45"/>
        <v>-1.0521394063694691</v>
      </c>
      <c r="E45">
        <f t="shared" si="45"/>
        <v>-1.035980149368942</v>
      </c>
      <c r="F45">
        <f t="shared" si="45"/>
        <v>-1.0037269751752467</v>
      </c>
      <c r="G45">
        <f t="shared" si="45"/>
        <v>-0.94878699902628272</v>
      </c>
      <c r="H45">
        <f t="shared" si="45"/>
        <v>-0.86343637548255492</v>
      </c>
      <c r="I45">
        <f t="shared" si="45"/>
        <v>-0.73843525889318484</v>
      </c>
      <c r="J45">
        <f t="shared" si="45"/>
        <v>-0.56256719057553273</v>
      </c>
      <c r="K45">
        <f t="shared" si="45"/>
        <v>-0.32207995059595906</v>
      </c>
      <c r="L45">
        <f t="shared" si="45"/>
        <v>0</v>
      </c>
    </row>
    <row r="46" spans="1:12" x14ac:dyDescent="0.3">
      <c r="A46" t="s">
        <v>78</v>
      </c>
      <c r="B46">
        <f>B45*B30</f>
        <v>-0.11544372498319333</v>
      </c>
      <c r="C46">
        <f t="shared" ref="C46:L46" si="46">C45*C30</f>
        <v>-0.11535327972107727</v>
      </c>
      <c r="D46">
        <f t="shared" si="46"/>
        <v>-0.11471480796653767</v>
      </c>
      <c r="E46">
        <f t="shared" si="46"/>
        <v>-0.11295296343103658</v>
      </c>
      <c r="F46">
        <f t="shared" si="46"/>
        <v>-0.1094363983622421</v>
      </c>
      <c r="G46">
        <f t="shared" si="46"/>
        <v>-0.10344629023069532</v>
      </c>
      <c r="H46">
        <f t="shared" si="46"/>
        <v>-9.4140507812158297E-2</v>
      </c>
      <c r="I46">
        <f t="shared" si="46"/>
        <v>-8.0511630309477888E-2</v>
      </c>
      <c r="J46">
        <f t="shared" si="46"/>
        <v>-6.1336726715551619E-2</v>
      </c>
      <c r="K46">
        <f t="shared" si="46"/>
        <v>-3.5116391857214553E-2</v>
      </c>
      <c r="L46">
        <f t="shared" si="46"/>
        <v>0</v>
      </c>
    </row>
    <row r="48" spans="1:12" x14ac:dyDescent="0.3">
      <c r="A48" t="s">
        <v>79</v>
      </c>
      <c r="B48">
        <f>B41-B42</f>
        <v>3.9023876036575839E-2</v>
      </c>
      <c r="C48">
        <f t="shared" ref="C48:L48" si="47">C41-C42</f>
        <v>3.7978096774390652E-2</v>
      </c>
      <c r="D48">
        <f t="shared" si="47"/>
        <v>3.4908495689006003E-2</v>
      </c>
      <c r="E48">
        <f t="shared" si="47"/>
        <v>3.0021659610313944E-2</v>
      </c>
      <c r="F48">
        <f t="shared" si="47"/>
        <v>2.367332400846045E-2</v>
      </c>
      <c r="G48">
        <f t="shared" si="47"/>
        <v>1.638610667921031E-2</v>
      </c>
      <c r="H48">
        <f t="shared" si="47"/>
        <v>8.8755606409280097E-3</v>
      </c>
      <c r="I48">
        <f t="shared" si="47"/>
        <v>2.0858450000228734E-3</v>
      </c>
      <c r="J48">
        <f t="shared" si="47"/>
        <v>-2.7632079952072397E-3</v>
      </c>
      <c r="K48">
        <f t="shared" si="47"/>
        <v>-4.115283383687926E-3</v>
      </c>
      <c r="L48">
        <f t="shared" si="47"/>
        <v>0</v>
      </c>
    </row>
    <row r="49" spans="1:12" x14ac:dyDescent="0.3">
      <c r="A49" t="s">
        <v>80</v>
      </c>
      <c r="B49">
        <f>B43-B44-B46</f>
        <v>-5.8369897685834615E-3</v>
      </c>
      <c r="C49">
        <f t="shared" ref="C49:L49" si="48">C43-C44-C46</f>
        <v>-6.5930790246772758E-3</v>
      </c>
      <c r="D49">
        <f t="shared" si="48"/>
        <v>-8.6714195810599082E-3</v>
      </c>
      <c r="E49">
        <f t="shared" si="48"/>
        <v>-1.1749786907166368E-2</v>
      </c>
      <c r="F49">
        <f t="shared" si="48"/>
        <v>-1.5419663748167223E-2</v>
      </c>
      <c r="G49">
        <f t="shared" si="48"/>
        <v>-1.913427227549222E-2</v>
      </c>
      <c r="H49">
        <f t="shared" si="48"/>
        <v>-2.2145335103484431E-2</v>
      </c>
      <c r="I49">
        <f t="shared" si="48"/>
        <v>-2.342361895042494E-2</v>
      </c>
      <c r="J49">
        <f t="shared" si="48"/>
        <v>-2.1557198588469655E-2</v>
      </c>
      <c r="K49">
        <f t="shared" si="48"/>
        <v>-1.4619855615018836E-2</v>
      </c>
      <c r="L49">
        <f t="shared" si="48"/>
        <v>0</v>
      </c>
    </row>
    <row r="50" spans="1:12" x14ac:dyDescent="0.3">
      <c r="A50" t="s">
        <v>81</v>
      </c>
      <c r="B50">
        <f>B48-B22*B49</f>
        <v>4.28850447684938E-2</v>
      </c>
      <c r="C50">
        <f t="shared" ref="C50:L50" si="49">C48-C22*C49</f>
        <v>4.233941854921467E-2</v>
      </c>
      <c r="D50">
        <f t="shared" si="49"/>
        <v>4.0644639741877132E-2</v>
      </c>
      <c r="E50">
        <f t="shared" si="49"/>
        <v>3.7794143649404498E-2</v>
      </c>
      <c r="F50">
        <f t="shared" si="49"/>
        <v>3.3873431577873064E-2</v>
      </c>
      <c r="G50">
        <f t="shared" si="49"/>
        <v>2.9043427789448413E-2</v>
      </c>
      <c r="H50">
        <f t="shared" si="49"/>
        <v>2.352469981188296E-2</v>
      </c>
      <c r="I50">
        <f t="shared" si="49"/>
        <v>1.7580568935728971E-2</v>
      </c>
      <c r="J50">
        <f t="shared" si="49"/>
        <v>1.1496878871065437E-2</v>
      </c>
      <c r="K50">
        <f t="shared" si="49"/>
        <v>5.5557511056470339E-3</v>
      </c>
      <c r="L50">
        <f t="shared" si="49"/>
        <v>0</v>
      </c>
    </row>
    <row r="52" spans="1:12" x14ac:dyDescent="0.3">
      <c r="A52" t="s">
        <v>77</v>
      </c>
      <c r="B52">
        <f>B50*B15</f>
        <v>2.1713946718224711E-4</v>
      </c>
      <c r="C52">
        <f t="shared" ref="C52:L52" si="50">C50*C15</f>
        <v>2.1437680278083379E-4</v>
      </c>
      <c r="D52">
        <f t="shared" si="50"/>
        <v>2.0579564426266903E-4</v>
      </c>
      <c r="E52">
        <f t="shared" si="50"/>
        <v>1.9136275265521264E-4</v>
      </c>
      <c r="F52">
        <f t="shared" si="50"/>
        <v>1.7151104596391427E-4</v>
      </c>
      <c r="G52">
        <f t="shared" si="50"/>
        <v>1.4705533057948563E-4</v>
      </c>
      <c r="H52">
        <f t="shared" si="50"/>
        <v>1.191124041107998E-4</v>
      </c>
      <c r="I52">
        <f t="shared" si="50"/>
        <v>8.9015538915083404E-5</v>
      </c>
      <c r="J52">
        <f t="shared" si="50"/>
        <v>5.8212044916787023E-5</v>
      </c>
      <c r="K52">
        <f t="shared" si="50"/>
        <v>2.8130385345048273E-5</v>
      </c>
      <c r="L52">
        <f t="shared" si="50"/>
        <v>0</v>
      </c>
    </row>
    <row r="53" spans="1:12" x14ac:dyDescent="0.3">
      <c r="A53" t="s">
        <v>77</v>
      </c>
      <c r="B53">
        <f>B15*(B41-B42-B22*(B43-B44-B30*B45))</f>
        <v>2.1713946718224711E-4</v>
      </c>
      <c r="C53">
        <f t="shared" ref="C53:L53" si="51">C15*(C41-C42-C22*(C43-C44-C30*C45))</f>
        <v>2.1437680278083379E-4</v>
      </c>
      <c r="D53">
        <f t="shared" si="51"/>
        <v>2.0579564426266903E-4</v>
      </c>
      <c r="E53">
        <f t="shared" si="51"/>
        <v>1.9136275265521264E-4</v>
      </c>
      <c r="F53">
        <f t="shared" si="51"/>
        <v>1.7151104596391427E-4</v>
      </c>
      <c r="G53">
        <f t="shared" si="51"/>
        <v>1.4705533057948563E-4</v>
      </c>
      <c r="H53">
        <f t="shared" si="51"/>
        <v>1.191124041107998E-4</v>
      </c>
      <c r="I53">
        <f t="shared" si="51"/>
        <v>8.9015538915083404E-5</v>
      </c>
      <c r="J53">
        <f t="shared" si="51"/>
        <v>5.8212044916787023E-5</v>
      </c>
      <c r="K53">
        <f t="shared" si="51"/>
        <v>2.8130385345048273E-5</v>
      </c>
      <c r="L53">
        <f t="shared" si="51"/>
        <v>0</v>
      </c>
    </row>
    <row r="55" spans="1:12" x14ac:dyDescent="0.3">
      <c r="A55" t="s">
        <v>82</v>
      </c>
      <c r="B55">
        <v>1.2424120629507771E-4</v>
      </c>
      <c r="C55">
        <v>1.2424120629507771E-4</v>
      </c>
      <c r="D55">
        <v>1.2424120629507771E-4</v>
      </c>
      <c r="E55">
        <v>1.2424120629507771E-4</v>
      </c>
      <c r="F55">
        <v>1.2424120629507771E-4</v>
      </c>
      <c r="G55">
        <v>1.2424120629507771E-4</v>
      </c>
      <c r="H55">
        <v>1.2424120629507771E-4</v>
      </c>
      <c r="I55">
        <v>1.2424120629507771E-4</v>
      </c>
      <c r="J55">
        <v>1.2424120629507771E-4</v>
      </c>
      <c r="K55">
        <v>1.2424120629507771E-4</v>
      </c>
      <c r="L55">
        <v>1.2424120629507771E-4</v>
      </c>
    </row>
    <row r="57" spans="1:12" x14ac:dyDescent="0.3">
      <c r="A57" t="s">
        <v>38</v>
      </c>
      <c r="B57">
        <f>ABS(B52)/B55</f>
        <v>1.7477250395213679</v>
      </c>
      <c r="C57">
        <f t="shared" ref="C57:L57" si="52">ABS(C52)/C55</f>
        <v>1.7254887422107004</v>
      </c>
      <c r="D57">
        <f t="shared" si="52"/>
        <v>1.656420203888687</v>
      </c>
      <c r="E57">
        <f t="shared" si="52"/>
        <v>1.5402518887390602</v>
      </c>
      <c r="F57">
        <f t="shared" si="52"/>
        <v>1.3804682929153862</v>
      </c>
      <c r="G57">
        <f t="shared" si="52"/>
        <v>1.1836276784871478</v>
      </c>
      <c r="H57">
        <f t="shared" si="52"/>
        <v>0.95871899237603342</v>
      </c>
      <c r="I57">
        <f t="shared" si="52"/>
        <v>0.71647355631486731</v>
      </c>
      <c r="J57">
        <f t="shared" si="52"/>
        <v>0.46854056438031638</v>
      </c>
      <c r="K57">
        <f t="shared" si="52"/>
        <v>0.22641751624849418</v>
      </c>
      <c r="L57">
        <f t="shared" si="52"/>
        <v>0</v>
      </c>
    </row>
    <row r="59" spans="1:12" x14ac:dyDescent="0.3">
      <c r="A59" t="s">
        <v>83</v>
      </c>
      <c r="B59">
        <f>(B57*10*B1)/B2</f>
        <v>2.6215875592820521</v>
      </c>
      <c r="C59">
        <f t="shared" ref="C59:L59" si="53">(C57*10*C1)/C2</f>
        <v>2.5882331133160505</v>
      </c>
      <c r="D59">
        <f t="shared" si="53"/>
        <v>2.4846303058330301</v>
      </c>
      <c r="E59">
        <f t="shared" si="53"/>
        <v>2.3103778331085905</v>
      </c>
      <c r="F59">
        <f t="shared" si="53"/>
        <v>2.0707024393730791</v>
      </c>
      <c r="G59">
        <f t="shared" si="53"/>
        <v>1.7754415177307219</v>
      </c>
      <c r="H59">
        <f t="shared" si="53"/>
        <v>1.4380784885640501</v>
      </c>
      <c r="I59">
        <f t="shared" si="53"/>
        <v>1.0747103344723008</v>
      </c>
      <c r="J59">
        <f t="shared" si="53"/>
        <v>0.70281084657047466</v>
      </c>
      <c r="K59">
        <f t="shared" si="53"/>
        <v>0.33962627437274129</v>
      </c>
      <c r="L59">
        <f t="shared" si="5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Лист1</vt:lpstr>
      <vt:lpstr>basic_param</vt:lpstr>
      <vt:lpstr>Sheet1</vt:lpstr>
      <vt:lpstr>Input_variation</vt:lpstr>
      <vt:lpstr>Basic_Input_Veriation</vt:lpstr>
      <vt:lpstr>Sheet2</vt:lpstr>
      <vt:lpstr>delta_Ha_Verification</vt:lpstr>
      <vt:lpstr>delta_sub_Ha_calcualtion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2022-07-21T08:25:45Z</dcterms:modified>
</cp:coreProperties>
</file>