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basic_param" sheetId="2" r:id="rId2"/>
    <sheet name="Sheet1" sheetId="3" r:id="rId3"/>
    <sheet name="Input_variation" sheetId="4" r:id="rId4"/>
    <sheet name="Basic_Input_Veriation" sheetId="5" r:id="rId5"/>
    <sheet name="Sheet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" i="6"/>
  <c r="Y3" i="4" l="1"/>
  <c r="Y4" i="4"/>
  <c r="Y5" i="4"/>
  <c r="Y6" i="4"/>
  <c r="Y7" i="4"/>
  <c r="Y8" i="4"/>
  <c r="Y9" i="4"/>
  <c r="Y10" i="4"/>
  <c r="Y11" i="4"/>
  <c r="X3" i="4"/>
  <c r="X4" i="4"/>
  <c r="X5" i="4"/>
  <c r="X6" i="4"/>
  <c r="X7" i="4"/>
  <c r="X8" i="4"/>
  <c r="X9" i="4"/>
  <c r="X10" i="4"/>
  <c r="X11" i="4"/>
  <c r="W3" i="4"/>
  <c r="W4" i="4"/>
  <c r="W5" i="4"/>
  <c r="W6" i="4"/>
  <c r="W7" i="4"/>
  <c r="W8" i="4"/>
  <c r="W9" i="4"/>
  <c r="W10" i="4"/>
  <c r="W11" i="4"/>
  <c r="V3" i="4"/>
  <c r="V4" i="4"/>
  <c r="V5" i="4"/>
  <c r="V6" i="4"/>
  <c r="V7" i="4"/>
  <c r="V8" i="4"/>
  <c r="V9" i="4"/>
  <c r="V10" i="4"/>
  <c r="V11" i="4"/>
  <c r="U3" i="4"/>
  <c r="U4" i="4"/>
  <c r="U5" i="4"/>
  <c r="U6" i="4"/>
  <c r="U7" i="4"/>
  <c r="U8" i="4"/>
  <c r="U9" i="4"/>
  <c r="U10" i="4"/>
  <c r="U11" i="4"/>
  <c r="T3" i="4"/>
  <c r="T4" i="4"/>
  <c r="T5" i="4"/>
  <c r="T6" i="4"/>
  <c r="T7" i="4"/>
  <c r="T8" i="4"/>
  <c r="T9" i="4"/>
  <c r="T10" i="4"/>
  <c r="T11" i="4"/>
  <c r="U2" i="4"/>
  <c r="V2" i="4"/>
  <c r="W2" i="4"/>
  <c r="X2" i="4"/>
  <c r="Y2" i="4"/>
  <c r="T2" i="4"/>
  <c r="L3" i="4"/>
  <c r="L4" i="4"/>
  <c r="L5" i="4"/>
  <c r="L6" i="4"/>
  <c r="L7" i="4"/>
  <c r="L8" i="4"/>
  <c r="L9" i="4"/>
  <c r="L10" i="4"/>
  <c r="L11" i="4"/>
  <c r="L2" i="4"/>
  <c r="J3" i="4"/>
  <c r="J4" i="4"/>
  <c r="J5" i="4"/>
  <c r="J6" i="4"/>
  <c r="J7" i="4"/>
  <c r="J8" i="4"/>
  <c r="J9" i="4"/>
  <c r="J10" i="4"/>
  <c r="J11" i="4"/>
  <c r="J2" i="4"/>
  <c r="I3" i="4"/>
  <c r="I4" i="4"/>
  <c r="I5" i="4"/>
  <c r="I6" i="4"/>
  <c r="I7" i="4"/>
  <c r="I8" i="4"/>
  <c r="I9" i="4"/>
  <c r="I10" i="4"/>
  <c r="I11" i="4"/>
  <c r="I2" i="4"/>
  <c r="H2" i="4"/>
  <c r="G2" i="4"/>
  <c r="G3" i="4"/>
  <c r="G6" i="4"/>
  <c r="G7" i="4"/>
  <c r="G10" i="4"/>
  <c r="G11" i="4"/>
  <c r="D2" i="4"/>
  <c r="D3" i="4"/>
  <c r="H3" i="4" s="1"/>
  <c r="D6" i="4"/>
  <c r="D7" i="4"/>
  <c r="D10" i="4"/>
  <c r="H10" i="4" s="1"/>
  <c r="D11" i="4"/>
  <c r="H11" i="4" s="1"/>
  <c r="B2" i="4"/>
  <c r="F2" i="4" s="1"/>
  <c r="B3" i="4"/>
  <c r="F3" i="4" s="1"/>
  <c r="B4" i="4"/>
  <c r="G4" i="4" s="1"/>
  <c r="B5" i="4"/>
  <c r="G5" i="4" s="1"/>
  <c r="B6" i="4"/>
  <c r="F6" i="4" s="1"/>
  <c r="B7" i="4"/>
  <c r="F7" i="4" s="1"/>
  <c r="B8" i="4"/>
  <c r="G8" i="4" s="1"/>
  <c r="B9" i="4"/>
  <c r="F9" i="4" s="1"/>
  <c r="B10" i="4"/>
  <c r="F10" i="4" s="1"/>
  <c r="B11" i="4"/>
  <c r="F11" i="4" s="1"/>
  <c r="H7" i="4" l="1"/>
  <c r="H6" i="4"/>
  <c r="F5" i="4"/>
  <c r="F8" i="4"/>
  <c r="F4" i="4"/>
  <c r="D9" i="4"/>
  <c r="D5" i="4"/>
  <c r="H5" i="4" s="1"/>
  <c r="G9" i="4"/>
  <c r="D8" i="4"/>
  <c r="D4" i="4"/>
  <c r="H4" i="4" s="1"/>
  <c r="B11" i="3"/>
  <c r="B6" i="3"/>
  <c r="B4" i="3"/>
  <c r="H9" i="4" l="1"/>
  <c r="H8" i="4"/>
</calcChain>
</file>

<file path=xl/sharedStrings.xml><?xml version="1.0" encoding="utf-8"?>
<sst xmlns="http://schemas.openxmlformats.org/spreadsheetml/2006/main" count="49" uniqueCount="38">
  <si>
    <t>parameters</t>
  </si>
  <si>
    <t>unit</t>
  </si>
  <si>
    <t>values</t>
  </si>
  <si>
    <t>Arch Span</t>
  </si>
  <si>
    <t>feet</t>
  </si>
  <si>
    <t>Arch Rise</t>
  </si>
  <si>
    <t>Deadload At Crown Wc</t>
  </si>
  <si>
    <t>deadload At Springing,Ws</t>
  </si>
  <si>
    <t>depth at crown dc</t>
  </si>
  <si>
    <t>depth at springing ds</t>
  </si>
  <si>
    <t>inch</t>
  </si>
  <si>
    <t>E</t>
  </si>
  <si>
    <t>psi</t>
  </si>
  <si>
    <t>Ic</t>
  </si>
  <si>
    <t>Is</t>
  </si>
  <si>
    <t>inch^4</t>
  </si>
  <si>
    <t>cos_phi_s</t>
  </si>
  <si>
    <t>m</t>
  </si>
  <si>
    <t>m_req</t>
  </si>
  <si>
    <t>Is_req</t>
  </si>
  <si>
    <t>Is in Paper</t>
  </si>
  <si>
    <t>wc_paper</t>
  </si>
  <si>
    <t>Ws_paper</t>
  </si>
  <si>
    <t>req_g</t>
  </si>
  <si>
    <t>req_Ws</t>
  </si>
  <si>
    <t>N</t>
  </si>
  <si>
    <t>g</t>
  </si>
  <si>
    <t>r</t>
  </si>
  <si>
    <t>k</t>
  </si>
  <si>
    <t>l1</t>
  </si>
  <si>
    <t>g-1</t>
  </si>
  <si>
    <t>sqrt(g^2-1)</t>
  </si>
  <si>
    <t>tan_phi_s</t>
  </si>
  <si>
    <t>sqrt(1+(tan_phi_s)^2)</t>
  </si>
  <si>
    <t>wc</t>
  </si>
  <si>
    <t>ws</t>
  </si>
  <si>
    <t>Ws</t>
  </si>
  <si>
    <t>pound/inch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</si>
</sst>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75" zoomScaleNormal="175" workbookViewId="0">
      <selection activeCell="D9" sqref="D9"/>
    </sheetView>
  </sheetViews>
  <sheetFormatPr defaultRowHeight="14.4" x14ac:dyDescent="0.3"/>
  <cols>
    <col min="1" max="1" width="25.44140625" customWidth="1"/>
    <col min="2" max="2" width="20.6640625" customWidth="1"/>
    <col min="3" max="3" width="16.109375" customWidth="1"/>
  </cols>
  <sheetData>
    <row r="1" spans="1:5" x14ac:dyDescent="0.3">
      <c r="A1" s="6" t="s">
        <v>0</v>
      </c>
      <c r="B1" s="6" t="s">
        <v>1</v>
      </c>
      <c r="C1" s="6" t="s">
        <v>2</v>
      </c>
    </row>
    <row r="2" spans="1:5" x14ac:dyDescent="0.3">
      <c r="A2" s="6" t="s">
        <v>3</v>
      </c>
      <c r="B2" s="6" t="s">
        <v>4</v>
      </c>
      <c r="C2" s="6">
        <v>1574.4</v>
      </c>
    </row>
    <row r="3" spans="1:5" x14ac:dyDescent="0.3">
      <c r="A3" s="6" t="s">
        <v>5</v>
      </c>
      <c r="B3" s="6" t="s">
        <v>4</v>
      </c>
      <c r="C3" s="6">
        <v>236.16</v>
      </c>
    </row>
    <row r="4" spans="1:5" x14ac:dyDescent="0.3">
      <c r="A4" s="6" t="s">
        <v>6</v>
      </c>
      <c r="B4" s="6" t="s">
        <v>37</v>
      </c>
      <c r="C4" s="6">
        <v>42.08</v>
      </c>
    </row>
    <row r="5" spans="1:5" x14ac:dyDescent="0.3">
      <c r="A5" s="6" t="s">
        <v>7</v>
      </c>
      <c r="B5" s="6" t="s">
        <v>37</v>
      </c>
      <c r="C5" s="6">
        <v>209.42</v>
      </c>
    </row>
    <row r="6" spans="1:5" x14ac:dyDescent="0.3">
      <c r="A6" s="6" t="s">
        <v>8</v>
      </c>
      <c r="B6" s="6" t="s">
        <v>10</v>
      </c>
      <c r="C6" s="6">
        <v>21.6</v>
      </c>
      <c r="E6" s="5"/>
    </row>
    <row r="7" spans="1:5" x14ac:dyDescent="0.3">
      <c r="A7" s="6" t="s">
        <v>9</v>
      </c>
      <c r="B7" s="6" t="s">
        <v>10</v>
      </c>
      <c r="C7" s="6">
        <v>35.43</v>
      </c>
      <c r="E7" s="5"/>
    </row>
    <row r="8" spans="1:5" x14ac:dyDescent="0.3">
      <c r="A8" s="6" t="s">
        <v>11</v>
      </c>
      <c r="B8" s="6" t="s">
        <v>12</v>
      </c>
      <c r="C8" s="6">
        <v>2000000</v>
      </c>
    </row>
    <row r="9" spans="1:5" x14ac:dyDescent="0.3">
      <c r="A9" s="6" t="s">
        <v>13</v>
      </c>
      <c r="B9" s="6" t="s">
        <v>15</v>
      </c>
      <c r="C9" s="6">
        <v>33222.54</v>
      </c>
    </row>
    <row r="10" spans="1:5" x14ac:dyDescent="0.3">
      <c r="A10" s="6" t="s">
        <v>14</v>
      </c>
      <c r="B10" s="6" t="s">
        <v>15</v>
      </c>
      <c r="C10" s="6">
        <v>145903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75" zoomScaleNormal="175" workbookViewId="0">
      <selection activeCell="D7" sqref="D7"/>
    </sheetView>
  </sheetViews>
  <sheetFormatPr defaultRowHeight="14.4" x14ac:dyDescent="0.3"/>
  <cols>
    <col min="1" max="1" width="12.88671875" customWidth="1"/>
  </cols>
  <sheetData>
    <row r="1" spans="1:3" x14ac:dyDescent="0.3">
      <c r="A1" t="s">
        <v>16</v>
      </c>
      <c r="B1">
        <v>0.84509999999999996</v>
      </c>
      <c r="C1">
        <v>0.76939999999999997</v>
      </c>
    </row>
    <row r="2" spans="1:3" x14ac:dyDescent="0.3">
      <c r="A2" t="s">
        <v>13</v>
      </c>
      <c r="B2">
        <v>6399</v>
      </c>
    </row>
    <row r="3" spans="1:3" x14ac:dyDescent="0.3">
      <c r="A3" t="s">
        <v>14</v>
      </c>
      <c r="B3">
        <v>24560</v>
      </c>
    </row>
    <row r="4" spans="1:3" x14ac:dyDescent="0.3">
      <c r="A4" t="s">
        <v>17</v>
      </c>
      <c r="B4">
        <f>B2/(B3*B1)</f>
        <v>0.30830150586423288</v>
      </c>
    </row>
    <row r="5" spans="1:3" x14ac:dyDescent="0.3">
      <c r="A5" t="s">
        <v>18</v>
      </c>
      <c r="B5">
        <v>0.4</v>
      </c>
    </row>
    <row r="6" spans="1:3" x14ac:dyDescent="0.3">
      <c r="A6" t="s">
        <v>19</v>
      </c>
      <c r="B6">
        <f>B2/(B5*B1)</f>
        <v>18929.712460063896</v>
      </c>
    </row>
    <row r="7" spans="1:3" x14ac:dyDescent="0.3">
      <c r="A7" t="s">
        <v>20</v>
      </c>
      <c r="B7" s="1">
        <v>24550</v>
      </c>
    </row>
    <row r="8" spans="1:3" x14ac:dyDescent="0.3">
      <c r="A8" t="s">
        <v>21</v>
      </c>
      <c r="B8">
        <v>505</v>
      </c>
    </row>
    <row r="9" spans="1:3" x14ac:dyDescent="0.3">
      <c r="A9" t="s">
        <v>22</v>
      </c>
      <c r="B9">
        <v>2373.5</v>
      </c>
    </row>
    <row r="10" spans="1:3" x14ac:dyDescent="0.3">
      <c r="A10" t="s">
        <v>23</v>
      </c>
      <c r="B10">
        <v>1.347</v>
      </c>
    </row>
    <row r="11" spans="1:3" x14ac:dyDescent="0.3">
      <c r="A11" t="s">
        <v>24</v>
      </c>
      <c r="B11">
        <f>B10*B8</f>
        <v>680.23500000000001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zoomScale="145" zoomScaleNormal="145" workbookViewId="0">
      <selection activeCell="E17" sqref="E17"/>
    </sheetView>
  </sheetViews>
  <sheetFormatPr defaultRowHeight="14.4" x14ac:dyDescent="0.3"/>
  <cols>
    <col min="7" max="8" width="12.109375" customWidth="1"/>
    <col min="9" max="9" width="19.33203125" customWidth="1"/>
  </cols>
  <sheetData>
    <row r="1" spans="1:25" x14ac:dyDescent="0.3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t="s">
        <v>16</v>
      </c>
      <c r="K1" s="1" t="s">
        <v>34</v>
      </c>
      <c r="L1" s="1" t="s">
        <v>35</v>
      </c>
      <c r="M1" s="1" t="s">
        <v>13</v>
      </c>
      <c r="N1" s="7" t="s">
        <v>17</v>
      </c>
      <c r="O1" s="7"/>
      <c r="P1" s="7"/>
      <c r="Q1" s="7"/>
      <c r="R1" s="7"/>
      <c r="S1" s="7"/>
      <c r="T1" s="7" t="s">
        <v>14</v>
      </c>
      <c r="U1" s="7"/>
      <c r="V1" s="7"/>
      <c r="W1" s="7"/>
      <c r="X1" s="7"/>
      <c r="Y1" s="7"/>
    </row>
    <row r="2" spans="1:25" x14ac:dyDescent="0.3">
      <c r="A2" s="1">
        <v>0.24</v>
      </c>
      <c r="B2" s="1">
        <f t="shared" ref="B2:B11" si="0">0.5*(1/A2-2)^2-1</f>
        <v>1.3472222222222228</v>
      </c>
      <c r="C2" s="1">
        <v>15</v>
      </c>
      <c r="D2" s="1">
        <f t="shared" ref="D2:D11" si="1">ACOSH(B2)</f>
        <v>0.81093021621632932</v>
      </c>
      <c r="E2" s="1">
        <v>50</v>
      </c>
      <c r="F2" s="1">
        <f t="shared" ref="F2:F11" si="2">B2-1</f>
        <v>0.34722222222222276</v>
      </c>
      <c r="G2" s="1">
        <f t="shared" ref="G2:G11" si="3">SQRT(B2^2-1)</f>
        <v>0.90277777777777868</v>
      </c>
      <c r="H2" s="1">
        <f>(C2*D2*G2)/(E2*F2)</f>
        <v>0.63252556864873655</v>
      </c>
      <c r="I2" s="1">
        <f>SQRT(1+H2^2)</f>
        <v>1.1832533942458849</v>
      </c>
      <c r="J2">
        <f>1/I2</f>
        <v>0.84512751441319411</v>
      </c>
      <c r="K2" s="1">
        <v>505</v>
      </c>
      <c r="L2">
        <f>K2*B2</f>
        <v>680.34722222222251</v>
      </c>
      <c r="M2" s="1">
        <v>6399</v>
      </c>
      <c r="N2" s="1">
        <v>0.15</v>
      </c>
      <c r="O2" s="1">
        <v>0.2</v>
      </c>
      <c r="P2" s="1">
        <v>0.25</v>
      </c>
      <c r="Q2" s="1">
        <v>0.3</v>
      </c>
      <c r="R2" s="1">
        <v>0.4</v>
      </c>
      <c r="S2" s="1">
        <v>0.5</v>
      </c>
      <c r="T2">
        <f>$M2/($J2*N2)</f>
        <v>50477.589798529458</v>
      </c>
      <c r="U2">
        <f t="shared" ref="U2:Y11" si="4">$M2/($J2*O2)</f>
        <v>37858.192348897086</v>
      </c>
      <c r="V2">
        <f t="shared" si="4"/>
        <v>30286.553879117673</v>
      </c>
      <c r="W2">
        <f t="shared" si="4"/>
        <v>25238.794899264729</v>
      </c>
      <c r="X2">
        <f t="shared" si="4"/>
        <v>18929.096174448543</v>
      </c>
      <c r="Y2">
        <f t="shared" si="4"/>
        <v>15143.276939558837</v>
      </c>
    </row>
    <row r="3" spans="1:25" x14ac:dyDescent="0.3">
      <c r="A3" s="1">
        <v>0.23</v>
      </c>
      <c r="B3" s="1">
        <f t="shared" si="0"/>
        <v>1.7561436672967861</v>
      </c>
      <c r="C3" s="1">
        <v>15</v>
      </c>
      <c r="D3" s="1">
        <f t="shared" si="1"/>
        <v>1.1630771561490063</v>
      </c>
      <c r="E3" s="1">
        <v>50</v>
      </c>
      <c r="F3" s="1">
        <f t="shared" si="2"/>
        <v>0.75614366729678606</v>
      </c>
      <c r="G3" s="1">
        <f t="shared" si="3"/>
        <v>1.4436206496814199</v>
      </c>
      <c r="H3" s="1">
        <f t="shared" ref="H3:H11" si="5">(C3*D3*G3)/(E3*F3)</f>
        <v>0.6661599927664632</v>
      </c>
      <c r="I3" s="1">
        <f t="shared" ref="I3:I11" si="6">SQRT(1+H3^2)</f>
        <v>1.2015694469994709</v>
      </c>
      <c r="J3">
        <f t="shared" ref="J3:J11" si="7">1/I3</f>
        <v>0.832244863163902</v>
      </c>
      <c r="K3" s="1">
        <v>505</v>
      </c>
      <c r="L3">
        <f t="shared" ref="L3:L11" si="8">K3*B3</f>
        <v>886.85255198487698</v>
      </c>
      <c r="M3" s="1">
        <v>6399</v>
      </c>
      <c r="N3" s="1">
        <v>0.2</v>
      </c>
      <c r="O3" s="1">
        <v>0.2</v>
      </c>
      <c r="P3" s="1">
        <v>0.25</v>
      </c>
      <c r="Q3" s="1">
        <v>0.3</v>
      </c>
      <c r="R3" s="1">
        <v>0.4</v>
      </c>
      <c r="S3" s="1">
        <v>0.5</v>
      </c>
      <c r="T3">
        <f t="shared" ref="T3:T11" si="9">$M3/($J3*N3)</f>
        <v>38444.214456748065</v>
      </c>
      <c r="U3">
        <f t="shared" si="4"/>
        <v>38444.214456748065</v>
      </c>
      <c r="V3">
        <f t="shared" si="4"/>
        <v>30755.371565398455</v>
      </c>
      <c r="W3">
        <f t="shared" si="4"/>
        <v>25629.476304498712</v>
      </c>
      <c r="X3">
        <f t="shared" si="4"/>
        <v>19222.107228374032</v>
      </c>
      <c r="Y3">
        <f t="shared" si="4"/>
        <v>15377.685782699227</v>
      </c>
    </row>
    <row r="4" spans="1:25" x14ac:dyDescent="0.3">
      <c r="A4" s="1">
        <v>0.22</v>
      </c>
      <c r="B4" s="1">
        <f t="shared" si="0"/>
        <v>2.2396694214876045</v>
      </c>
      <c r="C4" s="1">
        <v>15</v>
      </c>
      <c r="D4" s="1">
        <f t="shared" si="1"/>
        <v>1.4454343871758315</v>
      </c>
      <c r="E4" s="1">
        <v>50</v>
      </c>
      <c r="F4" s="1">
        <f t="shared" si="2"/>
        <v>1.2396694214876045</v>
      </c>
      <c r="G4" s="1">
        <f t="shared" si="3"/>
        <v>2.0040257277656446</v>
      </c>
      <c r="H4" s="1">
        <f t="shared" si="5"/>
        <v>0.70099842332680262</v>
      </c>
      <c r="I4" s="1">
        <f t="shared" si="6"/>
        <v>1.2212283936703499</v>
      </c>
      <c r="J4">
        <f t="shared" si="7"/>
        <v>0.81884764977871394</v>
      </c>
      <c r="K4" s="1">
        <v>505</v>
      </c>
      <c r="L4">
        <f t="shared" si="8"/>
        <v>1131.0330578512403</v>
      </c>
      <c r="M4" s="1">
        <v>6399</v>
      </c>
      <c r="N4" s="1">
        <v>0.25</v>
      </c>
      <c r="O4" s="1">
        <v>0.2</v>
      </c>
      <c r="P4" s="1">
        <v>0.25</v>
      </c>
      <c r="Q4" s="1">
        <v>0.3</v>
      </c>
      <c r="R4" s="1">
        <v>0.4</v>
      </c>
      <c r="S4" s="1">
        <v>0.5</v>
      </c>
      <c r="T4">
        <f t="shared" si="9"/>
        <v>31258.561964386274</v>
      </c>
      <c r="U4">
        <f t="shared" si="4"/>
        <v>39073.202455482846</v>
      </c>
      <c r="V4">
        <f t="shared" si="4"/>
        <v>31258.561964386274</v>
      </c>
      <c r="W4">
        <f t="shared" si="4"/>
        <v>26048.801636988563</v>
      </c>
      <c r="X4">
        <f t="shared" si="4"/>
        <v>19536.601227741423</v>
      </c>
      <c r="Y4">
        <f t="shared" si="4"/>
        <v>15629.280982193137</v>
      </c>
    </row>
    <row r="5" spans="1:25" x14ac:dyDescent="0.3">
      <c r="A5" s="1">
        <v>0.21</v>
      </c>
      <c r="B5" s="1">
        <f t="shared" si="0"/>
        <v>2.8140589569160999</v>
      </c>
      <c r="C5" s="1">
        <v>15</v>
      </c>
      <c r="D5" s="1">
        <f t="shared" si="1"/>
        <v>1.6945957207744073</v>
      </c>
      <c r="E5" s="1">
        <v>50</v>
      </c>
      <c r="F5" s="1">
        <f t="shared" si="2"/>
        <v>1.8140589569160999</v>
      </c>
      <c r="G5" s="1">
        <f t="shared" si="3"/>
        <v>2.6303854875283448</v>
      </c>
      <c r="H5" s="1">
        <f t="shared" si="5"/>
        <v>0.73714913853686714</v>
      </c>
      <c r="I5" s="1">
        <f t="shared" si="6"/>
        <v>1.242332021822526</v>
      </c>
      <c r="J5">
        <f t="shared" si="7"/>
        <v>0.80493779636540319</v>
      </c>
      <c r="K5" s="1">
        <v>505</v>
      </c>
      <c r="L5">
        <f t="shared" si="8"/>
        <v>1421.0997732426304</v>
      </c>
      <c r="M5" s="1">
        <v>6399</v>
      </c>
      <c r="N5" s="1">
        <v>0.3</v>
      </c>
      <c r="O5" s="1">
        <v>0.2</v>
      </c>
      <c r="P5" s="1">
        <v>0.25</v>
      </c>
      <c r="Q5" s="1">
        <v>0.3</v>
      </c>
      <c r="R5" s="1">
        <v>0.4</v>
      </c>
      <c r="S5" s="1">
        <v>0.5</v>
      </c>
      <c r="T5">
        <f t="shared" si="9"/>
        <v>26498.94202547448</v>
      </c>
      <c r="U5">
        <f t="shared" si="4"/>
        <v>39748.413038211715</v>
      </c>
      <c r="V5">
        <f t="shared" si="4"/>
        <v>31798.730430569372</v>
      </c>
      <c r="W5">
        <f t="shared" si="4"/>
        <v>26498.94202547448</v>
      </c>
      <c r="X5">
        <f t="shared" si="4"/>
        <v>19874.206519105857</v>
      </c>
      <c r="Y5">
        <f t="shared" si="4"/>
        <v>15899.365215284686</v>
      </c>
    </row>
    <row r="6" spans="1:25" x14ac:dyDescent="0.3">
      <c r="A6" s="1">
        <v>0.2</v>
      </c>
      <c r="B6" s="1">
        <f t="shared" si="0"/>
        <v>3.5</v>
      </c>
      <c r="C6" s="1">
        <v>15</v>
      </c>
      <c r="D6" s="1">
        <f t="shared" si="1"/>
        <v>1.9248473002384139</v>
      </c>
      <c r="E6" s="1">
        <v>50</v>
      </c>
      <c r="F6" s="1">
        <f t="shared" si="2"/>
        <v>2.5</v>
      </c>
      <c r="G6" s="1">
        <f t="shared" si="3"/>
        <v>3.3541019662496847</v>
      </c>
      <c r="H6" s="1">
        <f t="shared" si="5"/>
        <v>0.77473609373520735</v>
      </c>
      <c r="I6" s="1">
        <f t="shared" si="6"/>
        <v>1.2649964485863538</v>
      </c>
      <c r="J6">
        <f t="shared" si="7"/>
        <v>0.79051605331976227</v>
      </c>
      <c r="K6" s="1">
        <v>505</v>
      </c>
      <c r="L6">
        <f t="shared" si="8"/>
        <v>1767.5</v>
      </c>
      <c r="M6" s="1">
        <v>6399</v>
      </c>
      <c r="N6" s="1">
        <v>0.35</v>
      </c>
      <c r="O6" s="1">
        <v>0.2</v>
      </c>
      <c r="P6" s="1">
        <v>0.25</v>
      </c>
      <c r="Q6" s="1">
        <v>0.3</v>
      </c>
      <c r="R6" s="1">
        <v>0.4</v>
      </c>
      <c r="S6" s="1">
        <v>0.5</v>
      </c>
      <c r="T6">
        <f t="shared" si="9"/>
        <v>23127.749355725937</v>
      </c>
      <c r="U6">
        <f t="shared" si="4"/>
        <v>40473.561372520388</v>
      </c>
      <c r="V6">
        <f t="shared" si="4"/>
        <v>32378.849098016311</v>
      </c>
      <c r="W6">
        <f t="shared" si="4"/>
        <v>26982.374248346929</v>
      </c>
      <c r="X6">
        <f t="shared" si="4"/>
        <v>20236.780686260194</v>
      </c>
      <c r="Y6">
        <f t="shared" si="4"/>
        <v>16189.424549008156</v>
      </c>
    </row>
    <row r="7" spans="1:25" x14ac:dyDescent="0.3">
      <c r="A7" s="1">
        <v>0.19</v>
      </c>
      <c r="B7" s="1">
        <f t="shared" si="0"/>
        <v>4.3240997229916909</v>
      </c>
      <c r="C7" s="1">
        <v>15</v>
      </c>
      <c r="D7" s="1">
        <f t="shared" si="1"/>
        <v>2.1437041982442091</v>
      </c>
      <c r="E7" s="1">
        <v>50</v>
      </c>
      <c r="F7" s="1">
        <f t="shared" si="2"/>
        <v>3.3240997229916909</v>
      </c>
      <c r="G7" s="1">
        <f t="shared" si="3"/>
        <v>4.2068798906525506</v>
      </c>
      <c r="H7" s="1">
        <f t="shared" si="5"/>
        <v>0.81390212399986595</v>
      </c>
      <c r="I7" s="1">
        <f t="shared" si="6"/>
        <v>1.2893551362799518</v>
      </c>
      <c r="J7">
        <f t="shared" si="7"/>
        <v>0.77558150726819963</v>
      </c>
      <c r="K7" s="1">
        <v>505</v>
      </c>
      <c r="L7">
        <f t="shared" si="8"/>
        <v>2183.6703601108038</v>
      </c>
      <c r="M7" s="1">
        <v>6399</v>
      </c>
      <c r="N7" s="1">
        <v>0.4</v>
      </c>
      <c r="O7" s="1">
        <v>0.2</v>
      </c>
      <c r="P7" s="1">
        <v>0.25</v>
      </c>
      <c r="Q7" s="1">
        <v>0.3</v>
      </c>
      <c r="R7" s="1">
        <v>0.4</v>
      </c>
      <c r="S7" s="1">
        <v>0.5</v>
      </c>
      <c r="T7">
        <f t="shared" si="9"/>
        <v>20626.458792638528</v>
      </c>
      <c r="U7">
        <f t="shared" si="4"/>
        <v>41252.917585277057</v>
      </c>
      <c r="V7">
        <f t="shared" si="4"/>
        <v>33002.334068221644</v>
      </c>
      <c r="W7">
        <f t="shared" si="4"/>
        <v>27501.945056851375</v>
      </c>
      <c r="X7">
        <f t="shared" si="4"/>
        <v>20626.458792638528</v>
      </c>
      <c r="Y7">
        <f t="shared" si="4"/>
        <v>16501.167034110822</v>
      </c>
    </row>
    <row r="8" spans="1:25" x14ac:dyDescent="0.3">
      <c r="A8" s="1">
        <v>0.18</v>
      </c>
      <c r="B8" s="1">
        <f t="shared" si="0"/>
        <v>5.3209876543209873</v>
      </c>
      <c r="C8" s="1">
        <v>15</v>
      </c>
      <c r="D8" s="1">
        <f t="shared" si="1"/>
        <v>2.3558569217315251</v>
      </c>
      <c r="E8" s="1">
        <v>50</v>
      </c>
      <c r="F8" s="1">
        <f t="shared" si="2"/>
        <v>4.3209876543209873</v>
      </c>
      <c r="G8" s="1">
        <f t="shared" si="3"/>
        <v>5.226175429263388</v>
      </c>
      <c r="H8" s="1">
        <f t="shared" si="5"/>
        <v>0.8548130111111002</v>
      </c>
      <c r="I8" s="1">
        <f t="shared" si="6"/>
        <v>1.3155627252110884</v>
      </c>
      <c r="J8">
        <f t="shared" si="7"/>
        <v>0.76013099249185945</v>
      </c>
      <c r="K8" s="1">
        <v>505</v>
      </c>
      <c r="L8">
        <f t="shared" si="8"/>
        <v>2687.0987654320984</v>
      </c>
      <c r="M8" s="1">
        <v>6399</v>
      </c>
      <c r="N8" s="1">
        <v>0.45</v>
      </c>
      <c r="O8" s="1">
        <v>0.2</v>
      </c>
      <c r="P8" s="1">
        <v>0.25</v>
      </c>
      <c r="Q8" s="1">
        <v>0.3</v>
      </c>
      <c r="R8" s="1">
        <v>0.4</v>
      </c>
      <c r="S8" s="1">
        <v>0.5</v>
      </c>
      <c r="T8">
        <f t="shared" si="9"/>
        <v>18707.301952501679</v>
      </c>
      <c r="U8">
        <f t="shared" si="4"/>
        <v>42091.429393128768</v>
      </c>
      <c r="V8">
        <f t="shared" si="4"/>
        <v>33673.143514503019</v>
      </c>
      <c r="W8">
        <f t="shared" si="4"/>
        <v>28060.952928752518</v>
      </c>
      <c r="X8">
        <f t="shared" si="4"/>
        <v>21045.714696564384</v>
      </c>
      <c r="Y8">
        <f t="shared" si="4"/>
        <v>16836.57175725151</v>
      </c>
    </row>
    <row r="9" spans="1:25" x14ac:dyDescent="0.3">
      <c r="A9" s="1">
        <v>0.17</v>
      </c>
      <c r="B9" s="1">
        <f t="shared" si="0"/>
        <v>6.5363321799307936</v>
      </c>
      <c r="C9" s="1">
        <v>15</v>
      </c>
      <c r="D9" s="1">
        <f t="shared" si="1"/>
        <v>2.5646197589211277</v>
      </c>
      <c r="E9" s="1">
        <v>50</v>
      </c>
      <c r="F9" s="1">
        <f t="shared" si="2"/>
        <v>5.5363321799307936</v>
      </c>
      <c r="G9" s="1">
        <f t="shared" si="3"/>
        <v>6.4593837450951028</v>
      </c>
      <c r="H9" s="1">
        <f t="shared" si="5"/>
        <v>0.89766271123557839</v>
      </c>
      <c r="I9" s="1">
        <f t="shared" si="6"/>
        <v>1.3437999639614557</v>
      </c>
      <c r="J9">
        <f t="shared" si="7"/>
        <v>0.74415837685547304</v>
      </c>
      <c r="K9" s="1">
        <v>505</v>
      </c>
      <c r="L9">
        <f t="shared" si="8"/>
        <v>3300.8477508650508</v>
      </c>
      <c r="M9" s="1">
        <v>6399</v>
      </c>
      <c r="N9" s="1">
        <v>0.5</v>
      </c>
      <c r="O9" s="1">
        <v>0.2</v>
      </c>
      <c r="P9" s="1">
        <v>0.25</v>
      </c>
      <c r="Q9" s="1">
        <v>0.3</v>
      </c>
      <c r="R9" s="1">
        <v>0.4</v>
      </c>
      <c r="S9" s="1">
        <v>0.5</v>
      </c>
      <c r="T9">
        <f t="shared" si="9"/>
        <v>17197.951938778708</v>
      </c>
      <c r="U9">
        <f t="shared" si="4"/>
        <v>42994.879846946766</v>
      </c>
      <c r="V9">
        <f t="shared" si="4"/>
        <v>34395.903877557415</v>
      </c>
      <c r="W9">
        <f t="shared" si="4"/>
        <v>28663.253231297851</v>
      </c>
      <c r="X9">
        <f t="shared" si="4"/>
        <v>21497.439923473383</v>
      </c>
      <c r="Y9">
        <f t="shared" si="4"/>
        <v>17197.951938778708</v>
      </c>
    </row>
    <row r="10" spans="1:25" x14ac:dyDescent="0.3">
      <c r="A10" s="1">
        <v>0.16</v>
      </c>
      <c r="B10" s="1">
        <f t="shared" si="0"/>
        <v>8.03125</v>
      </c>
      <c r="C10" s="1">
        <v>15</v>
      </c>
      <c r="D10" s="1">
        <f t="shared" si="1"/>
        <v>2.7725887222397811</v>
      </c>
      <c r="E10" s="1">
        <v>50</v>
      </c>
      <c r="F10" s="1">
        <f t="shared" si="2"/>
        <v>7.03125</v>
      </c>
      <c r="G10" s="1">
        <f t="shared" si="3"/>
        <v>7.96875</v>
      </c>
      <c r="H10" s="1">
        <f t="shared" si="5"/>
        <v>0.94268016556152567</v>
      </c>
      <c r="I10" s="1">
        <f t="shared" si="6"/>
        <v>1.3742801368509645</v>
      </c>
      <c r="J10">
        <f t="shared" si="7"/>
        <v>0.72765368077821979</v>
      </c>
      <c r="K10" s="1">
        <v>505</v>
      </c>
      <c r="L10">
        <f t="shared" si="8"/>
        <v>4055.78125</v>
      </c>
      <c r="M10" s="1">
        <v>6399</v>
      </c>
      <c r="N10" s="1">
        <v>0.55000000000000004</v>
      </c>
      <c r="O10" s="1">
        <v>0.2</v>
      </c>
      <c r="P10" s="1">
        <v>0.25</v>
      </c>
      <c r="Q10" s="1">
        <v>0.3</v>
      </c>
      <c r="R10" s="1">
        <v>0.4</v>
      </c>
      <c r="S10" s="1">
        <v>0.5</v>
      </c>
      <c r="T10">
        <f t="shared" si="9"/>
        <v>15989.124719471494</v>
      </c>
      <c r="U10">
        <f t="shared" si="4"/>
        <v>43970.092978546607</v>
      </c>
      <c r="V10">
        <f t="shared" si="4"/>
        <v>35176.074382837287</v>
      </c>
      <c r="W10">
        <f t="shared" si="4"/>
        <v>29313.395319031075</v>
      </c>
      <c r="X10">
        <f t="shared" si="4"/>
        <v>21985.046489273303</v>
      </c>
      <c r="Y10">
        <f t="shared" si="4"/>
        <v>17588.037191418643</v>
      </c>
    </row>
    <row r="11" spans="1:25" x14ac:dyDescent="0.3">
      <c r="A11" s="1">
        <v>0.15</v>
      </c>
      <c r="B11" s="1">
        <f t="shared" si="0"/>
        <v>9.8888888888888911</v>
      </c>
      <c r="C11" s="1">
        <v>15</v>
      </c>
      <c r="D11" s="1">
        <f t="shared" si="1"/>
        <v>2.9819926179896172</v>
      </c>
      <c r="E11" s="1">
        <v>50</v>
      </c>
      <c r="F11" s="1">
        <f t="shared" si="2"/>
        <v>8.8888888888888911</v>
      </c>
      <c r="G11" s="1">
        <f t="shared" si="3"/>
        <v>9.8381971649682942</v>
      </c>
      <c r="H11" s="1">
        <f t="shared" si="5"/>
        <v>0.99013830705883654</v>
      </c>
      <c r="I11" s="1">
        <f t="shared" si="6"/>
        <v>1.4072575695676108</v>
      </c>
      <c r="J11">
        <f t="shared" si="7"/>
        <v>0.7106019691244273</v>
      </c>
      <c r="K11" s="1">
        <v>505</v>
      </c>
      <c r="L11">
        <f t="shared" si="8"/>
        <v>4993.8888888888896</v>
      </c>
      <c r="M11" s="1">
        <v>6399</v>
      </c>
      <c r="N11" s="1">
        <v>0.6</v>
      </c>
      <c r="O11" s="1">
        <v>0.2</v>
      </c>
      <c r="P11" s="1">
        <v>0.25</v>
      </c>
      <c r="Q11" s="1">
        <v>0.3</v>
      </c>
      <c r="R11" s="1">
        <v>0.4</v>
      </c>
      <c r="S11" s="1">
        <v>0.5</v>
      </c>
      <c r="T11">
        <f t="shared" si="9"/>
        <v>15008.401979438571</v>
      </c>
      <c r="U11">
        <f t="shared" si="4"/>
        <v>45025.205938315703</v>
      </c>
      <c r="V11">
        <f t="shared" si="4"/>
        <v>36020.16475065257</v>
      </c>
      <c r="W11">
        <f t="shared" si="4"/>
        <v>30016.803958877143</v>
      </c>
      <c r="X11">
        <f t="shared" si="4"/>
        <v>22512.602969157851</v>
      </c>
      <c r="Y11">
        <f t="shared" si="4"/>
        <v>18010.082375326285</v>
      </c>
    </row>
    <row r="12" spans="1:25" x14ac:dyDescent="0.3">
      <c r="A12" s="1"/>
    </row>
  </sheetData>
  <mergeCells count="2">
    <mergeCell ref="N1:S1"/>
    <mergeCell ref="T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45" zoomScaleNormal="145" workbookViewId="0">
      <selection activeCell="F8" sqref="F8"/>
    </sheetView>
  </sheetViews>
  <sheetFormatPr defaultRowHeight="14.4" x14ac:dyDescent="0.3"/>
  <sheetData>
    <row r="1" spans="1:2" x14ac:dyDescent="0.3">
      <c r="A1" s="1" t="s">
        <v>36</v>
      </c>
      <c r="B1" s="1" t="s">
        <v>14</v>
      </c>
    </row>
    <row r="2" spans="1:2" x14ac:dyDescent="0.3">
      <c r="A2">
        <v>680.34722222222251</v>
      </c>
      <c r="B2" s="2">
        <v>25238.794899264729</v>
      </c>
    </row>
    <row r="3" spans="1:2" x14ac:dyDescent="0.3">
      <c r="A3">
        <v>886.85255198487698</v>
      </c>
      <c r="B3" s="2">
        <v>25629.476304498712</v>
      </c>
    </row>
    <row r="4" spans="1:2" x14ac:dyDescent="0.3">
      <c r="A4">
        <v>1131.0330578512403</v>
      </c>
      <c r="B4" s="2">
        <v>26048.801636988563</v>
      </c>
    </row>
    <row r="5" spans="1:2" x14ac:dyDescent="0.3">
      <c r="A5">
        <v>1421.0997732426304</v>
      </c>
      <c r="B5" s="2">
        <v>26498.94202547448</v>
      </c>
    </row>
    <row r="6" spans="1:2" x14ac:dyDescent="0.3">
      <c r="A6">
        <v>1767.5</v>
      </c>
      <c r="B6" s="2">
        <v>26982.374248346929</v>
      </c>
    </row>
    <row r="7" spans="1:2" x14ac:dyDescent="0.3">
      <c r="A7">
        <v>2183.6703601108038</v>
      </c>
      <c r="B7" s="2">
        <v>27501.945056851375</v>
      </c>
    </row>
    <row r="8" spans="1:2" x14ac:dyDescent="0.3">
      <c r="A8">
        <v>2687.0987654320984</v>
      </c>
      <c r="B8" s="2">
        <v>28060.952928752518</v>
      </c>
    </row>
    <row r="9" spans="1:2" x14ac:dyDescent="0.3">
      <c r="A9">
        <v>3300.8477508650508</v>
      </c>
      <c r="B9" s="2">
        <v>28663.253231297851</v>
      </c>
    </row>
    <row r="10" spans="1:2" x14ac:dyDescent="0.3">
      <c r="A10">
        <v>4055.78125</v>
      </c>
      <c r="B10" s="2">
        <v>29313.395319031075</v>
      </c>
    </row>
    <row r="11" spans="1:2" x14ac:dyDescent="0.3">
      <c r="A11">
        <v>4993.8888888888896</v>
      </c>
      <c r="B11" s="2">
        <v>30016.803958877143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D1" sqref="D1:D10"/>
    </sheetView>
  </sheetViews>
  <sheetFormatPr defaultRowHeight="14.4" x14ac:dyDescent="0.3"/>
  <sheetData>
    <row r="1" spans="1:4" x14ac:dyDescent="0.3">
      <c r="A1">
        <v>0.84512751441319411</v>
      </c>
      <c r="B1">
        <v>6399</v>
      </c>
      <c r="C1" s="3">
        <v>0.3</v>
      </c>
      <c r="D1">
        <f>B1/(C1*A1)</f>
        <v>25238.794899264729</v>
      </c>
    </row>
    <row r="2" spans="1:4" x14ac:dyDescent="0.3">
      <c r="A2">
        <v>0.832244863163902</v>
      </c>
      <c r="B2">
        <v>6399</v>
      </c>
      <c r="C2" s="4">
        <v>0.3</v>
      </c>
      <c r="D2">
        <f t="shared" ref="D2:D10" si="0">B2/(C2*A2)</f>
        <v>25629.476304498712</v>
      </c>
    </row>
    <row r="3" spans="1:4" x14ac:dyDescent="0.3">
      <c r="A3">
        <v>0.81884764977871394</v>
      </c>
      <c r="B3">
        <v>6399</v>
      </c>
      <c r="C3" s="4">
        <v>0.3</v>
      </c>
      <c r="D3">
        <f t="shared" si="0"/>
        <v>26048.801636988563</v>
      </c>
    </row>
    <row r="4" spans="1:4" x14ac:dyDescent="0.3">
      <c r="A4">
        <v>0.80493779636540319</v>
      </c>
      <c r="B4">
        <v>6399</v>
      </c>
      <c r="C4" s="4">
        <v>0.3</v>
      </c>
      <c r="D4">
        <f t="shared" si="0"/>
        <v>26498.94202547448</v>
      </c>
    </row>
    <row r="5" spans="1:4" x14ac:dyDescent="0.3">
      <c r="A5">
        <v>0.79051605331976227</v>
      </c>
      <c r="B5">
        <v>6399</v>
      </c>
      <c r="C5" s="4">
        <v>0.3</v>
      </c>
      <c r="D5">
        <f t="shared" si="0"/>
        <v>26982.374248346929</v>
      </c>
    </row>
    <row r="6" spans="1:4" x14ac:dyDescent="0.3">
      <c r="A6">
        <v>0.77558150726819963</v>
      </c>
      <c r="B6">
        <v>6399</v>
      </c>
      <c r="C6" s="4">
        <v>0.3</v>
      </c>
      <c r="D6">
        <f t="shared" si="0"/>
        <v>27501.945056851375</v>
      </c>
    </row>
    <row r="7" spans="1:4" x14ac:dyDescent="0.3">
      <c r="A7">
        <v>0.76013099249185945</v>
      </c>
      <c r="B7">
        <v>6399</v>
      </c>
      <c r="C7" s="4">
        <v>0.3</v>
      </c>
      <c r="D7">
        <f t="shared" si="0"/>
        <v>28060.952928752518</v>
      </c>
    </row>
    <row r="8" spans="1:4" x14ac:dyDescent="0.3">
      <c r="A8">
        <v>0.74415837685547304</v>
      </c>
      <c r="B8">
        <v>6399</v>
      </c>
      <c r="C8" s="4">
        <v>0.3</v>
      </c>
      <c r="D8">
        <f t="shared" si="0"/>
        <v>28663.253231297851</v>
      </c>
    </row>
    <row r="9" spans="1:4" x14ac:dyDescent="0.3">
      <c r="A9">
        <v>0.72765368077821979</v>
      </c>
      <c r="B9">
        <v>6399</v>
      </c>
      <c r="C9" s="4">
        <v>0.3</v>
      </c>
      <c r="D9">
        <f t="shared" si="0"/>
        <v>29313.395319031075</v>
      </c>
    </row>
    <row r="10" spans="1:4" x14ac:dyDescent="0.3">
      <c r="A10">
        <v>0.7106019691244273</v>
      </c>
      <c r="B10">
        <v>6399</v>
      </c>
      <c r="C10" s="4">
        <v>0.3</v>
      </c>
      <c r="D10">
        <f t="shared" si="0"/>
        <v>30016.803958877143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Лист1</vt:lpstr>
      <vt:lpstr>basic_param</vt:lpstr>
      <vt:lpstr>Sheet1</vt:lpstr>
      <vt:lpstr>Input_variation</vt:lpstr>
      <vt:lpstr>Basic_Input_Veriation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2022-07-19T00:27:17Z</dcterms:modified>
</cp:coreProperties>
</file>