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1600012095_In Progress" sheetId="1" state="visible" r:id="rId2"/>
    <sheet name="1300011730_In Progress" sheetId="2" state="visible" r:id="rId3"/>
    <sheet name="1300011730_Should have been" sheetId="3" state="visible" r:id="rId4"/>
    <sheet name="1548301842_Complet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<sst xmlns="http://schemas.openxmlformats.org/spreadsheetml/2006/main" count="224" uniqueCount="51">
  <si>
    <t xml:space="preserve">Payment #:</t>
  </si>
  <si>
    <t xml:space="preserve">Total</t>
  </si>
  <si>
    <t xml:space="preserve">Check</t>
  </si>
  <si>
    <t xml:space="preserve">Contract Details</t>
  </si>
  <si>
    <t xml:space="preserve">Payment Type:</t>
  </si>
  <si>
    <t xml:space="preserve">Advance</t>
  </si>
  <si>
    <t xml:space="preserve">Payments</t>
  </si>
  <si>
    <t xml:space="preserve">Figure</t>
  </si>
  <si>
    <t xml:space="preserve">General Information</t>
  </si>
  <si>
    <t xml:space="preserve">Balance Remaining</t>
  </si>
  <si>
    <t xml:space="preserve">Total Expenses:</t>
  </si>
  <si>
    <t xml:space="preserve">Local Cash:</t>
  </si>
  <si>
    <t xml:space="preserve">Local In-Kind:</t>
  </si>
  <si>
    <t xml:space="preserve">Interest:</t>
  </si>
  <si>
    <t xml:space="preserve">TWDB Amount:</t>
  </si>
  <si>
    <t xml:space="preserve">Reconciliation Payment Adjustment:</t>
  </si>
  <si>
    <t xml:space="preserve">Advance:</t>
  </si>
  <si>
    <t xml:space="preserve">Retainage:</t>
  </si>
  <si>
    <t xml:space="preserve">Payment Amount:</t>
  </si>
  <si>
    <t xml:space="preserve">Advance Reconciliation</t>
  </si>
  <si>
    <t xml:space="preserve">TWDB</t>
  </si>
  <si>
    <t xml:space="preserve">Expenses </t>
  </si>
  <si>
    <t xml:space="preserve">Submitted</t>
  </si>
  <si>
    <t xml:space="preserve">Advance Beginning Balance:</t>
  </si>
  <si>
    <t xml:space="preserve">TWDB Amount Applied:</t>
  </si>
  <si>
    <t xml:space="preserve">Payment #1</t>
  </si>
  <si>
    <t xml:space="preserve">Payment #2</t>
  </si>
  <si>
    <t xml:space="preserve">Payment #3</t>
  </si>
  <si>
    <t xml:space="preserve">Payment #4</t>
  </si>
  <si>
    <t xml:space="preserve">Payment #5</t>
  </si>
  <si>
    <t xml:space="preserve">Payment #6</t>
  </si>
  <si>
    <t xml:space="preserve">Payment #7</t>
  </si>
  <si>
    <t xml:space="preserve">Payment #8</t>
  </si>
  <si>
    <t xml:space="preserve">Payment #9</t>
  </si>
  <si>
    <t xml:space="preserve">Payment #10</t>
  </si>
  <si>
    <t xml:space="preserve">Advance Ending Balance:</t>
  </si>
  <si>
    <t xml:space="preserve">% TWDB Amount Applied to Date:</t>
  </si>
  <si>
    <t xml:space="preserve">TWDB Amount</t>
  </si>
  <si>
    <t xml:space="preserve">Advance = TWDB Amount - Up to 90%</t>
  </si>
  <si>
    <t xml:space="preserve">Retainage = TWDB Amount * 10%</t>
  </si>
  <si>
    <t xml:space="preserve">prior advance = 70%; all prior to the prior = 100%</t>
  </si>
  <si>
    <t xml:space="preserve">Share</t>
  </si>
  <si>
    <t xml:space="preserve">Expenses</t>
  </si>
  <si>
    <t xml:space="preserve">Do not include local cash/in-kind in reconciliation</t>
  </si>
  <si>
    <t xml:space="preserve">Open question related to Interest - TBD</t>
  </si>
  <si>
    <t xml:space="preserve">Interest (TWDB Amount):</t>
  </si>
  <si>
    <t xml:space="preserve">Advance (Interest):</t>
  </si>
  <si>
    <t xml:space="preserve">Advance (Include Interest Amount):</t>
  </si>
  <si>
    <t xml:space="preserve">Interest will not be taken into consideration for</t>
  </si>
  <si>
    <t xml:space="preserve">advance reconciliation</t>
  </si>
  <si>
    <t xml:space="preserve">calculation for final retainage release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</si>
</sst>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General"/>
    <numFmt numFmtId="167" formatCode="0%"/>
    <numFmt numFmtId="168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11"/>
      <color rgb="FF00B05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BF7"/>
        <bgColor rgb="FFE2F0D9"/>
      </patternFill>
    </fill>
    <fill>
      <patternFill patternType="solid">
        <fgColor rgb="FFF2F2F2"/>
        <bgColor rgb="FFE2F0D9"/>
      </patternFill>
    </fill>
    <fill>
      <patternFill patternType="solid">
        <fgColor rgb="FF158466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DEEBF7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FF0000"/>
      </font>
    </dxf>
    <dxf>
      <font>
        <color rgb="FFFF0000"/>
      </font>
    </dxf>
    <dxf>
      <font>
        <color rgb="FF0070C0"/>
      </font>
      <fill>
        <patternFill>
          <bgColor rgb="FFDEEBF7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  <fill>
        <patternFill>
          <bgColor rgb="FFDEEBF7"/>
        </patternFill>
      </fill>
    </dxf>
    <dxf>
      <font>
        <color rgb="FF0070C0"/>
      </font>
      <fill>
        <patternFill>
          <bgColor rgb="FFDEEBF7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  <fill>
        <patternFill>
          <bgColor rgb="FFDEEBF7"/>
        </patternFill>
      </fill>
    </dxf>
    <dxf>
      <font>
        <color rgb="FF0070C0"/>
      </font>
      <fill>
        <patternFill>
          <bgColor rgb="FFDEEBF7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  <fill>
        <patternFill>
          <bgColor rgb="FFDEEBF7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7" activeCellId="0" sqref="B47"/>
    </sheetView>
  </sheetViews>
  <sheetFormatPr defaultColWidth="8.73828125" defaultRowHeight="15" zeroHeight="false" outlineLevelRow="0" outlineLevelCol="0"/>
  <cols>
    <col collapsed="false" customWidth="true" hidden="false" outlineLevel="0" max="1" min="1" style="1" width="31.43"/>
    <col collapsed="false" customWidth="true" hidden="false" outlineLevel="0" max="4" min="2" style="0" width="13.29"/>
    <col collapsed="false" customWidth="true" hidden="false" outlineLevel="0" max="11" min="5" style="0" width="11.28"/>
    <col collapsed="false" customWidth="true" hidden="false" outlineLevel="0" max="12" min="12" style="0" width="0.72"/>
    <col collapsed="false" customWidth="true" hidden="false" outlineLevel="0" max="13" min="13" style="0" width="13.29"/>
    <col collapsed="false" customWidth="true" hidden="false" outlineLevel="0" max="14" min="14" style="0" width="14.01"/>
    <col collapsed="false" customWidth="true" hidden="false" outlineLevel="0" max="15" min="15" style="0" width="0.72"/>
    <col collapsed="false" customWidth="true" hidden="false" outlineLevel="0" max="16" min="16" style="0" width="19.28"/>
    <col collapsed="false" customWidth="true" hidden="false" outlineLevel="0" max="17" min="17" style="0" width="18"/>
    <col collapsed="false" customWidth="true" hidden="false" outlineLevel="0" max="18" min="18" style="0" width="0.72"/>
  </cols>
  <sheetData>
    <row r="1" customFormat="false" ht="15" hidden="false" customHeight="false" outlineLevel="0" collapsed="false">
      <c r="A1" s="2" t="s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4"/>
      <c r="M1" s="3" t="s">
        <v>1</v>
      </c>
      <c r="N1" s="3" t="s">
        <v>2</v>
      </c>
      <c r="O1" s="4"/>
      <c r="P1" s="5" t="s">
        <v>3</v>
      </c>
      <c r="Q1" s="5"/>
      <c r="R1" s="4"/>
    </row>
    <row r="2" customFormat="false" ht="15" hidden="false" customHeight="false" outlineLevel="0" collapsed="false">
      <c r="A2" s="2" t="s">
        <v>4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4"/>
      <c r="M2" s="3" t="s">
        <v>6</v>
      </c>
      <c r="N2" s="3" t="s">
        <v>7</v>
      </c>
      <c r="O2" s="4"/>
      <c r="P2" s="6" t="s">
        <v>8</v>
      </c>
      <c r="Q2" s="6" t="s">
        <v>9</v>
      </c>
      <c r="R2" s="4"/>
    </row>
    <row r="3" customFormat="false" ht="15" hidden="false" customHeight="false" outlineLevel="0" collapsed="false">
      <c r="A3" s="1" t="s">
        <v>10</v>
      </c>
      <c r="B3" s="7" t="n">
        <v>0</v>
      </c>
      <c r="C3" s="7" t="n">
        <v>2987783.55</v>
      </c>
      <c r="D3" s="7" t="n">
        <v>1972895.12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4"/>
      <c r="M3" s="8" t="n">
        <f aca="false">SUM(B3:K3)</f>
        <v>4960678.67</v>
      </c>
      <c r="N3" s="8" t="n">
        <f aca="false">M3-SUM(B3:K3)</f>
        <v>0</v>
      </c>
      <c r="O3" s="4"/>
      <c r="P3" s="8" t="n">
        <v>5853081</v>
      </c>
      <c r="Q3" s="8" t="n">
        <f aca="false">P3-SUM(B3:K3)</f>
        <v>892402.33</v>
      </c>
      <c r="R3" s="4"/>
    </row>
    <row r="4" customFormat="false" ht="15" hidden="false" customHeight="false" outlineLevel="0" collapsed="false">
      <c r="A4" s="1" t="s">
        <v>11</v>
      </c>
      <c r="B4" s="7" t="n">
        <v>0</v>
      </c>
      <c r="C4" s="7" t="n">
        <v>449274.81</v>
      </c>
      <c r="D4" s="7" t="n">
        <v>91077.75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4"/>
      <c r="M4" s="8" t="n">
        <f aca="false">SUM(B4:K4)</f>
        <v>540352.56</v>
      </c>
      <c r="N4" s="8" t="n">
        <f aca="false">M4-SUM(B4:K4)</f>
        <v>0</v>
      </c>
      <c r="O4" s="4"/>
      <c r="P4" s="8" t="n">
        <v>887951.4</v>
      </c>
      <c r="Q4" s="8" t="n">
        <f aca="false">P4-SUM(B4:K4)</f>
        <v>347598.84</v>
      </c>
      <c r="R4" s="4"/>
    </row>
    <row r="5" customFormat="false" ht="15" hidden="false" customHeight="false" outlineLevel="0" collapsed="false">
      <c r="A5" s="1" t="s">
        <v>12</v>
      </c>
      <c r="B5" s="7" t="n">
        <v>0</v>
      </c>
      <c r="C5" s="7" t="n">
        <v>0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4"/>
      <c r="M5" s="8" t="n">
        <f aca="false">SUM(B5:K5)</f>
        <v>0</v>
      </c>
      <c r="N5" s="8" t="n">
        <f aca="false">M5-SUM(B5:K5)</f>
        <v>0</v>
      </c>
      <c r="O5" s="4"/>
      <c r="P5" s="8" t="n">
        <v>0</v>
      </c>
      <c r="Q5" s="8" t="n">
        <f aca="false">P5-SUM(B5:K5)</f>
        <v>0</v>
      </c>
      <c r="R5" s="4"/>
    </row>
    <row r="6" customFormat="false" ht="15" hidden="false" customHeight="false" outlineLevel="0" collapsed="false">
      <c r="A6" s="1" t="s">
        <v>13</v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4"/>
      <c r="M6" s="8" t="n">
        <f aca="false">SUM(B6:K6)</f>
        <v>0</v>
      </c>
      <c r="N6" s="8" t="n">
        <f aca="false">M6-SUM(B6:K6)</f>
        <v>0</v>
      </c>
      <c r="O6" s="4"/>
      <c r="P6" s="8" t="n">
        <v>0</v>
      </c>
      <c r="Q6" s="8" t="n">
        <f aca="false">P6-SUM(B6:K6)</f>
        <v>0</v>
      </c>
      <c r="R6" s="4"/>
    </row>
    <row r="7" customFormat="false" ht="15" hidden="false" customHeight="false" outlineLevel="0" collapsed="false">
      <c r="A7" s="1" t="s">
        <v>14</v>
      </c>
      <c r="B7" s="7" t="n">
        <v>0</v>
      </c>
      <c r="C7" s="7" t="n">
        <v>2538508.74</v>
      </c>
      <c r="D7" s="7" t="n">
        <v>1881817.37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4"/>
      <c r="M7" s="8" t="n">
        <f aca="false">SUM(B7:K7)</f>
        <v>4420326.11</v>
      </c>
      <c r="N7" s="8" t="n">
        <f aca="false">M7-SUM(B7:K7)</f>
        <v>0</v>
      </c>
      <c r="O7" s="4"/>
      <c r="P7" s="8" t="n">
        <v>4965129.6</v>
      </c>
      <c r="Q7" s="8" t="n">
        <f aca="false">P7-SUM(B7:K7)</f>
        <v>544803.49</v>
      </c>
      <c r="R7" s="4"/>
    </row>
    <row r="8" customFormat="false" ht="5.25" hidden="false" customHeight="true" outlineLevel="0" collapsed="false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4"/>
      <c r="M8" s="10"/>
      <c r="N8" s="10"/>
      <c r="O8" s="4"/>
      <c r="P8" s="10"/>
      <c r="Q8" s="10"/>
      <c r="R8" s="4"/>
    </row>
    <row r="9" customFormat="false" ht="30.75" hidden="false" customHeight="true" outlineLevel="0" collapsed="false">
      <c r="A9" s="11" t="s">
        <v>15</v>
      </c>
      <c r="B9" s="7" t="n">
        <v>0</v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4"/>
      <c r="M9" s="8" t="n">
        <f aca="false">SUM(B9:K9)</f>
        <v>0</v>
      </c>
      <c r="N9" s="8" t="n">
        <f aca="false">M9-SUM(B9:K9)</f>
        <v>0</v>
      </c>
      <c r="O9" s="4"/>
      <c r="P9" s="8"/>
      <c r="Q9" s="8" t="n">
        <f aca="false">P9-SUM(B9:K9)</f>
        <v>0</v>
      </c>
      <c r="R9" s="4"/>
    </row>
    <row r="10" customFormat="false" ht="15" hidden="false" customHeight="false" outlineLevel="0" collapsed="false">
      <c r="A10" s="1" t="s">
        <v>16</v>
      </c>
      <c r="B10" s="7" t="n">
        <v>3212655.96</v>
      </c>
      <c r="C10" s="7" t="n">
        <v>1122110.23</v>
      </c>
      <c r="D10" s="7" t="n">
        <v>85559.92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4"/>
      <c r="M10" s="8" t="n">
        <f aca="false">SUM(B10:K10)</f>
        <v>4420326.11</v>
      </c>
      <c r="N10" s="8" t="n">
        <f aca="false">M10-SUM(B10:K10)</f>
        <v>0</v>
      </c>
      <c r="O10" s="4"/>
      <c r="P10" s="8" t="n">
        <f aca="false">90%*P7</f>
        <v>4468616.64</v>
      </c>
      <c r="Q10" s="8" t="n">
        <f aca="false">P10-SUM(B10:K10)</f>
        <v>48290.5300000003</v>
      </c>
      <c r="R10" s="4"/>
    </row>
    <row r="11" customFormat="false" ht="4.5" hidden="false" customHeight="true" outlineLevel="0" collapsed="false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4"/>
      <c r="M11" s="10"/>
      <c r="N11" s="10"/>
      <c r="O11" s="4"/>
      <c r="P11" s="10"/>
      <c r="Q11" s="10"/>
      <c r="R11" s="4"/>
    </row>
    <row r="12" customFormat="false" ht="15" hidden="false" customHeight="false" outlineLevel="0" collapsed="false">
      <c r="A12" s="1" t="s">
        <v>17</v>
      </c>
      <c r="B12" s="7" t="n">
        <v>0</v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4"/>
      <c r="M12" s="8" t="n">
        <f aca="false">SUM(B12:K12)</f>
        <v>0</v>
      </c>
      <c r="N12" s="8" t="n">
        <f aca="false">M12-SUM(B12:K12)</f>
        <v>0</v>
      </c>
      <c r="O12" s="4"/>
      <c r="P12" s="8" t="n">
        <f aca="false">10%*P7</f>
        <v>496512.96</v>
      </c>
      <c r="Q12" s="8" t="n">
        <f aca="false">P12-SUM(B12:K12)</f>
        <v>496512.96</v>
      </c>
      <c r="R12" s="4"/>
    </row>
    <row r="13" customFormat="false" ht="3.75" hidden="false" customHeight="true" outlineLevel="0" collapsed="false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customFormat="false" ht="15" hidden="false" customHeight="false" outlineLevel="0" collapsed="false">
      <c r="A14" s="1" t="s">
        <v>18</v>
      </c>
      <c r="B14" s="7" t="n">
        <v>3212655.96</v>
      </c>
      <c r="C14" s="7" t="n">
        <v>1122110.23</v>
      </c>
      <c r="D14" s="7" t="n">
        <v>85559.92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4"/>
      <c r="M14" s="8" t="n">
        <f aca="false">SUM(B14:K14)</f>
        <v>4420326.11</v>
      </c>
      <c r="N14" s="8" t="n">
        <f aca="false">M14-SUM(B14:K14)</f>
        <v>0</v>
      </c>
      <c r="O14" s="4"/>
      <c r="P14" s="8" t="n">
        <v>4965129.6</v>
      </c>
      <c r="Q14" s="8" t="n">
        <f aca="false">P14-SUM(B14:K14)</f>
        <v>544803.49</v>
      </c>
      <c r="R14" s="4"/>
    </row>
    <row r="15" customFormat="false" ht="3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customFormat="false" ht="15" hidden="false" customHeight="false" outlineLevel="0" collapsed="false">
      <c r="A16" s="13" t="s">
        <v>19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4"/>
    </row>
    <row r="17" customFormat="false" ht="15" hidden="false" customHeight="false" outlineLevel="0" collapsed="false">
      <c r="A17" s="1" t="s">
        <v>0</v>
      </c>
      <c r="B17" s="15" t="n">
        <f aca="false">B1</f>
        <v>1</v>
      </c>
      <c r="C17" s="15" t="n">
        <f aca="false">C1</f>
        <v>2</v>
      </c>
      <c r="D17" s="15" t="n">
        <f aca="false">D1</f>
        <v>3</v>
      </c>
      <c r="E17" s="15" t="n">
        <f aca="false">E1</f>
        <v>4</v>
      </c>
      <c r="F17" s="15" t="n">
        <f aca="false">F1</f>
        <v>5</v>
      </c>
      <c r="G17" s="15" t="n">
        <f aca="false">G1</f>
        <v>6</v>
      </c>
      <c r="H17" s="15" t="n">
        <f aca="false">H1</f>
        <v>7</v>
      </c>
      <c r="I17" s="15" t="n">
        <f aca="false">I1</f>
        <v>8</v>
      </c>
      <c r="J17" s="15" t="n">
        <f aca="false">J1</f>
        <v>9</v>
      </c>
      <c r="K17" s="15" t="n">
        <f aca="false">K1</f>
        <v>10</v>
      </c>
      <c r="L17" s="4"/>
      <c r="M17" s="1" t="s">
        <v>20</v>
      </c>
      <c r="N17" s="1"/>
      <c r="O17" s="4"/>
    </row>
    <row r="18" customFormat="false" ht="15" hidden="false" customHeight="false" outlineLevel="0" collapsed="false">
      <c r="A18" s="1" t="s">
        <v>4</v>
      </c>
      <c r="B18" s="15" t="str">
        <f aca="false">B2</f>
        <v>Advance</v>
      </c>
      <c r="C18" s="15" t="str">
        <f aca="false">C2</f>
        <v>Advance</v>
      </c>
      <c r="D18" s="15" t="str">
        <f aca="false">D2</f>
        <v>Advance</v>
      </c>
      <c r="E18" s="15" t="str">
        <f aca="false">E2</f>
        <v>Advance</v>
      </c>
      <c r="F18" s="15" t="str">
        <f aca="false">F2</f>
        <v>Advance</v>
      </c>
      <c r="G18" s="15" t="str">
        <f aca="false">G2</f>
        <v>Advance</v>
      </c>
      <c r="H18" s="15" t="str">
        <f aca="false">H2</f>
        <v>Advance</v>
      </c>
      <c r="I18" s="15" t="str">
        <f aca="false">I2</f>
        <v>Advance</v>
      </c>
      <c r="J18" s="15" t="str">
        <f aca="false">J2</f>
        <v>Advance</v>
      </c>
      <c r="K18" s="15" t="str">
        <f aca="false">K2</f>
        <v>Advance</v>
      </c>
      <c r="L18" s="4"/>
      <c r="M18" s="1" t="s">
        <v>21</v>
      </c>
      <c r="N18" s="1" t="s">
        <v>2</v>
      </c>
      <c r="O18" s="4"/>
    </row>
    <row r="19" customFormat="false" ht="15" hidden="false" customHeight="false" outlineLevel="0" collapsed="false">
      <c r="A19" s="1" t="s">
        <v>16</v>
      </c>
      <c r="B19" s="8" t="n">
        <f aca="false">B10</f>
        <v>3212655.96</v>
      </c>
      <c r="C19" s="8" t="n">
        <f aca="false">C10</f>
        <v>1122110.23</v>
      </c>
      <c r="D19" s="8" t="n">
        <f aca="false">D10</f>
        <v>85559.92</v>
      </c>
      <c r="E19" s="8" t="n">
        <f aca="false">E10</f>
        <v>0</v>
      </c>
      <c r="F19" s="8" t="n">
        <f aca="false">F10</f>
        <v>0</v>
      </c>
      <c r="G19" s="8" t="n">
        <f aca="false">G10</f>
        <v>0</v>
      </c>
      <c r="H19" s="8" t="n">
        <f aca="false">H10</f>
        <v>0</v>
      </c>
      <c r="I19" s="8" t="n">
        <f aca="false">I10</f>
        <v>0</v>
      </c>
      <c r="J19" s="8" t="n">
        <f aca="false">J10</f>
        <v>0</v>
      </c>
      <c r="K19" s="8" t="n">
        <f aca="false">K10</f>
        <v>0</v>
      </c>
      <c r="L19" s="4"/>
      <c r="M19" s="1" t="s">
        <v>22</v>
      </c>
      <c r="N19" s="1" t="s">
        <v>7</v>
      </c>
      <c r="O19" s="4"/>
    </row>
    <row r="20" customFormat="false" ht="15" hidden="false" customHeight="false" outlineLevel="0" collapsed="false">
      <c r="A20" s="1" t="s">
        <v>23</v>
      </c>
      <c r="B20" s="16" t="n">
        <f aca="false">B19</f>
        <v>3212655.96</v>
      </c>
      <c r="C20" s="16" t="n">
        <f aca="false">C19</f>
        <v>1122110.23</v>
      </c>
      <c r="D20" s="16" t="n">
        <f aca="false">D19</f>
        <v>85559.92</v>
      </c>
      <c r="E20" s="16" t="n">
        <f aca="false">E19</f>
        <v>0</v>
      </c>
      <c r="F20" s="16" t="n">
        <f aca="false">F19</f>
        <v>0</v>
      </c>
      <c r="G20" s="16" t="n">
        <f aca="false">G19</f>
        <v>0</v>
      </c>
      <c r="H20" s="16" t="n">
        <f aca="false">H19</f>
        <v>0</v>
      </c>
      <c r="I20" s="16" t="n">
        <f aca="false">I19</f>
        <v>0</v>
      </c>
      <c r="J20" s="16" t="n">
        <f aca="false">J19</f>
        <v>0</v>
      </c>
      <c r="K20" s="16" t="n">
        <f aca="false">K19</f>
        <v>0</v>
      </c>
      <c r="L20" s="4"/>
      <c r="M20" s="8" t="n">
        <f aca="false">SUM(M22:M31)</f>
        <v>4420326.11</v>
      </c>
      <c r="N20" s="17" t="n">
        <f aca="false">M20-SUM(B20:K20)</f>
        <v>0</v>
      </c>
      <c r="O20" s="4"/>
    </row>
    <row r="21" customFormat="false" ht="15" hidden="false" customHeight="false" outlineLevel="0" collapsed="false">
      <c r="A21" s="18" t="s">
        <v>24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4"/>
      <c r="O21" s="4"/>
    </row>
    <row r="22" customFormat="false" ht="15" hidden="false" customHeight="false" outlineLevel="0" collapsed="false">
      <c r="A22" s="1" t="s">
        <v>25</v>
      </c>
      <c r="B22" s="7" t="n">
        <v>0</v>
      </c>
      <c r="C22" s="7" t="n">
        <v>0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  <c r="L22" s="4"/>
      <c r="M22" s="8" t="n">
        <f aca="false">B7</f>
        <v>0</v>
      </c>
      <c r="N22" s="8" t="n">
        <f aca="false">M22-SUM(B22:K22)</f>
        <v>0</v>
      </c>
      <c r="O22" s="4"/>
    </row>
    <row r="23" customFormat="false" ht="15" hidden="false" customHeight="false" outlineLevel="0" collapsed="false">
      <c r="A23" s="1" t="s">
        <v>26</v>
      </c>
      <c r="B23" s="7" t="n">
        <v>2538508.74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4"/>
      <c r="M23" s="8" t="n">
        <f aca="false">C7</f>
        <v>2538508.74</v>
      </c>
      <c r="N23" s="8" t="n">
        <f aca="false">M23-SUM(B23:K23)</f>
        <v>0</v>
      </c>
      <c r="O23" s="4"/>
    </row>
    <row r="24" customFormat="false" ht="15" hidden="false" customHeight="false" outlineLevel="0" collapsed="false">
      <c r="A24" s="1" t="s">
        <v>27</v>
      </c>
      <c r="B24" s="7" t="n">
        <v>674147.22</v>
      </c>
      <c r="C24" s="7" t="n">
        <v>1122110.23</v>
      </c>
      <c r="D24" s="7" t="n">
        <v>85559.92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4"/>
      <c r="M24" s="8" t="n">
        <f aca="false">D7</f>
        <v>1881817.37</v>
      </c>
      <c r="N24" s="8" t="n">
        <f aca="false">M24-SUM(B24:K24)</f>
        <v>0</v>
      </c>
      <c r="O24" s="4"/>
    </row>
    <row r="25" customFormat="false" ht="15" hidden="false" customHeight="false" outlineLevel="0" collapsed="false">
      <c r="A25" s="1" t="s">
        <v>28</v>
      </c>
      <c r="B25" s="19"/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0</v>
      </c>
      <c r="L25" s="4"/>
      <c r="M25" s="8" t="n">
        <f aca="false">E7</f>
        <v>0</v>
      </c>
      <c r="N25" s="8" t="n">
        <f aca="false">M25-SUM(B25:K25)</f>
        <v>0</v>
      </c>
      <c r="O25" s="4"/>
    </row>
    <row r="26" customFormat="false" ht="15" hidden="false" customHeight="false" outlineLevel="0" collapsed="false">
      <c r="A26" s="1" t="s">
        <v>29</v>
      </c>
      <c r="B26" s="19"/>
      <c r="C26" s="19"/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4"/>
      <c r="M26" s="8" t="n">
        <f aca="false">F7</f>
        <v>0</v>
      </c>
      <c r="N26" s="8" t="n">
        <f aca="false">M26-SUM(B26:K26)</f>
        <v>0</v>
      </c>
      <c r="O26" s="4"/>
    </row>
    <row r="27" customFormat="false" ht="15" hidden="false" customHeight="false" outlineLevel="0" collapsed="false">
      <c r="A27" s="1" t="s">
        <v>30</v>
      </c>
      <c r="B27" s="19"/>
      <c r="C27" s="19"/>
      <c r="D27" s="19"/>
      <c r="E27" s="7" t="n">
        <v>0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0</v>
      </c>
      <c r="L27" s="4"/>
      <c r="M27" s="8" t="n">
        <f aca="false">G7</f>
        <v>0</v>
      </c>
      <c r="N27" s="8" t="n">
        <f aca="false">M27-SUM(B27:K27)</f>
        <v>0</v>
      </c>
      <c r="O27" s="4"/>
    </row>
    <row r="28" customFormat="false" ht="15" hidden="false" customHeight="false" outlineLevel="0" collapsed="false">
      <c r="A28" s="1" t="s">
        <v>31</v>
      </c>
      <c r="B28" s="19"/>
      <c r="C28" s="19"/>
      <c r="D28" s="19"/>
      <c r="E28" s="19"/>
      <c r="F28" s="7" t="n">
        <v>0</v>
      </c>
      <c r="G28" s="7" t="n">
        <v>0</v>
      </c>
      <c r="H28" s="7" t="n">
        <v>0</v>
      </c>
      <c r="I28" s="7" t="n">
        <v>0</v>
      </c>
      <c r="J28" s="7" t="n">
        <v>0</v>
      </c>
      <c r="K28" s="7" t="n">
        <v>0</v>
      </c>
      <c r="L28" s="4"/>
      <c r="M28" s="8" t="n">
        <f aca="false">H7</f>
        <v>0</v>
      </c>
      <c r="N28" s="8" t="n">
        <f aca="false">M28-SUM(B28:K28)</f>
        <v>0</v>
      </c>
      <c r="O28" s="4"/>
    </row>
    <row r="29" customFormat="false" ht="15" hidden="false" customHeight="false" outlineLevel="0" collapsed="false">
      <c r="A29" s="1" t="s">
        <v>32</v>
      </c>
      <c r="B29" s="19"/>
      <c r="C29" s="19"/>
      <c r="D29" s="19"/>
      <c r="E29" s="19"/>
      <c r="F29" s="19"/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4"/>
      <c r="M29" s="8" t="n">
        <f aca="false">I7</f>
        <v>0</v>
      </c>
      <c r="N29" s="8" t="n">
        <f aca="false">M29-SUM(B29:K29)</f>
        <v>0</v>
      </c>
      <c r="O29" s="4"/>
    </row>
    <row r="30" customFormat="false" ht="15" hidden="false" customHeight="false" outlineLevel="0" collapsed="false">
      <c r="A30" s="1" t="s">
        <v>33</v>
      </c>
      <c r="B30" s="19"/>
      <c r="C30" s="19"/>
      <c r="D30" s="19"/>
      <c r="E30" s="19"/>
      <c r="F30" s="19"/>
      <c r="G30" s="19"/>
      <c r="H30" s="7" t="n">
        <v>0</v>
      </c>
      <c r="I30" s="7" t="n">
        <v>0</v>
      </c>
      <c r="J30" s="7" t="n">
        <v>0</v>
      </c>
      <c r="K30" s="7" t="n">
        <v>0</v>
      </c>
      <c r="L30" s="4"/>
      <c r="M30" s="8" t="n">
        <f aca="false">J7</f>
        <v>0</v>
      </c>
      <c r="N30" s="8" t="n">
        <f aca="false">M30-SUM(B30:K30)</f>
        <v>0</v>
      </c>
      <c r="O30" s="4"/>
    </row>
    <row r="31" customFormat="false" ht="15" hidden="false" customHeight="false" outlineLevel="0" collapsed="false">
      <c r="A31" s="1" t="s">
        <v>34</v>
      </c>
      <c r="B31" s="19"/>
      <c r="C31" s="19"/>
      <c r="D31" s="19"/>
      <c r="E31" s="19"/>
      <c r="F31" s="19"/>
      <c r="G31" s="19"/>
      <c r="H31" s="19"/>
      <c r="I31" s="7" t="n">
        <v>0</v>
      </c>
      <c r="J31" s="7" t="n">
        <v>0</v>
      </c>
      <c r="K31" s="7" t="n">
        <v>0</v>
      </c>
      <c r="L31" s="4"/>
      <c r="M31" s="8" t="n">
        <f aca="false">K7</f>
        <v>0</v>
      </c>
      <c r="N31" s="8" t="n">
        <f aca="false">M31-SUM(B31:K31)</f>
        <v>0</v>
      </c>
      <c r="O31" s="4"/>
    </row>
    <row r="32" customFormat="false" ht="15" hidden="false" customHeight="false" outlineLevel="0" collapsed="false">
      <c r="A32" s="1" t="s">
        <v>35</v>
      </c>
      <c r="B32" s="16" t="n">
        <f aca="false">B20-SUM(B23:B31)</f>
        <v>0</v>
      </c>
      <c r="C32" s="16" t="n">
        <f aca="false">C20-SUM(C23:C31)</f>
        <v>0</v>
      </c>
      <c r="D32" s="16" t="n">
        <f aca="false">D20-SUM(D22:D31)</f>
        <v>0</v>
      </c>
      <c r="E32" s="16" t="n">
        <f aca="false">E20-SUM(E22:E31)</f>
        <v>0</v>
      </c>
      <c r="F32" s="16" t="n">
        <f aca="false">F20-SUM(F22:F31)</f>
        <v>0</v>
      </c>
      <c r="G32" s="16" t="n">
        <f aca="false">G20-SUM(G22:G31)</f>
        <v>0</v>
      </c>
      <c r="H32" s="16" t="n">
        <f aca="false">H20-SUM(H22:H31)</f>
        <v>0</v>
      </c>
      <c r="I32" s="16" t="n">
        <f aca="false">I20-SUM(I22:I31)</f>
        <v>0</v>
      </c>
      <c r="J32" s="16" t="n">
        <f aca="false">J20-SUM(J22:J31)</f>
        <v>0</v>
      </c>
      <c r="K32" s="20" t="n">
        <f aca="false">K20-SUM(K22:K31)</f>
        <v>0</v>
      </c>
      <c r="L32" s="4"/>
      <c r="O32" s="4"/>
    </row>
    <row r="33" customFormat="false" ht="15" hidden="false" customHeight="false" outlineLevel="0" collapsed="false">
      <c r="A33" s="1" t="s">
        <v>36</v>
      </c>
      <c r="B33" s="21" t="n">
        <f aca="false">SUM(B23:B31)/B19</f>
        <v>1</v>
      </c>
      <c r="C33" s="21" t="n">
        <f aca="false">SUM(C23:C31)/C19</f>
        <v>1</v>
      </c>
      <c r="D33" s="21" t="n">
        <f aca="false">SUM(D22:D31)/D19</f>
        <v>1</v>
      </c>
      <c r="E33" s="21" t="e">
        <f aca="false">SUM(E22:E31)/E19</f>
        <v>#DIV/0!</v>
      </c>
      <c r="F33" s="21" t="e">
        <f aca="false">SUM(F22:F31)/F19</f>
        <v>#DIV/0!</v>
      </c>
      <c r="G33" s="21" t="e">
        <f aca="false">SUM(G22:G31)/G19</f>
        <v>#DIV/0!</v>
      </c>
      <c r="H33" s="21" t="e">
        <f aca="false">SUM(H22:H31)/H19</f>
        <v>#DIV/0!</v>
      </c>
      <c r="I33" s="21" t="e">
        <f aca="false">SUM(I22:I31)/I19</f>
        <v>#DIV/0!</v>
      </c>
      <c r="J33" s="21" t="e">
        <f aca="false">SUM(J22:J31)/J19</f>
        <v>#DIV/0!</v>
      </c>
      <c r="K33" s="21" t="e">
        <f aca="false">SUM(K22:K31)/K19</f>
        <v>#DIV/0!</v>
      </c>
      <c r="L33" s="4"/>
      <c r="O33" s="4"/>
    </row>
    <row r="34" customFormat="false" ht="3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customFormat="false" ht="15" hidden="false" customHeight="false" outlineLevel="0" collapsed="false">
      <c r="A35" s="1" t="str">
        <f aca="false">A22</f>
        <v>Payment #1</v>
      </c>
      <c r="B35" s="21" t="n">
        <f aca="false">B22/B$20</f>
        <v>0</v>
      </c>
      <c r="C35" s="21" t="n">
        <f aca="false">C22/C$20</f>
        <v>0</v>
      </c>
      <c r="D35" s="21" t="n">
        <f aca="false">D22/D$20</f>
        <v>0</v>
      </c>
      <c r="E35" s="21" t="e">
        <f aca="false">E22/E$20</f>
        <v>#DIV/0!</v>
      </c>
      <c r="F35" s="21" t="e">
        <f aca="false">F22/F$20</f>
        <v>#DIV/0!</v>
      </c>
      <c r="G35" s="21" t="e">
        <f aca="false">G22/G$20</f>
        <v>#DIV/0!</v>
      </c>
      <c r="H35" s="21" t="e">
        <f aca="false">H22/H$20</f>
        <v>#DIV/0!</v>
      </c>
      <c r="I35" s="21" t="e">
        <f aca="false">I22/I$20</f>
        <v>#DIV/0!</v>
      </c>
      <c r="J35" s="21" t="e">
        <f aca="false">J22/J$20</f>
        <v>#DIV/0!</v>
      </c>
      <c r="K35" s="21" t="e">
        <f aca="false">K22/K$20</f>
        <v>#DIV/0!</v>
      </c>
    </row>
    <row r="36" customFormat="false" ht="15" hidden="false" customHeight="false" outlineLevel="0" collapsed="false">
      <c r="A36" s="1" t="str">
        <f aca="false">A23</f>
        <v>Payment #2</v>
      </c>
      <c r="B36" s="21" t="n">
        <f aca="false">B23/B$20</f>
        <v>0.790158912627545</v>
      </c>
      <c r="C36" s="21" t="n">
        <f aca="false">C23/C$20</f>
        <v>0</v>
      </c>
      <c r="D36" s="21" t="n">
        <f aca="false">D23/D$20</f>
        <v>0</v>
      </c>
      <c r="E36" s="21" t="e">
        <f aca="false">E23/E$20</f>
        <v>#DIV/0!</v>
      </c>
      <c r="F36" s="21" t="e">
        <f aca="false">F23/F$20</f>
        <v>#DIV/0!</v>
      </c>
      <c r="G36" s="21" t="e">
        <f aca="false">G23/G$20</f>
        <v>#DIV/0!</v>
      </c>
      <c r="H36" s="21" t="e">
        <f aca="false">H23/H$20</f>
        <v>#DIV/0!</v>
      </c>
      <c r="I36" s="21" t="e">
        <f aca="false">I23/I$20</f>
        <v>#DIV/0!</v>
      </c>
      <c r="J36" s="21" t="e">
        <f aca="false">J23/J$20</f>
        <v>#DIV/0!</v>
      </c>
      <c r="K36" s="21" t="e">
        <f aca="false">K23/K$20</f>
        <v>#DIV/0!</v>
      </c>
    </row>
    <row r="37" customFormat="false" ht="15" hidden="false" customHeight="false" outlineLevel="0" collapsed="false">
      <c r="A37" s="1" t="str">
        <f aca="false">A24</f>
        <v>Payment #3</v>
      </c>
      <c r="B37" s="21" t="n">
        <f aca="false">B24/B$20</f>
        <v>0.209841087372456</v>
      </c>
      <c r="C37" s="21" t="n">
        <f aca="false">C24/C$20</f>
        <v>1</v>
      </c>
      <c r="D37" s="21" t="n">
        <f aca="false">D24/D$20</f>
        <v>1</v>
      </c>
      <c r="E37" s="21" t="e">
        <f aca="false">E24/E$20</f>
        <v>#DIV/0!</v>
      </c>
      <c r="F37" s="21" t="e">
        <f aca="false">F24/F$20</f>
        <v>#DIV/0!</v>
      </c>
      <c r="G37" s="21" t="e">
        <f aca="false">G24/G$20</f>
        <v>#DIV/0!</v>
      </c>
      <c r="H37" s="21" t="e">
        <f aca="false">H24/H$20</f>
        <v>#DIV/0!</v>
      </c>
      <c r="I37" s="21" t="e">
        <f aca="false">I24/I$20</f>
        <v>#DIV/0!</v>
      </c>
      <c r="J37" s="21" t="e">
        <f aca="false">J24/J$20</f>
        <v>#DIV/0!</v>
      </c>
      <c r="K37" s="21" t="e">
        <f aca="false">K24/K$20</f>
        <v>#DIV/0!</v>
      </c>
    </row>
    <row r="38" customFormat="false" ht="15" hidden="false" customHeight="false" outlineLevel="0" collapsed="false">
      <c r="A38" s="1" t="str">
        <f aca="false">A25</f>
        <v>Payment #4</v>
      </c>
      <c r="B38" s="21" t="n">
        <f aca="false">B25/B$20</f>
        <v>0</v>
      </c>
      <c r="C38" s="21" t="n">
        <f aca="false">C25/C$20</f>
        <v>0</v>
      </c>
      <c r="D38" s="21" t="n">
        <f aca="false">D25/D$20</f>
        <v>0</v>
      </c>
      <c r="E38" s="21" t="e">
        <f aca="false">E25/E$20</f>
        <v>#DIV/0!</v>
      </c>
      <c r="F38" s="21" t="e">
        <f aca="false">F25/F$20</f>
        <v>#DIV/0!</v>
      </c>
      <c r="G38" s="21" t="e">
        <f aca="false">G25/G$20</f>
        <v>#DIV/0!</v>
      </c>
      <c r="H38" s="21" t="e">
        <f aca="false">H25/H$20</f>
        <v>#DIV/0!</v>
      </c>
      <c r="I38" s="21" t="e">
        <f aca="false">I25/I$20</f>
        <v>#DIV/0!</v>
      </c>
      <c r="J38" s="21" t="e">
        <f aca="false">J25/J$20</f>
        <v>#DIV/0!</v>
      </c>
      <c r="K38" s="21" t="e">
        <f aca="false">K25/K$20</f>
        <v>#DIV/0!</v>
      </c>
    </row>
    <row r="39" customFormat="false" ht="15" hidden="false" customHeight="false" outlineLevel="0" collapsed="false">
      <c r="A39" s="1" t="str">
        <f aca="false">A26</f>
        <v>Payment #5</v>
      </c>
      <c r="B39" s="21" t="n">
        <f aca="false">B26/B$20</f>
        <v>0</v>
      </c>
      <c r="C39" s="21" t="n">
        <f aca="false">C26/C$20</f>
        <v>0</v>
      </c>
      <c r="D39" s="21" t="n">
        <f aca="false">D26/D$20</f>
        <v>0</v>
      </c>
      <c r="E39" s="21" t="e">
        <f aca="false">E26/E$20</f>
        <v>#DIV/0!</v>
      </c>
      <c r="F39" s="21" t="e">
        <f aca="false">F26/F$20</f>
        <v>#DIV/0!</v>
      </c>
      <c r="G39" s="21" t="e">
        <f aca="false">G26/G$20</f>
        <v>#DIV/0!</v>
      </c>
      <c r="H39" s="21" t="e">
        <f aca="false">H26/H$20</f>
        <v>#DIV/0!</v>
      </c>
      <c r="I39" s="21" t="e">
        <f aca="false">I26/I$20</f>
        <v>#DIV/0!</v>
      </c>
      <c r="J39" s="21" t="e">
        <f aca="false">J26/J$20</f>
        <v>#DIV/0!</v>
      </c>
      <c r="K39" s="21" t="e">
        <f aca="false">K26/K$20</f>
        <v>#DIV/0!</v>
      </c>
    </row>
    <row r="40" customFormat="false" ht="15" hidden="false" customHeight="false" outlineLevel="0" collapsed="false">
      <c r="A40" s="1" t="str">
        <f aca="false">A27</f>
        <v>Payment #6</v>
      </c>
      <c r="B40" s="21" t="n">
        <f aca="false">B27/B$20</f>
        <v>0</v>
      </c>
      <c r="C40" s="21" t="n">
        <f aca="false">C27/C$20</f>
        <v>0</v>
      </c>
      <c r="D40" s="21" t="n">
        <f aca="false">D27/D$20</f>
        <v>0</v>
      </c>
      <c r="E40" s="21" t="e">
        <f aca="false">E27/E$20</f>
        <v>#DIV/0!</v>
      </c>
      <c r="F40" s="21" t="e">
        <f aca="false">F27/F$20</f>
        <v>#DIV/0!</v>
      </c>
      <c r="G40" s="21" t="e">
        <f aca="false">G27/G$20</f>
        <v>#DIV/0!</v>
      </c>
      <c r="H40" s="21" t="e">
        <f aca="false">H27/H$20</f>
        <v>#DIV/0!</v>
      </c>
      <c r="I40" s="21" t="e">
        <f aca="false">I27/I$20</f>
        <v>#DIV/0!</v>
      </c>
      <c r="J40" s="21" t="e">
        <f aca="false">J27/J$20</f>
        <v>#DIV/0!</v>
      </c>
      <c r="K40" s="21" t="e">
        <f aca="false">K27/K$20</f>
        <v>#DIV/0!</v>
      </c>
    </row>
    <row r="41" customFormat="false" ht="15" hidden="false" customHeight="false" outlineLevel="0" collapsed="false">
      <c r="A41" s="1" t="str">
        <f aca="false">A28</f>
        <v>Payment #7</v>
      </c>
      <c r="B41" s="21" t="n">
        <f aca="false">B28/B$20</f>
        <v>0</v>
      </c>
      <c r="C41" s="21" t="n">
        <f aca="false">C28/C$20</f>
        <v>0</v>
      </c>
      <c r="D41" s="21" t="n">
        <f aca="false">D28/D$20</f>
        <v>0</v>
      </c>
      <c r="E41" s="21" t="e">
        <f aca="false">E28/E$20</f>
        <v>#DIV/0!</v>
      </c>
      <c r="F41" s="21" t="e">
        <f aca="false">F28/F$20</f>
        <v>#DIV/0!</v>
      </c>
      <c r="G41" s="21" t="e">
        <f aca="false">G28/G$20</f>
        <v>#DIV/0!</v>
      </c>
      <c r="H41" s="21" t="e">
        <f aca="false">H28/H$20</f>
        <v>#DIV/0!</v>
      </c>
      <c r="I41" s="21" t="e">
        <f aca="false">I28/I$20</f>
        <v>#DIV/0!</v>
      </c>
      <c r="J41" s="21" t="e">
        <f aca="false">J28/J$20</f>
        <v>#DIV/0!</v>
      </c>
      <c r="K41" s="21" t="e">
        <f aca="false">K28/K$20</f>
        <v>#DIV/0!</v>
      </c>
    </row>
    <row r="42" customFormat="false" ht="15" hidden="false" customHeight="false" outlineLevel="0" collapsed="false">
      <c r="A42" s="1" t="str">
        <f aca="false">A29</f>
        <v>Payment #8</v>
      </c>
      <c r="B42" s="21" t="n">
        <f aca="false">B29/B$20</f>
        <v>0</v>
      </c>
      <c r="C42" s="21" t="n">
        <f aca="false">C29/C$20</f>
        <v>0</v>
      </c>
      <c r="D42" s="21" t="n">
        <f aca="false">D29/D$20</f>
        <v>0</v>
      </c>
      <c r="E42" s="21" t="e">
        <f aca="false">E29/E$20</f>
        <v>#DIV/0!</v>
      </c>
      <c r="F42" s="21" t="e">
        <f aca="false">F29/F$20</f>
        <v>#DIV/0!</v>
      </c>
      <c r="G42" s="21" t="e">
        <f aca="false">G29/G$20</f>
        <v>#DIV/0!</v>
      </c>
      <c r="H42" s="21" t="e">
        <f aca="false">H29/H$20</f>
        <v>#DIV/0!</v>
      </c>
      <c r="I42" s="21" t="e">
        <f aca="false">I29/I$20</f>
        <v>#DIV/0!</v>
      </c>
      <c r="J42" s="21" t="e">
        <f aca="false">J29/J$20</f>
        <v>#DIV/0!</v>
      </c>
      <c r="K42" s="21" t="e">
        <f aca="false">K29/K$20</f>
        <v>#DIV/0!</v>
      </c>
    </row>
    <row r="43" customFormat="false" ht="15" hidden="false" customHeight="false" outlineLevel="0" collapsed="false">
      <c r="A43" s="1" t="str">
        <f aca="false">A30</f>
        <v>Payment #9</v>
      </c>
      <c r="B43" s="21" t="n">
        <f aca="false">B30/B$20</f>
        <v>0</v>
      </c>
      <c r="C43" s="21" t="n">
        <f aca="false">C30/C$20</f>
        <v>0</v>
      </c>
      <c r="D43" s="21" t="n">
        <f aca="false">D30/D$20</f>
        <v>0</v>
      </c>
      <c r="E43" s="21" t="e">
        <f aca="false">E30/E$20</f>
        <v>#DIV/0!</v>
      </c>
      <c r="F43" s="21" t="e">
        <f aca="false">F30/F$20</f>
        <v>#DIV/0!</v>
      </c>
      <c r="G43" s="21" t="e">
        <f aca="false">G30/G$20</f>
        <v>#DIV/0!</v>
      </c>
      <c r="H43" s="21" t="e">
        <f aca="false">H30/H$20</f>
        <v>#DIV/0!</v>
      </c>
      <c r="I43" s="21" t="e">
        <f aca="false">I30/I$20</f>
        <v>#DIV/0!</v>
      </c>
      <c r="J43" s="21" t="e">
        <f aca="false">J30/J$20</f>
        <v>#DIV/0!</v>
      </c>
      <c r="K43" s="21" t="e">
        <f aca="false">K30/K$20</f>
        <v>#DIV/0!</v>
      </c>
    </row>
    <row r="44" customFormat="false" ht="15" hidden="false" customHeight="false" outlineLevel="0" collapsed="false">
      <c r="A44" s="1" t="str">
        <f aca="false">A31</f>
        <v>Payment #10</v>
      </c>
      <c r="B44" s="21" t="n">
        <f aca="false">B31/B$20</f>
        <v>0</v>
      </c>
      <c r="C44" s="21" t="n">
        <f aca="false">C31/C$20</f>
        <v>0</v>
      </c>
      <c r="D44" s="21" t="n">
        <f aca="false">D31/D$20</f>
        <v>0</v>
      </c>
      <c r="E44" s="21" t="e">
        <f aca="false">E31/E$20</f>
        <v>#DIV/0!</v>
      </c>
      <c r="F44" s="21" t="e">
        <f aca="false">F31/F$20</f>
        <v>#DIV/0!</v>
      </c>
      <c r="G44" s="21" t="e">
        <f aca="false">G31/G$20</f>
        <v>#DIV/0!</v>
      </c>
      <c r="H44" s="21" t="e">
        <f aca="false">H31/H$20</f>
        <v>#DIV/0!</v>
      </c>
      <c r="I44" s="21" t="e">
        <f aca="false">I31/I$20</f>
        <v>#DIV/0!</v>
      </c>
      <c r="J44" s="21" t="e">
        <f aca="false">J31/J$20</f>
        <v>#DIV/0!</v>
      </c>
      <c r="K44" s="21" t="e">
        <f aca="false">K31/K$20</f>
        <v>#DIV/0!</v>
      </c>
    </row>
    <row r="45" customFormat="false" ht="13.8" hidden="false" customHeight="false" outlineLevel="0" collapsed="false">
      <c r="A45" s="22"/>
      <c r="B45" s="23"/>
      <c r="C45" s="23"/>
    </row>
    <row r="46" customFormat="false" ht="13.8" hidden="false" customHeight="false" outlineLevel="0" collapsed="false">
      <c r="A46" s="1" t="str">
        <f aca="false">A33</f>
        <v>% TWDB Amount Applied to Date:</v>
      </c>
      <c r="B46" s="0" t="s">
        <v>37</v>
      </c>
      <c r="C46" s="0" t="s">
        <v>5</v>
      </c>
    </row>
    <row r="47" customFormat="false" ht="13.8" hidden="false" customHeight="false" outlineLevel="0" collapsed="false">
      <c r="A47" s="1" t="str">
        <f aca="false">A35</f>
        <v>Payment #1</v>
      </c>
      <c r="B47" s="24" t="str">
        <f aca="false">IF(B$7=0,"0.00",B$7)</f>
        <v>0.00</v>
      </c>
      <c r="C47" s="24" t="n">
        <f aca="false">IF(B$10=0,"0.00",B$10)</f>
        <v>3212655.96</v>
      </c>
    </row>
    <row r="48" customFormat="false" ht="13.8" hidden="false" customHeight="false" outlineLevel="0" collapsed="false">
      <c r="A48" s="1" t="str">
        <f aca="false">A36</f>
        <v>Payment #2</v>
      </c>
      <c r="B48" s="24" t="n">
        <f aca="false">IF(C$7=0,"0.00",C$7)</f>
        <v>2538508.74</v>
      </c>
      <c r="C48" s="24" t="n">
        <f aca="false">IF(C$10=0,"0.00",C$10)</f>
        <v>1122110.23</v>
      </c>
    </row>
    <row r="49" customFormat="false" ht="13.8" hidden="false" customHeight="false" outlineLevel="0" collapsed="false">
      <c r="A49" s="1" t="str">
        <f aca="false">A37</f>
        <v>Payment #3</v>
      </c>
      <c r="B49" s="24" t="n">
        <f aca="false">IF(D$7=0,"0.00",D$7)</f>
        <v>1881817.37</v>
      </c>
      <c r="C49" s="24" t="n">
        <f aca="false">IF(D$10=0,"0.00",D$10)</f>
        <v>85559.92</v>
      </c>
    </row>
    <row r="50" customFormat="false" ht="13.8" hidden="false" customHeight="false" outlineLevel="0" collapsed="false">
      <c r="A50" s="1" t="str">
        <f aca="false">A38</f>
        <v>Payment #4</v>
      </c>
      <c r="B50" s="24" t="str">
        <f aca="false">IF(E$7=0,"0.00",E$7)</f>
        <v>0.00</v>
      </c>
      <c r="C50" s="24" t="str">
        <f aca="false">IF(E$10=0,"0.00",E$10)</f>
        <v>0.00</v>
      </c>
    </row>
    <row r="51" customFormat="false" ht="13.8" hidden="false" customHeight="false" outlineLevel="0" collapsed="false">
      <c r="A51" s="1" t="str">
        <f aca="false">A39</f>
        <v>Payment #5</v>
      </c>
      <c r="B51" s="24" t="str">
        <f aca="false">IF(F$7=0,"0.00",F$7)</f>
        <v>0.00</v>
      </c>
      <c r="C51" s="24" t="str">
        <f aca="false">IF(F$10=0,"0.00",F$10)</f>
        <v>0.00</v>
      </c>
    </row>
    <row r="52" customFormat="false" ht="13.8" hidden="false" customHeight="false" outlineLevel="0" collapsed="false">
      <c r="A52" s="1" t="str">
        <f aca="false">A40</f>
        <v>Payment #6</v>
      </c>
      <c r="B52" s="24" t="str">
        <f aca="false">IF(G$7=0,"0.00",G$7)</f>
        <v>0.00</v>
      </c>
      <c r="C52" s="24" t="str">
        <f aca="false">IF(G$10=0,"0.00",G$10)</f>
        <v>0.00</v>
      </c>
    </row>
    <row r="53" customFormat="false" ht="13.8" hidden="false" customHeight="false" outlineLevel="0" collapsed="false">
      <c r="A53" s="1" t="str">
        <f aca="false">A41</f>
        <v>Payment #7</v>
      </c>
      <c r="B53" s="24" t="str">
        <f aca="false">IF(H$7=0,"0.00",H$7)</f>
        <v>0.00</v>
      </c>
      <c r="C53" s="24" t="str">
        <f aca="false">IF(H$10=0,"0.00",H$10)</f>
        <v>0.00</v>
      </c>
    </row>
    <row r="54" customFormat="false" ht="13.8" hidden="false" customHeight="false" outlineLevel="0" collapsed="false">
      <c r="A54" s="1" t="str">
        <f aca="false">A42</f>
        <v>Payment #8</v>
      </c>
      <c r="B54" s="24" t="str">
        <f aca="false">IF(I$7=0,"0.00",I$7)</f>
        <v>0.00</v>
      </c>
      <c r="C54" s="24" t="str">
        <f aca="false">IF(I$10=0,"0.00",I$10)</f>
        <v>0.00</v>
      </c>
    </row>
    <row r="55" customFormat="false" ht="13.8" hidden="false" customHeight="false" outlineLevel="0" collapsed="false">
      <c r="A55" s="1" t="str">
        <f aca="false">A43</f>
        <v>Payment #9</v>
      </c>
      <c r="B55" s="24" t="str">
        <f aca="false">IF(J$7=0,"0.00",J$7)</f>
        <v>0.00</v>
      </c>
      <c r="C55" s="24" t="str">
        <f aca="false">IF(J$10=0,"0.00",J$10)</f>
        <v>0.00</v>
      </c>
    </row>
    <row r="56" customFormat="false" ht="13.8" hidden="false" customHeight="false" outlineLevel="0" collapsed="false">
      <c r="A56" s="1" t="str">
        <f aca="false">A44</f>
        <v>Payment #10</v>
      </c>
      <c r="B56" s="24" t="str">
        <f aca="false">IF(K$7=0,"0.00",K$7)</f>
        <v>0.00</v>
      </c>
      <c r="C56" s="24" t="str">
        <f aca="false">IF(K$10=0,"0.00",K$10)</f>
        <v>0.00</v>
      </c>
    </row>
  </sheetData>
  <mergeCells count="1">
    <mergeCell ref="P1:Q1"/>
  </mergeCells>
  <conditionalFormatting sqref="N3:N12 N14 N20:N33">
    <cfRule type="cellIs" priority="2" operator="notEqual" aboveAverage="0" equalAverage="0" bottom="0" percent="0" rank="0" text="" dxfId="0">
      <formula>0</formula>
    </cfRule>
  </conditionalFormatting>
  <conditionalFormatting sqref="Q3:Q12 Q14">
    <cfRule type="cellIs" priority="3" operator="notEqual" aboveAverage="0" equalAverage="0" bottom="0" percent="0" rank="0" text="" dxfId="1">
      <formula>0</formula>
    </cfRule>
  </conditionalFormatting>
  <conditionalFormatting sqref="B35:K44">
    <cfRule type="cellIs" priority="4" operator="not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4" activeCellId="0" sqref="D84"/>
    </sheetView>
  </sheetViews>
  <sheetFormatPr defaultColWidth="8.73828125" defaultRowHeight="15" zeroHeight="false" outlineLevelRow="0" outlineLevelCol="0"/>
  <cols>
    <col collapsed="false" customWidth="true" hidden="false" outlineLevel="0" max="1" min="1" style="1" width="31.43"/>
    <col collapsed="false" customWidth="true" hidden="false" outlineLevel="0" max="6" min="2" style="0" width="13.29"/>
    <col collapsed="false" customWidth="true" hidden="false" outlineLevel="0" max="7" min="7" style="0" width="11.57"/>
    <col collapsed="false" customWidth="true" hidden="false" outlineLevel="0" max="9" min="8" style="0" width="10.57"/>
    <col collapsed="false" customWidth="true" hidden="false" outlineLevel="0" max="10" min="10" style="0" width="11.57"/>
    <col collapsed="false" customWidth="true" hidden="false" outlineLevel="0" max="11" min="11" style="0" width="10.57"/>
    <col collapsed="false" customWidth="true" hidden="false" outlineLevel="0" max="12" min="12" style="0" width="0.72"/>
    <col collapsed="false" customWidth="true" hidden="false" outlineLevel="0" max="13" min="13" style="0" width="13.29"/>
    <col collapsed="false" customWidth="true" hidden="false" outlineLevel="0" max="14" min="14" style="0" width="14.01"/>
    <col collapsed="false" customWidth="true" hidden="false" outlineLevel="0" max="15" min="15" style="0" width="0.72"/>
    <col collapsed="false" customWidth="true" hidden="false" outlineLevel="0" max="17" min="16" style="0" width="15.57"/>
    <col collapsed="false" customWidth="true" hidden="false" outlineLevel="0" max="18" min="18" style="0" width="0.72"/>
    <col collapsed="false" customWidth="true" hidden="false" outlineLevel="0" max="19" min="19" style="0" width="13.29"/>
  </cols>
  <sheetData>
    <row r="1" customFormat="false" ht="15" hidden="false" customHeight="false" outlineLevel="0" collapsed="false">
      <c r="A1" s="2" t="s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4"/>
      <c r="M1" s="3" t="s">
        <v>1</v>
      </c>
      <c r="N1" s="3" t="s">
        <v>2</v>
      </c>
      <c r="O1" s="4"/>
      <c r="P1" s="5" t="s">
        <v>3</v>
      </c>
      <c r="Q1" s="5"/>
      <c r="R1" s="4"/>
    </row>
    <row r="2" customFormat="false" ht="30" hidden="false" customHeight="false" outlineLevel="0" collapsed="false">
      <c r="A2" s="2" t="s">
        <v>4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4"/>
      <c r="M2" s="3" t="s">
        <v>6</v>
      </c>
      <c r="N2" s="3" t="s">
        <v>7</v>
      </c>
      <c r="O2" s="4"/>
      <c r="P2" s="25" t="s">
        <v>8</v>
      </c>
      <c r="Q2" s="25" t="s">
        <v>9</v>
      </c>
      <c r="R2" s="4"/>
    </row>
    <row r="3" customFormat="false" ht="15" hidden="false" customHeight="false" outlineLevel="0" collapsed="false">
      <c r="A3" s="1" t="s">
        <v>10</v>
      </c>
      <c r="B3" s="7" t="n">
        <v>0</v>
      </c>
      <c r="C3" s="7" t="n">
        <v>1270484.64</v>
      </c>
      <c r="D3" s="7" t="n">
        <v>2381366.78</v>
      </c>
      <c r="E3" s="7" t="n">
        <v>1969338.32</v>
      </c>
      <c r="F3" s="26" t="n">
        <f aca="false">76714.43*0</f>
        <v>0</v>
      </c>
      <c r="G3" s="7"/>
      <c r="H3" s="7"/>
      <c r="I3" s="7"/>
      <c r="J3" s="7"/>
      <c r="K3" s="7"/>
      <c r="L3" s="4"/>
      <c r="M3" s="8" t="n">
        <f aca="false">SUM(B3:K3)</f>
        <v>5621189.74</v>
      </c>
      <c r="N3" s="8" t="n">
        <f aca="false">M3-SUM(B3:K3)</f>
        <v>0</v>
      </c>
      <c r="O3" s="4"/>
      <c r="P3" s="8" t="n">
        <f aca="false">SUM(P4:P7)</f>
        <v>6628686</v>
      </c>
      <c r="Q3" s="8" t="n">
        <f aca="false">P3-SUM(B3:K3)</f>
        <v>1007496.26</v>
      </c>
      <c r="R3" s="4"/>
    </row>
    <row r="4" customFormat="false" ht="15" hidden="false" customHeight="false" outlineLevel="0" collapsed="false">
      <c r="A4" s="1" t="s">
        <v>11</v>
      </c>
      <c r="B4" s="7" t="n">
        <v>0</v>
      </c>
      <c r="C4" s="7" t="n">
        <v>0</v>
      </c>
      <c r="D4" s="7" t="n">
        <v>269964.88</v>
      </c>
      <c r="E4" s="7" t="n">
        <v>139297</v>
      </c>
      <c r="F4" s="7" t="n">
        <v>0</v>
      </c>
      <c r="G4" s="7"/>
      <c r="H4" s="7"/>
      <c r="I4" s="7"/>
      <c r="J4" s="7"/>
      <c r="K4" s="7"/>
      <c r="L4" s="4"/>
      <c r="M4" s="8" t="n">
        <f aca="false">SUM(B4:K4)</f>
        <v>409261.88</v>
      </c>
      <c r="N4" s="8" t="n">
        <f aca="false">M4-SUM(B4:K4)</f>
        <v>0</v>
      </c>
      <c r="O4" s="4"/>
      <c r="P4" s="8" t="n">
        <v>748943.95</v>
      </c>
      <c r="Q4" s="8" t="n">
        <f aca="false">P4-SUM(B4:K4)</f>
        <v>339682.07</v>
      </c>
      <c r="R4" s="4"/>
    </row>
    <row r="5" customFormat="false" ht="15" hidden="false" customHeight="false" outlineLevel="0" collapsed="false">
      <c r="A5" s="1" t="s">
        <v>12</v>
      </c>
      <c r="B5" s="7" t="n">
        <v>0</v>
      </c>
      <c r="C5" s="7" t="n">
        <v>0</v>
      </c>
      <c r="D5" s="7" t="n">
        <v>0</v>
      </c>
      <c r="E5" s="7" t="n">
        <v>0</v>
      </c>
      <c r="F5" s="7" t="n">
        <v>0</v>
      </c>
      <c r="G5" s="7"/>
      <c r="H5" s="7"/>
      <c r="I5" s="7"/>
      <c r="J5" s="7"/>
      <c r="K5" s="7"/>
      <c r="L5" s="4"/>
      <c r="M5" s="8" t="n">
        <f aca="false">SUM(B5:K5)</f>
        <v>0</v>
      </c>
      <c r="N5" s="8" t="n">
        <f aca="false">M5-SUM(B5:K5)</f>
        <v>0</v>
      </c>
      <c r="O5" s="4"/>
      <c r="P5" s="8" t="n">
        <v>0</v>
      </c>
      <c r="Q5" s="8" t="n">
        <f aca="false">P5-SUM(B5:K5)</f>
        <v>0</v>
      </c>
      <c r="R5" s="4"/>
    </row>
    <row r="6" customFormat="false" ht="15" hidden="false" customHeight="false" outlineLevel="0" collapsed="false">
      <c r="A6" s="1" t="s">
        <v>13</v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0</v>
      </c>
      <c r="G6" s="7"/>
      <c r="H6" s="7"/>
      <c r="I6" s="7"/>
      <c r="J6" s="7"/>
      <c r="K6" s="7"/>
      <c r="L6" s="4"/>
      <c r="M6" s="8" t="n">
        <f aca="false">SUM(B6:K6)</f>
        <v>0</v>
      </c>
      <c r="N6" s="8" t="n">
        <f aca="false">M6-SUM(B6:K6)</f>
        <v>0</v>
      </c>
      <c r="O6" s="4"/>
      <c r="P6" s="8" t="n">
        <v>0</v>
      </c>
      <c r="Q6" s="8" t="n">
        <f aca="false">P6-SUM(B6:K6)</f>
        <v>0</v>
      </c>
      <c r="R6" s="4"/>
    </row>
    <row r="7" customFormat="false" ht="15" hidden="false" customHeight="false" outlineLevel="0" collapsed="false">
      <c r="A7" s="1" t="s">
        <v>14</v>
      </c>
      <c r="B7" s="7" t="n">
        <f aca="false">B3-B4-B5-B6</f>
        <v>0</v>
      </c>
      <c r="C7" s="7" t="n">
        <f aca="false">C3-C4-C5-C6</f>
        <v>1270484.64</v>
      </c>
      <c r="D7" s="7" t="n">
        <f aca="false">D3-D4-D5-D6</f>
        <v>2111401.9</v>
      </c>
      <c r="E7" s="7" t="n">
        <f aca="false">E3-E4-E5-E6</f>
        <v>1830041.32</v>
      </c>
      <c r="F7" s="26" t="n">
        <f aca="false">F3-F4-F5-F6</f>
        <v>0</v>
      </c>
      <c r="G7" s="7" t="n">
        <f aca="false">G3-G4-G5-G6</f>
        <v>0</v>
      </c>
      <c r="H7" s="7" t="n">
        <f aca="false">H3-H4-H5-H6</f>
        <v>0</v>
      </c>
      <c r="I7" s="7" t="n">
        <f aca="false">I3-I4-I5-I6</f>
        <v>0</v>
      </c>
      <c r="J7" s="7" t="n">
        <f aca="false">J3-J4-J5-J6</f>
        <v>0</v>
      </c>
      <c r="K7" s="7" t="n">
        <f aca="false">K3-K4-K5-K6</f>
        <v>0</v>
      </c>
      <c r="L7" s="4"/>
      <c r="M7" s="8" t="n">
        <f aca="false">SUM(B7:K7)</f>
        <v>5211927.86</v>
      </c>
      <c r="N7" s="8" t="n">
        <f aca="false">M7-SUM(B7:K7)</f>
        <v>0</v>
      </c>
      <c r="O7" s="4"/>
      <c r="P7" s="8" t="n">
        <v>5879742.05</v>
      </c>
      <c r="Q7" s="8" t="n">
        <f aca="false">P7-SUM(B7:K7)</f>
        <v>667814.189999999</v>
      </c>
      <c r="R7" s="4"/>
    </row>
    <row r="8" customFormat="false" ht="5.25" hidden="false" customHeight="true" outlineLevel="0" collapsed="false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4"/>
      <c r="M8" s="10"/>
      <c r="N8" s="10"/>
      <c r="O8" s="4"/>
      <c r="P8" s="10"/>
      <c r="Q8" s="10"/>
      <c r="R8" s="4"/>
    </row>
    <row r="9" customFormat="false" ht="30.75" hidden="false" customHeight="true" outlineLevel="0" collapsed="false">
      <c r="A9" s="11" t="s">
        <v>15</v>
      </c>
      <c r="B9" s="7" t="n">
        <v>0</v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4"/>
      <c r="M9" s="8" t="n">
        <f aca="false">SUM(B9:K9)</f>
        <v>0</v>
      </c>
      <c r="N9" s="8" t="n">
        <f aca="false">M9-SUM(B9:K9)</f>
        <v>0</v>
      </c>
      <c r="O9" s="4"/>
      <c r="P9" s="8"/>
      <c r="Q9" s="8" t="n">
        <f aca="false">P9-SUM(B9:K9)</f>
        <v>0</v>
      </c>
      <c r="R9" s="4"/>
    </row>
    <row r="10" customFormat="false" ht="15" hidden="false" customHeight="false" outlineLevel="0" collapsed="false">
      <c r="A10" s="1" t="s">
        <v>16</v>
      </c>
      <c r="B10" s="7" t="n">
        <v>1812651.78</v>
      </c>
      <c r="C10" s="7" t="n">
        <v>1525236.41</v>
      </c>
      <c r="D10" s="7" t="n">
        <v>1876389.19</v>
      </c>
      <c r="E10" s="26" t="n">
        <f aca="false">119021.99</f>
        <v>119021.99</v>
      </c>
      <c r="F10" s="26" t="n">
        <f aca="false">34631</f>
        <v>34631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4"/>
      <c r="M10" s="8" t="n">
        <f aca="false">SUM(B10:K10)</f>
        <v>5367930.37</v>
      </c>
      <c r="N10" s="8" t="n">
        <f aca="false">M10-SUM(B10:K10)</f>
        <v>0</v>
      </c>
      <c r="O10" s="4"/>
      <c r="P10" s="8" t="n">
        <f aca="false">P7*0.9</f>
        <v>5291767.845</v>
      </c>
      <c r="Q10" s="27" t="n">
        <f aca="false">P10-SUM(B10:K10)</f>
        <v>-76162.5250000004</v>
      </c>
      <c r="R10" s="4"/>
      <c r="S10" s="28" t="s">
        <v>38</v>
      </c>
      <c r="T10" s="29"/>
      <c r="U10" s="29"/>
      <c r="V10" s="30"/>
    </row>
    <row r="11" customFormat="false" ht="4.5" hidden="false" customHeight="true" outlineLevel="0" collapsed="false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4"/>
      <c r="M11" s="10"/>
      <c r="N11" s="10"/>
      <c r="O11" s="4"/>
      <c r="P11" s="10"/>
      <c r="Q11" s="10"/>
      <c r="R11" s="4"/>
    </row>
    <row r="12" customFormat="false" ht="15" hidden="false" customHeight="false" outlineLevel="0" collapsed="false">
      <c r="A12" s="1" t="s">
        <v>17</v>
      </c>
      <c r="B12" s="7" t="n">
        <v>0</v>
      </c>
      <c r="C12" s="7" t="n">
        <v>0</v>
      </c>
      <c r="D12" s="7" t="n">
        <v>0</v>
      </c>
      <c r="E12" s="26" t="n">
        <v>0</v>
      </c>
      <c r="F12" s="26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4"/>
      <c r="M12" s="8" t="n">
        <f aca="false">SUM(B12:K12)</f>
        <v>0</v>
      </c>
      <c r="N12" s="8" t="n">
        <f aca="false">M12-SUM(B12:K12)</f>
        <v>0</v>
      </c>
      <c r="O12" s="4"/>
      <c r="P12" s="8" t="n">
        <f aca="false">P7*0.1</f>
        <v>587974.205</v>
      </c>
      <c r="Q12" s="8" t="n">
        <f aca="false">P12-SUM(B12:K12)</f>
        <v>587974.205</v>
      </c>
      <c r="R12" s="4"/>
      <c r="S12" s="28" t="s">
        <v>39</v>
      </c>
      <c r="T12" s="29"/>
      <c r="U12" s="29"/>
      <c r="V12" s="30"/>
    </row>
    <row r="13" customFormat="false" ht="3.75" hidden="false" customHeight="true" outlineLevel="0" collapsed="false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customFormat="false" ht="15" hidden="false" customHeight="false" outlineLevel="0" collapsed="false">
      <c r="A14" s="1" t="s">
        <v>18</v>
      </c>
      <c r="B14" s="7" t="n">
        <f aca="false">B10-B12</f>
        <v>1812651.78</v>
      </c>
      <c r="C14" s="7" t="n">
        <f aca="false">C10-C12</f>
        <v>1525236.41</v>
      </c>
      <c r="D14" s="7" t="n">
        <f aca="false">D10-D12</f>
        <v>1876389.19</v>
      </c>
      <c r="E14" s="7" t="n">
        <f aca="false">E10-E12</f>
        <v>119021.99</v>
      </c>
      <c r="F14" s="7" t="n">
        <f aca="false">F10-F12</f>
        <v>34631</v>
      </c>
      <c r="G14" s="7" t="n">
        <f aca="false">G10-G12</f>
        <v>0</v>
      </c>
      <c r="H14" s="7" t="n">
        <f aca="false">H10-H12</f>
        <v>0</v>
      </c>
      <c r="I14" s="7" t="n">
        <f aca="false">I10-I12</f>
        <v>0</v>
      </c>
      <c r="J14" s="7" t="n">
        <f aca="false">J10-J12</f>
        <v>0</v>
      </c>
      <c r="K14" s="7" t="n">
        <f aca="false">K10-K12</f>
        <v>0</v>
      </c>
      <c r="L14" s="4"/>
      <c r="M14" s="8" t="n">
        <f aca="false">SUM(B14:K14)</f>
        <v>5367930.37</v>
      </c>
      <c r="N14" s="8" t="n">
        <f aca="false">M14-SUM(B14:K14)</f>
        <v>0</v>
      </c>
      <c r="O14" s="4"/>
      <c r="P14" s="8" t="n">
        <f aca="false">P7</f>
        <v>5879742.05</v>
      </c>
      <c r="Q14" s="8" t="n">
        <f aca="false">P14-SUM(B14:K14)</f>
        <v>511811.68</v>
      </c>
      <c r="R14" s="4"/>
    </row>
    <row r="15" customFormat="false" ht="3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customFormat="false" ht="15" hidden="false" customHeight="false" outlineLevel="0" collapsed="false">
      <c r="A16" s="13" t="s">
        <v>19</v>
      </c>
      <c r="B16" s="31" t="s">
        <v>40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4"/>
    </row>
    <row r="17" customFormat="false" ht="15" hidden="false" customHeight="false" outlineLevel="0" collapsed="false">
      <c r="A17" s="1" t="s">
        <v>0</v>
      </c>
      <c r="B17" s="15" t="n">
        <f aca="false">B1</f>
        <v>1</v>
      </c>
      <c r="C17" s="15" t="n">
        <f aca="false">C1</f>
        <v>2</v>
      </c>
      <c r="D17" s="15" t="n">
        <f aca="false">D1</f>
        <v>3</v>
      </c>
      <c r="E17" s="15" t="n">
        <f aca="false">E1</f>
        <v>4</v>
      </c>
      <c r="F17" s="15" t="n">
        <f aca="false">F1</f>
        <v>5</v>
      </c>
      <c r="G17" s="15" t="n">
        <f aca="false">G1</f>
        <v>6</v>
      </c>
      <c r="H17" s="15" t="n">
        <f aca="false">H1</f>
        <v>7</v>
      </c>
      <c r="I17" s="15" t="n">
        <f aca="false">I1</f>
        <v>8</v>
      </c>
      <c r="J17" s="15" t="n">
        <f aca="false">J1</f>
        <v>9</v>
      </c>
      <c r="K17" s="15" t="n">
        <f aca="false">K1</f>
        <v>10</v>
      </c>
      <c r="L17" s="4"/>
      <c r="M17" s="1" t="s">
        <v>20</v>
      </c>
      <c r="N17" s="1"/>
      <c r="O17" s="4"/>
    </row>
    <row r="18" customFormat="false" ht="15" hidden="false" customHeight="false" outlineLevel="0" collapsed="false">
      <c r="A18" s="1" t="s">
        <v>4</v>
      </c>
      <c r="B18" s="15" t="str">
        <f aca="false">B2</f>
        <v>Advance</v>
      </c>
      <c r="C18" s="15" t="str">
        <f aca="false">C2</f>
        <v>Advance</v>
      </c>
      <c r="D18" s="15" t="str">
        <f aca="false">D2</f>
        <v>Advance</v>
      </c>
      <c r="E18" s="15" t="str">
        <f aca="false">E2</f>
        <v>Advance</v>
      </c>
      <c r="F18" s="15" t="str">
        <f aca="false">F2</f>
        <v>Advance</v>
      </c>
      <c r="G18" s="15" t="str">
        <f aca="false">G2</f>
        <v>Advance</v>
      </c>
      <c r="H18" s="15" t="str">
        <f aca="false">H2</f>
        <v>Advance</v>
      </c>
      <c r="I18" s="15" t="str">
        <f aca="false">I2</f>
        <v>Advance</v>
      </c>
      <c r="J18" s="15" t="str">
        <f aca="false">J2</f>
        <v>Advance</v>
      </c>
      <c r="K18" s="15" t="str">
        <f aca="false">K2</f>
        <v>Advance</v>
      </c>
      <c r="L18" s="4"/>
      <c r="M18" s="1" t="s">
        <v>41</v>
      </c>
      <c r="N18" s="1" t="s">
        <v>2</v>
      </c>
      <c r="O18" s="4"/>
      <c r="T18" s="33"/>
    </row>
    <row r="19" customFormat="false" ht="15" hidden="false" customHeight="false" outlineLevel="0" collapsed="false">
      <c r="A19" s="1" t="s">
        <v>16</v>
      </c>
      <c r="B19" s="8" t="n">
        <f aca="false">B10</f>
        <v>1812651.78</v>
      </c>
      <c r="C19" s="8" t="n">
        <f aca="false">C10</f>
        <v>1525236.41</v>
      </c>
      <c r="D19" s="8" t="n">
        <f aca="false">D10</f>
        <v>1876389.19</v>
      </c>
      <c r="E19" s="8" t="n">
        <f aca="false">E10</f>
        <v>119021.99</v>
      </c>
      <c r="F19" s="8" t="n">
        <f aca="false">F10</f>
        <v>34631</v>
      </c>
      <c r="G19" s="8" t="n">
        <f aca="false">G10</f>
        <v>0</v>
      </c>
      <c r="H19" s="8" t="n">
        <f aca="false">H10</f>
        <v>0</v>
      </c>
      <c r="I19" s="8" t="n">
        <f aca="false">I10</f>
        <v>0</v>
      </c>
      <c r="J19" s="8" t="n">
        <f aca="false">J10</f>
        <v>0</v>
      </c>
      <c r="K19" s="8" t="n">
        <f aca="false">K10</f>
        <v>0</v>
      </c>
      <c r="L19" s="4"/>
      <c r="M19" s="1" t="s">
        <v>42</v>
      </c>
      <c r="N19" s="1" t="s">
        <v>7</v>
      </c>
      <c r="O19" s="4"/>
      <c r="T19" s="33"/>
    </row>
    <row r="20" customFormat="false" ht="15" hidden="false" customHeight="false" outlineLevel="0" collapsed="false">
      <c r="A20" s="1" t="s">
        <v>23</v>
      </c>
      <c r="B20" s="16" t="n">
        <f aca="false">B19</f>
        <v>1812651.78</v>
      </c>
      <c r="C20" s="16" t="n">
        <f aca="false">C19</f>
        <v>1525236.41</v>
      </c>
      <c r="D20" s="16" t="n">
        <f aca="false">D19</f>
        <v>1876389.19</v>
      </c>
      <c r="E20" s="16" t="n">
        <f aca="false">E19</f>
        <v>119021.99</v>
      </c>
      <c r="F20" s="16" t="n">
        <f aca="false">F19</f>
        <v>34631</v>
      </c>
      <c r="G20" s="16" t="n">
        <f aca="false">G19</f>
        <v>0</v>
      </c>
      <c r="H20" s="16" t="n">
        <f aca="false">H19</f>
        <v>0</v>
      </c>
      <c r="I20" s="16" t="n">
        <f aca="false">I19</f>
        <v>0</v>
      </c>
      <c r="J20" s="16" t="n">
        <f aca="false">J19</f>
        <v>0</v>
      </c>
      <c r="K20" s="16" t="n">
        <f aca="false">K19</f>
        <v>0</v>
      </c>
      <c r="L20" s="4"/>
      <c r="M20" s="8" t="n">
        <f aca="false">SUM(M22:M31)</f>
        <v>5211927.86</v>
      </c>
      <c r="N20" s="17" t="n">
        <f aca="false">M20-SUM(B20:K20)</f>
        <v>-156002.51</v>
      </c>
      <c r="O20" s="4"/>
    </row>
    <row r="21" customFormat="false" ht="15" hidden="false" customHeight="false" outlineLevel="0" collapsed="false">
      <c r="A21" s="18" t="s">
        <v>24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4"/>
      <c r="O21" s="4"/>
      <c r="P21" s="8"/>
      <c r="S21" s="33"/>
      <c r="T21" s="33"/>
    </row>
    <row r="22" customFormat="false" ht="15" hidden="false" customHeight="false" outlineLevel="0" collapsed="false">
      <c r="A22" s="1" t="s">
        <v>25</v>
      </c>
      <c r="B22" s="7" t="n">
        <v>0</v>
      </c>
      <c r="C22" s="7" t="n">
        <v>0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  <c r="L22" s="4"/>
      <c r="M22" s="8" t="n">
        <f aca="false">B7</f>
        <v>0</v>
      </c>
      <c r="N22" s="8" t="n">
        <f aca="false">M22-SUM(B22:K22)</f>
        <v>0</v>
      </c>
      <c r="O22" s="4"/>
    </row>
    <row r="23" customFormat="false" ht="15" hidden="false" customHeight="false" outlineLevel="0" collapsed="false">
      <c r="A23" s="1" t="s">
        <v>26</v>
      </c>
      <c r="B23" s="7" t="n">
        <v>1270484.64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4"/>
      <c r="M23" s="8" t="n">
        <f aca="false">C7</f>
        <v>1270484.64</v>
      </c>
      <c r="N23" s="8" t="n">
        <f aca="false">M23-SUM(B23:K23)</f>
        <v>0</v>
      </c>
      <c r="O23" s="4"/>
    </row>
    <row r="24" customFormat="false" ht="15" hidden="false" customHeight="false" outlineLevel="0" collapsed="false">
      <c r="A24" s="1" t="s">
        <v>27</v>
      </c>
      <c r="B24" s="7" t="n">
        <v>542167.14</v>
      </c>
      <c r="C24" s="7" t="n">
        <v>1525236.41</v>
      </c>
      <c r="D24" s="7" t="n">
        <v>43998.35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4"/>
      <c r="M24" s="8" t="n">
        <f aca="false">D7</f>
        <v>2111401.9</v>
      </c>
      <c r="N24" s="8" t="n">
        <f aca="false">M24-SUM(B24:K24)</f>
        <v>0</v>
      </c>
      <c r="O24" s="4"/>
    </row>
    <row r="25" customFormat="false" ht="15" hidden="false" customHeight="false" outlineLevel="0" collapsed="false">
      <c r="A25" s="1" t="s">
        <v>28</v>
      </c>
      <c r="B25" s="19"/>
      <c r="C25" s="7" t="n">
        <v>0</v>
      </c>
      <c r="D25" s="7" t="n">
        <v>1830041.32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0</v>
      </c>
      <c r="L25" s="4"/>
      <c r="M25" s="8" t="n">
        <f aca="false">E7</f>
        <v>1830041.32</v>
      </c>
      <c r="N25" s="8" t="n">
        <f aca="false">M25-SUM(B25:K25)</f>
        <v>0</v>
      </c>
      <c r="O25" s="4"/>
    </row>
    <row r="26" customFormat="false" ht="15" hidden="false" customHeight="false" outlineLevel="0" collapsed="false">
      <c r="A26" s="1" t="s">
        <v>29</v>
      </c>
      <c r="B26" s="19"/>
      <c r="C26" s="19"/>
      <c r="D26" s="7" t="n">
        <f aca="false">2349.52*0</f>
        <v>0</v>
      </c>
      <c r="E26" s="7" t="n">
        <f aca="false">74364.91*0</f>
        <v>0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4"/>
      <c r="M26" s="8" t="n">
        <f aca="false">F7</f>
        <v>0</v>
      </c>
      <c r="N26" s="8" t="n">
        <f aca="false">M26-SUM(B26:K26)</f>
        <v>0</v>
      </c>
      <c r="O26" s="4"/>
    </row>
    <row r="27" customFormat="false" ht="15" hidden="false" customHeight="false" outlineLevel="0" collapsed="false">
      <c r="A27" s="1" t="s">
        <v>30</v>
      </c>
      <c r="B27" s="19"/>
      <c r="C27" s="19"/>
      <c r="D27" s="19"/>
      <c r="E27" s="7" t="n">
        <v>0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0</v>
      </c>
      <c r="L27" s="4"/>
      <c r="M27" s="8" t="n">
        <f aca="false">G7</f>
        <v>0</v>
      </c>
      <c r="N27" s="8" t="n">
        <f aca="false">M27-SUM(B27:K27)</f>
        <v>0</v>
      </c>
      <c r="O27" s="4"/>
    </row>
    <row r="28" customFormat="false" ht="15" hidden="false" customHeight="false" outlineLevel="0" collapsed="false">
      <c r="A28" s="1" t="s">
        <v>31</v>
      </c>
      <c r="B28" s="19"/>
      <c r="C28" s="19"/>
      <c r="D28" s="19"/>
      <c r="E28" s="19"/>
      <c r="F28" s="19" t="n">
        <v>0</v>
      </c>
      <c r="G28" s="7" t="n">
        <v>0</v>
      </c>
      <c r="H28" s="7" t="n">
        <v>0</v>
      </c>
      <c r="I28" s="7" t="n">
        <v>0</v>
      </c>
      <c r="J28" s="7" t="n">
        <v>0</v>
      </c>
      <c r="K28" s="7" t="n">
        <v>0</v>
      </c>
      <c r="L28" s="4"/>
      <c r="M28" s="8" t="n">
        <f aca="false">H7</f>
        <v>0</v>
      </c>
      <c r="N28" s="8" t="n">
        <f aca="false">M28-SUM(B28:K28)</f>
        <v>0</v>
      </c>
      <c r="O28" s="4"/>
    </row>
    <row r="29" customFormat="false" ht="15" hidden="false" customHeight="false" outlineLevel="0" collapsed="false">
      <c r="A29" s="1" t="s">
        <v>32</v>
      </c>
      <c r="B29" s="19"/>
      <c r="C29" s="19"/>
      <c r="D29" s="19"/>
      <c r="E29" s="19"/>
      <c r="F29" s="19"/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4"/>
      <c r="M29" s="8" t="n">
        <f aca="false">I7</f>
        <v>0</v>
      </c>
      <c r="N29" s="8" t="n">
        <f aca="false">M29-SUM(B29:K29)</f>
        <v>0</v>
      </c>
      <c r="O29" s="4"/>
    </row>
    <row r="30" customFormat="false" ht="15" hidden="false" customHeight="false" outlineLevel="0" collapsed="false">
      <c r="A30" s="1" t="s">
        <v>33</v>
      </c>
      <c r="B30" s="19"/>
      <c r="C30" s="19"/>
      <c r="D30" s="19"/>
      <c r="E30" s="19"/>
      <c r="F30" s="19"/>
      <c r="G30" s="19"/>
      <c r="H30" s="7" t="n">
        <v>0</v>
      </c>
      <c r="I30" s="7" t="n">
        <v>0</v>
      </c>
      <c r="J30" s="7" t="n">
        <v>0</v>
      </c>
      <c r="K30" s="7" t="n">
        <v>0</v>
      </c>
      <c r="L30" s="4"/>
      <c r="M30" s="8" t="n">
        <f aca="false">J7</f>
        <v>0</v>
      </c>
      <c r="N30" s="8" t="n">
        <f aca="false">M30-SUM(B30:K30)</f>
        <v>0</v>
      </c>
      <c r="O30" s="4"/>
    </row>
    <row r="31" customFormat="false" ht="15" hidden="false" customHeight="false" outlineLevel="0" collapsed="false">
      <c r="A31" s="1" t="s">
        <v>34</v>
      </c>
      <c r="B31" s="19"/>
      <c r="C31" s="19"/>
      <c r="D31" s="19"/>
      <c r="E31" s="19"/>
      <c r="F31" s="19"/>
      <c r="G31" s="19"/>
      <c r="H31" s="19"/>
      <c r="I31" s="7" t="n">
        <v>0</v>
      </c>
      <c r="J31" s="7" t="n">
        <v>0</v>
      </c>
      <c r="K31" s="7" t="n">
        <v>0</v>
      </c>
      <c r="L31" s="4"/>
      <c r="M31" s="8" t="n">
        <f aca="false">K7</f>
        <v>0</v>
      </c>
      <c r="N31" s="8" t="n">
        <f aca="false">M31-SUM(B31:K31)</f>
        <v>0</v>
      </c>
      <c r="O31" s="4"/>
    </row>
    <row r="32" customFormat="false" ht="15" hidden="false" customHeight="false" outlineLevel="0" collapsed="false">
      <c r="A32" s="1" t="s">
        <v>35</v>
      </c>
      <c r="B32" s="16" t="n">
        <f aca="false">B20-SUM(B23:B31)</f>
        <v>0</v>
      </c>
      <c r="C32" s="16" t="n">
        <f aca="false">C20-SUM(C23:C31)</f>
        <v>0</v>
      </c>
      <c r="D32" s="16" t="n">
        <f aca="false">D20-SUM(D22:D31)</f>
        <v>2349.51999999979</v>
      </c>
      <c r="E32" s="16" t="n">
        <f aca="false">E20-SUM(E22:E31)</f>
        <v>119021.99</v>
      </c>
      <c r="F32" s="20" t="n">
        <f aca="false">F20-SUM(F22:F31)</f>
        <v>34631</v>
      </c>
      <c r="G32" s="16" t="n">
        <f aca="false">G20-SUM(G22:G31)</f>
        <v>0</v>
      </c>
      <c r="H32" s="16" t="n">
        <f aca="false">H20-SUM(H22:H31)</f>
        <v>0</v>
      </c>
      <c r="I32" s="16" t="n">
        <f aca="false">I20-SUM(I22:I31)</f>
        <v>0</v>
      </c>
      <c r="J32" s="16" t="n">
        <f aca="false">J20-SUM(J22:J31)</f>
        <v>0</v>
      </c>
      <c r="K32" s="20" t="n">
        <f aca="false">K20-SUM(K22:K31)</f>
        <v>0</v>
      </c>
      <c r="L32" s="4"/>
      <c r="O32" s="4"/>
    </row>
    <row r="33" customFormat="false" ht="15" hidden="false" customHeight="false" outlineLevel="0" collapsed="false">
      <c r="A33" s="1" t="s">
        <v>36</v>
      </c>
      <c r="B33" s="21" t="n">
        <f aca="false">SUM(B23:B31)/B19</f>
        <v>1</v>
      </c>
      <c r="C33" s="21" t="n">
        <f aca="false">SUM(C23:C31)/C19</f>
        <v>1</v>
      </c>
      <c r="D33" s="34" t="n">
        <f aca="false">SUM(D22:D31)/D19</f>
        <v>0.998747850385985</v>
      </c>
      <c r="E33" s="34" t="n">
        <f aca="false">SUM(E22:E31)/E19</f>
        <v>0</v>
      </c>
      <c r="F33" s="21" t="n">
        <f aca="false">SUM(F22:F31)/F19</f>
        <v>0</v>
      </c>
      <c r="G33" s="21" t="e">
        <f aca="false">SUM(G22:G31)/G19</f>
        <v>#DIV/0!</v>
      </c>
      <c r="H33" s="21" t="e">
        <f aca="false">SUM(H22:H31)/H19</f>
        <v>#DIV/0!</v>
      </c>
      <c r="I33" s="21" t="e">
        <f aca="false">SUM(I22:I31)/I19</f>
        <v>#DIV/0!</v>
      </c>
      <c r="J33" s="21" t="e">
        <f aca="false">SUM(J22:J31)/J19</f>
        <v>#DIV/0!</v>
      </c>
      <c r="K33" s="21" t="e">
        <f aca="false">SUM(K22:K31)/K19</f>
        <v>#DIV/0!</v>
      </c>
      <c r="L33" s="4"/>
      <c r="O33" s="4"/>
    </row>
    <row r="34" customFormat="false" ht="3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customFormat="false" ht="15" hidden="false" customHeight="false" outlineLevel="0" collapsed="false">
      <c r="A35" s="1" t="str">
        <f aca="false">A22</f>
        <v>Payment #1</v>
      </c>
      <c r="B35" s="21" t="n">
        <f aca="false">B22/B$20</f>
        <v>0</v>
      </c>
      <c r="C35" s="21" t="n">
        <f aca="false">C22/C$20</f>
        <v>0</v>
      </c>
      <c r="D35" s="21" t="n">
        <f aca="false">D22/D$20</f>
        <v>0</v>
      </c>
      <c r="E35" s="21" t="n">
        <f aca="false">E22/E$20</f>
        <v>0</v>
      </c>
      <c r="F35" s="21" t="n">
        <f aca="false">F22/F$20</f>
        <v>0</v>
      </c>
      <c r="G35" s="21" t="e">
        <f aca="false">G22/G$20</f>
        <v>#DIV/0!</v>
      </c>
      <c r="H35" s="21" t="e">
        <f aca="false">H22/H$20</f>
        <v>#DIV/0!</v>
      </c>
      <c r="I35" s="21" t="e">
        <f aca="false">I22/I$20</f>
        <v>#DIV/0!</v>
      </c>
      <c r="J35" s="21" t="e">
        <f aca="false">J22/J$20</f>
        <v>#DIV/0!</v>
      </c>
      <c r="K35" s="21" t="e">
        <f aca="false">K22/K$20</f>
        <v>#DIV/0!</v>
      </c>
    </row>
    <row r="36" customFormat="false" ht="15" hidden="false" customHeight="false" outlineLevel="0" collapsed="false">
      <c r="A36" s="1" t="str">
        <f aca="false">A23</f>
        <v>Payment #2</v>
      </c>
      <c r="B36" s="21" t="n">
        <f aca="false">B23/B$20</f>
        <v>0.700898349047493</v>
      </c>
      <c r="C36" s="21" t="n">
        <f aca="false">C23/C$20</f>
        <v>0</v>
      </c>
      <c r="D36" s="21" t="n">
        <f aca="false">D23/D$20</f>
        <v>0</v>
      </c>
      <c r="E36" s="21" t="n">
        <f aca="false">E23/E$20</f>
        <v>0</v>
      </c>
      <c r="F36" s="21" t="n">
        <f aca="false">F23/F$20</f>
        <v>0</v>
      </c>
      <c r="G36" s="21" t="e">
        <f aca="false">G23/G$20</f>
        <v>#DIV/0!</v>
      </c>
      <c r="H36" s="21" t="e">
        <f aca="false">H23/H$20</f>
        <v>#DIV/0!</v>
      </c>
      <c r="I36" s="21" t="e">
        <f aca="false">I23/I$20</f>
        <v>#DIV/0!</v>
      </c>
      <c r="J36" s="21" t="e">
        <f aca="false">J23/J$20</f>
        <v>#DIV/0!</v>
      </c>
      <c r="K36" s="21" t="e">
        <f aca="false">K23/K$20</f>
        <v>#DIV/0!</v>
      </c>
    </row>
    <row r="37" customFormat="false" ht="15" hidden="false" customHeight="false" outlineLevel="0" collapsed="false">
      <c r="A37" s="1" t="str">
        <f aca="false">A24</f>
        <v>Payment #3</v>
      </c>
      <c r="B37" s="21" t="n">
        <f aca="false">B24/B$20</f>
        <v>0.299101650952507</v>
      </c>
      <c r="C37" s="21" t="n">
        <f aca="false">C24/C$20</f>
        <v>1</v>
      </c>
      <c r="D37" s="21" t="n">
        <f aca="false">D24/D$20</f>
        <v>0.0234484137056876</v>
      </c>
      <c r="E37" s="21" t="n">
        <f aca="false">E24/E$20</f>
        <v>0</v>
      </c>
      <c r="F37" s="21" t="n">
        <f aca="false">F24/F$20</f>
        <v>0</v>
      </c>
      <c r="G37" s="21" t="e">
        <f aca="false">G24/G$20</f>
        <v>#DIV/0!</v>
      </c>
      <c r="H37" s="21" t="e">
        <f aca="false">H24/H$20</f>
        <v>#DIV/0!</v>
      </c>
      <c r="I37" s="21" t="e">
        <f aca="false">I24/I$20</f>
        <v>#DIV/0!</v>
      </c>
      <c r="J37" s="21" t="e">
        <f aca="false">J24/J$20</f>
        <v>#DIV/0!</v>
      </c>
      <c r="K37" s="21" t="e">
        <f aca="false">K24/K$20</f>
        <v>#DIV/0!</v>
      </c>
    </row>
    <row r="38" customFormat="false" ht="15" hidden="false" customHeight="false" outlineLevel="0" collapsed="false">
      <c r="A38" s="1" t="str">
        <f aca="false">A25</f>
        <v>Payment #4</v>
      </c>
      <c r="B38" s="21" t="n">
        <f aca="false">B25/B$20</f>
        <v>0</v>
      </c>
      <c r="C38" s="21" t="n">
        <f aca="false">C25/C$20</f>
        <v>0</v>
      </c>
      <c r="D38" s="21" t="n">
        <f aca="false">D25/D$20</f>
        <v>0.975299436680298</v>
      </c>
      <c r="E38" s="21" t="n">
        <f aca="false">E25/E$20</f>
        <v>0</v>
      </c>
      <c r="F38" s="21" t="n">
        <f aca="false">F25/F$20</f>
        <v>0</v>
      </c>
      <c r="G38" s="21" t="e">
        <f aca="false">G25/G$20</f>
        <v>#DIV/0!</v>
      </c>
      <c r="H38" s="21" t="e">
        <f aca="false">H25/H$20</f>
        <v>#DIV/0!</v>
      </c>
      <c r="I38" s="21" t="e">
        <f aca="false">I25/I$20</f>
        <v>#DIV/0!</v>
      </c>
      <c r="J38" s="21" t="e">
        <f aca="false">J25/J$20</f>
        <v>#DIV/0!</v>
      </c>
      <c r="K38" s="21" t="e">
        <f aca="false">K25/K$20</f>
        <v>#DIV/0!</v>
      </c>
    </row>
    <row r="39" customFormat="false" ht="15" hidden="false" customHeight="false" outlineLevel="0" collapsed="false">
      <c r="A39" s="1" t="str">
        <f aca="false">A26</f>
        <v>Payment #5</v>
      </c>
      <c r="B39" s="21" t="n">
        <f aca="false">B26/B$20</f>
        <v>0</v>
      </c>
      <c r="C39" s="21" t="n">
        <f aca="false">C26/C$20</f>
        <v>0</v>
      </c>
      <c r="D39" s="21" t="n">
        <f aca="false">D26/D$20</f>
        <v>0</v>
      </c>
      <c r="E39" s="21" t="n">
        <f aca="false">E26/E$20</f>
        <v>0</v>
      </c>
      <c r="F39" s="21" t="n">
        <f aca="false">F26/F$20</f>
        <v>0</v>
      </c>
      <c r="G39" s="21" t="e">
        <f aca="false">G26/G$20</f>
        <v>#DIV/0!</v>
      </c>
      <c r="H39" s="21" t="e">
        <f aca="false">H26/H$20</f>
        <v>#DIV/0!</v>
      </c>
      <c r="I39" s="21" t="e">
        <f aca="false">I26/I$20</f>
        <v>#DIV/0!</v>
      </c>
      <c r="J39" s="21" t="e">
        <f aca="false">J26/J$20</f>
        <v>#DIV/0!</v>
      </c>
      <c r="K39" s="21" t="e">
        <f aca="false">K26/K$20</f>
        <v>#DIV/0!</v>
      </c>
    </row>
    <row r="40" customFormat="false" ht="15" hidden="false" customHeight="false" outlineLevel="0" collapsed="false">
      <c r="A40" s="1" t="str">
        <f aca="false">A27</f>
        <v>Payment #6</v>
      </c>
      <c r="B40" s="21" t="n">
        <f aca="false">B27/B$20</f>
        <v>0</v>
      </c>
      <c r="C40" s="21" t="n">
        <f aca="false">C27/C$20</f>
        <v>0</v>
      </c>
      <c r="D40" s="21" t="n">
        <f aca="false">D27/D$20</f>
        <v>0</v>
      </c>
      <c r="E40" s="21" t="n">
        <f aca="false">E27/E$20</f>
        <v>0</v>
      </c>
      <c r="F40" s="21" t="n">
        <f aca="false">F27/F$20</f>
        <v>0</v>
      </c>
      <c r="G40" s="21" t="e">
        <f aca="false">G27/G$20</f>
        <v>#DIV/0!</v>
      </c>
      <c r="H40" s="21" t="e">
        <f aca="false">H27/H$20</f>
        <v>#DIV/0!</v>
      </c>
      <c r="I40" s="21" t="e">
        <f aca="false">I27/I$20</f>
        <v>#DIV/0!</v>
      </c>
      <c r="J40" s="21" t="e">
        <f aca="false">J27/J$20</f>
        <v>#DIV/0!</v>
      </c>
      <c r="K40" s="21" t="e">
        <f aca="false">K27/K$20</f>
        <v>#DIV/0!</v>
      </c>
    </row>
    <row r="41" customFormat="false" ht="15" hidden="false" customHeight="false" outlineLevel="0" collapsed="false">
      <c r="A41" s="1" t="str">
        <f aca="false">A28</f>
        <v>Payment #7</v>
      </c>
      <c r="B41" s="21" t="n">
        <f aca="false">B28/B$20</f>
        <v>0</v>
      </c>
      <c r="C41" s="21" t="n">
        <f aca="false">C28/C$20</f>
        <v>0</v>
      </c>
      <c r="D41" s="21" t="n">
        <f aca="false">D28/D$20</f>
        <v>0</v>
      </c>
      <c r="E41" s="21" t="n">
        <f aca="false">E28/E$20</f>
        <v>0</v>
      </c>
      <c r="F41" s="21" t="n">
        <f aca="false">F28/F$20</f>
        <v>0</v>
      </c>
      <c r="G41" s="21" t="e">
        <f aca="false">G28/G$20</f>
        <v>#DIV/0!</v>
      </c>
      <c r="H41" s="21" t="e">
        <f aca="false">H28/H$20</f>
        <v>#DIV/0!</v>
      </c>
      <c r="I41" s="21" t="e">
        <f aca="false">I28/I$20</f>
        <v>#DIV/0!</v>
      </c>
      <c r="J41" s="21" t="e">
        <f aca="false">J28/J$20</f>
        <v>#DIV/0!</v>
      </c>
      <c r="K41" s="21" t="e">
        <f aca="false">K28/K$20</f>
        <v>#DIV/0!</v>
      </c>
    </row>
    <row r="42" customFormat="false" ht="15" hidden="false" customHeight="false" outlineLevel="0" collapsed="false">
      <c r="A42" s="1" t="str">
        <f aca="false">A29</f>
        <v>Payment #8</v>
      </c>
      <c r="B42" s="21" t="n">
        <f aca="false">B29/B$20</f>
        <v>0</v>
      </c>
      <c r="C42" s="21" t="n">
        <f aca="false">C29/C$20</f>
        <v>0</v>
      </c>
      <c r="D42" s="21" t="n">
        <f aca="false">D29/D$20</f>
        <v>0</v>
      </c>
      <c r="E42" s="21" t="n">
        <f aca="false">E29/E$20</f>
        <v>0</v>
      </c>
      <c r="F42" s="21" t="n">
        <f aca="false">F29/F$20</f>
        <v>0</v>
      </c>
      <c r="G42" s="21" t="e">
        <f aca="false">G29/G$20</f>
        <v>#DIV/0!</v>
      </c>
      <c r="H42" s="21" t="e">
        <f aca="false">H29/H$20</f>
        <v>#DIV/0!</v>
      </c>
      <c r="I42" s="21" t="e">
        <f aca="false">I29/I$20</f>
        <v>#DIV/0!</v>
      </c>
      <c r="J42" s="21" t="e">
        <f aca="false">J29/J$20</f>
        <v>#DIV/0!</v>
      </c>
      <c r="K42" s="21" t="e">
        <f aca="false">K29/K$20</f>
        <v>#DIV/0!</v>
      </c>
    </row>
    <row r="43" customFormat="false" ht="15" hidden="false" customHeight="false" outlineLevel="0" collapsed="false">
      <c r="A43" s="1" t="str">
        <f aca="false">A30</f>
        <v>Payment #9</v>
      </c>
      <c r="B43" s="21" t="n">
        <f aca="false">B30/B$20</f>
        <v>0</v>
      </c>
      <c r="C43" s="21" t="n">
        <f aca="false">C30/C$20</f>
        <v>0</v>
      </c>
      <c r="D43" s="21" t="n">
        <f aca="false">D30/D$20</f>
        <v>0</v>
      </c>
      <c r="E43" s="21" t="n">
        <f aca="false">E30/E$20</f>
        <v>0</v>
      </c>
      <c r="F43" s="21" t="n">
        <f aca="false">F30/F$20</f>
        <v>0</v>
      </c>
      <c r="G43" s="21" t="e">
        <f aca="false">G30/G$20</f>
        <v>#DIV/0!</v>
      </c>
      <c r="H43" s="21" t="e">
        <f aca="false">H30/H$20</f>
        <v>#DIV/0!</v>
      </c>
      <c r="I43" s="21" t="e">
        <f aca="false">I30/I$20</f>
        <v>#DIV/0!</v>
      </c>
      <c r="J43" s="21" t="e">
        <f aca="false">J30/J$20</f>
        <v>#DIV/0!</v>
      </c>
      <c r="K43" s="21" t="e">
        <f aca="false">K30/K$20</f>
        <v>#DIV/0!</v>
      </c>
    </row>
    <row r="44" customFormat="false" ht="15" hidden="false" customHeight="false" outlineLevel="0" collapsed="false">
      <c r="A44" s="1" t="str">
        <f aca="false">A31</f>
        <v>Payment #10</v>
      </c>
      <c r="B44" s="21" t="n">
        <f aca="false">B31/B$20</f>
        <v>0</v>
      </c>
      <c r="C44" s="21" t="n">
        <f aca="false">C31/C$20</f>
        <v>0</v>
      </c>
      <c r="D44" s="21" t="n">
        <f aca="false">D31/D$20</f>
        <v>0</v>
      </c>
      <c r="E44" s="21" t="n">
        <f aca="false">E31/E$20</f>
        <v>0</v>
      </c>
      <c r="F44" s="21" t="n">
        <f aca="false">F31/F$20</f>
        <v>0</v>
      </c>
      <c r="G44" s="21" t="e">
        <f aca="false">G31/G$20</f>
        <v>#DIV/0!</v>
      </c>
      <c r="H44" s="21" t="e">
        <f aca="false">H31/H$20</f>
        <v>#DIV/0!</v>
      </c>
      <c r="I44" s="21" t="e">
        <f aca="false">I31/I$20</f>
        <v>#DIV/0!</v>
      </c>
      <c r="J44" s="21" t="e">
        <f aca="false">J31/J$20</f>
        <v>#DIV/0!</v>
      </c>
      <c r="K44" s="21" t="e">
        <f aca="false">K31/K$20</f>
        <v>#DIV/0!</v>
      </c>
    </row>
    <row r="45" s="23" customFormat="true" ht="7.45" hidden="false" customHeight="true" outlineLevel="0" collapsed="false">
      <c r="A45" s="22"/>
    </row>
    <row r="46" customFormat="false" ht="13.8" hidden="false" customHeight="false" outlineLevel="0" collapsed="false">
      <c r="A46" s="1" t="str">
        <f aca="false">A33</f>
        <v>% TWDB Amount Applied to Date:</v>
      </c>
      <c r="B46" s="0" t="s">
        <v>37</v>
      </c>
      <c r="C46" s="0" t="s">
        <v>5</v>
      </c>
    </row>
    <row r="47" customFormat="false" ht="13.8" hidden="false" customHeight="false" outlineLevel="0" collapsed="false">
      <c r="A47" s="1" t="str">
        <f aca="false">A35</f>
        <v>Payment #1</v>
      </c>
      <c r="B47" s="24" t="str">
        <f aca="false">IF(B$7=0,"0.00",B$7)</f>
        <v>0.00</v>
      </c>
      <c r="C47" s="24" t="n">
        <f aca="false">IF(B$10=0,"0.00",B$10)</f>
        <v>1812651.78</v>
      </c>
    </row>
    <row r="48" customFormat="false" ht="13.8" hidden="false" customHeight="false" outlineLevel="0" collapsed="false">
      <c r="A48" s="1" t="str">
        <f aca="false">A36</f>
        <v>Payment #2</v>
      </c>
      <c r="B48" s="24" t="n">
        <f aca="false">IF(C$7=0,"0.00",C$7)</f>
        <v>1270484.64</v>
      </c>
      <c r="C48" s="24" t="n">
        <f aca="false">IF(C$10=0,"0.00",C$10)</f>
        <v>1525236.41</v>
      </c>
    </row>
    <row r="49" customFormat="false" ht="13.8" hidden="false" customHeight="false" outlineLevel="0" collapsed="false">
      <c r="A49" s="1" t="str">
        <f aca="false">A37</f>
        <v>Payment #3</v>
      </c>
      <c r="B49" s="24" t="n">
        <f aca="false">IF(D$7=0,"0.00",D$7)</f>
        <v>2111401.9</v>
      </c>
      <c r="C49" s="24" t="n">
        <f aca="false">IF(D$10=0,"0.00",D$10)</f>
        <v>1876389.19</v>
      </c>
    </row>
    <row r="50" customFormat="false" ht="13.8" hidden="false" customHeight="false" outlineLevel="0" collapsed="false">
      <c r="A50" s="1" t="str">
        <f aca="false">A38</f>
        <v>Payment #4</v>
      </c>
      <c r="B50" s="24" t="n">
        <f aca="false">IF(E$7=0,"0.00",E$7)</f>
        <v>1830041.32</v>
      </c>
      <c r="C50" s="24" t="n">
        <f aca="false">IF(E$10=0,"0.00",E$10)</f>
        <v>119021.99</v>
      </c>
    </row>
    <row r="51" customFormat="false" ht="13.8" hidden="false" customHeight="false" outlineLevel="0" collapsed="false">
      <c r="A51" s="1" t="str">
        <f aca="false">A39</f>
        <v>Payment #5</v>
      </c>
      <c r="B51" s="24" t="str">
        <f aca="false">IF(F$7=0,"0.00",F$7)</f>
        <v>0.00</v>
      </c>
      <c r="C51" s="24" t="n">
        <f aca="false">IF(F$10=0,"0.00",F$10)</f>
        <v>34631</v>
      </c>
    </row>
    <row r="52" customFormat="false" ht="13.8" hidden="false" customHeight="false" outlineLevel="0" collapsed="false">
      <c r="A52" s="1" t="str">
        <f aca="false">A40</f>
        <v>Payment #6</v>
      </c>
      <c r="B52" s="24" t="str">
        <f aca="false">IF(G$7=0,"0.00",G$7)</f>
        <v>0.00</v>
      </c>
      <c r="C52" s="24" t="str">
        <f aca="false">IF(G$10=0,"0.00",G$10)</f>
        <v>0.00</v>
      </c>
    </row>
    <row r="53" customFormat="false" ht="13.8" hidden="false" customHeight="false" outlineLevel="0" collapsed="false">
      <c r="A53" s="1" t="str">
        <f aca="false">A41</f>
        <v>Payment #7</v>
      </c>
      <c r="B53" s="24" t="str">
        <f aca="false">IF(H$7=0,"0.00",H$7)</f>
        <v>0.00</v>
      </c>
      <c r="C53" s="24" t="str">
        <f aca="false">IF(H$10=0,"0.00",H$10)</f>
        <v>0.00</v>
      </c>
    </row>
    <row r="54" customFormat="false" ht="13.8" hidden="false" customHeight="false" outlineLevel="0" collapsed="false">
      <c r="A54" s="1" t="str">
        <f aca="false">A42</f>
        <v>Payment #8</v>
      </c>
      <c r="B54" s="24" t="str">
        <f aca="false">IF(I$7=0,"0.00",I$7)</f>
        <v>0.00</v>
      </c>
      <c r="C54" s="24" t="str">
        <f aca="false">IF(I$10=0,"0.00",I$10)</f>
        <v>0.00</v>
      </c>
    </row>
    <row r="55" customFormat="false" ht="13.8" hidden="false" customHeight="false" outlineLevel="0" collapsed="false">
      <c r="A55" s="1" t="str">
        <f aca="false">A43</f>
        <v>Payment #9</v>
      </c>
      <c r="B55" s="24" t="str">
        <f aca="false">IF(J$7=0,"0.00",J$7)</f>
        <v>0.00</v>
      </c>
      <c r="C55" s="24" t="str">
        <f aca="false">IF(J$10=0,"0.00",J$10)</f>
        <v>0.00</v>
      </c>
    </row>
    <row r="56" customFormat="false" ht="13.8" hidden="false" customHeight="false" outlineLevel="0" collapsed="false">
      <c r="A56" s="1" t="str">
        <f aca="false">A44</f>
        <v>Payment #10</v>
      </c>
      <c r="B56" s="24" t="str">
        <f aca="false">IF(K$7=0,"0.00",K$7)</f>
        <v>0.00</v>
      </c>
      <c r="C56" s="24" t="str">
        <f aca="false">IF(K$10=0,"0.00",K$10)</f>
        <v>0.00</v>
      </c>
    </row>
    <row r="57" customFormat="false" ht="13.8" hidden="false" customHeight="false" outlineLevel="0" collapsed="false">
      <c r="B57" s="8"/>
      <c r="C57" s="8"/>
    </row>
  </sheetData>
  <mergeCells count="1">
    <mergeCell ref="P1:Q1"/>
  </mergeCells>
  <conditionalFormatting sqref="N3:N12 N14 N20:N33">
    <cfRule type="cellIs" priority="2" operator="notEqual" aboveAverage="0" equalAverage="0" bottom="0" percent="0" rank="0" text="" dxfId="3">
      <formula>0</formula>
    </cfRule>
  </conditionalFormatting>
  <conditionalFormatting sqref="Q3:Q12 Q14">
    <cfRule type="cellIs" priority="3" operator="notEqual" aboveAverage="0" equalAverage="0" bottom="0" percent="0" rank="0" text="" dxfId="4">
      <formula>0</formula>
    </cfRule>
  </conditionalFormatting>
  <conditionalFormatting sqref="B35:E44 G35:K44">
    <cfRule type="cellIs" priority="4" operator="notEqual" aboveAverage="0" equalAverage="0" bottom="0" percent="0" rank="0" text="" dxfId="5">
      <formula>0</formula>
    </cfRule>
  </conditionalFormatting>
  <conditionalFormatting sqref="F35:F44">
    <cfRule type="cellIs" priority="5" operator="notEqual" aboveAverage="0" equalAverage="0" bottom="0" percent="0" rank="0" text="" dxfId="6">
      <formula>0</formula>
    </cfRule>
  </conditionalFormatting>
  <conditionalFormatting sqref="B32:K32">
    <cfRule type="cellIs" priority="6" operator="notEqual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V5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56" activeCellId="0" sqref="C56"/>
    </sheetView>
  </sheetViews>
  <sheetFormatPr defaultColWidth="8.73828125" defaultRowHeight="15" zeroHeight="false" outlineLevelRow="0" outlineLevelCol="0"/>
  <cols>
    <col collapsed="false" customWidth="true" hidden="false" outlineLevel="0" max="1" min="1" style="1" width="31.43"/>
    <col collapsed="false" customWidth="true" hidden="false" outlineLevel="0" max="6" min="2" style="0" width="13.29"/>
    <col collapsed="false" customWidth="true" hidden="false" outlineLevel="0" max="7" min="7" style="0" width="11.57"/>
    <col collapsed="false" customWidth="true" hidden="false" outlineLevel="0" max="9" min="8" style="0" width="10.57"/>
    <col collapsed="false" customWidth="true" hidden="false" outlineLevel="0" max="10" min="10" style="0" width="11.57"/>
    <col collapsed="false" customWidth="true" hidden="false" outlineLevel="0" max="11" min="11" style="0" width="10.57"/>
    <col collapsed="false" customWidth="true" hidden="false" outlineLevel="0" max="12" min="12" style="0" width="0.72"/>
    <col collapsed="false" customWidth="true" hidden="false" outlineLevel="0" max="13" min="13" style="0" width="13.29"/>
    <col collapsed="false" customWidth="true" hidden="false" outlineLevel="0" max="14" min="14" style="0" width="14.01"/>
    <col collapsed="false" customWidth="true" hidden="false" outlineLevel="0" max="15" min="15" style="0" width="0.72"/>
    <col collapsed="false" customWidth="true" hidden="false" outlineLevel="0" max="17" min="16" style="0" width="15.57"/>
    <col collapsed="false" customWidth="true" hidden="false" outlineLevel="0" max="18" min="18" style="0" width="0.72"/>
    <col collapsed="false" customWidth="true" hidden="false" outlineLevel="0" max="19" min="19" style="0" width="13.29"/>
  </cols>
  <sheetData>
    <row r="1" customFormat="false" ht="15" hidden="false" customHeight="false" outlineLevel="0" collapsed="false">
      <c r="A1" s="2" t="s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4"/>
      <c r="M1" s="3" t="s">
        <v>1</v>
      </c>
      <c r="N1" s="3" t="s">
        <v>2</v>
      </c>
      <c r="O1" s="4"/>
      <c r="P1" s="5" t="s">
        <v>3</v>
      </c>
      <c r="Q1" s="5"/>
      <c r="R1" s="4"/>
    </row>
    <row r="2" customFormat="false" ht="30" hidden="false" customHeight="false" outlineLevel="0" collapsed="false">
      <c r="A2" s="2" t="s">
        <v>4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4"/>
      <c r="M2" s="3" t="s">
        <v>6</v>
      </c>
      <c r="N2" s="3" t="s">
        <v>7</v>
      </c>
      <c r="O2" s="4"/>
      <c r="P2" s="25" t="s">
        <v>8</v>
      </c>
      <c r="Q2" s="25" t="s">
        <v>9</v>
      </c>
      <c r="R2" s="4"/>
    </row>
    <row r="3" customFormat="false" ht="15" hidden="false" customHeight="false" outlineLevel="0" collapsed="false">
      <c r="A3" s="1" t="s">
        <v>10</v>
      </c>
      <c r="B3" s="7" t="n">
        <v>0</v>
      </c>
      <c r="C3" s="7" t="n">
        <v>1270484.64</v>
      </c>
      <c r="D3" s="7" t="n">
        <v>2381366.78</v>
      </c>
      <c r="E3" s="7" t="n">
        <v>1969338.32</v>
      </c>
      <c r="F3" s="35" t="n">
        <f aca="false">76714.43</f>
        <v>76714.43</v>
      </c>
      <c r="G3" s="7"/>
      <c r="H3" s="7"/>
      <c r="I3" s="7"/>
      <c r="J3" s="7"/>
      <c r="K3" s="7"/>
      <c r="L3" s="4"/>
      <c r="M3" s="8" t="n">
        <f aca="false">SUM(B3:K3)</f>
        <v>5697904.17</v>
      </c>
      <c r="N3" s="8" t="n">
        <f aca="false">M3-SUM(B3:K3)</f>
        <v>0</v>
      </c>
      <c r="O3" s="4"/>
      <c r="P3" s="8" t="n">
        <f aca="false">SUM(P4:P7)</f>
        <v>6628686</v>
      </c>
      <c r="Q3" s="8" t="n">
        <f aca="false">P3-SUM(B3:K3)</f>
        <v>930781.83</v>
      </c>
      <c r="R3" s="4"/>
    </row>
    <row r="4" customFormat="false" ht="15" hidden="false" customHeight="false" outlineLevel="0" collapsed="false">
      <c r="A4" s="1" t="s">
        <v>11</v>
      </c>
      <c r="B4" s="7" t="n">
        <v>0</v>
      </c>
      <c r="C4" s="7" t="n">
        <v>0</v>
      </c>
      <c r="D4" s="7" t="n">
        <v>269964.88</v>
      </c>
      <c r="E4" s="7" t="n">
        <v>139297</v>
      </c>
      <c r="F4" s="7" t="n">
        <v>0</v>
      </c>
      <c r="G4" s="7"/>
      <c r="H4" s="7"/>
      <c r="I4" s="7"/>
      <c r="J4" s="7"/>
      <c r="K4" s="7"/>
      <c r="L4" s="4"/>
      <c r="M4" s="8" t="n">
        <f aca="false">SUM(B4:K4)</f>
        <v>409261.88</v>
      </c>
      <c r="N4" s="8" t="n">
        <f aca="false">M4-SUM(B4:K4)</f>
        <v>0</v>
      </c>
      <c r="O4" s="4"/>
      <c r="P4" s="8" t="n">
        <v>748943.95</v>
      </c>
      <c r="Q4" s="8" t="n">
        <f aca="false">P4-SUM(B4:K4)</f>
        <v>339682.07</v>
      </c>
      <c r="R4" s="4"/>
    </row>
    <row r="5" customFormat="false" ht="15" hidden="false" customHeight="false" outlineLevel="0" collapsed="false">
      <c r="A5" s="1" t="s">
        <v>12</v>
      </c>
      <c r="B5" s="7" t="n">
        <v>0</v>
      </c>
      <c r="C5" s="7" t="n">
        <v>0</v>
      </c>
      <c r="D5" s="7" t="n">
        <v>0</v>
      </c>
      <c r="E5" s="7" t="n">
        <v>0</v>
      </c>
      <c r="F5" s="7" t="n">
        <v>0</v>
      </c>
      <c r="G5" s="7"/>
      <c r="H5" s="7"/>
      <c r="I5" s="7"/>
      <c r="J5" s="7"/>
      <c r="K5" s="7"/>
      <c r="L5" s="4"/>
      <c r="M5" s="8" t="n">
        <f aca="false">SUM(B5:K5)</f>
        <v>0</v>
      </c>
      <c r="N5" s="8" t="n">
        <f aca="false">M5-SUM(B5:K5)</f>
        <v>0</v>
      </c>
      <c r="O5" s="4"/>
      <c r="P5" s="8" t="n">
        <v>0</v>
      </c>
      <c r="Q5" s="8" t="n">
        <f aca="false">P5-SUM(B5:K5)</f>
        <v>0</v>
      </c>
      <c r="R5" s="4"/>
    </row>
    <row r="6" customFormat="false" ht="15" hidden="false" customHeight="false" outlineLevel="0" collapsed="false">
      <c r="A6" s="1" t="s">
        <v>13</v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0</v>
      </c>
      <c r="G6" s="7"/>
      <c r="H6" s="7"/>
      <c r="I6" s="7"/>
      <c r="J6" s="7"/>
      <c r="K6" s="7"/>
      <c r="L6" s="4"/>
      <c r="M6" s="8" t="n">
        <f aca="false">SUM(B6:K6)</f>
        <v>0</v>
      </c>
      <c r="N6" s="8" t="n">
        <f aca="false">M6-SUM(B6:K6)</f>
        <v>0</v>
      </c>
      <c r="O6" s="4"/>
      <c r="P6" s="8" t="n">
        <v>0</v>
      </c>
      <c r="Q6" s="8" t="n">
        <f aca="false">P6-SUM(B6:K6)</f>
        <v>0</v>
      </c>
      <c r="R6" s="4"/>
    </row>
    <row r="7" customFormat="false" ht="15" hidden="false" customHeight="false" outlineLevel="0" collapsed="false">
      <c r="A7" s="1" t="s">
        <v>14</v>
      </c>
      <c r="B7" s="7" t="n">
        <f aca="false">B3-B4-B5-B6</f>
        <v>0</v>
      </c>
      <c r="C7" s="7" t="n">
        <f aca="false">C3-C4-C5-C6</f>
        <v>1270484.64</v>
      </c>
      <c r="D7" s="7" t="n">
        <f aca="false">D3-D4-D5-D6</f>
        <v>2111401.9</v>
      </c>
      <c r="E7" s="7" t="n">
        <f aca="false">E3-E4-E5-E6</f>
        <v>1830041.32</v>
      </c>
      <c r="F7" s="35" t="n">
        <f aca="false">F3-F4-F5-F6</f>
        <v>76714.43</v>
      </c>
      <c r="G7" s="7" t="n">
        <f aca="false">G3-G4-G5-G6</f>
        <v>0</v>
      </c>
      <c r="H7" s="7" t="n">
        <f aca="false">H3-H4-H5-H6</f>
        <v>0</v>
      </c>
      <c r="I7" s="7" t="n">
        <f aca="false">I3-I4-I5-I6</f>
        <v>0</v>
      </c>
      <c r="J7" s="7" t="n">
        <f aca="false">J3-J4-J5-J6</f>
        <v>0</v>
      </c>
      <c r="K7" s="7" t="n">
        <f aca="false">K3-K4-K5-K6</f>
        <v>0</v>
      </c>
      <c r="L7" s="4"/>
      <c r="M7" s="8" t="n">
        <f aca="false">SUM(B7:K7)</f>
        <v>5288642.29</v>
      </c>
      <c r="N7" s="8" t="n">
        <f aca="false">M7-SUM(B7:K7)</f>
        <v>0</v>
      </c>
      <c r="O7" s="4"/>
      <c r="P7" s="8" t="n">
        <v>5879742.05</v>
      </c>
      <c r="Q7" s="8" t="n">
        <f aca="false">P7-SUM(B7:K7)</f>
        <v>591099.76</v>
      </c>
      <c r="R7" s="4"/>
    </row>
    <row r="8" customFormat="false" ht="5.25" hidden="false" customHeight="true" outlineLevel="0" collapsed="false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4"/>
      <c r="M8" s="10"/>
      <c r="N8" s="10"/>
      <c r="O8" s="4"/>
      <c r="P8" s="10"/>
      <c r="Q8" s="10"/>
      <c r="R8" s="4"/>
    </row>
    <row r="9" customFormat="false" ht="30.75" hidden="false" customHeight="true" outlineLevel="0" collapsed="false">
      <c r="A9" s="11" t="s">
        <v>15</v>
      </c>
      <c r="B9" s="7" t="n">
        <v>0</v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4"/>
      <c r="M9" s="8" t="n">
        <f aca="false">SUM(B9:K9)</f>
        <v>0</v>
      </c>
      <c r="N9" s="8" t="n">
        <f aca="false">M9-SUM(B9:K9)</f>
        <v>0</v>
      </c>
      <c r="O9" s="4"/>
      <c r="P9" s="8"/>
      <c r="Q9" s="8" t="n">
        <f aca="false">P9-SUM(B9:K9)</f>
        <v>0</v>
      </c>
      <c r="R9" s="4"/>
    </row>
    <row r="10" customFormat="false" ht="15" hidden="false" customHeight="false" outlineLevel="0" collapsed="false">
      <c r="A10" s="1" t="s">
        <v>16</v>
      </c>
      <c r="B10" s="7" t="n">
        <v>1812651.78</v>
      </c>
      <c r="C10" s="7" t="n">
        <v>1525236.41</v>
      </c>
      <c r="D10" s="7" t="n">
        <v>1876389.19</v>
      </c>
      <c r="E10" s="35" t="n">
        <f aca="false">119021.99-41531.53</f>
        <v>77490.46</v>
      </c>
      <c r="F10" s="35" t="n">
        <f aca="false">34631*0</f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4"/>
      <c r="M10" s="8" t="n">
        <f aca="false">SUM(B10:K10)</f>
        <v>5291767.84</v>
      </c>
      <c r="N10" s="8" t="n">
        <f aca="false">M10-SUM(B10:K10)</f>
        <v>0</v>
      </c>
      <c r="O10" s="4"/>
      <c r="P10" s="8" t="n">
        <f aca="false">P7*0.9</f>
        <v>5291767.845</v>
      </c>
      <c r="Q10" s="36" t="n">
        <f aca="false">P10-SUM(B10:K10)</f>
        <v>0.00499999988824129</v>
      </c>
      <c r="R10" s="4"/>
      <c r="S10" s="28" t="s">
        <v>38</v>
      </c>
      <c r="T10" s="29"/>
      <c r="U10" s="29"/>
      <c r="V10" s="30"/>
    </row>
    <row r="11" customFormat="false" ht="4.5" hidden="false" customHeight="true" outlineLevel="0" collapsed="false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4"/>
      <c r="M11" s="10"/>
      <c r="N11" s="10"/>
      <c r="O11" s="4"/>
      <c r="P11" s="10"/>
      <c r="Q11" s="10"/>
      <c r="R11" s="4"/>
    </row>
    <row r="12" customFormat="false" ht="15" hidden="false" customHeight="false" outlineLevel="0" collapsed="false">
      <c r="A12" s="1" t="s">
        <v>17</v>
      </c>
      <c r="B12" s="7" t="n">
        <v>0</v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4"/>
      <c r="M12" s="8" t="n">
        <f aca="false">SUM(B12:K12)</f>
        <v>0</v>
      </c>
      <c r="N12" s="8" t="n">
        <f aca="false">M12-SUM(B12:K12)</f>
        <v>0</v>
      </c>
      <c r="O12" s="4"/>
      <c r="P12" s="8" t="n">
        <f aca="false">P7*0.1</f>
        <v>587974.205</v>
      </c>
      <c r="Q12" s="8" t="n">
        <f aca="false">P12-SUM(B12:K12)</f>
        <v>587974.205</v>
      </c>
      <c r="R12" s="4"/>
      <c r="S12" s="28" t="s">
        <v>39</v>
      </c>
      <c r="T12" s="29"/>
      <c r="U12" s="29"/>
      <c r="V12" s="30"/>
    </row>
    <row r="13" customFormat="false" ht="3.75" hidden="false" customHeight="true" outlineLevel="0" collapsed="false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customFormat="false" ht="15" hidden="false" customHeight="false" outlineLevel="0" collapsed="false">
      <c r="A14" s="1" t="s">
        <v>18</v>
      </c>
      <c r="B14" s="7" t="n">
        <f aca="false">B10-B12</f>
        <v>1812651.78</v>
      </c>
      <c r="C14" s="7" t="n">
        <f aca="false">C10-C12</f>
        <v>1525236.41</v>
      </c>
      <c r="D14" s="7" t="n">
        <f aca="false">D10-D12</f>
        <v>1876389.19</v>
      </c>
      <c r="E14" s="7" t="n">
        <f aca="false">E10-E12</f>
        <v>77490.46</v>
      </c>
      <c r="F14" s="35" t="n">
        <f aca="false">F10-F12</f>
        <v>0</v>
      </c>
      <c r="G14" s="7" t="n">
        <f aca="false">G10-G12</f>
        <v>0</v>
      </c>
      <c r="H14" s="7" t="n">
        <f aca="false">H10-H12</f>
        <v>0</v>
      </c>
      <c r="I14" s="7" t="n">
        <f aca="false">I10-I12</f>
        <v>0</v>
      </c>
      <c r="J14" s="7" t="n">
        <f aca="false">J10-J12</f>
        <v>0</v>
      </c>
      <c r="K14" s="7" t="n">
        <f aca="false">K10-K12</f>
        <v>0</v>
      </c>
      <c r="L14" s="4"/>
      <c r="M14" s="8" t="n">
        <f aca="false">SUM(B14:K14)</f>
        <v>5291767.84</v>
      </c>
      <c r="N14" s="8" t="n">
        <f aca="false">M14-SUM(B14:K14)</f>
        <v>0</v>
      </c>
      <c r="O14" s="4"/>
      <c r="P14" s="8" t="n">
        <f aca="false">P7</f>
        <v>5879742.05</v>
      </c>
      <c r="Q14" s="8" t="n">
        <f aca="false">P14-SUM(B14:K14)</f>
        <v>587974.21</v>
      </c>
      <c r="R14" s="4"/>
    </row>
    <row r="15" customFormat="false" ht="3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customFormat="false" ht="15" hidden="false" customHeight="false" outlineLevel="0" collapsed="false">
      <c r="A16" s="13" t="s">
        <v>19</v>
      </c>
      <c r="B16" s="31" t="s">
        <v>40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4"/>
    </row>
    <row r="17" customFormat="false" ht="15" hidden="false" customHeight="false" outlineLevel="0" collapsed="false">
      <c r="A17" s="1" t="s">
        <v>0</v>
      </c>
      <c r="B17" s="15" t="n">
        <f aca="false">B1</f>
        <v>1</v>
      </c>
      <c r="C17" s="15" t="n">
        <f aca="false">C1</f>
        <v>2</v>
      </c>
      <c r="D17" s="15" t="n">
        <f aca="false">D1</f>
        <v>3</v>
      </c>
      <c r="E17" s="15" t="n">
        <f aca="false">E1</f>
        <v>4</v>
      </c>
      <c r="F17" s="15" t="n">
        <f aca="false">F1</f>
        <v>5</v>
      </c>
      <c r="G17" s="15" t="n">
        <f aca="false">G1</f>
        <v>6</v>
      </c>
      <c r="H17" s="15" t="n">
        <f aca="false">H1</f>
        <v>7</v>
      </c>
      <c r="I17" s="15" t="n">
        <f aca="false">I1</f>
        <v>8</v>
      </c>
      <c r="J17" s="15" t="n">
        <f aca="false">J1</f>
        <v>9</v>
      </c>
      <c r="K17" s="15" t="n">
        <f aca="false">K1</f>
        <v>10</v>
      </c>
      <c r="L17" s="4"/>
      <c r="M17" s="1" t="s">
        <v>20</v>
      </c>
      <c r="N17" s="1"/>
      <c r="O17" s="4"/>
    </row>
    <row r="18" customFormat="false" ht="15" hidden="false" customHeight="false" outlineLevel="0" collapsed="false">
      <c r="A18" s="1" t="s">
        <v>4</v>
      </c>
      <c r="B18" s="15" t="str">
        <f aca="false">B2</f>
        <v>Advance</v>
      </c>
      <c r="C18" s="15" t="str">
        <f aca="false">C2</f>
        <v>Advance</v>
      </c>
      <c r="D18" s="15" t="str">
        <f aca="false">D2</f>
        <v>Advance</v>
      </c>
      <c r="E18" s="15" t="str">
        <f aca="false">E2</f>
        <v>Advance</v>
      </c>
      <c r="F18" s="15" t="str">
        <f aca="false">F2</f>
        <v>Advance</v>
      </c>
      <c r="G18" s="15" t="str">
        <f aca="false">G2</f>
        <v>Advance</v>
      </c>
      <c r="H18" s="15" t="str">
        <f aca="false">H2</f>
        <v>Advance</v>
      </c>
      <c r="I18" s="15" t="str">
        <f aca="false">I2</f>
        <v>Advance</v>
      </c>
      <c r="J18" s="15" t="str">
        <f aca="false">J2</f>
        <v>Advance</v>
      </c>
      <c r="K18" s="15" t="str">
        <f aca="false">K2</f>
        <v>Advance</v>
      </c>
      <c r="L18" s="4"/>
      <c r="M18" s="1" t="s">
        <v>41</v>
      </c>
      <c r="N18" s="1" t="s">
        <v>2</v>
      </c>
      <c r="O18" s="4"/>
      <c r="Q18" s="8"/>
      <c r="T18" s="33"/>
    </row>
    <row r="19" customFormat="false" ht="15" hidden="false" customHeight="false" outlineLevel="0" collapsed="false">
      <c r="A19" s="1" t="s">
        <v>16</v>
      </c>
      <c r="B19" s="8" t="n">
        <f aca="false">B10</f>
        <v>1812651.78</v>
      </c>
      <c r="C19" s="8" t="n">
        <f aca="false">C10</f>
        <v>1525236.41</v>
      </c>
      <c r="D19" s="8" t="n">
        <f aca="false">D10</f>
        <v>1876389.19</v>
      </c>
      <c r="E19" s="8" t="n">
        <f aca="false">E10</f>
        <v>77490.46</v>
      </c>
      <c r="F19" s="36" t="n">
        <f aca="false">F10</f>
        <v>0</v>
      </c>
      <c r="G19" s="8" t="n">
        <f aca="false">G10</f>
        <v>0</v>
      </c>
      <c r="H19" s="8" t="n">
        <f aca="false">H10</f>
        <v>0</v>
      </c>
      <c r="I19" s="8" t="n">
        <f aca="false">I10</f>
        <v>0</v>
      </c>
      <c r="J19" s="8" t="n">
        <f aca="false">J10</f>
        <v>0</v>
      </c>
      <c r="K19" s="8" t="n">
        <f aca="false">K10</f>
        <v>0</v>
      </c>
      <c r="L19" s="4"/>
      <c r="M19" s="1" t="s">
        <v>42</v>
      </c>
      <c r="N19" s="1" t="s">
        <v>7</v>
      </c>
      <c r="O19" s="4"/>
      <c r="T19" s="33"/>
    </row>
    <row r="20" customFormat="false" ht="15" hidden="false" customHeight="false" outlineLevel="0" collapsed="false">
      <c r="A20" s="1" t="s">
        <v>23</v>
      </c>
      <c r="B20" s="16" t="n">
        <f aca="false">B19</f>
        <v>1812651.78</v>
      </c>
      <c r="C20" s="16" t="n">
        <f aca="false">C19</f>
        <v>1525236.41</v>
      </c>
      <c r="D20" s="16" t="n">
        <f aca="false">D19</f>
        <v>1876389.19</v>
      </c>
      <c r="E20" s="16" t="n">
        <f aca="false">E19</f>
        <v>77490.46</v>
      </c>
      <c r="F20" s="37" t="n">
        <f aca="false">F19</f>
        <v>0</v>
      </c>
      <c r="G20" s="16" t="n">
        <f aca="false">G19</f>
        <v>0</v>
      </c>
      <c r="H20" s="16" t="n">
        <f aca="false">H19</f>
        <v>0</v>
      </c>
      <c r="I20" s="16" t="n">
        <f aca="false">I19</f>
        <v>0</v>
      </c>
      <c r="J20" s="16" t="n">
        <f aca="false">J19</f>
        <v>0</v>
      </c>
      <c r="K20" s="16" t="n">
        <f aca="false">K19</f>
        <v>0</v>
      </c>
      <c r="L20" s="4"/>
      <c r="M20" s="8" t="n">
        <f aca="false">SUM(M22:M31)</f>
        <v>5288642.29</v>
      </c>
      <c r="N20" s="17" t="n">
        <f aca="false">M20-SUM(B20:K20)</f>
        <v>-3125.54999999981</v>
      </c>
      <c r="O20" s="4"/>
      <c r="Q20" s="8"/>
      <c r="S20" s="33" t="s">
        <v>43</v>
      </c>
    </row>
    <row r="21" customFormat="false" ht="15" hidden="false" customHeight="false" outlineLevel="0" collapsed="false">
      <c r="A21" s="18" t="s">
        <v>24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4"/>
      <c r="O21" s="4"/>
      <c r="P21" s="8"/>
      <c r="Q21" s="8"/>
      <c r="S21" s="33"/>
      <c r="T21" s="33" t="s">
        <v>44</v>
      </c>
    </row>
    <row r="22" customFormat="false" ht="15" hidden="false" customHeight="false" outlineLevel="0" collapsed="false">
      <c r="A22" s="1" t="s">
        <v>25</v>
      </c>
      <c r="B22" s="7" t="n">
        <v>0</v>
      </c>
      <c r="C22" s="7" t="n">
        <v>0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  <c r="L22" s="4"/>
      <c r="M22" s="8" t="n">
        <f aca="false">B7</f>
        <v>0</v>
      </c>
      <c r="N22" s="8" t="n">
        <f aca="false">M22-SUM(B22:K22)</f>
        <v>0</v>
      </c>
      <c r="O22" s="4"/>
    </row>
    <row r="23" customFormat="false" ht="15" hidden="false" customHeight="false" outlineLevel="0" collapsed="false">
      <c r="A23" s="1" t="s">
        <v>26</v>
      </c>
      <c r="B23" s="7" t="n">
        <v>1270484.64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4"/>
      <c r="M23" s="8" t="n">
        <f aca="false">C7</f>
        <v>1270484.64</v>
      </c>
      <c r="N23" s="8" t="n">
        <f aca="false">M23-SUM(B23:K23)</f>
        <v>0</v>
      </c>
      <c r="O23" s="4"/>
    </row>
    <row r="24" customFormat="false" ht="15" hidden="false" customHeight="false" outlineLevel="0" collapsed="false">
      <c r="A24" s="1" t="s">
        <v>27</v>
      </c>
      <c r="B24" s="7" t="n">
        <v>542167.14</v>
      </c>
      <c r="C24" s="7" t="n">
        <v>1525236.41</v>
      </c>
      <c r="D24" s="7" t="n">
        <v>43998.35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4"/>
      <c r="M24" s="8" t="n">
        <f aca="false">D7</f>
        <v>2111401.9</v>
      </c>
      <c r="N24" s="8" t="n">
        <f aca="false">M24-SUM(B24:K24)</f>
        <v>0</v>
      </c>
      <c r="O24" s="4"/>
    </row>
    <row r="25" customFormat="false" ht="15" hidden="false" customHeight="false" outlineLevel="0" collapsed="false">
      <c r="A25" s="1" t="s">
        <v>28</v>
      </c>
      <c r="B25" s="19"/>
      <c r="C25" s="7" t="n">
        <v>0</v>
      </c>
      <c r="D25" s="7" t="n">
        <v>1830041.32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0</v>
      </c>
      <c r="L25" s="4"/>
      <c r="M25" s="8" t="n">
        <f aca="false">E7</f>
        <v>1830041.32</v>
      </c>
      <c r="N25" s="8" t="n">
        <f aca="false">M25-SUM(B25:K25)</f>
        <v>0</v>
      </c>
      <c r="O25" s="4"/>
    </row>
    <row r="26" customFormat="false" ht="15" hidden="false" customHeight="false" outlineLevel="0" collapsed="false">
      <c r="A26" s="1" t="s">
        <v>29</v>
      </c>
      <c r="B26" s="19"/>
      <c r="C26" s="19"/>
      <c r="D26" s="7" t="n">
        <f aca="false">2349.52</f>
        <v>2349.52</v>
      </c>
      <c r="E26" s="7" t="n">
        <f aca="false">74364.91</f>
        <v>74364.91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4"/>
      <c r="M26" s="8" t="n">
        <f aca="false">F7</f>
        <v>76714.43</v>
      </c>
      <c r="N26" s="8" t="n">
        <f aca="false">M26-SUM(B26:K26)</f>
        <v>0</v>
      </c>
      <c r="O26" s="4"/>
    </row>
    <row r="27" customFormat="false" ht="15" hidden="false" customHeight="false" outlineLevel="0" collapsed="false">
      <c r="A27" s="1" t="s">
        <v>30</v>
      </c>
      <c r="B27" s="19"/>
      <c r="C27" s="19"/>
      <c r="D27" s="19"/>
      <c r="E27" s="7" t="n">
        <v>0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0</v>
      </c>
      <c r="L27" s="4"/>
      <c r="M27" s="8" t="n">
        <f aca="false">G7</f>
        <v>0</v>
      </c>
      <c r="N27" s="8" t="n">
        <f aca="false">M27-SUM(B27:K27)</f>
        <v>0</v>
      </c>
      <c r="O27" s="4"/>
    </row>
    <row r="28" customFormat="false" ht="15" hidden="false" customHeight="false" outlineLevel="0" collapsed="false">
      <c r="A28" s="1" t="s">
        <v>31</v>
      </c>
      <c r="B28" s="19"/>
      <c r="C28" s="19"/>
      <c r="D28" s="19"/>
      <c r="E28" s="19"/>
      <c r="F28" s="19" t="n">
        <v>0</v>
      </c>
      <c r="G28" s="7" t="n">
        <v>0</v>
      </c>
      <c r="H28" s="7" t="n">
        <v>0</v>
      </c>
      <c r="I28" s="7" t="n">
        <v>0</v>
      </c>
      <c r="J28" s="7" t="n">
        <v>0</v>
      </c>
      <c r="K28" s="7" t="n">
        <v>0</v>
      </c>
      <c r="L28" s="4"/>
      <c r="M28" s="8" t="n">
        <f aca="false">H7</f>
        <v>0</v>
      </c>
      <c r="N28" s="8" t="n">
        <f aca="false">M28-SUM(B28:K28)</f>
        <v>0</v>
      </c>
      <c r="O28" s="4"/>
    </row>
    <row r="29" customFormat="false" ht="15" hidden="false" customHeight="false" outlineLevel="0" collapsed="false">
      <c r="A29" s="1" t="s">
        <v>32</v>
      </c>
      <c r="B29" s="19"/>
      <c r="C29" s="19"/>
      <c r="D29" s="19"/>
      <c r="E29" s="19"/>
      <c r="F29" s="19"/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4"/>
      <c r="M29" s="8" t="n">
        <f aca="false">I7</f>
        <v>0</v>
      </c>
      <c r="N29" s="8" t="n">
        <f aca="false">M29-SUM(B29:K29)</f>
        <v>0</v>
      </c>
      <c r="O29" s="4"/>
    </row>
    <row r="30" customFormat="false" ht="15" hidden="false" customHeight="false" outlineLevel="0" collapsed="false">
      <c r="A30" s="1" t="s">
        <v>33</v>
      </c>
      <c r="B30" s="19"/>
      <c r="C30" s="19"/>
      <c r="D30" s="19"/>
      <c r="E30" s="19"/>
      <c r="F30" s="19"/>
      <c r="G30" s="19"/>
      <c r="H30" s="7" t="n">
        <v>0</v>
      </c>
      <c r="I30" s="7" t="n">
        <v>0</v>
      </c>
      <c r="J30" s="7" t="n">
        <v>0</v>
      </c>
      <c r="K30" s="7" t="n">
        <v>0</v>
      </c>
      <c r="L30" s="4"/>
      <c r="M30" s="8" t="n">
        <f aca="false">J7</f>
        <v>0</v>
      </c>
      <c r="N30" s="8" t="n">
        <f aca="false">M30-SUM(B30:K30)</f>
        <v>0</v>
      </c>
      <c r="O30" s="4"/>
    </row>
    <row r="31" customFormat="false" ht="15" hidden="false" customHeight="false" outlineLevel="0" collapsed="false">
      <c r="A31" s="1" t="s">
        <v>34</v>
      </c>
      <c r="B31" s="19"/>
      <c r="C31" s="19"/>
      <c r="D31" s="19"/>
      <c r="E31" s="19"/>
      <c r="F31" s="19"/>
      <c r="G31" s="19"/>
      <c r="H31" s="19"/>
      <c r="I31" s="7" t="n">
        <v>0</v>
      </c>
      <c r="J31" s="7" t="n">
        <v>0</v>
      </c>
      <c r="K31" s="7" t="n">
        <v>0</v>
      </c>
      <c r="L31" s="4"/>
      <c r="M31" s="8" t="n">
        <f aca="false">K7</f>
        <v>0</v>
      </c>
      <c r="N31" s="8" t="n">
        <f aca="false">M31-SUM(B31:K31)</f>
        <v>0</v>
      </c>
      <c r="O31" s="4"/>
    </row>
    <row r="32" customFormat="false" ht="15" hidden="false" customHeight="false" outlineLevel="0" collapsed="false">
      <c r="A32" s="1" t="s">
        <v>35</v>
      </c>
      <c r="B32" s="16" t="n">
        <f aca="false">B20-SUM(B23:B31)</f>
        <v>0</v>
      </c>
      <c r="C32" s="16" t="n">
        <f aca="false">C20-SUM(C23:C31)</f>
        <v>0</v>
      </c>
      <c r="D32" s="16" t="n">
        <f aca="false">D20-SUM(D22:D31)</f>
        <v>0</v>
      </c>
      <c r="E32" s="16" t="n">
        <f aca="false">E20-SUM(E22:E31)</f>
        <v>3125.55</v>
      </c>
      <c r="F32" s="37" t="n">
        <f aca="false">F20-SUM(F22:F31)</f>
        <v>0</v>
      </c>
      <c r="G32" s="16" t="n">
        <f aca="false">G20-SUM(G22:G31)</f>
        <v>0</v>
      </c>
      <c r="H32" s="16" t="n">
        <f aca="false">H20-SUM(H22:H31)</f>
        <v>0</v>
      </c>
      <c r="I32" s="16" t="n">
        <f aca="false">I20-SUM(I22:I31)</f>
        <v>0</v>
      </c>
      <c r="J32" s="16" t="n">
        <f aca="false">J20-SUM(J22:J31)</f>
        <v>0</v>
      </c>
      <c r="K32" s="20" t="n">
        <f aca="false">K20-SUM(K22:K31)</f>
        <v>0</v>
      </c>
      <c r="L32" s="4"/>
      <c r="O32" s="4"/>
    </row>
    <row r="33" customFormat="false" ht="15" hidden="false" customHeight="false" outlineLevel="0" collapsed="false">
      <c r="A33" s="1" t="s">
        <v>36</v>
      </c>
      <c r="B33" s="21" t="n">
        <f aca="false">SUM(B23:B31)/B19</f>
        <v>1</v>
      </c>
      <c r="C33" s="21" t="n">
        <f aca="false">SUM(C23:C31)/C19</f>
        <v>1</v>
      </c>
      <c r="D33" s="38" t="n">
        <f aca="false">SUM(D22:D31)/D19</f>
        <v>1</v>
      </c>
      <c r="E33" s="38" t="n">
        <f aca="false">SUM(E22:E31)/E19</f>
        <v>0.959665357516267</v>
      </c>
      <c r="F33" s="21" t="e">
        <f aca="false">SUM(F22:F31)/F19</f>
        <v>#DIV/0!</v>
      </c>
      <c r="G33" s="21" t="e">
        <f aca="false">SUM(G22:G31)/G19</f>
        <v>#DIV/0!</v>
      </c>
      <c r="H33" s="21" t="e">
        <f aca="false">SUM(H22:H31)/H19</f>
        <v>#DIV/0!</v>
      </c>
      <c r="I33" s="21" t="e">
        <f aca="false">SUM(I22:I31)/I19</f>
        <v>#DIV/0!</v>
      </c>
      <c r="J33" s="21" t="e">
        <f aca="false">SUM(J22:J31)/J19</f>
        <v>#DIV/0!</v>
      </c>
      <c r="K33" s="21" t="e">
        <f aca="false">SUM(K22:K31)/K19</f>
        <v>#DIV/0!</v>
      </c>
      <c r="L33" s="4"/>
      <c r="O33" s="4"/>
    </row>
    <row r="34" customFormat="false" ht="3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customFormat="false" ht="15" hidden="false" customHeight="false" outlineLevel="0" collapsed="false">
      <c r="A35" s="1" t="str">
        <f aca="false">A22</f>
        <v>Payment #1</v>
      </c>
      <c r="B35" s="21" t="n">
        <f aca="false">B22/B$20</f>
        <v>0</v>
      </c>
      <c r="C35" s="21" t="n">
        <f aca="false">C22/C$20</f>
        <v>0</v>
      </c>
      <c r="D35" s="21" t="n">
        <f aca="false">D22/D$20</f>
        <v>0</v>
      </c>
      <c r="E35" s="21" t="n">
        <f aca="false">E22/E$20</f>
        <v>0</v>
      </c>
      <c r="F35" s="21" t="e">
        <f aca="false">F22/F$20</f>
        <v>#DIV/0!</v>
      </c>
      <c r="G35" s="21" t="e">
        <f aca="false">G22/G$20</f>
        <v>#DIV/0!</v>
      </c>
      <c r="H35" s="21" t="e">
        <f aca="false">H22/H$20</f>
        <v>#DIV/0!</v>
      </c>
      <c r="I35" s="21" t="e">
        <f aca="false">I22/I$20</f>
        <v>#DIV/0!</v>
      </c>
      <c r="J35" s="21" t="e">
        <f aca="false">J22/J$20</f>
        <v>#DIV/0!</v>
      </c>
      <c r="K35" s="21" t="e">
        <f aca="false">K22/K$20</f>
        <v>#DIV/0!</v>
      </c>
    </row>
    <row r="36" customFormat="false" ht="15" hidden="false" customHeight="false" outlineLevel="0" collapsed="false">
      <c r="A36" s="1" t="str">
        <f aca="false">A23</f>
        <v>Payment #2</v>
      </c>
      <c r="B36" s="21" t="n">
        <f aca="false">B23/B$20</f>
        <v>0.700898349047493</v>
      </c>
      <c r="C36" s="21" t="n">
        <f aca="false">C23/C$20</f>
        <v>0</v>
      </c>
      <c r="D36" s="21" t="n">
        <f aca="false">D23/D$20</f>
        <v>0</v>
      </c>
      <c r="E36" s="21" t="n">
        <f aca="false">E23/E$20</f>
        <v>0</v>
      </c>
      <c r="F36" s="21" t="e">
        <f aca="false">F23/F$20</f>
        <v>#DIV/0!</v>
      </c>
      <c r="G36" s="21" t="e">
        <f aca="false">G23/G$20</f>
        <v>#DIV/0!</v>
      </c>
      <c r="H36" s="21" t="e">
        <f aca="false">H23/H$20</f>
        <v>#DIV/0!</v>
      </c>
      <c r="I36" s="21" t="e">
        <f aca="false">I23/I$20</f>
        <v>#DIV/0!</v>
      </c>
      <c r="J36" s="21" t="e">
        <f aca="false">J23/J$20</f>
        <v>#DIV/0!</v>
      </c>
      <c r="K36" s="21" t="e">
        <f aca="false">K23/K$20</f>
        <v>#DIV/0!</v>
      </c>
    </row>
    <row r="37" customFormat="false" ht="15" hidden="false" customHeight="false" outlineLevel="0" collapsed="false">
      <c r="A37" s="1" t="str">
        <f aca="false">A24</f>
        <v>Payment #3</v>
      </c>
      <c r="B37" s="21" t="n">
        <f aca="false">B24/B$20</f>
        <v>0.299101650952507</v>
      </c>
      <c r="C37" s="21" t="n">
        <f aca="false">C24/C$20</f>
        <v>1</v>
      </c>
      <c r="D37" s="21" t="n">
        <f aca="false">D24/D$20</f>
        <v>0.0234484137056876</v>
      </c>
      <c r="E37" s="21" t="n">
        <f aca="false">E24/E$20</f>
        <v>0</v>
      </c>
      <c r="F37" s="21" t="e">
        <f aca="false">F24/F$20</f>
        <v>#DIV/0!</v>
      </c>
      <c r="G37" s="21" t="e">
        <f aca="false">G24/G$20</f>
        <v>#DIV/0!</v>
      </c>
      <c r="H37" s="21" t="e">
        <f aca="false">H24/H$20</f>
        <v>#DIV/0!</v>
      </c>
      <c r="I37" s="21" t="e">
        <f aca="false">I24/I$20</f>
        <v>#DIV/0!</v>
      </c>
      <c r="J37" s="21" t="e">
        <f aca="false">J24/J$20</f>
        <v>#DIV/0!</v>
      </c>
      <c r="K37" s="21" t="e">
        <f aca="false">K24/K$20</f>
        <v>#DIV/0!</v>
      </c>
    </row>
    <row r="38" customFormat="false" ht="15" hidden="false" customHeight="false" outlineLevel="0" collapsed="false">
      <c r="A38" s="1" t="str">
        <f aca="false">A25</f>
        <v>Payment #4</v>
      </c>
      <c r="B38" s="21" t="n">
        <f aca="false">B25/B$20</f>
        <v>0</v>
      </c>
      <c r="C38" s="21" t="n">
        <f aca="false">C25/C$20</f>
        <v>0</v>
      </c>
      <c r="D38" s="21" t="n">
        <f aca="false">D25/D$20</f>
        <v>0.975299436680298</v>
      </c>
      <c r="E38" s="21" t="n">
        <f aca="false">E25/E$20</f>
        <v>0</v>
      </c>
      <c r="F38" s="21" t="e">
        <f aca="false">F25/F$20</f>
        <v>#DIV/0!</v>
      </c>
      <c r="G38" s="21" t="e">
        <f aca="false">G25/G$20</f>
        <v>#DIV/0!</v>
      </c>
      <c r="H38" s="21" t="e">
        <f aca="false">H25/H$20</f>
        <v>#DIV/0!</v>
      </c>
      <c r="I38" s="21" t="e">
        <f aca="false">I25/I$20</f>
        <v>#DIV/0!</v>
      </c>
      <c r="J38" s="21" t="e">
        <f aca="false">J25/J$20</f>
        <v>#DIV/0!</v>
      </c>
      <c r="K38" s="21" t="e">
        <f aca="false">K25/K$20</f>
        <v>#DIV/0!</v>
      </c>
    </row>
    <row r="39" customFormat="false" ht="15" hidden="false" customHeight="false" outlineLevel="0" collapsed="false">
      <c r="A39" s="1" t="str">
        <f aca="false">A26</f>
        <v>Payment #5</v>
      </c>
      <c r="B39" s="21" t="n">
        <f aca="false">B26/B$20</f>
        <v>0</v>
      </c>
      <c r="C39" s="21" t="n">
        <f aca="false">C26/C$20</f>
        <v>0</v>
      </c>
      <c r="D39" s="21" t="n">
        <f aca="false">D26/D$20</f>
        <v>0.00125214961401478</v>
      </c>
      <c r="E39" s="21" t="n">
        <f aca="false">E26/E$20</f>
        <v>0.959665357516267</v>
      </c>
      <c r="F39" s="21" t="e">
        <f aca="false">F26/F$20</f>
        <v>#DIV/0!</v>
      </c>
      <c r="G39" s="21" t="e">
        <f aca="false">G26/G$20</f>
        <v>#DIV/0!</v>
      </c>
      <c r="H39" s="21" t="e">
        <f aca="false">H26/H$20</f>
        <v>#DIV/0!</v>
      </c>
      <c r="I39" s="21" t="e">
        <f aca="false">I26/I$20</f>
        <v>#DIV/0!</v>
      </c>
      <c r="J39" s="21" t="e">
        <f aca="false">J26/J$20</f>
        <v>#DIV/0!</v>
      </c>
      <c r="K39" s="21" t="e">
        <f aca="false">K26/K$20</f>
        <v>#DIV/0!</v>
      </c>
    </row>
    <row r="40" customFormat="false" ht="15" hidden="false" customHeight="false" outlineLevel="0" collapsed="false">
      <c r="A40" s="1" t="str">
        <f aca="false">A27</f>
        <v>Payment #6</v>
      </c>
      <c r="B40" s="21" t="n">
        <f aca="false">B27/B$20</f>
        <v>0</v>
      </c>
      <c r="C40" s="21" t="n">
        <f aca="false">C27/C$20</f>
        <v>0</v>
      </c>
      <c r="D40" s="21" t="n">
        <f aca="false">D27/D$20</f>
        <v>0</v>
      </c>
      <c r="E40" s="21" t="n">
        <f aca="false">E27/E$20</f>
        <v>0</v>
      </c>
      <c r="F40" s="21" t="e">
        <f aca="false">F27/F$20</f>
        <v>#DIV/0!</v>
      </c>
      <c r="G40" s="21" t="e">
        <f aca="false">G27/G$20</f>
        <v>#DIV/0!</v>
      </c>
      <c r="H40" s="21" t="e">
        <f aca="false">H27/H$20</f>
        <v>#DIV/0!</v>
      </c>
      <c r="I40" s="21" t="e">
        <f aca="false">I27/I$20</f>
        <v>#DIV/0!</v>
      </c>
      <c r="J40" s="21" t="e">
        <f aca="false">J27/J$20</f>
        <v>#DIV/0!</v>
      </c>
      <c r="K40" s="21" t="e">
        <f aca="false">K27/K$20</f>
        <v>#DIV/0!</v>
      </c>
    </row>
    <row r="41" customFormat="false" ht="15" hidden="false" customHeight="false" outlineLevel="0" collapsed="false">
      <c r="A41" s="1" t="str">
        <f aca="false">A28</f>
        <v>Payment #7</v>
      </c>
      <c r="B41" s="21" t="n">
        <f aca="false">B28/B$20</f>
        <v>0</v>
      </c>
      <c r="C41" s="21" t="n">
        <f aca="false">C28/C$20</f>
        <v>0</v>
      </c>
      <c r="D41" s="21" t="n">
        <f aca="false">D28/D$20</f>
        <v>0</v>
      </c>
      <c r="E41" s="21" t="n">
        <f aca="false">E28/E$20</f>
        <v>0</v>
      </c>
      <c r="F41" s="21" t="e">
        <f aca="false">F28/F$20</f>
        <v>#DIV/0!</v>
      </c>
      <c r="G41" s="21" t="e">
        <f aca="false">G28/G$20</f>
        <v>#DIV/0!</v>
      </c>
      <c r="H41" s="21" t="e">
        <f aca="false">H28/H$20</f>
        <v>#DIV/0!</v>
      </c>
      <c r="I41" s="21" t="e">
        <f aca="false">I28/I$20</f>
        <v>#DIV/0!</v>
      </c>
      <c r="J41" s="21" t="e">
        <f aca="false">J28/J$20</f>
        <v>#DIV/0!</v>
      </c>
      <c r="K41" s="21" t="e">
        <f aca="false">K28/K$20</f>
        <v>#DIV/0!</v>
      </c>
    </row>
    <row r="42" customFormat="false" ht="15" hidden="false" customHeight="false" outlineLevel="0" collapsed="false">
      <c r="A42" s="1" t="str">
        <f aca="false">A29</f>
        <v>Payment #8</v>
      </c>
      <c r="B42" s="21" t="n">
        <f aca="false">B29/B$20</f>
        <v>0</v>
      </c>
      <c r="C42" s="21" t="n">
        <f aca="false">C29/C$20</f>
        <v>0</v>
      </c>
      <c r="D42" s="21" t="n">
        <f aca="false">D29/D$20</f>
        <v>0</v>
      </c>
      <c r="E42" s="21" t="n">
        <f aca="false">E29/E$20</f>
        <v>0</v>
      </c>
      <c r="F42" s="21" t="e">
        <f aca="false">F29/F$20</f>
        <v>#DIV/0!</v>
      </c>
      <c r="G42" s="21" t="e">
        <f aca="false">G29/G$20</f>
        <v>#DIV/0!</v>
      </c>
      <c r="H42" s="21" t="e">
        <f aca="false">H29/H$20</f>
        <v>#DIV/0!</v>
      </c>
      <c r="I42" s="21" t="e">
        <f aca="false">I29/I$20</f>
        <v>#DIV/0!</v>
      </c>
      <c r="J42" s="21" t="e">
        <f aca="false">J29/J$20</f>
        <v>#DIV/0!</v>
      </c>
      <c r="K42" s="21" t="e">
        <f aca="false">K29/K$20</f>
        <v>#DIV/0!</v>
      </c>
    </row>
    <row r="43" customFormat="false" ht="15" hidden="false" customHeight="false" outlineLevel="0" collapsed="false">
      <c r="A43" s="1" t="str">
        <f aca="false">A30</f>
        <v>Payment #9</v>
      </c>
      <c r="B43" s="21" t="n">
        <f aca="false">B30/B$20</f>
        <v>0</v>
      </c>
      <c r="C43" s="21" t="n">
        <f aca="false">C30/C$20</f>
        <v>0</v>
      </c>
      <c r="D43" s="21" t="n">
        <f aca="false">D30/D$20</f>
        <v>0</v>
      </c>
      <c r="E43" s="21" t="n">
        <f aca="false">E30/E$20</f>
        <v>0</v>
      </c>
      <c r="F43" s="21" t="e">
        <f aca="false">F30/F$20</f>
        <v>#DIV/0!</v>
      </c>
      <c r="G43" s="21" t="e">
        <f aca="false">G30/G$20</f>
        <v>#DIV/0!</v>
      </c>
      <c r="H43" s="21" t="e">
        <f aca="false">H30/H$20</f>
        <v>#DIV/0!</v>
      </c>
      <c r="I43" s="21" t="e">
        <f aca="false">I30/I$20</f>
        <v>#DIV/0!</v>
      </c>
      <c r="J43" s="21" t="e">
        <f aca="false">J30/J$20</f>
        <v>#DIV/0!</v>
      </c>
      <c r="K43" s="21" t="e">
        <f aca="false">K30/K$20</f>
        <v>#DIV/0!</v>
      </c>
    </row>
    <row r="44" customFormat="false" ht="15" hidden="false" customHeight="false" outlineLevel="0" collapsed="false">
      <c r="A44" s="1" t="str">
        <f aca="false">A31</f>
        <v>Payment #10</v>
      </c>
      <c r="B44" s="21" t="n">
        <f aca="false">B31/B$20</f>
        <v>0</v>
      </c>
      <c r="C44" s="21" t="n">
        <f aca="false">C31/C$20</f>
        <v>0</v>
      </c>
      <c r="D44" s="21" t="n">
        <f aca="false">D31/D$20</f>
        <v>0</v>
      </c>
      <c r="E44" s="21" t="n">
        <f aca="false">E31/E$20</f>
        <v>0</v>
      </c>
      <c r="F44" s="21" t="e">
        <f aca="false">F31/F$20</f>
        <v>#DIV/0!</v>
      </c>
      <c r="G44" s="21" t="e">
        <f aca="false">G31/G$20</f>
        <v>#DIV/0!</v>
      </c>
      <c r="H44" s="21" t="e">
        <f aca="false">H31/H$20</f>
        <v>#DIV/0!</v>
      </c>
      <c r="I44" s="21" t="e">
        <f aca="false">I31/I$20</f>
        <v>#DIV/0!</v>
      </c>
      <c r="J44" s="21" t="e">
        <f aca="false">J31/J$20</f>
        <v>#DIV/0!</v>
      </c>
      <c r="K44" s="21" t="e">
        <f aca="false">K31/K$20</f>
        <v>#DIV/0!</v>
      </c>
    </row>
    <row r="45" customFormat="false" ht="13.8" hidden="false" customHeight="false" outlineLevel="0" collapsed="false">
      <c r="A45" s="22"/>
      <c r="B45" s="23"/>
      <c r="C45" s="23"/>
    </row>
    <row r="46" customFormat="false" ht="13.8" hidden="false" customHeight="false" outlineLevel="0" collapsed="false">
      <c r="A46" s="1" t="str">
        <f aca="false">A33</f>
        <v>% TWDB Amount Applied to Date:</v>
      </c>
      <c r="B46" s="0" t="s">
        <v>37</v>
      </c>
      <c r="C46" s="0" t="s">
        <v>5</v>
      </c>
    </row>
    <row r="47" customFormat="false" ht="13.8" hidden="false" customHeight="false" outlineLevel="0" collapsed="false">
      <c r="A47" s="1" t="str">
        <f aca="false">A35</f>
        <v>Payment #1</v>
      </c>
      <c r="B47" s="24" t="str">
        <f aca="false">IF(B$7=0,"0.00",B$7)</f>
        <v>0.00</v>
      </c>
      <c r="C47" s="24" t="n">
        <f aca="false">IF(B$10=0,"0.00",B$10)</f>
        <v>1812651.78</v>
      </c>
    </row>
    <row r="48" customFormat="false" ht="13.8" hidden="false" customHeight="false" outlineLevel="0" collapsed="false">
      <c r="A48" s="1" t="str">
        <f aca="false">A36</f>
        <v>Payment #2</v>
      </c>
      <c r="B48" s="24" t="n">
        <f aca="false">IF(C$7=0,"0.00",C$7)</f>
        <v>1270484.64</v>
      </c>
      <c r="C48" s="24" t="n">
        <f aca="false">IF(C$10=0,"0.00",C$10)</f>
        <v>1525236.41</v>
      </c>
    </row>
    <row r="49" customFormat="false" ht="13.8" hidden="false" customHeight="false" outlineLevel="0" collapsed="false">
      <c r="A49" s="1" t="str">
        <f aca="false">A37</f>
        <v>Payment #3</v>
      </c>
      <c r="B49" s="24" t="n">
        <f aca="false">IF(D$7=0,"0.00",D$7)</f>
        <v>2111401.9</v>
      </c>
      <c r="C49" s="24" t="n">
        <f aca="false">IF(D$10=0,"0.00",D$10)</f>
        <v>1876389.19</v>
      </c>
    </row>
    <row r="50" customFormat="false" ht="13.8" hidden="false" customHeight="false" outlineLevel="0" collapsed="false">
      <c r="A50" s="1" t="str">
        <f aca="false">A38</f>
        <v>Payment #4</v>
      </c>
      <c r="B50" s="24" t="n">
        <f aca="false">IF(E$7=0,"0.00",E$7)</f>
        <v>1830041.32</v>
      </c>
      <c r="C50" s="24" t="n">
        <f aca="false">IF(E$10=0,"0.00",E$10)</f>
        <v>77490.46</v>
      </c>
    </row>
    <row r="51" customFormat="false" ht="13.8" hidden="false" customHeight="false" outlineLevel="0" collapsed="false">
      <c r="A51" s="1" t="str">
        <f aca="false">A39</f>
        <v>Payment #5</v>
      </c>
      <c r="B51" s="24" t="n">
        <f aca="false">IF(F$7=0,"0.00",F$7)</f>
        <v>76714.43</v>
      </c>
      <c r="C51" s="24" t="str">
        <f aca="false">IF(F$10=0,"0.00",F$10)</f>
        <v>0.00</v>
      </c>
    </row>
    <row r="52" customFormat="false" ht="13.8" hidden="false" customHeight="false" outlineLevel="0" collapsed="false">
      <c r="A52" s="1" t="str">
        <f aca="false">A40</f>
        <v>Payment #6</v>
      </c>
      <c r="B52" s="24" t="str">
        <f aca="false">IF(G$7=0,"0.00",G$7)</f>
        <v>0.00</v>
      </c>
      <c r="C52" s="24" t="str">
        <f aca="false">IF(G$10=0,"0.00",G$10)</f>
        <v>0.00</v>
      </c>
    </row>
    <row r="53" customFormat="false" ht="13.8" hidden="false" customHeight="false" outlineLevel="0" collapsed="false">
      <c r="A53" s="1" t="str">
        <f aca="false">A41</f>
        <v>Payment #7</v>
      </c>
      <c r="B53" s="24" t="str">
        <f aca="false">IF(H$7=0,"0.00",H$7)</f>
        <v>0.00</v>
      </c>
      <c r="C53" s="24" t="str">
        <f aca="false">IF(H$10=0,"0.00",H$10)</f>
        <v>0.00</v>
      </c>
    </row>
    <row r="54" customFormat="false" ht="13.8" hidden="false" customHeight="false" outlineLevel="0" collapsed="false">
      <c r="A54" s="1" t="str">
        <f aca="false">A42</f>
        <v>Payment #8</v>
      </c>
      <c r="B54" s="24" t="str">
        <f aca="false">IF(I$7=0,"0.00",I$7)</f>
        <v>0.00</v>
      </c>
      <c r="C54" s="24" t="str">
        <f aca="false">IF(I$10=0,"0.00",I$10)</f>
        <v>0.00</v>
      </c>
    </row>
    <row r="55" customFormat="false" ht="13.8" hidden="false" customHeight="false" outlineLevel="0" collapsed="false">
      <c r="A55" s="1" t="str">
        <f aca="false">A43</f>
        <v>Payment #9</v>
      </c>
      <c r="B55" s="24" t="str">
        <f aca="false">IF(J$7=0,"0.00",J$7)</f>
        <v>0.00</v>
      </c>
      <c r="C55" s="24" t="str">
        <f aca="false">IF(J$10=0,"0.00",J$10)</f>
        <v>0.00</v>
      </c>
    </row>
    <row r="56" customFormat="false" ht="13.8" hidden="false" customHeight="false" outlineLevel="0" collapsed="false">
      <c r="A56" s="1" t="str">
        <f aca="false">A44</f>
        <v>Payment #10</v>
      </c>
      <c r="B56" s="24" t="str">
        <f aca="false">IF(K$7=0,"0.00",K$7)</f>
        <v>0.00</v>
      </c>
      <c r="C56" s="24" t="str">
        <f aca="false">IF(K$10=0,"0.00",K$10)</f>
        <v>0.00</v>
      </c>
    </row>
  </sheetData>
  <mergeCells count="1">
    <mergeCell ref="P1:Q1"/>
  </mergeCells>
  <conditionalFormatting sqref="N3:N12 N14 N20:N33">
    <cfRule type="cellIs" priority="2" operator="notEqual" aboveAverage="0" equalAverage="0" bottom="0" percent="0" rank="0" text="" dxfId="8">
      <formula>0</formula>
    </cfRule>
  </conditionalFormatting>
  <conditionalFormatting sqref="Q3:Q12 Q14">
    <cfRule type="cellIs" priority="3" operator="notEqual" aboveAverage="0" equalAverage="0" bottom="0" percent="0" rank="0" text="" dxfId="9">
      <formula>0</formula>
    </cfRule>
  </conditionalFormatting>
  <conditionalFormatting sqref="B35:E44 G35:K44">
    <cfRule type="cellIs" priority="4" operator="notEqual" aboveAverage="0" equalAverage="0" bottom="0" percent="0" rank="0" text="" dxfId="10">
      <formula>0</formula>
    </cfRule>
  </conditionalFormatting>
  <conditionalFormatting sqref="F35:F44">
    <cfRule type="cellIs" priority="5" operator="notEqual" aboveAverage="0" equalAverage="0" bottom="0" percent="0" rank="0" text="" dxfId="11">
      <formula>0</formula>
    </cfRule>
  </conditionalFormatting>
  <conditionalFormatting sqref="B32:K32">
    <cfRule type="cellIs" priority="6" operator="not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S5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47" activeCellId="0" sqref="B47"/>
    </sheetView>
  </sheetViews>
  <sheetFormatPr defaultColWidth="8.73828125" defaultRowHeight="15" zeroHeight="false" outlineLevelRow="0" outlineLevelCol="0"/>
  <cols>
    <col collapsed="false" customWidth="true" hidden="false" outlineLevel="0" max="1" min="1" style="1" width="31.43"/>
    <col collapsed="false" customWidth="true" hidden="false" outlineLevel="0" max="9" min="2" style="0" width="10.57"/>
    <col collapsed="false" customWidth="true" hidden="false" outlineLevel="0" max="10" min="10" style="0" width="12.01"/>
    <col collapsed="false" customWidth="true" hidden="false" outlineLevel="0" max="11" min="11" style="0" width="11.28"/>
    <col collapsed="false" customWidth="true" hidden="false" outlineLevel="0" max="12" min="12" style="0" width="0.72"/>
    <col collapsed="false" customWidth="true" hidden="false" outlineLevel="0" max="13" min="13" style="0" width="12.01"/>
    <col collapsed="false" customWidth="true" hidden="false" outlineLevel="0" max="14" min="14" style="0" width="11.57"/>
    <col collapsed="false" customWidth="true" hidden="false" outlineLevel="0" max="15" min="15" style="0" width="0.72"/>
    <col collapsed="false" customWidth="true" hidden="false" outlineLevel="0" max="17" min="16" style="0" width="15.57"/>
    <col collapsed="false" customWidth="true" hidden="false" outlineLevel="0" max="18" min="18" style="0" width="0.72"/>
  </cols>
  <sheetData>
    <row r="1" customFormat="false" ht="15" hidden="false" customHeight="false" outlineLevel="0" collapsed="false">
      <c r="A1" s="2" t="s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4"/>
      <c r="M1" s="3" t="s">
        <v>1</v>
      </c>
      <c r="N1" s="3" t="s">
        <v>2</v>
      </c>
      <c r="O1" s="4"/>
      <c r="P1" s="5" t="s">
        <v>3</v>
      </c>
      <c r="Q1" s="5"/>
      <c r="R1" s="4"/>
    </row>
    <row r="2" customFormat="false" ht="30" hidden="false" customHeight="false" outlineLevel="0" collapsed="false">
      <c r="A2" s="2" t="s">
        <v>4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4"/>
      <c r="M2" s="3" t="s">
        <v>6</v>
      </c>
      <c r="N2" s="3" t="s">
        <v>7</v>
      </c>
      <c r="O2" s="4"/>
      <c r="P2" s="25" t="s">
        <v>8</v>
      </c>
      <c r="Q2" s="25" t="s">
        <v>9</v>
      </c>
      <c r="R2" s="4"/>
    </row>
    <row r="3" customFormat="false" ht="15" hidden="false" customHeight="false" outlineLevel="0" collapsed="false">
      <c r="A3" s="1" t="s">
        <v>10</v>
      </c>
      <c r="B3" s="7" t="n">
        <v>0</v>
      </c>
      <c r="C3" s="7" t="n">
        <v>16130.47</v>
      </c>
      <c r="D3" s="7" t="n">
        <v>10937.84</v>
      </c>
      <c r="E3" s="7" t="n">
        <v>16368.2</v>
      </c>
      <c r="F3" s="7" t="n">
        <v>59207.58</v>
      </c>
      <c r="G3" s="7" t="n">
        <v>53064.34</v>
      </c>
      <c r="H3" s="7" t="n">
        <v>84186.33</v>
      </c>
      <c r="I3" s="7" t="n">
        <v>89180.57</v>
      </c>
      <c r="J3" s="7" t="n">
        <v>101039.16</v>
      </c>
      <c r="K3" s="7" t="n">
        <v>9214.51</v>
      </c>
      <c r="L3" s="4"/>
      <c r="M3" s="8" t="n">
        <f aca="false">SUM(B3:K3)</f>
        <v>439329</v>
      </c>
      <c r="N3" s="8" t="n">
        <f aca="false">M3-SUM(B3:K3)</f>
        <v>0</v>
      </c>
      <c r="O3" s="4"/>
      <c r="P3" s="8" t="n">
        <f aca="false">SUM(P4:P7)</f>
        <v>439329</v>
      </c>
      <c r="Q3" s="8" t="n">
        <f aca="false">P3-SUM(B3:K3)</f>
        <v>0</v>
      </c>
      <c r="R3" s="4"/>
    </row>
    <row r="4" customFormat="false" ht="15" hidden="false" customHeight="false" outlineLevel="0" collapsed="false">
      <c r="A4" s="1" t="s">
        <v>11</v>
      </c>
      <c r="B4" s="7" t="n">
        <v>0</v>
      </c>
      <c r="C4" s="7" t="n">
        <v>0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4"/>
      <c r="M4" s="8" t="n">
        <f aca="false">SUM(B4:K4)</f>
        <v>0</v>
      </c>
      <c r="N4" s="8" t="n">
        <f aca="false">M4-SUM(B4:K4)</f>
        <v>0</v>
      </c>
      <c r="O4" s="4"/>
      <c r="P4" s="8" t="n">
        <v>0</v>
      </c>
      <c r="Q4" s="8" t="n">
        <f aca="false">P4-SUM(B4:K4)</f>
        <v>0</v>
      </c>
      <c r="R4" s="4"/>
    </row>
    <row r="5" customFormat="false" ht="15" hidden="false" customHeight="false" outlineLevel="0" collapsed="false">
      <c r="A5" s="1" t="s">
        <v>12</v>
      </c>
      <c r="B5" s="7" t="n">
        <v>0</v>
      </c>
      <c r="C5" s="7" t="n">
        <v>0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4"/>
      <c r="M5" s="8" t="n">
        <f aca="false">SUM(B5:K5)</f>
        <v>0</v>
      </c>
      <c r="N5" s="8" t="n">
        <f aca="false">M5-SUM(B5:K5)</f>
        <v>0</v>
      </c>
      <c r="O5" s="4"/>
      <c r="P5" s="8" t="n">
        <v>0</v>
      </c>
      <c r="Q5" s="8" t="n">
        <f aca="false">P5-SUM(B5:K5)</f>
        <v>0</v>
      </c>
      <c r="R5" s="4"/>
    </row>
    <row r="6" customFormat="false" ht="15" hidden="false" customHeight="false" outlineLevel="0" collapsed="false">
      <c r="A6" s="1" t="s">
        <v>45</v>
      </c>
      <c r="B6" s="7" t="n">
        <v>0</v>
      </c>
      <c r="C6" s="7" t="n">
        <v>30.96</v>
      </c>
      <c r="D6" s="7" t="n">
        <v>6.35</v>
      </c>
      <c r="E6" s="7" t="n">
        <v>6.27</v>
      </c>
      <c r="F6" s="7" t="n">
        <v>47.12</v>
      </c>
      <c r="G6" s="7" t="n">
        <v>81.31</v>
      </c>
      <c r="H6" s="7" t="n">
        <v>150.83</v>
      </c>
      <c r="I6" s="7" t="n">
        <v>64.22</v>
      </c>
      <c r="J6" s="7" t="n">
        <v>6.43</v>
      </c>
      <c r="K6" s="7" t="n">
        <v>0.42</v>
      </c>
      <c r="L6" s="4"/>
      <c r="M6" s="8" t="n">
        <f aca="false">SUM(B6:K6)</f>
        <v>393.91</v>
      </c>
      <c r="N6" s="8" t="n">
        <f aca="false">M6-SUM(B6:K6)</f>
        <v>0</v>
      </c>
      <c r="O6" s="4"/>
      <c r="P6" s="8" t="n">
        <v>0</v>
      </c>
      <c r="Q6" s="8" t="n">
        <f aca="false">P6-SUM(B6:K6)</f>
        <v>-393.91</v>
      </c>
      <c r="R6" s="4"/>
    </row>
    <row r="7" customFormat="false" ht="15" hidden="false" customHeight="false" outlineLevel="0" collapsed="false">
      <c r="A7" s="1" t="s">
        <v>14</v>
      </c>
      <c r="B7" s="7" t="n">
        <f aca="false">B3-B4-B5-B6</f>
        <v>0</v>
      </c>
      <c r="C7" s="7" t="n">
        <f aca="false">C3-C4-C5-C6</f>
        <v>16099.51</v>
      </c>
      <c r="D7" s="7" t="n">
        <f aca="false">D3-D4-D5-D6</f>
        <v>10931.49</v>
      </c>
      <c r="E7" s="7" t="n">
        <f aca="false">E3-E4-E5-E6</f>
        <v>16361.93</v>
      </c>
      <c r="F7" s="7" t="n">
        <f aca="false">F3-F4-F5-F6</f>
        <v>59160.46</v>
      </c>
      <c r="G7" s="7" t="n">
        <f aca="false">G3-G4-G5-G6</f>
        <v>52983.03</v>
      </c>
      <c r="H7" s="7" t="n">
        <f aca="false">H3-H4-H5-H6</f>
        <v>84035.5</v>
      </c>
      <c r="I7" s="7" t="n">
        <f aca="false">I3-I4-I5-I6</f>
        <v>89116.35</v>
      </c>
      <c r="J7" s="7" t="n">
        <f aca="false">J3-J4-J5-J6</f>
        <v>101032.73</v>
      </c>
      <c r="K7" s="7" t="n">
        <f aca="false">K3-K4-K5-K6</f>
        <v>9214.09</v>
      </c>
      <c r="L7" s="4"/>
      <c r="M7" s="8" t="n">
        <f aca="false">SUM(B7:K7)</f>
        <v>438935.09</v>
      </c>
      <c r="N7" s="8" t="n">
        <f aca="false">M7-SUM(B7:K7)</f>
        <v>0</v>
      </c>
      <c r="O7" s="4"/>
      <c r="P7" s="8" t="n">
        <v>439329</v>
      </c>
      <c r="Q7" s="8" t="n">
        <f aca="false">P7-SUM(B7:K7)</f>
        <v>393.909999999974</v>
      </c>
      <c r="R7" s="4"/>
    </row>
    <row r="8" customFormat="false" ht="5.25" hidden="false" customHeight="true" outlineLevel="0" collapsed="false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4"/>
      <c r="M8" s="10"/>
      <c r="N8" s="10"/>
      <c r="O8" s="4"/>
      <c r="P8" s="10"/>
      <c r="Q8" s="10"/>
      <c r="R8" s="4"/>
    </row>
    <row r="9" customFormat="false" ht="30.75" hidden="false" customHeight="true" outlineLevel="0" collapsed="false">
      <c r="A9" s="11" t="s">
        <v>15</v>
      </c>
      <c r="B9" s="7" t="n">
        <v>0</v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26" t="n">
        <v>0</v>
      </c>
      <c r="K9" s="7" t="n">
        <v>0</v>
      </c>
      <c r="L9" s="4"/>
      <c r="M9" s="8" t="n">
        <f aca="false">SUM(B9:K9)</f>
        <v>0</v>
      </c>
      <c r="N9" s="8" t="n">
        <f aca="false">M9-SUM(B9:K9)</f>
        <v>0</v>
      </c>
      <c r="O9" s="4"/>
      <c r="P9" s="8"/>
      <c r="Q9" s="8"/>
      <c r="R9" s="4"/>
    </row>
    <row r="10" customFormat="false" ht="15" hidden="false" customHeight="false" outlineLevel="0" collapsed="false">
      <c r="A10" s="1" t="s">
        <v>46</v>
      </c>
      <c r="B10" s="7" t="n">
        <v>12354.8</v>
      </c>
      <c r="C10" s="7" t="n">
        <v>12354.8</v>
      </c>
      <c r="D10" s="7" t="n">
        <v>12354.8</v>
      </c>
      <c r="E10" s="7" t="n">
        <v>42559.4</v>
      </c>
      <c r="F10" s="7" t="n">
        <v>72764</v>
      </c>
      <c r="G10" s="7" t="n">
        <v>72764</v>
      </c>
      <c r="H10" s="7" t="n">
        <v>87865.8</v>
      </c>
      <c r="I10" s="7" t="n">
        <v>87865.8</v>
      </c>
      <c r="J10" s="26" t="n">
        <v>16479</v>
      </c>
      <c r="K10" s="7" t="n">
        <v>21572.54</v>
      </c>
      <c r="L10" s="4"/>
      <c r="M10" s="8" t="n">
        <f aca="false">SUM(B10:K10)</f>
        <v>438934.94</v>
      </c>
      <c r="N10" s="8" t="n">
        <f aca="false">M10-SUM(B10:K10)</f>
        <v>0</v>
      </c>
      <c r="O10" s="4"/>
      <c r="P10" s="8" t="n">
        <f aca="false">P7*0.95</f>
        <v>417362.55</v>
      </c>
      <c r="Q10" s="27" t="n">
        <f aca="false">P10-SUM(B10:K10)</f>
        <v>-21572.39</v>
      </c>
      <c r="R10" s="4"/>
    </row>
    <row r="11" customFormat="false" ht="4.5" hidden="false" customHeight="true" outlineLevel="0" collapsed="false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4"/>
      <c r="M11" s="10"/>
      <c r="N11" s="10"/>
      <c r="O11" s="4"/>
      <c r="P11" s="10"/>
      <c r="Q11" s="10"/>
      <c r="R11" s="4"/>
    </row>
    <row r="12" customFormat="false" ht="15" hidden="false" customHeight="false" outlineLevel="0" collapsed="false">
      <c r="A12" s="1" t="s">
        <v>17</v>
      </c>
      <c r="B12" s="7" t="n">
        <v>0</v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26" t="n">
        <v>0</v>
      </c>
      <c r="K12" s="26" t="n">
        <v>0</v>
      </c>
      <c r="L12" s="4"/>
      <c r="M12" s="8" t="n">
        <f aca="false">SUM(B12:K12)</f>
        <v>0</v>
      </c>
      <c r="N12" s="8" t="n">
        <f aca="false">M12-SUM(B12:K12)</f>
        <v>0</v>
      </c>
      <c r="O12" s="4"/>
      <c r="P12" s="8" t="n">
        <f aca="false">P7*0.05</f>
        <v>21966.45</v>
      </c>
      <c r="Q12" s="8" t="n">
        <f aca="false">P12-SUM(B12:K12)</f>
        <v>21966.45</v>
      </c>
      <c r="R12" s="4"/>
    </row>
    <row r="13" customFormat="false" ht="3.75" hidden="false" customHeight="true" outlineLevel="0" collapsed="false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customFormat="false" ht="15" hidden="false" customHeight="false" outlineLevel="0" collapsed="false">
      <c r="A14" s="1" t="s">
        <v>18</v>
      </c>
      <c r="B14" s="7" t="n">
        <v>12354.8</v>
      </c>
      <c r="C14" s="7" t="n">
        <v>12354.8</v>
      </c>
      <c r="D14" s="7" t="n">
        <v>12354.8</v>
      </c>
      <c r="E14" s="7" t="n">
        <v>42559.4</v>
      </c>
      <c r="F14" s="7" t="n">
        <v>72764</v>
      </c>
      <c r="G14" s="7" t="n">
        <v>72764</v>
      </c>
      <c r="H14" s="7" t="n">
        <v>87865.8</v>
      </c>
      <c r="I14" s="7" t="n">
        <v>87865.8</v>
      </c>
      <c r="J14" s="7" t="n">
        <v>16479</v>
      </c>
      <c r="K14" s="7" t="n">
        <v>21572.69</v>
      </c>
      <c r="L14" s="4"/>
      <c r="M14" s="8" t="n">
        <f aca="false">SUM(B14:K14)</f>
        <v>438935.09</v>
      </c>
      <c r="N14" s="8" t="n">
        <f aca="false">M14-SUM(B14:K14)</f>
        <v>0</v>
      </c>
      <c r="O14" s="4"/>
      <c r="P14" s="8" t="n">
        <f aca="false">P7</f>
        <v>439329</v>
      </c>
      <c r="Q14" s="8" t="n">
        <f aca="false">P14-SUM(B14:K14)</f>
        <v>393.910000000033</v>
      </c>
      <c r="R14" s="4"/>
    </row>
    <row r="15" customFormat="false" ht="15" hidden="false" customHeight="false" outlineLevel="0" collapsed="false">
      <c r="L15" s="4"/>
      <c r="O15" s="4"/>
      <c r="R15" s="4"/>
    </row>
    <row r="16" customFormat="false" ht="15" hidden="false" customHeight="false" outlineLevel="0" collapsed="false">
      <c r="A16" s="13" t="s">
        <v>19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customFormat="false" ht="15" hidden="false" customHeight="false" outlineLevel="0" collapsed="false">
      <c r="A17" s="1" t="s">
        <v>0</v>
      </c>
      <c r="B17" s="15" t="n">
        <f aca="false">B1</f>
        <v>1</v>
      </c>
      <c r="C17" s="15" t="n">
        <f aca="false">C1</f>
        <v>2</v>
      </c>
      <c r="D17" s="15" t="n">
        <f aca="false">D1</f>
        <v>3</v>
      </c>
      <c r="E17" s="15" t="n">
        <f aca="false">E1</f>
        <v>4</v>
      </c>
      <c r="F17" s="15" t="n">
        <f aca="false">F1</f>
        <v>5</v>
      </c>
      <c r="G17" s="15" t="n">
        <f aca="false">G1</f>
        <v>6</v>
      </c>
      <c r="H17" s="15" t="n">
        <f aca="false">H1</f>
        <v>7</v>
      </c>
      <c r="I17" s="15" t="n">
        <f aca="false">I1</f>
        <v>8</v>
      </c>
      <c r="J17" s="15" t="n">
        <f aca="false">J1</f>
        <v>9</v>
      </c>
      <c r="K17" s="15" t="n">
        <f aca="false">K1</f>
        <v>10</v>
      </c>
      <c r="L17" s="4"/>
      <c r="M17" s="1" t="s">
        <v>20</v>
      </c>
      <c r="N17" s="1"/>
      <c r="O17" s="4"/>
    </row>
    <row r="18" customFormat="false" ht="15" hidden="false" customHeight="false" outlineLevel="0" collapsed="false">
      <c r="A18" s="1" t="s">
        <v>4</v>
      </c>
      <c r="B18" s="15" t="str">
        <f aca="false">B2</f>
        <v>Advance</v>
      </c>
      <c r="C18" s="15" t="str">
        <f aca="false">C2</f>
        <v>Advance</v>
      </c>
      <c r="D18" s="15" t="str">
        <f aca="false">D2</f>
        <v>Advance</v>
      </c>
      <c r="E18" s="15" t="str">
        <f aca="false">E2</f>
        <v>Advance</v>
      </c>
      <c r="F18" s="15" t="str">
        <f aca="false">F2</f>
        <v>Advance</v>
      </c>
      <c r="G18" s="15" t="str">
        <f aca="false">G2</f>
        <v>Advance</v>
      </c>
      <c r="H18" s="15" t="str">
        <f aca="false">H2</f>
        <v>Advance</v>
      </c>
      <c r="I18" s="15" t="str">
        <f aca="false">I2</f>
        <v>Advance</v>
      </c>
      <c r="J18" s="15" t="str">
        <f aca="false">J2</f>
        <v>Advance</v>
      </c>
      <c r="K18" s="15" t="str">
        <f aca="false">K2</f>
        <v>Advance</v>
      </c>
      <c r="L18" s="4"/>
      <c r="M18" s="1" t="s">
        <v>41</v>
      </c>
      <c r="N18" s="1" t="s">
        <v>2</v>
      </c>
      <c r="O18" s="4"/>
    </row>
    <row r="19" customFormat="false" ht="15" hidden="false" customHeight="false" outlineLevel="0" collapsed="false">
      <c r="A19" s="1" t="s">
        <v>47</v>
      </c>
      <c r="B19" s="8" t="n">
        <f aca="false">B10</f>
        <v>12354.8</v>
      </c>
      <c r="C19" s="8" t="n">
        <f aca="false">C10</f>
        <v>12354.8</v>
      </c>
      <c r="D19" s="8" t="n">
        <f aca="false">D10</f>
        <v>12354.8</v>
      </c>
      <c r="E19" s="8" t="n">
        <f aca="false">E10</f>
        <v>42559.4</v>
      </c>
      <c r="F19" s="8" t="n">
        <f aca="false">F10</f>
        <v>72764</v>
      </c>
      <c r="G19" s="8" t="n">
        <f aca="false">G10</f>
        <v>72764</v>
      </c>
      <c r="H19" s="8" t="n">
        <f aca="false">H10</f>
        <v>87865.8</v>
      </c>
      <c r="I19" s="8" t="n">
        <f aca="false">I10</f>
        <v>87865.8</v>
      </c>
      <c r="J19" s="8" t="n">
        <f aca="false">J10</f>
        <v>16479</v>
      </c>
      <c r="K19" s="8" t="n">
        <f aca="false">K10</f>
        <v>21572.54</v>
      </c>
      <c r="L19" s="4"/>
      <c r="M19" s="1" t="s">
        <v>42</v>
      </c>
      <c r="N19" s="1" t="s">
        <v>7</v>
      </c>
      <c r="O19" s="4"/>
    </row>
    <row r="20" customFormat="false" ht="15" hidden="false" customHeight="false" outlineLevel="0" collapsed="false">
      <c r="A20" s="1" t="s">
        <v>23</v>
      </c>
      <c r="B20" s="16" t="n">
        <f aca="false">B19</f>
        <v>12354.8</v>
      </c>
      <c r="C20" s="16" t="n">
        <f aca="false">C19</f>
        <v>12354.8</v>
      </c>
      <c r="D20" s="16" t="n">
        <f aca="false">D19</f>
        <v>12354.8</v>
      </c>
      <c r="E20" s="16" t="n">
        <f aca="false">E19</f>
        <v>42559.4</v>
      </c>
      <c r="F20" s="16" t="n">
        <f aca="false">F19</f>
        <v>72764</v>
      </c>
      <c r="G20" s="16" t="n">
        <f aca="false">G19</f>
        <v>72764</v>
      </c>
      <c r="H20" s="16" t="n">
        <f aca="false">H19</f>
        <v>87865.8</v>
      </c>
      <c r="I20" s="16" t="n">
        <f aca="false">I19</f>
        <v>87865.8</v>
      </c>
      <c r="J20" s="16" t="n">
        <f aca="false">J19</f>
        <v>16479</v>
      </c>
      <c r="K20" s="16" t="n">
        <f aca="false">K19</f>
        <v>21572.54</v>
      </c>
      <c r="L20" s="4"/>
      <c r="M20" s="8" t="n">
        <f aca="false">SUM(M22:M31)</f>
        <v>438935.09</v>
      </c>
      <c r="N20" s="17" t="n">
        <f aca="false">M20-SUM(B20:K20)</f>
        <v>0.150000000081491</v>
      </c>
      <c r="O20" s="4"/>
      <c r="P20" s="33" t="s">
        <v>43</v>
      </c>
    </row>
    <row r="21" customFormat="false" ht="15" hidden="false" customHeight="false" outlineLevel="0" collapsed="false">
      <c r="A21" s="18" t="s">
        <v>24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4"/>
      <c r="O21" s="4"/>
      <c r="P21" s="33"/>
      <c r="Q21" s="33" t="s">
        <v>48</v>
      </c>
    </row>
    <row r="22" customFormat="false" ht="15" hidden="false" customHeight="false" outlineLevel="0" collapsed="false">
      <c r="A22" s="1" t="s">
        <v>25</v>
      </c>
      <c r="B22" s="7" t="n">
        <v>0</v>
      </c>
      <c r="C22" s="7" t="n">
        <v>0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  <c r="L22" s="4"/>
      <c r="M22" s="8" t="n">
        <f aca="false">B7</f>
        <v>0</v>
      </c>
      <c r="N22" s="8" t="n">
        <f aca="false">M22-SUM(B22:K22)</f>
        <v>0</v>
      </c>
      <c r="O22" s="4"/>
      <c r="Q22" s="39" t="n">
        <v>1</v>
      </c>
      <c r="R22" s="39"/>
      <c r="S22" s="39" t="s">
        <v>49</v>
      </c>
    </row>
    <row r="23" customFormat="false" ht="15" hidden="false" customHeight="false" outlineLevel="0" collapsed="false">
      <c r="A23" s="1" t="s">
        <v>26</v>
      </c>
      <c r="B23" s="7" t="n">
        <v>12354.8</v>
      </c>
      <c r="C23" s="7" t="n">
        <v>3744.71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4"/>
      <c r="M23" s="8" t="n">
        <f aca="false">C7</f>
        <v>16099.51</v>
      </c>
      <c r="N23" s="8" t="n">
        <f aca="false">M23-SUM(B23:K23)</f>
        <v>0</v>
      </c>
      <c r="O23" s="4"/>
      <c r="Q23" s="39" t="n">
        <v>2</v>
      </c>
      <c r="R23" s="39"/>
      <c r="S23" s="39" t="s">
        <v>50</v>
      </c>
    </row>
    <row r="24" customFormat="false" ht="15" hidden="false" customHeight="false" outlineLevel="0" collapsed="false">
      <c r="A24" s="1" t="s">
        <v>27</v>
      </c>
      <c r="B24" s="7" t="n">
        <v>0</v>
      </c>
      <c r="C24" s="7" t="n">
        <v>8610.09</v>
      </c>
      <c r="D24" s="7" t="n">
        <v>2321.4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4"/>
      <c r="M24" s="8" t="n">
        <f aca="false">D7</f>
        <v>10931.49</v>
      </c>
      <c r="N24" s="8" t="n">
        <f aca="false">M24-SUM(B24:K24)</f>
        <v>0</v>
      </c>
      <c r="O24" s="4"/>
    </row>
    <row r="25" customFormat="false" ht="15" hidden="false" customHeight="false" outlineLevel="0" collapsed="false">
      <c r="A25" s="1" t="s">
        <v>28</v>
      </c>
      <c r="B25" s="19"/>
      <c r="C25" s="7" t="n">
        <v>0</v>
      </c>
      <c r="D25" s="7" t="n">
        <v>10033.4</v>
      </c>
      <c r="E25" s="7" t="n">
        <v>6328.53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0</v>
      </c>
      <c r="L25" s="4"/>
      <c r="M25" s="8" t="n">
        <f aca="false">E7</f>
        <v>16361.93</v>
      </c>
      <c r="N25" s="8" t="n">
        <f aca="false">M25-SUM(B25:K25)</f>
        <v>0</v>
      </c>
      <c r="O25" s="4"/>
    </row>
    <row r="26" customFormat="false" ht="15" hidden="false" customHeight="false" outlineLevel="0" collapsed="false">
      <c r="A26" s="1" t="s">
        <v>29</v>
      </c>
      <c r="B26" s="19"/>
      <c r="C26" s="19"/>
      <c r="D26" s="7" t="n">
        <v>0</v>
      </c>
      <c r="E26" s="7" t="n">
        <v>36230.87</v>
      </c>
      <c r="F26" s="7" t="n">
        <v>22929.59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4"/>
      <c r="M26" s="8" t="n">
        <f aca="false">F7</f>
        <v>59160.46</v>
      </c>
      <c r="N26" s="8" t="n">
        <f aca="false">M26-SUM(B26:K26)</f>
        <v>0</v>
      </c>
      <c r="O26" s="4"/>
    </row>
    <row r="27" customFormat="false" ht="15" hidden="false" customHeight="false" outlineLevel="0" collapsed="false">
      <c r="A27" s="1" t="s">
        <v>30</v>
      </c>
      <c r="B27" s="19"/>
      <c r="C27" s="19"/>
      <c r="D27" s="19"/>
      <c r="E27" s="7" t="n">
        <v>0</v>
      </c>
      <c r="F27" s="7" t="n">
        <v>49834.41</v>
      </c>
      <c r="G27" s="7" t="n">
        <v>3148.62</v>
      </c>
      <c r="H27" s="7" t="n">
        <v>0</v>
      </c>
      <c r="I27" s="7" t="n">
        <v>0</v>
      </c>
      <c r="J27" s="7" t="n">
        <v>0</v>
      </c>
      <c r="K27" s="7" t="n">
        <v>0</v>
      </c>
      <c r="L27" s="4"/>
      <c r="M27" s="8" t="n">
        <f aca="false">G7</f>
        <v>52983.03</v>
      </c>
      <c r="N27" s="8" t="n">
        <f aca="false">M27-SUM(B27:K27)</f>
        <v>0</v>
      </c>
      <c r="O27" s="4"/>
    </row>
    <row r="28" customFormat="false" ht="15" hidden="false" customHeight="false" outlineLevel="0" collapsed="false">
      <c r="A28" s="1" t="s">
        <v>31</v>
      </c>
      <c r="B28" s="19"/>
      <c r="C28" s="19"/>
      <c r="D28" s="19"/>
      <c r="E28" s="19"/>
      <c r="F28" s="7" t="n">
        <v>0</v>
      </c>
      <c r="G28" s="7" t="n">
        <v>69615.38</v>
      </c>
      <c r="H28" s="7" t="n">
        <v>14420.12</v>
      </c>
      <c r="I28" s="7" t="n">
        <v>0</v>
      </c>
      <c r="J28" s="7" t="n">
        <v>0</v>
      </c>
      <c r="K28" s="7" t="n">
        <v>0</v>
      </c>
      <c r="L28" s="4"/>
      <c r="M28" s="8" t="n">
        <f aca="false">H7</f>
        <v>84035.5</v>
      </c>
      <c r="N28" s="8" t="n">
        <f aca="false">M28-SUM(B28:K28)</f>
        <v>0</v>
      </c>
      <c r="O28" s="4"/>
    </row>
    <row r="29" customFormat="false" ht="15" hidden="false" customHeight="false" outlineLevel="0" collapsed="false">
      <c r="A29" s="1" t="s">
        <v>32</v>
      </c>
      <c r="B29" s="19"/>
      <c r="C29" s="19"/>
      <c r="D29" s="19"/>
      <c r="E29" s="19"/>
      <c r="F29" s="19"/>
      <c r="G29" s="7" t="n">
        <v>0</v>
      </c>
      <c r="H29" s="7" t="n">
        <v>73445.68</v>
      </c>
      <c r="I29" s="7" t="n">
        <v>15670.67</v>
      </c>
      <c r="J29" s="7" t="n">
        <v>0</v>
      </c>
      <c r="K29" s="7" t="n">
        <v>0</v>
      </c>
      <c r="L29" s="4"/>
      <c r="M29" s="8" t="n">
        <f aca="false">I7</f>
        <v>89116.35</v>
      </c>
      <c r="N29" s="8" t="n">
        <f aca="false">M29-SUM(B29:K29)</f>
        <v>0</v>
      </c>
      <c r="O29" s="4"/>
    </row>
    <row r="30" customFormat="false" ht="15" hidden="false" customHeight="false" outlineLevel="0" collapsed="false">
      <c r="A30" s="1" t="s">
        <v>33</v>
      </c>
      <c r="B30" s="19"/>
      <c r="C30" s="19"/>
      <c r="D30" s="19"/>
      <c r="E30" s="19"/>
      <c r="F30" s="19"/>
      <c r="G30" s="19"/>
      <c r="H30" s="7" t="n">
        <v>0</v>
      </c>
      <c r="I30" s="7" t="n">
        <v>72195.13</v>
      </c>
      <c r="J30" s="7" t="n">
        <v>16479</v>
      </c>
      <c r="K30" s="7" t="n">
        <v>12358.6</v>
      </c>
      <c r="L30" s="4"/>
      <c r="M30" s="8" t="n">
        <f aca="false">J7</f>
        <v>101032.73</v>
      </c>
      <c r="N30" s="8" t="n">
        <f aca="false">M30-SUM(B30:K30)</f>
        <v>0</v>
      </c>
      <c r="O30" s="4"/>
    </row>
    <row r="31" customFormat="false" ht="15" hidden="false" customHeight="false" outlineLevel="0" collapsed="false">
      <c r="A31" s="1" t="s">
        <v>34</v>
      </c>
      <c r="B31" s="19"/>
      <c r="C31" s="19"/>
      <c r="D31" s="19"/>
      <c r="E31" s="19"/>
      <c r="F31" s="19"/>
      <c r="G31" s="19"/>
      <c r="H31" s="19"/>
      <c r="I31" s="7" t="n">
        <v>0</v>
      </c>
      <c r="J31" s="7" t="n">
        <v>0</v>
      </c>
      <c r="K31" s="7" t="n">
        <v>9214.09</v>
      </c>
      <c r="L31" s="4"/>
      <c r="M31" s="8" t="n">
        <f aca="false">K7</f>
        <v>9214.09</v>
      </c>
      <c r="N31" s="8" t="n">
        <f aca="false">M31-SUM(B31:K31)</f>
        <v>0</v>
      </c>
      <c r="O31" s="4"/>
    </row>
    <row r="32" customFormat="false" ht="15" hidden="false" customHeight="false" outlineLevel="0" collapsed="false">
      <c r="A32" s="1" t="s">
        <v>35</v>
      </c>
      <c r="B32" s="16" t="n">
        <f aca="false">B20-SUM(B23:B31)</f>
        <v>0</v>
      </c>
      <c r="C32" s="16" t="n">
        <f aca="false">C20-SUM(C23:C31)</f>
        <v>0</v>
      </c>
      <c r="D32" s="16" t="n">
        <f aca="false">D20-SUM(D22:D31)</f>
        <v>0</v>
      </c>
      <c r="E32" s="16" t="n">
        <f aca="false">E20-SUM(E22:E31)</f>
        <v>0</v>
      </c>
      <c r="F32" s="16" t="n">
        <f aca="false">F20-SUM(F22:F31)</f>
        <v>0</v>
      </c>
      <c r="G32" s="16" t="n">
        <f aca="false">G20-SUM(G22:G31)</f>
        <v>0</v>
      </c>
      <c r="H32" s="16" t="n">
        <f aca="false">H20-SUM(H22:H31)</f>
        <v>0</v>
      </c>
      <c r="I32" s="16" t="n">
        <f aca="false">I20-SUM(I22:I31)</f>
        <v>0</v>
      </c>
      <c r="J32" s="16" t="n">
        <f aca="false">J20-SUM(J22:J31)</f>
        <v>0</v>
      </c>
      <c r="K32" s="20" t="n">
        <f aca="false">K20-SUM(K22:K31)</f>
        <v>-0.150000000001455</v>
      </c>
      <c r="L32" s="4"/>
      <c r="O32" s="4"/>
    </row>
    <row r="33" customFormat="false" ht="15" hidden="false" customHeight="false" outlineLevel="0" collapsed="false">
      <c r="A33" s="1" t="s">
        <v>36</v>
      </c>
      <c r="B33" s="21" t="n">
        <f aca="false">SUM(B23:B31)/B19</f>
        <v>1</v>
      </c>
      <c r="C33" s="21" t="n">
        <f aca="false">SUM(C23:C31)/C19</f>
        <v>1</v>
      </c>
      <c r="D33" s="21" t="n">
        <f aca="false">SUM(D22:D31)/D19</f>
        <v>1</v>
      </c>
      <c r="E33" s="21" t="n">
        <f aca="false">SUM(E22:E31)/E19</f>
        <v>1</v>
      </c>
      <c r="F33" s="21" t="n">
        <f aca="false">SUM(F22:F31)/F19</f>
        <v>1</v>
      </c>
      <c r="G33" s="21" t="n">
        <f aca="false">SUM(G22:G31)/G19</f>
        <v>1</v>
      </c>
      <c r="H33" s="21" t="n">
        <f aca="false">SUM(H22:H31)/H19</f>
        <v>1</v>
      </c>
      <c r="I33" s="21" t="n">
        <f aca="false">SUM(I22:I31)/I19</f>
        <v>1</v>
      </c>
      <c r="J33" s="21" t="n">
        <f aca="false">SUM(J22:J31)/J19</f>
        <v>1</v>
      </c>
      <c r="K33" s="21" t="n">
        <f aca="false">SUM(K22:K31)/K19</f>
        <v>1.00000695328413</v>
      </c>
      <c r="L33" s="4"/>
      <c r="O33" s="4"/>
    </row>
    <row r="34" customFormat="false" ht="3" hidden="false" customHeight="true" outlineLevel="0" collapsed="false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customFormat="false" ht="15" hidden="false" customHeight="false" outlineLevel="0" collapsed="false">
      <c r="B35" s="21" t="n">
        <f aca="false">B23/B$20</f>
        <v>1</v>
      </c>
      <c r="C35" s="21" t="n">
        <f aca="false">C23/C$20</f>
        <v>0.303097581506783</v>
      </c>
      <c r="D35" s="21" t="n">
        <f aca="false">D23/D$20</f>
        <v>0</v>
      </c>
      <c r="E35" s="21" t="n">
        <f aca="false">E23/E$20</f>
        <v>0</v>
      </c>
      <c r="F35" s="21" t="n">
        <f aca="false">F23/F$20</f>
        <v>0</v>
      </c>
      <c r="G35" s="21" t="n">
        <f aca="false">G23/G$20</f>
        <v>0</v>
      </c>
      <c r="H35" s="21" t="n">
        <f aca="false">H23/H$20</f>
        <v>0</v>
      </c>
      <c r="I35" s="21" t="n">
        <f aca="false">I23/I$20</f>
        <v>0</v>
      </c>
      <c r="J35" s="21" t="n">
        <f aca="false">J23/J$20</f>
        <v>0</v>
      </c>
      <c r="K35" s="21" t="n">
        <f aca="false">K23/K$20</f>
        <v>0</v>
      </c>
    </row>
    <row r="36" customFormat="false" ht="15" hidden="false" customHeight="false" outlineLevel="0" collapsed="false">
      <c r="B36" s="21" t="n">
        <f aca="false">B24/B$20</f>
        <v>0</v>
      </c>
      <c r="C36" s="21" t="n">
        <f aca="false">C24/C$20</f>
        <v>0.696902418493217</v>
      </c>
      <c r="D36" s="21" t="n">
        <f aca="false">D24/D$20</f>
        <v>0.187894583481724</v>
      </c>
      <c r="E36" s="21" t="n">
        <f aca="false">E24/E$20</f>
        <v>0</v>
      </c>
      <c r="F36" s="21" t="n">
        <f aca="false">F24/F$20</f>
        <v>0</v>
      </c>
      <c r="G36" s="21" t="n">
        <f aca="false">G24/G$20</f>
        <v>0</v>
      </c>
      <c r="H36" s="21" t="n">
        <f aca="false">H24/H$20</f>
        <v>0</v>
      </c>
      <c r="I36" s="21" t="n">
        <f aca="false">I24/I$20</f>
        <v>0</v>
      </c>
      <c r="J36" s="21" t="n">
        <f aca="false">J24/J$20</f>
        <v>0</v>
      </c>
      <c r="K36" s="21" t="n">
        <f aca="false">K24/K$20</f>
        <v>0</v>
      </c>
    </row>
    <row r="37" customFormat="false" ht="15" hidden="false" customHeight="false" outlineLevel="0" collapsed="false">
      <c r="B37" s="21" t="n">
        <f aca="false">B25/B$20</f>
        <v>0</v>
      </c>
      <c r="C37" s="21" t="n">
        <f aca="false">C25/C$20</f>
        <v>0</v>
      </c>
      <c r="D37" s="21" t="n">
        <f aca="false">D25/D$20</f>
        <v>0.812105416518276</v>
      </c>
      <c r="E37" s="21" t="n">
        <f aca="false">E25/E$20</f>
        <v>0.148698759850938</v>
      </c>
      <c r="F37" s="21" t="n">
        <f aca="false">F25/F$20</f>
        <v>0</v>
      </c>
      <c r="G37" s="21" t="n">
        <f aca="false">G25/G$20</f>
        <v>0</v>
      </c>
      <c r="H37" s="21" t="n">
        <f aca="false">H25/H$20</f>
        <v>0</v>
      </c>
      <c r="I37" s="21" t="n">
        <f aca="false">I25/I$20</f>
        <v>0</v>
      </c>
      <c r="J37" s="21" t="n">
        <f aca="false">J25/J$20</f>
        <v>0</v>
      </c>
      <c r="K37" s="21" t="n">
        <f aca="false">K25/K$20</f>
        <v>0</v>
      </c>
    </row>
    <row r="38" customFormat="false" ht="15" hidden="false" customHeight="false" outlineLevel="0" collapsed="false">
      <c r="B38" s="21" t="n">
        <f aca="false">B26/B$20</f>
        <v>0</v>
      </c>
      <c r="C38" s="21" t="n">
        <f aca="false">C26/C$20</f>
        <v>0</v>
      </c>
      <c r="D38" s="21" t="n">
        <f aca="false">D26/D$20</f>
        <v>0</v>
      </c>
      <c r="E38" s="21" t="n">
        <f aca="false">E26/E$20</f>
        <v>0.851301240149062</v>
      </c>
      <c r="F38" s="21" t="n">
        <f aca="false">F26/F$20</f>
        <v>0.315122725523611</v>
      </c>
      <c r="G38" s="21" t="n">
        <f aca="false">G26/G$20</f>
        <v>0</v>
      </c>
      <c r="H38" s="21" t="n">
        <f aca="false">H26/H$20</f>
        <v>0</v>
      </c>
      <c r="I38" s="21" t="n">
        <f aca="false">I26/I$20</f>
        <v>0</v>
      </c>
      <c r="J38" s="21" t="n">
        <f aca="false">J26/J$20</f>
        <v>0</v>
      </c>
      <c r="K38" s="21" t="n">
        <f aca="false">K26/K$20</f>
        <v>0</v>
      </c>
    </row>
    <row r="39" customFormat="false" ht="15" hidden="false" customHeight="false" outlineLevel="0" collapsed="false">
      <c r="B39" s="21" t="n">
        <f aca="false">B27/B$20</f>
        <v>0</v>
      </c>
      <c r="C39" s="21" t="n">
        <f aca="false">C27/C$20</f>
        <v>0</v>
      </c>
      <c r="D39" s="21" t="n">
        <f aca="false">D27/D$20</f>
        <v>0</v>
      </c>
      <c r="E39" s="21" t="n">
        <f aca="false">E27/E$20</f>
        <v>0</v>
      </c>
      <c r="F39" s="21" t="n">
        <f aca="false">F27/F$20</f>
        <v>0.684877274476389</v>
      </c>
      <c r="G39" s="21" t="n">
        <f aca="false">G27/G$20</f>
        <v>0.0432716728052334</v>
      </c>
      <c r="H39" s="21" t="n">
        <f aca="false">H27/H$20</f>
        <v>0</v>
      </c>
      <c r="I39" s="21" t="n">
        <f aca="false">I27/I$20</f>
        <v>0</v>
      </c>
      <c r="J39" s="21" t="n">
        <f aca="false">J27/J$20</f>
        <v>0</v>
      </c>
      <c r="K39" s="21" t="n">
        <f aca="false">K27/K$20</f>
        <v>0</v>
      </c>
    </row>
    <row r="40" customFormat="false" ht="15" hidden="false" customHeight="false" outlineLevel="0" collapsed="false">
      <c r="B40" s="21" t="n">
        <f aca="false">B28/B$20</f>
        <v>0</v>
      </c>
      <c r="C40" s="21" t="n">
        <f aca="false">C28/C$20</f>
        <v>0</v>
      </c>
      <c r="D40" s="21" t="n">
        <f aca="false">D28/D$20</f>
        <v>0</v>
      </c>
      <c r="E40" s="21" t="n">
        <f aca="false">E28/E$20</f>
        <v>0</v>
      </c>
      <c r="F40" s="21" t="n">
        <f aca="false">F28/F$20</f>
        <v>0</v>
      </c>
      <c r="G40" s="21" t="n">
        <f aca="false">G28/G$20</f>
        <v>0.956728327194767</v>
      </c>
      <c r="H40" s="21" t="n">
        <f aca="false">H28/H$20</f>
        <v>0.164115275795588</v>
      </c>
      <c r="I40" s="21" t="n">
        <f aca="false">I28/I$20</f>
        <v>0</v>
      </c>
      <c r="J40" s="21" t="n">
        <f aca="false">J28/J$20</f>
        <v>0</v>
      </c>
      <c r="K40" s="21" t="n">
        <f aca="false">K28/K$20</f>
        <v>0</v>
      </c>
    </row>
    <row r="41" customFormat="false" ht="15" hidden="false" customHeight="false" outlineLevel="0" collapsed="false">
      <c r="B41" s="21" t="n">
        <f aca="false">B29/B$20</f>
        <v>0</v>
      </c>
      <c r="C41" s="21" t="n">
        <f aca="false">C29/C$20</f>
        <v>0</v>
      </c>
      <c r="D41" s="21" t="n">
        <f aca="false">D29/D$20</f>
        <v>0</v>
      </c>
      <c r="E41" s="21" t="n">
        <f aca="false">E29/E$20</f>
        <v>0</v>
      </c>
      <c r="F41" s="21" t="n">
        <f aca="false">F29/F$20</f>
        <v>0</v>
      </c>
      <c r="G41" s="21" t="n">
        <f aca="false">G29/G$20</f>
        <v>0</v>
      </c>
      <c r="H41" s="21" t="n">
        <f aca="false">H29/H$20</f>
        <v>0.835884724204412</v>
      </c>
      <c r="I41" s="21" t="n">
        <f aca="false">I29/I$20</f>
        <v>0.17834777581266</v>
      </c>
      <c r="J41" s="21" t="n">
        <f aca="false">J29/J$20</f>
        <v>0</v>
      </c>
      <c r="K41" s="21" t="n">
        <f aca="false">K29/K$20</f>
        <v>0</v>
      </c>
    </row>
    <row r="42" customFormat="false" ht="15" hidden="false" customHeight="false" outlineLevel="0" collapsed="false">
      <c r="B42" s="21" t="n">
        <f aca="false">B30/B$20</f>
        <v>0</v>
      </c>
      <c r="C42" s="21" t="n">
        <f aca="false">C30/C$20</f>
        <v>0</v>
      </c>
      <c r="D42" s="21" t="n">
        <f aca="false">D30/D$20</f>
        <v>0</v>
      </c>
      <c r="E42" s="21" t="n">
        <f aca="false">E30/E$20</f>
        <v>0</v>
      </c>
      <c r="F42" s="21" t="n">
        <f aca="false">F30/F$20</f>
        <v>0</v>
      </c>
      <c r="G42" s="21" t="n">
        <f aca="false">G30/G$20</f>
        <v>0</v>
      </c>
      <c r="H42" s="21" t="n">
        <f aca="false">H30/H$20</f>
        <v>0</v>
      </c>
      <c r="I42" s="21" t="n">
        <f aca="false">I30/I$20</f>
        <v>0.82165222418734</v>
      </c>
      <c r="J42" s="21" t="n">
        <f aca="false">J30/J$20</f>
        <v>1</v>
      </c>
      <c r="K42" s="21" t="n">
        <f aca="false">K30/K$20</f>
        <v>0.572885714894954</v>
      </c>
    </row>
    <row r="43" customFormat="false" ht="15" hidden="false" customHeight="false" outlineLevel="0" collapsed="false">
      <c r="B43" s="21" t="n">
        <f aca="false">B31/B$20</f>
        <v>0</v>
      </c>
      <c r="C43" s="21" t="n">
        <f aca="false">C31/C$20</f>
        <v>0</v>
      </c>
      <c r="D43" s="21" t="n">
        <f aca="false">D31/D$20</f>
        <v>0</v>
      </c>
      <c r="E43" s="21" t="n">
        <f aca="false">E31/E$20</f>
        <v>0</v>
      </c>
      <c r="F43" s="21" t="n">
        <f aca="false">F31/F$20</f>
        <v>0</v>
      </c>
      <c r="G43" s="21" t="n">
        <f aca="false">G31/G$20</f>
        <v>0</v>
      </c>
      <c r="H43" s="21" t="n">
        <f aca="false">H31/H$20</f>
        <v>0</v>
      </c>
      <c r="I43" s="21" t="n">
        <f aca="false">I31/I$20</f>
        <v>0</v>
      </c>
      <c r="J43" s="21" t="n">
        <f aca="false">J31/J$20</f>
        <v>0</v>
      </c>
      <c r="K43" s="21" t="n">
        <f aca="false">K31/K$20</f>
        <v>0.427121238389174</v>
      </c>
    </row>
    <row r="45" customFormat="false" ht="13.8" hidden="false" customHeight="false" outlineLevel="0" collapsed="false">
      <c r="A45" s="22"/>
      <c r="B45" s="23"/>
      <c r="C45" s="23"/>
    </row>
    <row r="46" customFormat="false" ht="13.8" hidden="false" customHeight="false" outlineLevel="0" collapsed="false">
      <c r="A46" s="1" t="str">
        <f aca="false">A33</f>
        <v>% TWDB Amount Applied to Date:</v>
      </c>
      <c r="B46" s="0" t="s">
        <v>37</v>
      </c>
      <c r="C46" s="0" t="s">
        <v>5</v>
      </c>
    </row>
    <row r="47" customFormat="false" ht="13.8" hidden="false" customHeight="false" outlineLevel="0" collapsed="false">
      <c r="A47" s="1" t="n">
        <f aca="false">A35</f>
        <v>0</v>
      </c>
      <c r="B47" s="24" t="str">
        <f aca="false">IF(B$7=0,"0.00",B$7)</f>
        <v>0.00</v>
      </c>
      <c r="C47" s="24" t="n">
        <f aca="false">IF(B$10=0,"0.00",B$10)</f>
        <v>12354.8</v>
      </c>
    </row>
    <row r="48" customFormat="false" ht="13.8" hidden="false" customHeight="false" outlineLevel="0" collapsed="false">
      <c r="A48" s="1" t="n">
        <f aca="false">A36</f>
        <v>0</v>
      </c>
      <c r="B48" s="24" t="n">
        <f aca="false">IF(C$7=0,"0.00",C$7)</f>
        <v>16099.51</v>
      </c>
      <c r="C48" s="24" t="n">
        <f aca="false">IF(C$10=0,"0.00",C$10)</f>
        <v>12354.8</v>
      </c>
    </row>
    <row r="49" customFormat="false" ht="13.8" hidden="false" customHeight="false" outlineLevel="0" collapsed="false">
      <c r="A49" s="1" t="n">
        <f aca="false">A37</f>
        <v>0</v>
      </c>
      <c r="B49" s="24" t="n">
        <f aca="false">IF(D$7=0,"0.00",D$7)</f>
        <v>10931.49</v>
      </c>
      <c r="C49" s="24" t="n">
        <f aca="false">IF(D$10=0,"0.00",D$10)</f>
        <v>12354.8</v>
      </c>
    </row>
    <row r="50" customFormat="false" ht="13.8" hidden="false" customHeight="false" outlineLevel="0" collapsed="false">
      <c r="A50" s="1" t="n">
        <f aca="false">A38</f>
        <v>0</v>
      </c>
      <c r="B50" s="24" t="n">
        <f aca="false">IF(E$7=0,"0.00",E$7)</f>
        <v>16361.93</v>
      </c>
      <c r="C50" s="24" t="n">
        <f aca="false">IF(E$10=0,"0.00",E$10)</f>
        <v>42559.4</v>
      </c>
    </row>
    <row r="51" customFormat="false" ht="13.8" hidden="false" customHeight="false" outlineLevel="0" collapsed="false">
      <c r="A51" s="1" t="n">
        <f aca="false">A39</f>
        <v>0</v>
      </c>
      <c r="B51" s="24" t="n">
        <f aca="false">IF(F$7=0,"0.00",F$7)</f>
        <v>59160.46</v>
      </c>
      <c r="C51" s="24" t="n">
        <f aca="false">IF(F$10=0,"0.00",F$10)</f>
        <v>72764</v>
      </c>
    </row>
    <row r="52" customFormat="false" ht="13.8" hidden="false" customHeight="false" outlineLevel="0" collapsed="false">
      <c r="A52" s="1" t="n">
        <f aca="false">A40</f>
        <v>0</v>
      </c>
      <c r="B52" s="24" t="n">
        <f aca="false">IF(G$7=0,"0.00",G$7)</f>
        <v>52983.03</v>
      </c>
      <c r="C52" s="24" t="n">
        <f aca="false">IF(G$10=0,"0.00",G$10)</f>
        <v>72764</v>
      </c>
    </row>
    <row r="53" customFormat="false" ht="13.8" hidden="false" customHeight="false" outlineLevel="0" collapsed="false">
      <c r="A53" s="1" t="n">
        <f aca="false">A41</f>
        <v>0</v>
      </c>
      <c r="B53" s="24" t="n">
        <f aca="false">IF(H$7=0,"0.00",H$7)</f>
        <v>84035.5</v>
      </c>
      <c r="C53" s="24" t="n">
        <f aca="false">IF(H$10=0,"0.00",H$10)</f>
        <v>87865.8</v>
      </c>
    </row>
    <row r="54" customFormat="false" ht="13.8" hidden="false" customHeight="false" outlineLevel="0" collapsed="false">
      <c r="A54" s="1" t="n">
        <f aca="false">A42</f>
        <v>0</v>
      </c>
      <c r="B54" s="24" t="n">
        <f aca="false">IF(I$7=0,"0.00",I$7)</f>
        <v>89116.35</v>
      </c>
      <c r="C54" s="24" t="n">
        <f aca="false">IF(I$10=0,"0.00",I$10)</f>
        <v>87865.8</v>
      </c>
    </row>
    <row r="55" customFormat="false" ht="13.8" hidden="false" customHeight="false" outlineLevel="0" collapsed="false">
      <c r="A55" s="1" t="n">
        <f aca="false">A43</f>
        <v>0</v>
      </c>
      <c r="B55" s="24" t="n">
        <f aca="false">IF(J$7=0,"0.00",J$7)</f>
        <v>101032.73</v>
      </c>
      <c r="C55" s="24" t="n">
        <f aca="false">IF(J$10=0,"0.00",J$10)</f>
        <v>16479</v>
      </c>
    </row>
    <row r="56" customFormat="false" ht="13.8" hidden="false" customHeight="false" outlineLevel="0" collapsed="false">
      <c r="A56" s="1" t="n">
        <f aca="false">A44</f>
        <v>0</v>
      </c>
      <c r="B56" s="24" t="n">
        <f aca="false">IF(K$7=0,"0.00",K$7)</f>
        <v>9214.09</v>
      </c>
      <c r="C56" s="24" t="n">
        <f aca="false">IF(K$10=0,"0.00",K$10)</f>
        <v>21572.54</v>
      </c>
    </row>
  </sheetData>
  <mergeCells count="1">
    <mergeCell ref="P1:Q1"/>
  </mergeCells>
  <conditionalFormatting sqref="N3:N12 N14 N20:N33">
    <cfRule type="cellIs" priority="2" operator="notEqual" aboveAverage="0" equalAverage="0" bottom="0" percent="0" rank="0" text="" dxfId="13">
      <formula>0</formula>
    </cfRule>
  </conditionalFormatting>
  <conditionalFormatting sqref="Q3:Q12 Q14">
    <cfRule type="cellIs" priority="3" operator="notEqual" aboveAverage="0" equalAverage="0" bottom="0" percent="0" rank="0" text="" dxfId="14">
      <formula>0</formula>
    </cfRule>
  </conditionalFormatting>
  <conditionalFormatting sqref="B35:K43">
    <cfRule type="cellIs" priority="4" operator="notEqual" aboveAverage="0" equalAverage="0" bottom="0" percent="0" rank="0" text="" dxfId="15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2021-10-08T16:50:22Z</dcterms:created>
  <dc:creator>Emily Phan</dc:creator>
  <dc:description/>
  <dc:language>en-US</dc:language>
  <cp:lastModifiedBy/>
  <dcterms:modified xsi:type="dcterms:W3CDTF">2021-10-17T19:53:43Z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